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740" yWindow="45" windowWidth="13515" windowHeight="774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 s="1"/>
  <c r="AJ34" i="6935" s="1"/>
  <c r="AL33" i="6935"/>
  <c r="AE33" i="6935"/>
  <c r="AI33" i="6935" s="1"/>
  <c r="AJ33" i="6935" s="1"/>
  <c r="AL32" i="6935"/>
  <c r="AE32" i="6935"/>
  <c r="AI32" i="6935" s="1"/>
  <c r="AJ32" i="6935" s="1"/>
  <c r="AL31" i="6935"/>
  <c r="AE31" i="6935"/>
  <c r="AI31" i="6935" s="1"/>
  <c r="AJ31" i="6935" s="1"/>
  <c r="AL30" i="6935"/>
  <c r="AE30" i="6935"/>
  <c r="AI30" i="6935" s="1"/>
  <c r="AJ30" i="6935" s="1"/>
  <c r="AL29" i="6935"/>
  <c r="AE29" i="6935"/>
  <c r="AI29" i="6935" s="1"/>
  <c r="AJ29" i="6935" s="1"/>
  <c r="AL28" i="6935"/>
  <c r="AE28" i="6935"/>
  <c r="AI28" i="6935" s="1"/>
  <c r="AJ28" i="6935" s="1"/>
  <c r="AL27" i="6935"/>
  <c r="AE27" i="6935"/>
  <c r="AI27" i="6935" s="1"/>
  <c r="AJ27" i="6935" s="1"/>
  <c r="AL26" i="6935"/>
  <c r="AE26" i="6935"/>
  <c r="AI26" i="6935" s="1"/>
  <c r="AJ26" i="6935" s="1"/>
  <c r="AL25" i="6935"/>
  <c r="AE25" i="6935"/>
  <c r="AI25" i="6935" s="1"/>
  <c r="AJ25" i="6935" s="1"/>
  <c r="AL24" i="6935"/>
  <c r="AE24" i="6935"/>
  <c r="AI24" i="6935" s="1"/>
  <c r="AJ24" i="6935" s="1"/>
  <c r="AL23" i="6935"/>
  <c r="AE23" i="6935"/>
  <c r="AI23" i="6935" s="1"/>
  <c r="AJ23" i="6935" s="1"/>
  <c r="AL22" i="6935"/>
  <c r="AE22" i="6935"/>
  <c r="AI22" i="6935" s="1"/>
  <c r="AJ22" i="6935" s="1"/>
  <c r="AL21" i="6935"/>
  <c r="AE21" i="6935"/>
  <c r="AI21" i="6935" s="1"/>
  <c r="AJ21" i="6935" s="1"/>
  <c r="AL20" i="6935"/>
  <c r="AE20" i="6935"/>
  <c r="AI20" i="6935" s="1"/>
  <c r="AJ20" i="6935" s="1"/>
  <c r="AL19" i="6935"/>
  <c r="AE19" i="6935"/>
  <c r="AI19" i="6935" s="1"/>
  <c r="AJ19" i="6935" s="1"/>
  <c r="AL18" i="6935"/>
  <c r="AE18" i="6935"/>
  <c r="AI18" i="6935" s="1"/>
  <c r="AJ18" i="6935" s="1"/>
  <c r="AL17" i="6935"/>
  <c r="AE17" i="6935"/>
  <c r="AI17" i="6935" s="1"/>
  <c r="AJ17" i="6935" s="1"/>
  <c r="AL16" i="6935"/>
  <c r="AE16" i="6935"/>
  <c r="AI16" i="6935" s="1"/>
  <c r="AJ16" i="6935" s="1"/>
  <c r="AL15" i="6935"/>
  <c r="AE15" i="6935"/>
  <c r="AI15" i="6935" s="1"/>
  <c r="AJ15" i="6935" s="1"/>
  <c r="AL14" i="6935"/>
  <c r="AE14" i="6935"/>
  <c r="AI14" i="6935" s="1"/>
  <c r="AJ14" i="6935" s="1"/>
  <c r="AL13" i="6935"/>
  <c r="AE13" i="6935"/>
  <c r="AI13" i="6935" s="1"/>
  <c r="AJ13" i="6935" s="1"/>
  <c r="AL12" i="6935"/>
  <c r="AE12" i="6935"/>
  <c r="AI12" i="6935" s="1"/>
  <c r="AJ12" i="6935" s="1"/>
  <c r="AL11" i="6935"/>
  <c r="AE11" i="6935"/>
  <c r="AI11" i="6935" s="1"/>
  <c r="AJ11" i="6935" s="1"/>
  <c r="AL10" i="6935"/>
  <c r="AE10" i="6935"/>
  <c r="AI10" i="6935" s="1"/>
  <c r="AJ10" i="6935" s="1"/>
  <c r="AL9" i="6935"/>
  <c r="AE9" i="6935"/>
  <c r="AI9" i="6935" s="1"/>
  <c r="AJ9" i="6935" s="1"/>
  <c r="AL8" i="6935"/>
  <c r="AE8" i="6935"/>
  <c r="AI8" i="6935" s="1"/>
  <c r="AJ8" i="6935" s="1"/>
  <c r="AL7" i="6935"/>
  <c r="AE7" i="6935"/>
  <c r="AI7" i="6935" s="1"/>
  <c r="AJ7" i="6935" s="1"/>
  <c r="AL6" i="6935"/>
  <c r="AE6" i="6935"/>
  <c r="AI6" i="6935" s="1"/>
  <c r="AJ6" i="6935" s="1"/>
  <c r="AL5" i="6935"/>
  <c r="AE5" i="6935"/>
  <c r="AI5" i="6935" s="1"/>
  <c r="AJ5" i="6935" s="1"/>
  <c r="AL4" i="6935"/>
  <c r="AE4" i="6935"/>
  <c r="AI4" i="6935" s="1"/>
  <c r="AJ4" i="6935" s="1"/>
  <c r="AL3" i="6935"/>
  <c r="AE3" i="6935"/>
  <c r="AI3" i="6935" s="1"/>
  <c r="AJ3" i="6935" s="1"/>
  <c r="AG37" i="6937"/>
  <c r="AG36" i="6937"/>
  <c r="AE34" i="6937"/>
  <c r="AI34" i="6937" s="1"/>
  <c r="AJ34" i="6937" s="1"/>
  <c r="AL33" i="6937"/>
  <c r="AE33" i="6937"/>
  <c r="AI33" i="6937" s="1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J30" i="6937" s="1"/>
  <c r="AL29" i="6937"/>
  <c r="AE29" i="6937"/>
  <c r="AI29" i="6937" s="1"/>
  <c r="AJ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J26" i="6937" s="1"/>
  <c r="AL25" i="6937"/>
  <c r="AE25" i="6937"/>
  <c r="AI25" i="6937" s="1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J22" i="6937" s="1"/>
  <c r="AL21" i="6937"/>
  <c r="AE21" i="6937"/>
  <c r="AI21" i="6937" s="1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J18" i="6937" s="1"/>
  <c r="AL17" i="6937"/>
  <c r="AE17" i="6937"/>
  <c r="AI17" i="6937" s="1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J14" i="6937" s="1"/>
  <c r="AL13" i="6937"/>
  <c r="AE13" i="6937"/>
  <c r="AI13" i="6937" s="1"/>
  <c r="AJ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J10" i="6937" s="1"/>
  <c r="AL9" i="6937"/>
  <c r="AE9" i="6937"/>
  <c r="AI9" i="6937" s="1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J6" i="6937" s="1"/>
  <c r="AL5" i="6937"/>
  <c r="AE5" i="6937"/>
  <c r="AI5" i="6937" s="1"/>
  <c r="AJ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J29" i="6936" s="1"/>
  <c r="AL28" i="6936"/>
  <c r="AE28" i="6936"/>
  <c r="AI28" i="6936" s="1"/>
  <c r="AJ28" i="6936" s="1"/>
  <c r="AL27" i="6936"/>
  <c r="AE27" i="6936"/>
  <c r="AI27" i="6936" s="1"/>
  <c r="AJ27" i="6936"/>
  <c r="AL26" i="6936"/>
  <c r="AE26" i="6936"/>
  <c r="AI26" i="6936" s="1"/>
  <c r="AJ26" i="6936" s="1"/>
  <c r="AL25" i="6936"/>
  <c r="AE25" i="6936"/>
  <c r="AI25" i="6936" s="1"/>
  <c r="AJ25" i="6936"/>
  <c r="AL24" i="6936"/>
  <c r="AE24" i="6936"/>
  <c r="AI24" i="6936" s="1"/>
  <c r="AJ24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J21" i="6936" s="1"/>
  <c r="AL20" i="6936"/>
  <c r="AE20" i="6936"/>
  <c r="AI20" i="6936" s="1"/>
  <c r="AJ20" i="6936" s="1"/>
  <c r="AL19" i="6936"/>
  <c r="AE19" i="6936"/>
  <c r="AI19" i="6936" s="1"/>
  <c r="AJ19" i="6936"/>
  <c r="AL18" i="6936"/>
  <c r="AE18" i="6936"/>
  <c r="AI18" i="6936" s="1"/>
  <c r="AJ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J13" i="6936" s="1"/>
  <c r="AL12" i="6936"/>
  <c r="AE12" i="6936"/>
  <c r="AI12" i="6936" s="1"/>
  <c r="AJ12" i="6936" s="1"/>
  <c r="AL11" i="6936"/>
  <c r="AE11" i="6936"/>
  <c r="AI11" i="6936" s="1"/>
  <c r="AJ11" i="6936"/>
  <c r="AL10" i="6936"/>
  <c r="AE10" i="6936"/>
  <c r="AI10" i="6936" s="1"/>
  <c r="AJ10" i="6936" s="1"/>
  <c r="AL9" i="6936"/>
  <c r="AE9" i="6936"/>
  <c r="AI9" i="6936" s="1"/>
  <c r="AJ9" i="6936" s="1"/>
  <c r="AL8" i="6936"/>
  <c r="AE8" i="6936"/>
  <c r="AI8" i="6936" s="1"/>
  <c r="AJ8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J5" i="6936" s="1"/>
  <c r="AL4" i="6936"/>
  <c r="AE4" i="6936"/>
  <c r="AI4" i="6936" s="1"/>
  <c r="AJ4" i="6936" s="1"/>
  <c r="AL3" i="6936"/>
  <c r="AE3" i="6936"/>
  <c r="AI3" i="6936" s="1"/>
  <c r="AJ3" i="6936"/>
  <c r="AG37" i="6942"/>
  <c r="AG36" i="6942"/>
  <c r="AE34" i="6942"/>
  <c r="AI34" i="6942"/>
  <c r="AJ34" i="6942" s="1"/>
  <c r="AL33" i="6942"/>
  <c r="AE33" i="6942"/>
  <c r="AI33" i="6942"/>
  <c r="AJ33" i="6942" s="1"/>
  <c r="AL32" i="6942"/>
  <c r="AE32" i="6942"/>
  <c r="AI32" i="6942" s="1"/>
  <c r="AL31" i="6942"/>
  <c r="AE31" i="6942"/>
  <c r="AI31" i="6942" s="1"/>
  <c r="AL30" i="6942"/>
  <c r="AE30" i="6942"/>
  <c r="AI30" i="6942"/>
  <c r="AJ30" i="6942" s="1"/>
  <c r="AL29" i="6942"/>
  <c r="AE29" i="6942"/>
  <c r="AI29" i="6942" s="1"/>
  <c r="AL28" i="6942"/>
  <c r="AE28" i="6942"/>
  <c r="AI28" i="6942" s="1"/>
  <c r="AL27" i="6942"/>
  <c r="AE27" i="6942"/>
  <c r="AI27" i="6942" s="1"/>
  <c r="AL26" i="6942"/>
  <c r="AE26" i="6942"/>
  <c r="AI26" i="6942"/>
  <c r="AJ26" i="6942" s="1"/>
  <c r="AL25" i="6942"/>
  <c r="AE25" i="6942"/>
  <c r="AI25" i="6942" s="1"/>
  <c r="AL24" i="6942"/>
  <c r="AE24" i="6942"/>
  <c r="AI24" i="6942" s="1"/>
  <c r="AL23" i="6942"/>
  <c r="AE23" i="6942"/>
  <c r="AI23" i="6942" s="1"/>
  <c r="AL22" i="6942"/>
  <c r="AE22" i="6942"/>
  <c r="AI22" i="6942" s="1"/>
  <c r="AL21" i="6942"/>
  <c r="AE21" i="6942"/>
  <c r="AI21" i="6942"/>
  <c r="AJ21" i="6942" s="1"/>
  <c r="AL20" i="6942"/>
  <c r="AE20" i="6942"/>
  <c r="AI20" i="6942" s="1"/>
  <c r="AL19" i="6942"/>
  <c r="AE19" i="6942"/>
  <c r="AI19" i="6942" s="1"/>
  <c r="AL18" i="6942"/>
  <c r="AE18" i="6942"/>
  <c r="AI18" i="6942"/>
  <c r="AJ18" i="6942" s="1"/>
  <c r="AL17" i="6942"/>
  <c r="AE17" i="6942"/>
  <c r="AI17" i="6942" s="1"/>
  <c r="AL16" i="6942"/>
  <c r="AE16" i="6942"/>
  <c r="AI16" i="6942"/>
  <c r="AJ16" i="6942" s="1"/>
  <c r="AL15" i="6942"/>
  <c r="AE15" i="6942"/>
  <c r="AI15" i="6942" s="1"/>
  <c r="AL14" i="6942"/>
  <c r="AE14" i="6942"/>
  <c r="AI14" i="6942" s="1"/>
  <c r="AL13" i="6942"/>
  <c r="AE13" i="6942"/>
  <c r="AI13" i="6942" s="1"/>
  <c r="AL12" i="6942"/>
  <c r="AE12" i="6942"/>
  <c r="AI12" i="6942" s="1"/>
  <c r="AL11" i="6942"/>
  <c r="AE11" i="6942"/>
  <c r="AI11" i="6942" s="1"/>
  <c r="AL10" i="6942"/>
  <c r="AE10" i="6942"/>
  <c r="AI10" i="6942" s="1"/>
  <c r="AL9" i="6942"/>
  <c r="AE9" i="6942"/>
  <c r="AI9" i="6942" s="1"/>
  <c r="AL8" i="6942"/>
  <c r="AE8" i="6942"/>
  <c r="AI8" i="6942"/>
  <c r="AJ8" i="6942" s="1"/>
  <c r="AL7" i="6942"/>
  <c r="AE7" i="6942"/>
  <c r="AI7" i="6942" s="1"/>
  <c r="AL6" i="6942"/>
  <c r="AE6" i="6942"/>
  <c r="AI6" i="6942"/>
  <c r="AJ6" i="6942" s="1"/>
  <c r="AL5" i="6942"/>
  <c r="AE5" i="6942"/>
  <c r="AI5" i="6942" s="1"/>
  <c r="AL4" i="6942"/>
  <c r="AE4" i="6942"/>
  <c r="AI4" i="6942" s="1"/>
  <c r="AL3" i="6942"/>
  <c r="AE3" i="6942"/>
  <c r="AI3" i="6942"/>
  <c r="AJ3" i="6942" s="1"/>
  <c r="S33" i="6942"/>
  <c r="S32" i="6942"/>
  <c r="R32" i="6942" s="1"/>
  <c r="S31" i="6942"/>
  <c r="R31" i="6942" s="1"/>
  <c r="T31" i="6942" s="1"/>
  <c r="S30" i="6942"/>
  <c r="R30" i="6942" s="1"/>
  <c r="S29" i="6942"/>
  <c r="S28" i="6942"/>
  <c r="S27" i="6942"/>
  <c r="R27" i="6942" s="1"/>
  <c r="S26" i="6942"/>
  <c r="R26" i="6942" s="1"/>
  <c r="S25" i="6942"/>
  <c r="S24" i="6942"/>
  <c r="R24" i="6942" s="1"/>
  <c r="S23" i="6942"/>
  <c r="S22" i="6942"/>
  <c r="R22" i="6942" s="1"/>
  <c r="S21" i="6942"/>
  <c r="S20" i="6942"/>
  <c r="S19" i="6942"/>
  <c r="Z19" i="6942" s="1"/>
  <c r="S18" i="6942"/>
  <c r="S17" i="6942"/>
  <c r="S16" i="6942"/>
  <c r="R16" i="6942" s="1"/>
  <c r="S15" i="6942"/>
  <c r="S14" i="6942"/>
  <c r="R14" i="6942" s="1"/>
  <c r="S13" i="6942"/>
  <c r="S12" i="6942"/>
  <c r="S11" i="6942"/>
  <c r="S10" i="6942"/>
  <c r="S9" i="6942"/>
  <c r="S8" i="6942"/>
  <c r="R8" i="6942" s="1"/>
  <c r="S7" i="6942"/>
  <c r="R7" i="6942" s="1"/>
  <c r="S6" i="6942"/>
  <c r="R6" i="6942" s="1"/>
  <c r="S5" i="6942"/>
  <c r="S4" i="6942"/>
  <c r="R4" i="6942" s="1"/>
  <c r="S3" i="6942"/>
  <c r="S33" i="6936"/>
  <c r="S32" i="6936"/>
  <c r="S31" i="6936"/>
  <c r="S30" i="6936"/>
  <c r="S29" i="6936"/>
  <c r="S28" i="6936"/>
  <c r="S27" i="6936"/>
  <c r="S26" i="6936"/>
  <c r="S25" i="6936"/>
  <c r="S24" i="6936"/>
  <c r="S23" i="6936"/>
  <c r="R23" i="6936" s="1"/>
  <c r="S22" i="6936"/>
  <c r="R22" i="6936" s="1"/>
  <c r="S21" i="6936"/>
  <c r="S20" i="6936"/>
  <c r="S19" i="6936"/>
  <c r="S18" i="6936"/>
  <c r="R18" i="6936" s="1"/>
  <c r="T18" i="6936" s="1"/>
  <c r="S17" i="6936"/>
  <c r="S16" i="6936"/>
  <c r="S15" i="6936"/>
  <c r="S14" i="6936"/>
  <c r="R14" i="6936" s="1"/>
  <c r="S13" i="6936"/>
  <c r="S12" i="6936"/>
  <c r="S11" i="6936"/>
  <c r="S10" i="6936"/>
  <c r="S9" i="6936"/>
  <c r="S8" i="6936"/>
  <c r="S7" i="6936"/>
  <c r="S6" i="6936"/>
  <c r="S5" i="6936"/>
  <c r="S4" i="6936"/>
  <c r="S3" i="6936"/>
  <c r="S33" i="6937"/>
  <c r="R33" i="6937" s="1"/>
  <c r="S32" i="6937"/>
  <c r="R32" i="6937" s="1"/>
  <c r="T32" i="6937" s="1"/>
  <c r="S31" i="6937"/>
  <c r="S30" i="6937"/>
  <c r="R30" i="6937" s="1"/>
  <c r="S29" i="6937"/>
  <c r="S28" i="6937"/>
  <c r="S27" i="6937"/>
  <c r="S26" i="6937"/>
  <c r="S25" i="6937"/>
  <c r="R25" i="6937" s="1"/>
  <c r="S24" i="6937"/>
  <c r="R24" i="6937" s="1"/>
  <c r="S23" i="6937"/>
  <c r="S22" i="6937"/>
  <c r="R22" i="6937" s="1"/>
  <c r="S21" i="6937"/>
  <c r="S20" i="6937"/>
  <c r="S19" i="6937"/>
  <c r="S18" i="6937"/>
  <c r="S17" i="6937"/>
  <c r="S16" i="6937"/>
  <c r="R16" i="6937" s="1"/>
  <c r="T16" i="6937" s="1"/>
  <c r="S15" i="6937"/>
  <c r="S14" i="6937"/>
  <c r="R14" i="6937" s="1"/>
  <c r="S13" i="6937"/>
  <c r="S12" i="6937"/>
  <c r="S11" i="6937"/>
  <c r="S10" i="6937"/>
  <c r="S9" i="6937"/>
  <c r="S8" i="6937"/>
  <c r="R8" i="6937" s="1"/>
  <c r="S7" i="6937"/>
  <c r="S6" i="6937"/>
  <c r="R6" i="6937" s="1"/>
  <c r="S5" i="6937"/>
  <c r="S4" i="6937"/>
  <c r="S3" i="6937"/>
  <c r="S4" i="6935"/>
  <c r="R4" i="6935" s="1"/>
  <c r="S5" i="6935"/>
  <c r="S6" i="6935"/>
  <c r="R6" i="6935" s="1"/>
  <c r="T6" i="6935" s="1"/>
  <c r="S7" i="6935"/>
  <c r="S8" i="6935"/>
  <c r="S9" i="6935"/>
  <c r="S10" i="6935"/>
  <c r="R10" i="6935" s="1"/>
  <c r="T10" i="6935" s="1"/>
  <c r="S11" i="6935"/>
  <c r="S12" i="6935"/>
  <c r="R12" i="6935" s="1"/>
  <c r="S13" i="6935"/>
  <c r="S14" i="6935"/>
  <c r="R14" i="6935" s="1"/>
  <c r="S15" i="6935"/>
  <c r="S16" i="6935"/>
  <c r="S17" i="6935"/>
  <c r="R17" i="6935" s="1"/>
  <c r="S18" i="6935"/>
  <c r="S19" i="6935"/>
  <c r="S20" i="6935"/>
  <c r="S21" i="6935"/>
  <c r="R21" i="6935" s="1"/>
  <c r="S22" i="6935"/>
  <c r="S23" i="6935"/>
  <c r="S24" i="6935"/>
  <c r="S25" i="6935"/>
  <c r="S26" i="6935"/>
  <c r="R26" i="6935" s="1"/>
  <c r="S27" i="6935"/>
  <c r="S28" i="6935"/>
  <c r="R28" i="6935" s="1"/>
  <c r="T28" i="6935" s="1"/>
  <c r="S29" i="6935"/>
  <c r="R29" i="6935" s="1"/>
  <c r="S30" i="6935"/>
  <c r="R30" i="6935" s="1"/>
  <c r="T30" i="6935" s="1"/>
  <c r="S31" i="6935"/>
  <c r="S32" i="6935"/>
  <c r="R32" i="6935" s="1"/>
  <c r="T32" i="6935" s="1"/>
  <c r="S33" i="6935"/>
  <c r="Z33" i="6935" s="1"/>
  <c r="S3" i="6935"/>
  <c r="M38" i="6935"/>
  <c r="L38" i="6935"/>
  <c r="M37" i="6935"/>
  <c r="M45" i="6935" s="1"/>
  <c r="L37" i="6935"/>
  <c r="L44" i="6935" s="1"/>
  <c r="O36" i="6935"/>
  <c r="O37" i="6935" s="1"/>
  <c r="M36" i="6935"/>
  <c r="L36" i="6935"/>
  <c r="E36" i="6935"/>
  <c r="V33" i="6935"/>
  <c r="P33" i="6935"/>
  <c r="V32" i="6935"/>
  <c r="W32" i="6935" s="1"/>
  <c r="P32" i="6935"/>
  <c r="V31" i="6935"/>
  <c r="Y31" i="6935" s="1"/>
  <c r="P31" i="6935"/>
  <c r="V30" i="6935"/>
  <c r="W30" i="6935" s="1"/>
  <c r="P30" i="6935"/>
  <c r="V29" i="6935"/>
  <c r="P29" i="6935"/>
  <c r="V28" i="6935"/>
  <c r="W28" i="6935" s="1"/>
  <c r="P28" i="6935"/>
  <c r="V27" i="6935"/>
  <c r="Z27" i="6935" s="1"/>
  <c r="P27" i="6935"/>
  <c r="V26" i="6935"/>
  <c r="W26" i="6935" s="1"/>
  <c r="P26" i="6935"/>
  <c r="V25" i="6935"/>
  <c r="W25" i="6935" s="1"/>
  <c r="P25" i="6935"/>
  <c r="V24" i="6935"/>
  <c r="W24" i="6935" s="1"/>
  <c r="P24" i="6935"/>
  <c r="V23" i="6935"/>
  <c r="Z23" i="6935"/>
  <c r="P23" i="6935"/>
  <c r="V22" i="6935"/>
  <c r="P22" i="6935"/>
  <c r="V21" i="6935"/>
  <c r="P21" i="6935"/>
  <c r="V20" i="6935"/>
  <c r="W20" i="6935" s="1"/>
  <c r="P20" i="6935"/>
  <c r="V19" i="6935"/>
  <c r="Z19" i="6935" s="1"/>
  <c r="P19" i="6935"/>
  <c r="V18" i="6935"/>
  <c r="P18" i="6935"/>
  <c r="V17" i="6935"/>
  <c r="P17" i="6935"/>
  <c r="V16" i="6935"/>
  <c r="W16" i="6935"/>
  <c r="AA16" i="6935" s="1"/>
  <c r="R16" i="6935"/>
  <c r="T16" i="6935" s="1"/>
  <c r="P16" i="6935"/>
  <c r="V15" i="6935"/>
  <c r="Y15" i="6935" s="1"/>
  <c r="P15" i="6935"/>
  <c r="V14" i="6935"/>
  <c r="P14" i="6935"/>
  <c r="V13" i="6935"/>
  <c r="W13" i="6935" s="1"/>
  <c r="P13" i="6935"/>
  <c r="V12" i="6935"/>
  <c r="W12" i="6935" s="1"/>
  <c r="AA12" i="6935" s="1"/>
  <c r="T12" i="6935"/>
  <c r="P12" i="6935"/>
  <c r="V11" i="6935"/>
  <c r="P11" i="6935"/>
  <c r="V10" i="6935"/>
  <c r="P10" i="6935"/>
  <c r="V9" i="6935"/>
  <c r="P9" i="6935"/>
  <c r="V8" i="6935"/>
  <c r="W8" i="6935" s="1"/>
  <c r="R8" i="6935"/>
  <c r="T8" i="6935" s="1"/>
  <c r="P8" i="6935"/>
  <c r="V7" i="6935"/>
  <c r="Z7" i="6935" s="1"/>
  <c r="P7" i="6935"/>
  <c r="V6" i="6935"/>
  <c r="P6" i="6935"/>
  <c r="V5" i="6935"/>
  <c r="Z5" i="6935"/>
  <c r="P5" i="6935"/>
  <c r="W4" i="6935"/>
  <c r="V4" i="6935"/>
  <c r="Z4" i="6935" s="1"/>
  <c r="T4" i="6935"/>
  <c r="P4" i="6935"/>
  <c r="V3" i="6935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P33" i="6937"/>
  <c r="V32" i="6937"/>
  <c r="Z32" i="6937" s="1"/>
  <c r="P32" i="6937"/>
  <c r="V31" i="6937"/>
  <c r="Z31" i="6937" s="1"/>
  <c r="P31" i="6937"/>
  <c r="V30" i="6937"/>
  <c r="Z30" i="6937" s="1"/>
  <c r="T30" i="6937"/>
  <c r="P30" i="6937"/>
  <c r="V29" i="6937"/>
  <c r="P29" i="6937"/>
  <c r="V28" i="6937"/>
  <c r="W28" i="6937" s="1"/>
  <c r="R28" i="6937"/>
  <c r="P28" i="6937"/>
  <c r="V27" i="6937"/>
  <c r="P27" i="6937"/>
  <c r="V26" i="6937"/>
  <c r="W26" i="6937" s="1"/>
  <c r="R26" i="6937"/>
  <c r="P26" i="6937"/>
  <c r="V25" i="6937"/>
  <c r="P25" i="6937"/>
  <c r="V24" i="6937"/>
  <c r="W24" i="6937" s="1"/>
  <c r="AA24" i="6937" s="1"/>
  <c r="Y24" i="6937"/>
  <c r="T24" i="6937"/>
  <c r="P24" i="6937"/>
  <c r="V23" i="6937"/>
  <c r="Z23" i="6937"/>
  <c r="P23" i="6937"/>
  <c r="V22" i="6937"/>
  <c r="W22" i="6937" s="1"/>
  <c r="T22" i="6937"/>
  <c r="P22" i="6937"/>
  <c r="V21" i="6937"/>
  <c r="P21" i="6937"/>
  <c r="V20" i="6937"/>
  <c r="W20" i="6937" s="1"/>
  <c r="R20" i="6937"/>
  <c r="P20" i="6937"/>
  <c r="V19" i="6937"/>
  <c r="Z19" i="6937" s="1"/>
  <c r="P19" i="6937"/>
  <c r="V18" i="6937"/>
  <c r="W18" i="6937" s="1"/>
  <c r="R18" i="6937"/>
  <c r="P18" i="6937"/>
  <c r="V17" i="6937"/>
  <c r="P17" i="6937"/>
  <c r="V16" i="6937"/>
  <c r="P16" i="6937"/>
  <c r="V15" i="6937"/>
  <c r="Z15" i="6937" s="1"/>
  <c r="P15" i="6937"/>
  <c r="V14" i="6937"/>
  <c r="T14" i="6937"/>
  <c r="P14" i="6937"/>
  <c r="V13" i="6937"/>
  <c r="P13" i="6937"/>
  <c r="V12" i="6937"/>
  <c r="W12" i="6937" s="1"/>
  <c r="R12" i="6937"/>
  <c r="P12" i="6937"/>
  <c r="V11" i="6937"/>
  <c r="P11" i="6937"/>
  <c r="V10" i="6937"/>
  <c r="W10" i="6937" s="1"/>
  <c r="R10" i="6937"/>
  <c r="P10" i="6937"/>
  <c r="V9" i="6937"/>
  <c r="Z9" i="6937"/>
  <c r="P9" i="6937"/>
  <c r="V8" i="6937"/>
  <c r="W8" i="6937" s="1"/>
  <c r="T8" i="6937"/>
  <c r="P8" i="6937"/>
  <c r="V7" i="6937"/>
  <c r="Z7" i="6937" s="1"/>
  <c r="P7" i="6937"/>
  <c r="V6" i="6937"/>
  <c r="W6" i="6937" s="1"/>
  <c r="T6" i="6937"/>
  <c r="P6" i="6937"/>
  <c r="V5" i="6937"/>
  <c r="Z5" i="6937" s="1"/>
  <c r="P5" i="6937"/>
  <c r="V4" i="6937"/>
  <c r="W4" i="6937" s="1"/>
  <c r="R4" i="6937"/>
  <c r="P4" i="6937"/>
  <c r="V3" i="6937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P33" i="6936"/>
  <c r="W32" i="6936"/>
  <c r="V32" i="6936"/>
  <c r="Z32" i="6936"/>
  <c r="R32" i="6936"/>
  <c r="P32" i="6936"/>
  <c r="V31" i="6936"/>
  <c r="Z31" i="6936" s="1"/>
  <c r="P31" i="6936"/>
  <c r="V30" i="6936"/>
  <c r="W30" i="6936" s="1"/>
  <c r="R30" i="6936"/>
  <c r="T30" i="6936" s="1"/>
  <c r="P30" i="6936"/>
  <c r="V29" i="6936"/>
  <c r="P29" i="6936"/>
  <c r="V28" i="6936"/>
  <c r="R28" i="6936"/>
  <c r="T28" i="6936" s="1"/>
  <c r="P28" i="6936"/>
  <c r="V27" i="6936"/>
  <c r="Z27" i="6936"/>
  <c r="P27" i="6936"/>
  <c r="V26" i="6936"/>
  <c r="Z26" i="6936" s="1"/>
  <c r="R26" i="6936"/>
  <c r="T26" i="6936" s="1"/>
  <c r="P26" i="6936"/>
  <c r="V25" i="6936"/>
  <c r="Z25" i="6936" s="1"/>
  <c r="P25" i="6936"/>
  <c r="V24" i="6936"/>
  <c r="Y24" i="6936" s="1"/>
  <c r="R24" i="6936"/>
  <c r="T24" i="6936" s="1"/>
  <c r="P24" i="6936"/>
  <c r="V23" i="6936"/>
  <c r="P23" i="6936"/>
  <c r="V22" i="6936"/>
  <c r="Z22" i="6936" s="1"/>
  <c r="P22" i="6936"/>
  <c r="V21" i="6936"/>
  <c r="W21" i="6936" s="1"/>
  <c r="P21" i="6936"/>
  <c r="V20" i="6936"/>
  <c r="R20" i="6936"/>
  <c r="T20" i="6936" s="1"/>
  <c r="P20" i="6936"/>
  <c r="V19" i="6936"/>
  <c r="Z19" i="6936" s="1"/>
  <c r="P19" i="6936"/>
  <c r="V18" i="6936"/>
  <c r="W18" i="6936" s="1"/>
  <c r="P18" i="6936"/>
  <c r="V17" i="6936"/>
  <c r="Z17" i="6936" s="1"/>
  <c r="P17" i="6936"/>
  <c r="V16" i="6936"/>
  <c r="R16" i="6936"/>
  <c r="T16" i="6936" s="1"/>
  <c r="P16" i="6936"/>
  <c r="V15" i="6936"/>
  <c r="W15" i="6936" s="1"/>
  <c r="P15" i="6936"/>
  <c r="V14" i="6936"/>
  <c r="Z14" i="6936" s="1"/>
  <c r="T14" i="6936"/>
  <c r="P14" i="6936"/>
  <c r="V13" i="6936"/>
  <c r="P13" i="6936"/>
  <c r="V12" i="6936"/>
  <c r="R12" i="6936"/>
  <c r="T12" i="6936" s="1"/>
  <c r="P12" i="6936"/>
  <c r="V11" i="6936"/>
  <c r="Z11" i="6936" s="1"/>
  <c r="P11" i="6936"/>
  <c r="V10" i="6936"/>
  <c r="W10" i="6936" s="1"/>
  <c r="AA10" i="6936" s="1"/>
  <c r="R10" i="6936"/>
  <c r="T10" i="6936" s="1"/>
  <c r="P10" i="6936"/>
  <c r="V9" i="6936"/>
  <c r="Z9" i="6936" s="1"/>
  <c r="P9" i="6936"/>
  <c r="V8" i="6936"/>
  <c r="P8" i="6936"/>
  <c r="V7" i="6936"/>
  <c r="P7" i="6936"/>
  <c r="V6" i="6936"/>
  <c r="R6" i="6936"/>
  <c r="T6" i="6936" s="1"/>
  <c r="P6" i="6936"/>
  <c r="V5" i="6936"/>
  <c r="P5" i="6936"/>
  <c r="V4" i="6936"/>
  <c r="W4" i="6936"/>
  <c r="R4" i="6936"/>
  <c r="T4" i="6936" s="1"/>
  <c r="P4" i="6936"/>
  <c r="V3" i="6936"/>
  <c r="W3" i="6936" s="1"/>
  <c r="P3" i="6936"/>
  <c r="M38" i="6942"/>
  <c r="L38" i="6942"/>
  <c r="M37" i="6942"/>
  <c r="M45" i="6942" s="1"/>
  <c r="L37" i="6942"/>
  <c r="L45" i="6942" s="1"/>
  <c r="O36" i="6942"/>
  <c r="O37" i="6942" s="1"/>
  <c r="M36" i="6942"/>
  <c r="L36" i="6942"/>
  <c r="E36" i="6942"/>
  <c r="V33" i="6942"/>
  <c r="Z33" i="6942" s="1"/>
  <c r="P33" i="6942"/>
  <c r="V32" i="6942"/>
  <c r="T32" i="6942"/>
  <c r="P32" i="6942"/>
  <c r="V31" i="6942"/>
  <c r="Z31" i="6942" s="1"/>
  <c r="P31" i="6942"/>
  <c r="V30" i="6942"/>
  <c r="W30" i="6942"/>
  <c r="T30" i="6942"/>
  <c r="P30" i="6942"/>
  <c r="V29" i="6942"/>
  <c r="Z29" i="6942"/>
  <c r="P29" i="6942"/>
  <c r="V28" i="6942"/>
  <c r="W28" i="6942" s="1"/>
  <c r="R28" i="6942"/>
  <c r="T28" i="6942" s="1"/>
  <c r="P28" i="6942"/>
  <c r="V27" i="6942"/>
  <c r="P27" i="6942"/>
  <c r="V26" i="6942"/>
  <c r="W26" i="6942" s="1"/>
  <c r="P26" i="6942"/>
  <c r="V25" i="6942"/>
  <c r="W25" i="6942" s="1"/>
  <c r="P25" i="6942"/>
  <c r="V24" i="6942"/>
  <c r="Y24" i="6942" s="1"/>
  <c r="T24" i="6942"/>
  <c r="P24" i="6942"/>
  <c r="V23" i="6942"/>
  <c r="Z23" i="6942" s="1"/>
  <c r="P23" i="6942"/>
  <c r="V22" i="6942"/>
  <c r="W22" i="6942" s="1"/>
  <c r="T22" i="6942"/>
  <c r="P22" i="6942"/>
  <c r="V21" i="6942"/>
  <c r="Z21" i="6942" s="1"/>
  <c r="P21" i="6942"/>
  <c r="V20" i="6942"/>
  <c r="W20" i="6942" s="1"/>
  <c r="R20" i="6942"/>
  <c r="T20" i="6942" s="1"/>
  <c r="P20" i="6942"/>
  <c r="V19" i="6942"/>
  <c r="P19" i="6942"/>
  <c r="V18" i="6942"/>
  <c r="W18" i="6942" s="1"/>
  <c r="R18" i="6942"/>
  <c r="T18" i="6942" s="1"/>
  <c r="P18" i="6942"/>
  <c r="V17" i="6942"/>
  <c r="Z17" i="6942" s="1"/>
  <c r="P17" i="6942"/>
  <c r="V16" i="6942"/>
  <c r="W16" i="6942" s="1"/>
  <c r="T16" i="6942"/>
  <c r="P16" i="6942"/>
  <c r="V15" i="6942"/>
  <c r="Z15" i="6942" s="1"/>
  <c r="P15" i="6942"/>
  <c r="V14" i="6942"/>
  <c r="W14" i="6942" s="1"/>
  <c r="AA14" i="6942" s="1"/>
  <c r="T14" i="6942"/>
  <c r="P14" i="6942"/>
  <c r="V13" i="6942"/>
  <c r="Z13" i="6942" s="1"/>
  <c r="P13" i="6942"/>
  <c r="W12" i="6942"/>
  <c r="V12" i="6942"/>
  <c r="R12" i="6942"/>
  <c r="T12" i="6942" s="1"/>
  <c r="P12" i="6942"/>
  <c r="V11" i="6942"/>
  <c r="P11" i="6942"/>
  <c r="V10" i="6942"/>
  <c r="W10" i="6942" s="1"/>
  <c r="R10" i="6942"/>
  <c r="T10" i="6942" s="1"/>
  <c r="P10" i="6942"/>
  <c r="V9" i="6942"/>
  <c r="Z9" i="6942" s="1"/>
  <c r="P9" i="6942"/>
  <c r="V8" i="6942"/>
  <c r="Z8" i="6942" s="1"/>
  <c r="T8" i="6942"/>
  <c r="P8" i="6942"/>
  <c r="V7" i="6942"/>
  <c r="W7" i="6942" s="1"/>
  <c r="P7" i="6942"/>
  <c r="V6" i="6942"/>
  <c r="W6" i="6942" s="1"/>
  <c r="T6" i="6942"/>
  <c r="P6" i="6942"/>
  <c r="V5" i="6942"/>
  <c r="Z5" i="6942" s="1"/>
  <c r="P5" i="6942"/>
  <c r="V4" i="6942"/>
  <c r="W4" i="6942"/>
  <c r="AA4" i="6942" s="1"/>
  <c r="T4" i="6942"/>
  <c r="P4" i="6942"/>
  <c r="V3" i="6942"/>
  <c r="W3" i="6942" s="1"/>
  <c r="P3" i="6942"/>
  <c r="E37" i="6931"/>
  <c r="B37" i="6931"/>
  <c r="G38" i="6931"/>
  <c r="E38" i="6931"/>
  <c r="B39" i="6931" s="1"/>
  <c r="B38" i="6931"/>
  <c r="G37" i="6931"/>
  <c r="D37" i="6931"/>
  <c r="C37" i="6931"/>
  <c r="Y30" i="6936"/>
  <c r="Y30" i="6937"/>
  <c r="Y4" i="6935"/>
  <c r="Y12" i="6935"/>
  <c r="Y16" i="6935"/>
  <c r="Y28" i="6935"/>
  <c r="Y30" i="6935"/>
  <c r="Y32" i="6935"/>
  <c r="R3" i="6935"/>
  <c r="W3" i="6935"/>
  <c r="Z3" i="6935"/>
  <c r="R5" i="6935"/>
  <c r="T5" i="6935" s="1"/>
  <c r="W5" i="6935"/>
  <c r="R7" i="6935"/>
  <c r="T7" i="6935" s="1"/>
  <c r="R9" i="6935"/>
  <c r="T9" i="6935" s="1"/>
  <c r="W9" i="6935"/>
  <c r="R11" i="6935"/>
  <c r="T11" i="6935" s="1"/>
  <c r="R13" i="6935"/>
  <c r="T13" i="6935" s="1"/>
  <c r="R15" i="6935"/>
  <c r="T15" i="6935" s="1"/>
  <c r="W15" i="6935"/>
  <c r="W17" i="6935"/>
  <c r="R19" i="6935"/>
  <c r="Y19" i="6935" s="1"/>
  <c r="T19" i="6935"/>
  <c r="W21" i="6935"/>
  <c r="R23" i="6935"/>
  <c r="W23" i="6935"/>
  <c r="R25" i="6935"/>
  <c r="T25" i="6935" s="1"/>
  <c r="AA25" i="6935" s="1"/>
  <c r="R27" i="6935"/>
  <c r="T27" i="6935" s="1"/>
  <c r="AA27" i="6935" s="1"/>
  <c r="W27" i="6935"/>
  <c r="W29" i="6935"/>
  <c r="R31" i="6935"/>
  <c r="T31" i="6935" s="1"/>
  <c r="W31" i="6935"/>
  <c r="R33" i="6935"/>
  <c r="T33" i="6935" s="1"/>
  <c r="W33" i="6935"/>
  <c r="Y3" i="6935"/>
  <c r="R3" i="6937"/>
  <c r="Y3" i="6937" s="1"/>
  <c r="W3" i="6937"/>
  <c r="Z3" i="6937"/>
  <c r="R5" i="6937"/>
  <c r="T5" i="6937" s="1"/>
  <c r="W5" i="6937"/>
  <c r="R7" i="6937"/>
  <c r="T7" i="6937"/>
  <c r="AA7" i="6937" s="1"/>
  <c r="W7" i="6937"/>
  <c r="R9" i="6937"/>
  <c r="T9" i="6937" s="1"/>
  <c r="AA9" i="6937" s="1"/>
  <c r="W9" i="6937"/>
  <c r="R11" i="6937"/>
  <c r="T11" i="6937"/>
  <c r="W13" i="6937"/>
  <c r="R15" i="6937"/>
  <c r="T15" i="6937"/>
  <c r="AA15" i="6937" s="1"/>
  <c r="W15" i="6937"/>
  <c r="W17" i="6937"/>
  <c r="R19" i="6937"/>
  <c r="T19" i="6937" s="1"/>
  <c r="Y19" i="6937"/>
  <c r="W19" i="6937"/>
  <c r="W21" i="6937"/>
  <c r="R23" i="6937"/>
  <c r="W23" i="6937"/>
  <c r="W25" i="6937"/>
  <c r="R27" i="6937"/>
  <c r="T27" i="6937" s="1"/>
  <c r="R29" i="6937"/>
  <c r="W29" i="6937"/>
  <c r="R31" i="6937"/>
  <c r="T31" i="6937" s="1"/>
  <c r="W31" i="6937"/>
  <c r="W33" i="6937"/>
  <c r="R3" i="6936"/>
  <c r="R5" i="6936"/>
  <c r="T5" i="6936" s="1"/>
  <c r="W5" i="6936"/>
  <c r="R7" i="6936"/>
  <c r="T7" i="6936" s="1"/>
  <c r="W7" i="6936"/>
  <c r="R9" i="6936"/>
  <c r="T9" i="6936" s="1"/>
  <c r="R11" i="6936"/>
  <c r="T11" i="6936" s="1"/>
  <c r="W11" i="6936"/>
  <c r="R13" i="6936"/>
  <c r="W13" i="6936"/>
  <c r="R15" i="6936"/>
  <c r="T15" i="6936" s="1"/>
  <c r="R17" i="6936"/>
  <c r="W17" i="6936"/>
  <c r="R19" i="6936"/>
  <c r="T19" i="6936"/>
  <c r="W19" i="6936"/>
  <c r="R21" i="6936"/>
  <c r="T21" i="6936" s="1"/>
  <c r="W23" i="6936"/>
  <c r="R25" i="6936"/>
  <c r="Y25" i="6936" s="1"/>
  <c r="W25" i="6936"/>
  <c r="R27" i="6936"/>
  <c r="T27" i="6936" s="1"/>
  <c r="W27" i="6936"/>
  <c r="R29" i="6936"/>
  <c r="W29" i="6936"/>
  <c r="R31" i="6936"/>
  <c r="T31" i="6936" s="1"/>
  <c r="R33" i="6936"/>
  <c r="W33" i="6936"/>
  <c r="Y4" i="6942"/>
  <c r="Y12" i="6942"/>
  <c r="Y18" i="6942"/>
  <c r="Y20" i="6942"/>
  <c r="Y30" i="6942"/>
  <c r="Y32" i="6942"/>
  <c r="AA18" i="6942"/>
  <c r="AA30" i="6942"/>
  <c r="AA12" i="6942"/>
  <c r="AA20" i="6942"/>
  <c r="R5" i="6942"/>
  <c r="T5" i="6942" s="1"/>
  <c r="W5" i="6942"/>
  <c r="R9" i="6942"/>
  <c r="T9" i="6942"/>
  <c r="W9" i="6942"/>
  <c r="R11" i="6942"/>
  <c r="T11" i="6942" s="1"/>
  <c r="W11" i="6942"/>
  <c r="R13" i="6942"/>
  <c r="T13" i="6942" s="1"/>
  <c r="W13" i="6942"/>
  <c r="R15" i="6942"/>
  <c r="T15" i="6942" s="1"/>
  <c r="W15" i="6942"/>
  <c r="R17" i="6942"/>
  <c r="W17" i="6942"/>
  <c r="W19" i="6942"/>
  <c r="R21" i="6942"/>
  <c r="T21" i="6942" s="1"/>
  <c r="W21" i="6942"/>
  <c r="R23" i="6942"/>
  <c r="T23" i="6942"/>
  <c r="W23" i="6942"/>
  <c r="R25" i="6942"/>
  <c r="T25" i="6942" s="1"/>
  <c r="W27" i="6942"/>
  <c r="R29" i="6942"/>
  <c r="T29" i="6942" s="1"/>
  <c r="W29" i="6942"/>
  <c r="W31" i="6942"/>
  <c r="R33" i="6942"/>
  <c r="T33" i="6942" s="1"/>
  <c r="Y5" i="6935"/>
  <c r="T3" i="6935"/>
  <c r="Y31" i="6937"/>
  <c r="Y15" i="6937"/>
  <c r="Y7" i="6937"/>
  <c r="Y5" i="6937"/>
  <c r="T3" i="6937"/>
  <c r="T3" i="6936"/>
  <c r="Y27" i="6936"/>
  <c r="Y19" i="6936"/>
  <c r="Y21" i="6936"/>
  <c r="Y31" i="6936"/>
  <c r="Y7" i="6936"/>
  <c r="Y29" i="6942"/>
  <c r="Y9" i="6942"/>
  <c r="Y23" i="6942"/>
  <c r="Y21" i="6942"/>
  <c r="AA3" i="6937"/>
  <c r="AM5" i="6935"/>
  <c r="AN5" i="6935" s="1"/>
  <c r="AO5" i="6935" s="1"/>
  <c r="AM9" i="6935"/>
  <c r="AN9" i="6935" s="1"/>
  <c r="AO9" i="6935" s="1"/>
  <c r="AM14" i="6935"/>
  <c r="AN14" i="6935" s="1"/>
  <c r="AO14" i="6935" s="1"/>
  <c r="AM18" i="6935"/>
  <c r="AN18" i="6935"/>
  <c r="AO18" i="6935"/>
  <c r="AM17" i="6935"/>
  <c r="AN17" i="6935" s="1"/>
  <c r="AO17" i="6935" s="1"/>
  <c r="AM26" i="6935"/>
  <c r="AN26" i="6935"/>
  <c r="AO26" i="6935" s="1"/>
  <c r="AM25" i="6935"/>
  <c r="AN25" i="6935" s="1"/>
  <c r="AO25" i="6935" s="1"/>
  <c r="AM29" i="6935"/>
  <c r="AN29" i="6935" s="1"/>
  <c r="AO29" i="6935" s="1"/>
  <c r="AM33" i="6935"/>
  <c r="AN33" i="6935" s="1"/>
  <c r="AO33" i="6935" s="1"/>
  <c r="AM8" i="6935"/>
  <c r="AN8" i="6935" s="1"/>
  <c r="AO8" i="6935" s="1"/>
  <c r="AM7" i="6935"/>
  <c r="AN7" i="6935" s="1"/>
  <c r="AO7" i="6935" s="1"/>
  <c r="AM15" i="6935"/>
  <c r="AN15" i="6935" s="1"/>
  <c r="AO15" i="6935" s="1"/>
  <c r="AM20" i="6935"/>
  <c r="AN20" i="6935" s="1"/>
  <c r="AO20" i="6935" s="1"/>
  <c r="AM19" i="6935"/>
  <c r="AN19" i="6935" s="1"/>
  <c r="AO19" i="6935" s="1"/>
  <c r="AM24" i="6935"/>
  <c r="AN24" i="6935" s="1"/>
  <c r="AO24" i="6935" s="1"/>
  <c r="AM23" i="6935"/>
  <c r="AN23" i="6935" s="1"/>
  <c r="AO23" i="6935" s="1"/>
  <c r="AM28" i="6935"/>
  <c r="AN28" i="6935" s="1"/>
  <c r="AO28" i="6935"/>
  <c r="AM27" i="6935"/>
  <c r="AN27" i="6935" s="1"/>
  <c r="AO27" i="6935" s="1"/>
  <c r="AM32" i="6935"/>
  <c r="AN32" i="6935" s="1"/>
  <c r="AO32" i="6935" s="1"/>
  <c r="AM6" i="6937"/>
  <c r="AN6" i="6937" s="1"/>
  <c r="AO6" i="6937" s="1"/>
  <c r="AM5" i="6937"/>
  <c r="AN5" i="6937" s="1"/>
  <c r="AO5" i="6937" s="1"/>
  <c r="AM14" i="6937"/>
  <c r="AN14" i="6937"/>
  <c r="AO14" i="6937" s="1"/>
  <c r="AM13" i="6937"/>
  <c r="AN13" i="6937"/>
  <c r="AO13" i="6937" s="1"/>
  <c r="AM18" i="6937"/>
  <c r="AN18" i="6937" s="1"/>
  <c r="AO18" i="6937" s="1"/>
  <c r="AM22" i="6937"/>
  <c r="AN22" i="6937" s="1"/>
  <c r="AO22" i="6937" s="1"/>
  <c r="AM21" i="6937"/>
  <c r="AN21" i="6937" s="1"/>
  <c r="AO21" i="6937" s="1"/>
  <c r="AM26" i="6937"/>
  <c r="AN26" i="6937" s="1"/>
  <c r="AO26" i="6937" s="1"/>
  <c r="AM25" i="6937"/>
  <c r="AN25" i="6937" s="1"/>
  <c r="AO25" i="6937" s="1"/>
  <c r="AM30" i="6937"/>
  <c r="AN30" i="6937" s="1"/>
  <c r="AO30" i="6937" s="1"/>
  <c r="AM29" i="6937"/>
  <c r="AN29" i="6937" s="1"/>
  <c r="AO29" i="6937" s="1"/>
  <c r="AM33" i="6937"/>
  <c r="AN33" i="6937" s="1"/>
  <c r="AO33" i="6937" s="1"/>
  <c r="AM4" i="6937"/>
  <c r="AN4" i="6937" s="1"/>
  <c r="AO4" i="6937" s="1"/>
  <c r="AM3" i="6937"/>
  <c r="AN3" i="6937" s="1"/>
  <c r="AM8" i="6937"/>
  <c r="AN8" i="6937" s="1"/>
  <c r="AO8" i="6937" s="1"/>
  <c r="AM7" i="6937"/>
  <c r="AN7" i="6937" s="1"/>
  <c r="AO7" i="6937" s="1"/>
  <c r="AM12" i="6937"/>
  <c r="AN12" i="6937" s="1"/>
  <c r="AO12" i="6937" s="1"/>
  <c r="AM11" i="6937"/>
  <c r="AN11" i="6937"/>
  <c r="AO11" i="6937" s="1"/>
  <c r="AM16" i="6937"/>
  <c r="AN16" i="6937" s="1"/>
  <c r="AO16" i="6937" s="1"/>
  <c r="AM15" i="6937"/>
  <c r="AN15" i="6937" s="1"/>
  <c r="AO15" i="6937" s="1"/>
  <c r="AM20" i="6937"/>
  <c r="AN20" i="6937" s="1"/>
  <c r="AO20" i="6937" s="1"/>
  <c r="AM19" i="6937"/>
  <c r="AN19" i="6937" s="1"/>
  <c r="AO19" i="6937" s="1"/>
  <c r="AM24" i="6937"/>
  <c r="AN24" i="6937" s="1"/>
  <c r="AO24" i="6937" s="1"/>
  <c r="AM23" i="6937"/>
  <c r="AN23" i="6937" s="1"/>
  <c r="AO23" i="6937" s="1"/>
  <c r="AM28" i="6937"/>
  <c r="AN28" i="6937" s="1"/>
  <c r="AO28" i="6937" s="1"/>
  <c r="AM27" i="6937"/>
  <c r="AN27" i="6937" s="1"/>
  <c r="AO27" i="6937" s="1"/>
  <c r="AM32" i="6937"/>
  <c r="AN32" i="6937" s="1"/>
  <c r="AO32" i="6937" s="1"/>
  <c r="AM31" i="6937"/>
  <c r="AN31" i="6937" s="1"/>
  <c r="AO31" i="6937" s="1"/>
  <c r="AM10" i="6936"/>
  <c r="AN10" i="6936" s="1"/>
  <c r="AO10" i="6936" s="1"/>
  <c r="AM9" i="6936"/>
  <c r="AN9" i="6936" s="1"/>
  <c r="AO9" i="6936" s="1"/>
  <c r="AM18" i="6936"/>
  <c r="AN18" i="6936"/>
  <c r="AO18" i="6936" s="1"/>
  <c r="AM17" i="6936"/>
  <c r="AN17" i="6936" s="1"/>
  <c r="AO17" i="6936" s="1"/>
  <c r="AM22" i="6936"/>
  <c r="AN22" i="6936"/>
  <c r="AO22" i="6936" s="1"/>
  <c r="AM21" i="6936"/>
  <c r="AN21" i="6936" s="1"/>
  <c r="AO21" i="6936" s="1"/>
  <c r="AM26" i="6936"/>
  <c r="AN26" i="6936" s="1"/>
  <c r="AO26" i="6936" s="1"/>
  <c r="AM25" i="6936"/>
  <c r="AN25" i="6936" s="1"/>
  <c r="AO25" i="6936" s="1"/>
  <c r="AM4" i="6936"/>
  <c r="AN4" i="6936" s="1"/>
  <c r="AO4" i="6936" s="1"/>
  <c r="AM7" i="6936"/>
  <c r="AN7" i="6936" s="1"/>
  <c r="AO7" i="6936" s="1"/>
  <c r="AM16" i="6936"/>
  <c r="AN16" i="6936" s="1"/>
  <c r="AO16" i="6936" s="1"/>
  <c r="AM20" i="6936"/>
  <c r="AN20" i="6936" s="1"/>
  <c r="AO20" i="6936" s="1"/>
  <c r="AM19" i="6936"/>
  <c r="AN19" i="6936"/>
  <c r="AO19" i="6936" s="1"/>
  <c r="AM24" i="6936"/>
  <c r="AN24" i="6936" s="1"/>
  <c r="AO24" i="6936" s="1"/>
  <c r="AM23" i="6936"/>
  <c r="AN23" i="6936" s="1"/>
  <c r="AO23" i="6936" s="1"/>
  <c r="AM28" i="6936"/>
  <c r="AN28" i="6936" s="1"/>
  <c r="AO28" i="6936" s="1"/>
  <c r="AM27" i="6936"/>
  <c r="AN27" i="6936"/>
  <c r="AO27" i="6936" s="1"/>
  <c r="AM32" i="6936"/>
  <c r="AN32" i="6936" s="1"/>
  <c r="AO32" i="6936" s="1"/>
  <c r="AM31" i="6936"/>
  <c r="AN31" i="6936"/>
  <c r="AO31" i="6936" s="1"/>
  <c r="W8" i="6936"/>
  <c r="W12" i="6936"/>
  <c r="AA12" i="6936" s="1"/>
  <c r="Y12" i="6936"/>
  <c r="W16" i="6936"/>
  <c r="W20" i="6936"/>
  <c r="AA20" i="6936" s="1"/>
  <c r="Y20" i="6936"/>
  <c r="W28" i="6936"/>
  <c r="AA28" i="6936" s="1"/>
  <c r="Z4" i="6942"/>
  <c r="Z4" i="6936"/>
  <c r="W6" i="6936"/>
  <c r="AA6" i="6936" s="1"/>
  <c r="Y6" i="6936"/>
  <c r="Y10" i="6936"/>
  <c r="W14" i="6936"/>
  <c r="AA14" i="6936" s="1"/>
  <c r="W22" i="6936"/>
  <c r="W26" i="6936"/>
  <c r="AA26" i="6936"/>
  <c r="Y26" i="6936"/>
  <c r="Z12" i="6936"/>
  <c r="Z16" i="6936"/>
  <c r="Z20" i="6936"/>
  <c r="Z28" i="6936"/>
  <c r="W30" i="6937"/>
  <c r="W32" i="6937"/>
  <c r="W6" i="6935"/>
  <c r="W10" i="6935"/>
  <c r="W14" i="6935"/>
  <c r="W18" i="6935"/>
  <c r="W22" i="6935"/>
  <c r="Z30" i="6935"/>
  <c r="Z18" i="6942"/>
  <c r="Z22" i="6942"/>
  <c r="Z30" i="6942"/>
  <c r="T32" i="6936"/>
  <c r="AA32" i="6936" s="1"/>
  <c r="Z4" i="6937"/>
  <c r="Z6" i="6937"/>
  <c r="Z8" i="6937"/>
  <c r="Z10" i="6937"/>
  <c r="Z12" i="6937"/>
  <c r="Z14" i="6937"/>
  <c r="Z16" i="6937"/>
  <c r="Z18" i="6937"/>
  <c r="Z20" i="6937"/>
  <c r="Z22" i="6937"/>
  <c r="Z24" i="6937"/>
  <c r="Z26" i="6937"/>
  <c r="Z28" i="6937"/>
  <c r="Z8" i="6935"/>
  <c r="Z16" i="6935"/>
  <c r="Z32" i="6935"/>
  <c r="Z31" i="6935"/>
  <c r="AA32" i="6935" l="1"/>
  <c r="AM30" i="6935"/>
  <c r="AN30" i="6935" s="1"/>
  <c r="AO30" i="6935" s="1"/>
  <c r="AM31" i="6935"/>
  <c r="AN31" i="6935" s="1"/>
  <c r="AO31" i="6935" s="1"/>
  <c r="AA28" i="6935"/>
  <c r="Y26" i="6935"/>
  <c r="AM21" i="6935"/>
  <c r="AN21" i="6935" s="1"/>
  <c r="AO21" i="6935" s="1"/>
  <c r="AM22" i="6935"/>
  <c r="AN22" i="6935" s="1"/>
  <c r="AO22" i="6935" s="1"/>
  <c r="W19" i="6935"/>
  <c r="AA19" i="6935" s="1"/>
  <c r="AM16" i="6935"/>
  <c r="AN16" i="6935" s="1"/>
  <c r="AO16" i="6935" s="1"/>
  <c r="Z15" i="6935"/>
  <c r="AM13" i="6935"/>
  <c r="AN13" i="6935" s="1"/>
  <c r="AO13" i="6935" s="1"/>
  <c r="Z13" i="6935"/>
  <c r="AM12" i="6935"/>
  <c r="AN12" i="6935" s="1"/>
  <c r="AO12" i="6935" s="1"/>
  <c r="AM11" i="6935"/>
  <c r="AN11" i="6935" s="1"/>
  <c r="AO11" i="6935" s="1"/>
  <c r="AM10" i="6935"/>
  <c r="AN10" i="6935" s="1"/>
  <c r="AO10" i="6935" s="1"/>
  <c r="AA9" i="6935"/>
  <c r="Z9" i="6935"/>
  <c r="W7" i="6935"/>
  <c r="AA7" i="6935" s="1"/>
  <c r="AM6" i="6935"/>
  <c r="AN6" i="6935" s="1"/>
  <c r="AO6" i="6935" s="1"/>
  <c r="L45" i="6935"/>
  <c r="AJ36" i="6935"/>
  <c r="AA4" i="6935"/>
  <c r="AM4" i="6935"/>
  <c r="AN4" i="6935" s="1"/>
  <c r="AO4" i="6935" s="1"/>
  <c r="AM3" i="6935"/>
  <c r="AN3" i="6935" s="1"/>
  <c r="M44" i="6935"/>
  <c r="AA32" i="6937"/>
  <c r="Z29" i="6937"/>
  <c r="Y22" i="6937"/>
  <c r="Z21" i="6937"/>
  <c r="AA19" i="6937"/>
  <c r="AM17" i="6937"/>
  <c r="AN17" i="6937" s="1"/>
  <c r="AO17" i="6937" s="1"/>
  <c r="Z17" i="6937"/>
  <c r="Z13" i="6937"/>
  <c r="AJ36" i="6937"/>
  <c r="AM10" i="6937"/>
  <c r="AN10" i="6937" s="1"/>
  <c r="AO10" i="6937" s="1"/>
  <c r="AM9" i="6937"/>
  <c r="AN9" i="6937" s="1"/>
  <c r="AO9" i="6937" s="1"/>
  <c r="Y8" i="6937"/>
  <c r="Y6" i="6937"/>
  <c r="AA5" i="6937"/>
  <c r="M44" i="6937"/>
  <c r="AO3" i="6937"/>
  <c r="AN36" i="6937"/>
  <c r="AN37" i="6937" s="1"/>
  <c r="AM33" i="6936"/>
  <c r="AN33" i="6936" s="1"/>
  <c r="AO33" i="6936" s="1"/>
  <c r="AJ33" i="6936"/>
  <c r="Y32" i="6936"/>
  <c r="W31" i="6936"/>
  <c r="Z30" i="6936"/>
  <c r="AA30" i="6936"/>
  <c r="AM29" i="6936"/>
  <c r="AN29" i="6936" s="1"/>
  <c r="AO29" i="6936" s="1"/>
  <c r="AM30" i="6936"/>
  <c r="AN30" i="6936" s="1"/>
  <c r="AO30" i="6936" s="1"/>
  <c r="Z24" i="6936"/>
  <c r="W24" i="6936"/>
  <c r="AA21" i="6936"/>
  <c r="Y18" i="6936"/>
  <c r="AA18" i="6936"/>
  <c r="Y15" i="6936"/>
  <c r="AM15" i="6936"/>
  <c r="AN15" i="6936" s="1"/>
  <c r="AO15" i="6936" s="1"/>
  <c r="Y14" i="6936"/>
  <c r="AM14" i="6936"/>
  <c r="AN14" i="6936" s="1"/>
  <c r="AO14" i="6936" s="1"/>
  <c r="AM13" i="6936"/>
  <c r="AN13" i="6936" s="1"/>
  <c r="AO13" i="6936" s="1"/>
  <c r="AM12" i="6936"/>
  <c r="AN12" i="6936" s="1"/>
  <c r="AO12" i="6936" s="1"/>
  <c r="AM11" i="6936"/>
  <c r="AN11" i="6936" s="1"/>
  <c r="AO11" i="6936" s="1"/>
  <c r="Z10" i="6936"/>
  <c r="L45" i="6936"/>
  <c r="AA9" i="6936"/>
  <c r="W9" i="6936"/>
  <c r="AM8" i="6936"/>
  <c r="AN8" i="6936" s="1"/>
  <c r="AO8" i="6936" s="1"/>
  <c r="Z8" i="6936"/>
  <c r="Z6" i="6936"/>
  <c r="AM6" i="6936"/>
  <c r="AN6" i="6936" s="1"/>
  <c r="AO6" i="6936" s="1"/>
  <c r="AM5" i="6936"/>
  <c r="AN5" i="6936" s="1"/>
  <c r="AO5" i="6936" s="1"/>
  <c r="AJ36" i="6936"/>
  <c r="W36" i="6936"/>
  <c r="M44" i="6936"/>
  <c r="AM3" i="6936"/>
  <c r="AN3" i="6936" s="1"/>
  <c r="AA3" i="6936"/>
  <c r="Z3" i="6936"/>
  <c r="W33" i="6942"/>
  <c r="AA33" i="6942"/>
  <c r="AM33" i="6942"/>
  <c r="AN33" i="6942" s="1"/>
  <c r="AO33" i="6942" s="1"/>
  <c r="AJ32" i="6942"/>
  <c r="AM32" i="6942"/>
  <c r="AN32" i="6942" s="1"/>
  <c r="AO32" i="6942" s="1"/>
  <c r="AJ31" i="6942"/>
  <c r="AM31" i="6942"/>
  <c r="AN31" i="6942" s="1"/>
  <c r="AO31" i="6942" s="1"/>
  <c r="AM30" i="6942"/>
  <c r="AN30" i="6942" s="1"/>
  <c r="AO30" i="6942" s="1"/>
  <c r="AA29" i="6942"/>
  <c r="AJ29" i="6942"/>
  <c r="AM29" i="6942"/>
  <c r="AN29" i="6942" s="1"/>
  <c r="AO29" i="6942" s="1"/>
  <c r="AA28" i="6942"/>
  <c r="AJ28" i="6942"/>
  <c r="AM28" i="6942"/>
  <c r="AN28" i="6942" s="1"/>
  <c r="AO28" i="6942" s="1"/>
  <c r="AJ27" i="6942"/>
  <c r="AM27" i="6942"/>
  <c r="AN27" i="6942" s="1"/>
  <c r="AO27" i="6942" s="1"/>
  <c r="AM26" i="6942"/>
  <c r="AN26" i="6942" s="1"/>
  <c r="AO26" i="6942" s="1"/>
  <c r="AA25" i="6942"/>
  <c r="Z25" i="6942"/>
  <c r="AJ25" i="6942"/>
  <c r="AM25" i="6942"/>
  <c r="AN25" i="6942" s="1"/>
  <c r="AO25" i="6942" s="1"/>
  <c r="W24" i="6942"/>
  <c r="AA24" i="6942" s="1"/>
  <c r="AJ24" i="6942"/>
  <c r="AM24" i="6942"/>
  <c r="AN24" i="6942" s="1"/>
  <c r="AO24" i="6942" s="1"/>
  <c r="AJ23" i="6942"/>
  <c r="AM23" i="6942"/>
  <c r="AN23" i="6942" s="1"/>
  <c r="AO23" i="6942" s="1"/>
  <c r="Y22" i="6942"/>
  <c r="AA22" i="6942"/>
  <c r="AJ22" i="6942"/>
  <c r="AM22" i="6942"/>
  <c r="AN22" i="6942" s="1"/>
  <c r="AO22" i="6942" s="1"/>
  <c r="AM21" i="6942"/>
  <c r="AN21" i="6942" s="1"/>
  <c r="AO21" i="6942" s="1"/>
  <c r="AJ20" i="6942"/>
  <c r="AM20" i="6942"/>
  <c r="AN20" i="6942" s="1"/>
  <c r="AO20" i="6942" s="1"/>
  <c r="AJ19" i="6942"/>
  <c r="AM18" i="6942"/>
  <c r="AN18" i="6942" s="1"/>
  <c r="AO18" i="6942" s="1"/>
  <c r="AM19" i="6942"/>
  <c r="AN19" i="6942" s="1"/>
  <c r="AO19" i="6942" s="1"/>
  <c r="AJ17" i="6942"/>
  <c r="AM17" i="6942"/>
  <c r="AN17" i="6942" s="1"/>
  <c r="AO17" i="6942" s="1"/>
  <c r="AA16" i="6942"/>
  <c r="Y16" i="6942"/>
  <c r="AM16" i="6942"/>
  <c r="AN16" i="6942" s="1"/>
  <c r="AO16" i="6942" s="1"/>
  <c r="AJ15" i="6942"/>
  <c r="AM15" i="6942"/>
  <c r="AN15" i="6942" s="1"/>
  <c r="AO15" i="6942" s="1"/>
  <c r="Y14" i="6942"/>
  <c r="AJ14" i="6942"/>
  <c r="AM14" i="6942"/>
  <c r="AN14" i="6942" s="1"/>
  <c r="AO14" i="6942" s="1"/>
  <c r="AJ13" i="6942"/>
  <c r="AM13" i="6942"/>
  <c r="AN13" i="6942" s="1"/>
  <c r="AO13" i="6942" s="1"/>
  <c r="AJ12" i="6942"/>
  <c r="AM12" i="6942"/>
  <c r="AN12" i="6942" s="1"/>
  <c r="AO12" i="6942" s="1"/>
  <c r="AJ11" i="6942"/>
  <c r="AM11" i="6942"/>
  <c r="AN11" i="6942" s="1"/>
  <c r="AO11" i="6942" s="1"/>
  <c r="AA10" i="6942"/>
  <c r="Z10" i="6942"/>
  <c r="AJ10" i="6942"/>
  <c r="AM10" i="6942"/>
  <c r="AN10" i="6942" s="1"/>
  <c r="AO10" i="6942" s="1"/>
  <c r="AJ9" i="6942"/>
  <c r="AM8" i="6942"/>
  <c r="AN8" i="6942" s="1"/>
  <c r="AO8" i="6942" s="1"/>
  <c r="AM9" i="6942"/>
  <c r="AN9" i="6942" s="1"/>
  <c r="AO9" i="6942" s="1"/>
  <c r="Y8" i="6942"/>
  <c r="W8" i="6942"/>
  <c r="AA8" i="6942"/>
  <c r="AJ7" i="6942"/>
  <c r="AM7" i="6942"/>
  <c r="AN7" i="6942" s="1"/>
  <c r="AO7" i="6942" s="1"/>
  <c r="Y6" i="6942"/>
  <c r="AM6" i="6942"/>
  <c r="AN6" i="6942" s="1"/>
  <c r="AO6" i="6942" s="1"/>
  <c r="L44" i="6942"/>
  <c r="AJ5" i="6942"/>
  <c r="AM5" i="6942"/>
  <c r="AN5" i="6942" s="1"/>
  <c r="AO5" i="6942" s="1"/>
  <c r="AJ4" i="6942"/>
  <c r="AM3" i="6942"/>
  <c r="AN3" i="6942" s="1"/>
  <c r="AM4" i="6942"/>
  <c r="AN4" i="6942" s="1"/>
  <c r="AO4" i="6942" s="1"/>
  <c r="AJ36" i="6942"/>
  <c r="M44" i="6942"/>
  <c r="T33" i="6937"/>
  <c r="AA33" i="6937" s="1"/>
  <c r="Y33" i="6937"/>
  <c r="Y33" i="6935"/>
  <c r="Z33" i="6937"/>
  <c r="Y32" i="6937"/>
  <c r="AA30" i="6937"/>
  <c r="T29" i="6935"/>
  <c r="Y29" i="6935"/>
  <c r="Z29" i="6935"/>
  <c r="Y28" i="6936"/>
  <c r="Y28" i="6942"/>
  <c r="Z28" i="6935"/>
  <c r="Y27" i="6942"/>
  <c r="T27" i="6942"/>
  <c r="AA27" i="6942"/>
  <c r="Z27" i="6942"/>
  <c r="T26" i="6942"/>
  <c r="AA26" i="6942" s="1"/>
  <c r="Y26" i="6942"/>
  <c r="T26" i="6935"/>
  <c r="AA26" i="6935" s="1"/>
  <c r="Z26" i="6942"/>
  <c r="T25" i="6937"/>
  <c r="AA25" i="6937" s="1"/>
  <c r="Y25" i="6937"/>
  <c r="Y25" i="6935"/>
  <c r="T25" i="6936"/>
  <c r="AA25" i="6936" s="1"/>
  <c r="Z25" i="6937"/>
  <c r="Z24" i="6942"/>
  <c r="T23" i="6936"/>
  <c r="Y23" i="6936"/>
  <c r="T22" i="6936"/>
  <c r="AA22" i="6936" s="1"/>
  <c r="Y22" i="6936"/>
  <c r="T21" i="6935"/>
  <c r="AA21" i="6935" s="1"/>
  <c r="Y21" i="6935"/>
  <c r="Z21" i="6935"/>
  <c r="R21" i="6937"/>
  <c r="R19" i="6942"/>
  <c r="Z18" i="6936"/>
  <c r="S36" i="6936"/>
  <c r="T17" i="6935"/>
  <c r="Y17" i="6935"/>
  <c r="R17" i="6937"/>
  <c r="Y16" i="6936"/>
  <c r="Y15" i="6942"/>
  <c r="T14" i="6935"/>
  <c r="AA14" i="6935" s="1"/>
  <c r="Y14" i="6935"/>
  <c r="Z14" i="6942"/>
  <c r="R13" i="6937"/>
  <c r="Y13" i="6935"/>
  <c r="Y11" i="6936"/>
  <c r="Y10" i="6942"/>
  <c r="Y10" i="6935"/>
  <c r="Z10" i="6935"/>
  <c r="Y9" i="6937"/>
  <c r="Y9" i="6935"/>
  <c r="Y8" i="6935"/>
  <c r="R8" i="6936"/>
  <c r="AA8" i="6937"/>
  <c r="T7" i="6942"/>
  <c r="Y7" i="6942"/>
  <c r="Z7" i="6942"/>
  <c r="Y7" i="6935"/>
  <c r="AA6" i="6942"/>
  <c r="S36" i="6935"/>
  <c r="S36" i="6942"/>
  <c r="Z6" i="6942"/>
  <c r="Y6" i="6935"/>
  <c r="Y4" i="6936"/>
  <c r="B40" i="6931"/>
  <c r="F37" i="6931"/>
  <c r="Z3" i="6942"/>
  <c r="R3" i="6942"/>
  <c r="AO3" i="6935"/>
  <c r="AN36" i="6936"/>
  <c r="AN37" i="6936" s="1"/>
  <c r="AO3" i="6942"/>
  <c r="T17" i="6936"/>
  <c r="AA17" i="6936" s="1"/>
  <c r="Y17" i="6936"/>
  <c r="T13" i="6936"/>
  <c r="AA13" i="6936" s="1"/>
  <c r="Y13" i="6936"/>
  <c r="T23" i="6937"/>
  <c r="AA23" i="6937" s="1"/>
  <c r="Y23" i="6937"/>
  <c r="Z11" i="6935"/>
  <c r="W11" i="6935"/>
  <c r="W36" i="6935" s="1"/>
  <c r="V36" i="6935"/>
  <c r="Y11" i="6935"/>
  <c r="Y27" i="6935"/>
  <c r="T33" i="6936"/>
  <c r="AA33" i="6936" s="1"/>
  <c r="Y33" i="6936"/>
  <c r="T29" i="6936"/>
  <c r="AA29" i="6936" s="1"/>
  <c r="Y29" i="6936"/>
  <c r="Z11" i="6937"/>
  <c r="W11" i="6937"/>
  <c r="Y11" i="6937"/>
  <c r="AO3" i="6936"/>
  <c r="Y5" i="6936"/>
  <c r="AA6" i="6935"/>
  <c r="Y25" i="6942"/>
  <c r="Y9" i="6936"/>
  <c r="AA21" i="6942"/>
  <c r="T17" i="6942"/>
  <c r="AA17" i="6942" s="1"/>
  <c r="Y17" i="6942"/>
  <c r="AA13" i="6942"/>
  <c r="AA9" i="6942"/>
  <c r="Y3" i="6942"/>
  <c r="T3" i="6942"/>
  <c r="AA3" i="6942" s="1"/>
  <c r="AA23" i="6936"/>
  <c r="Y3" i="6936"/>
  <c r="R36" i="6936"/>
  <c r="T29" i="6937"/>
  <c r="AA29" i="6937" s="1"/>
  <c r="Y29" i="6937"/>
  <c r="T23" i="6935"/>
  <c r="AA23" i="6935" s="1"/>
  <c r="Y23" i="6935"/>
  <c r="AA11" i="6935"/>
  <c r="AA3" i="6935"/>
  <c r="AA23" i="6942"/>
  <c r="AA5" i="6942"/>
  <c r="AA19" i="6936"/>
  <c r="AA31" i="6937"/>
  <c r="Z11" i="6942"/>
  <c r="V36" i="6942"/>
  <c r="V36" i="6936"/>
  <c r="W14" i="6937"/>
  <c r="Y14" i="6937"/>
  <c r="L45" i="6937"/>
  <c r="L44" i="6937"/>
  <c r="Z17" i="6935"/>
  <c r="Y5" i="6942"/>
  <c r="AA31" i="6942"/>
  <c r="AA15" i="6942"/>
  <c r="AA11" i="6942"/>
  <c r="AA31" i="6936"/>
  <c r="AA27" i="6936"/>
  <c r="AA13" i="6935"/>
  <c r="Z32" i="6942"/>
  <c r="W32" i="6942"/>
  <c r="AA32" i="6942" s="1"/>
  <c r="AA24" i="6936"/>
  <c r="V36" i="6937"/>
  <c r="Z27" i="6937"/>
  <c r="W27" i="6937"/>
  <c r="AA27" i="6937" s="1"/>
  <c r="W16" i="6937"/>
  <c r="AA16" i="6937" s="1"/>
  <c r="Y16" i="6937"/>
  <c r="AA31" i="6935"/>
  <c r="AA17" i="6935"/>
  <c r="Z16" i="6942"/>
  <c r="AA4" i="6936"/>
  <c r="AA14" i="6937"/>
  <c r="AA8" i="6935"/>
  <c r="Z25" i="6935"/>
  <c r="AA15" i="6936"/>
  <c r="AA11" i="6936"/>
  <c r="AA7" i="6936"/>
  <c r="AA33" i="6935"/>
  <c r="AA29" i="6935"/>
  <c r="AA15" i="6935"/>
  <c r="AA16" i="6936"/>
  <c r="AA6" i="6937"/>
  <c r="AA22" i="6937"/>
  <c r="Z24" i="6935"/>
  <c r="Z20" i="6935"/>
  <c r="Z7" i="6936"/>
  <c r="Z15" i="6936"/>
  <c r="Z23" i="6936"/>
  <c r="Z12" i="6942"/>
  <c r="Z20" i="6942"/>
  <c r="Z28" i="6942"/>
  <c r="AA30" i="6935"/>
  <c r="Z22" i="6935"/>
  <c r="Z18" i="6935"/>
  <c r="Z14" i="6935"/>
  <c r="AA10" i="6935"/>
  <c r="Z6" i="6935"/>
  <c r="S36" i="6937"/>
  <c r="Z5" i="6936"/>
  <c r="Z13" i="6936"/>
  <c r="Z21" i="6936"/>
  <c r="Z29" i="6936"/>
  <c r="Z33" i="6936"/>
  <c r="Y13" i="6942"/>
  <c r="Y33" i="6942"/>
  <c r="Y11" i="6942"/>
  <c r="Y31" i="6942"/>
  <c r="R36" i="6942"/>
  <c r="Y27" i="6937"/>
  <c r="AA7" i="6942"/>
  <c r="AA5" i="6936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AA28" i="6937" s="1"/>
  <c r="Z12" i="6935"/>
  <c r="R18" i="6935"/>
  <c r="R20" i="6935"/>
  <c r="R22" i="6935"/>
  <c r="R24" i="6935"/>
  <c r="Z26" i="6935"/>
  <c r="AN36" i="6935" l="1"/>
  <c r="AN37" i="6935" s="1"/>
  <c r="Z36" i="6937"/>
  <c r="Z36" i="6936"/>
  <c r="AN36" i="6942"/>
  <c r="AN37" i="6942" s="1"/>
  <c r="T21" i="6937"/>
  <c r="AA21" i="6937" s="1"/>
  <c r="Y21" i="6937"/>
  <c r="R36" i="6937"/>
  <c r="T19" i="6942"/>
  <c r="AA19" i="6942" s="1"/>
  <c r="AA36" i="6942" s="1"/>
  <c r="Y19" i="6942"/>
  <c r="Y36" i="6942" s="1"/>
  <c r="Y17" i="6937"/>
  <c r="T17" i="6937"/>
  <c r="AA17" i="6937" s="1"/>
  <c r="T13" i="6937"/>
  <c r="AA13" i="6937" s="1"/>
  <c r="Y13" i="6937"/>
  <c r="T8" i="6936"/>
  <c r="Y8" i="6936"/>
  <c r="Y36" i="6936"/>
  <c r="Z36" i="6942"/>
  <c r="W36" i="6942"/>
  <c r="AA11" i="6937"/>
  <c r="W36" i="6937"/>
  <c r="T24" i="6935"/>
  <c r="AA24" i="6935" s="1"/>
  <c r="Y24" i="6935"/>
  <c r="T20" i="6935"/>
  <c r="AA20" i="6935" s="1"/>
  <c r="Y20" i="6935"/>
  <c r="T36" i="6937"/>
  <c r="AA4" i="6937"/>
  <c r="AA36" i="6937" s="1"/>
  <c r="Z36" i="6935"/>
  <c r="T22" i="6935"/>
  <c r="AA22" i="6935" s="1"/>
  <c r="Y22" i="6935"/>
  <c r="T18" i="6935"/>
  <c r="Y18" i="6935"/>
  <c r="R36" i="6935"/>
  <c r="Y36" i="6937" l="1"/>
  <c r="T36" i="6942"/>
  <c r="AA8" i="6936"/>
  <c r="AA36" i="6936" s="1"/>
  <c r="T36" i="6936"/>
  <c r="Y36" i="6935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<sst xmlns="http://schemas.openxmlformats.org/spreadsheetml/2006/main" count="299" uniqueCount="77">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</sst>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activeCell="A6" sqref="A6:J6"/>
      <selection pane="bottomLeft" activeCell="A6" sqref="A6:J6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20130701</v>
      </c>
      <c r="B6" s="22">
        <v>112754</v>
      </c>
      <c r="C6" s="23">
        <v>59.261034488678</v>
      </c>
      <c r="D6" s="23">
        <v>28.7304652531942</v>
      </c>
      <c r="E6" s="24">
        <v>3915.3578989824</v>
      </c>
      <c r="F6" s="25">
        <v>3.47247804866E-2</v>
      </c>
      <c r="G6" s="21"/>
    </row>
    <row r="7" spans="1:8" x14ac:dyDescent="0.2">
      <c r="A7" s="21">
        <v>20130702</v>
      </c>
      <c r="B7" s="22">
        <v>125501</v>
      </c>
      <c r="C7" s="23">
        <v>58.895560741424603</v>
      </c>
      <c r="D7" s="23">
        <v>28.758208274841301</v>
      </c>
      <c r="E7" s="24">
        <v>4370.7287365632001</v>
      </c>
      <c r="F7" s="25">
        <v>3.4826246297300002E-2</v>
      </c>
      <c r="G7" s="21"/>
    </row>
    <row r="8" spans="1:8" x14ac:dyDescent="0.2">
      <c r="A8" s="21">
        <v>20130703</v>
      </c>
      <c r="B8" s="22">
        <v>126368</v>
      </c>
      <c r="C8" s="23">
        <v>61.315944353739397</v>
      </c>
      <c r="D8" s="23">
        <v>28.547518809636401</v>
      </c>
      <c r="E8" s="24">
        <v>4347.0069306624</v>
      </c>
      <c r="F8" s="25">
        <v>3.4399586372000003E-2</v>
      </c>
      <c r="G8" s="21"/>
    </row>
    <row r="9" spans="1:8" x14ac:dyDescent="0.2">
      <c r="A9" s="21">
        <v>20130704</v>
      </c>
      <c r="B9" s="22">
        <v>129476</v>
      </c>
      <c r="C9" s="23">
        <v>60.244680722554499</v>
      </c>
      <c r="D9" s="23">
        <v>28.585933605829901</v>
      </c>
      <c r="E9" s="24">
        <v>4474.5857604864004</v>
      </c>
      <c r="F9" s="25">
        <v>3.4559190587299997E-2</v>
      </c>
      <c r="G9" s="21"/>
    </row>
    <row r="10" spans="1:8" x14ac:dyDescent="0.2">
      <c r="A10" s="21">
        <v>20130705</v>
      </c>
      <c r="B10" s="22">
        <v>127506</v>
      </c>
      <c r="C10" s="23">
        <v>60.611562252044699</v>
      </c>
      <c r="D10" s="23">
        <v>28.767198165257799</v>
      </c>
      <c r="E10" s="24">
        <v>4400.1435186432</v>
      </c>
      <c r="F10" s="25">
        <v>3.45093055907E-2</v>
      </c>
      <c r="G10" s="21"/>
    </row>
    <row r="11" spans="1:8" x14ac:dyDescent="0.2">
      <c r="A11" s="21">
        <v>20130706</v>
      </c>
      <c r="B11" s="22">
        <v>117540</v>
      </c>
      <c r="C11" s="23">
        <v>62.6343445777893</v>
      </c>
      <c r="D11" s="23">
        <v>28.750046571095801</v>
      </c>
      <c r="E11" s="24">
        <v>4175.6814669311998</v>
      </c>
      <c r="F11" s="25">
        <v>3.5525620783799998E-2</v>
      </c>
      <c r="G11" s="21"/>
    </row>
    <row r="12" spans="1:8" x14ac:dyDescent="0.2">
      <c r="A12" s="21">
        <v>20130707</v>
      </c>
      <c r="B12" s="22">
        <v>105786</v>
      </c>
      <c r="C12" s="23">
        <v>62.4540567398071</v>
      </c>
      <c r="D12" s="23">
        <v>28.6903296311696</v>
      </c>
      <c r="E12" s="24">
        <v>3653.0107333632</v>
      </c>
      <c r="F12" s="25">
        <v>3.4532081120000002E-2</v>
      </c>
      <c r="G12" s="21"/>
    </row>
    <row r="13" spans="1:8" x14ac:dyDescent="0.2">
      <c r="A13" s="21">
        <v>20130708</v>
      </c>
      <c r="B13" s="22">
        <v>125630</v>
      </c>
      <c r="C13" s="23">
        <v>59.845281442006403</v>
      </c>
      <c r="D13" s="23">
        <v>28.559469540913899</v>
      </c>
      <c r="E13" s="24">
        <v>4350.7449057023996</v>
      </c>
      <c r="F13" s="25">
        <v>3.4631416904399998E-2</v>
      </c>
      <c r="G13" s="21"/>
    </row>
    <row r="14" spans="1:8" x14ac:dyDescent="0.2">
      <c r="A14" s="21">
        <v>20130709</v>
      </c>
      <c r="B14" s="22">
        <v>126840</v>
      </c>
      <c r="C14" s="23">
        <v>60.989550749460903</v>
      </c>
      <c r="D14" s="23">
        <v>28.639575322469099</v>
      </c>
      <c r="E14" s="24">
        <v>4366.8326679552001</v>
      </c>
      <c r="F14" s="25">
        <v>3.4427882907200003E-2</v>
      </c>
      <c r="G14" s="21"/>
    </row>
    <row r="15" spans="1:8" x14ac:dyDescent="0.2">
      <c r="A15" s="21">
        <v>20130710</v>
      </c>
      <c r="B15" s="22">
        <v>130866</v>
      </c>
      <c r="C15" s="23">
        <v>61.454577604929597</v>
      </c>
      <c r="D15" s="23">
        <v>28.5539660453796</v>
      </c>
      <c r="E15" s="24">
        <v>4507.2840655871996</v>
      </c>
      <c r="F15" s="25">
        <v>3.4441979319199997E-2</v>
      </c>
      <c r="G15" s="21"/>
    </row>
    <row r="16" spans="1:8" x14ac:dyDescent="0.2">
      <c r="A16" s="21">
        <v>20130711</v>
      </c>
      <c r="B16" s="22">
        <v>126851</v>
      </c>
      <c r="C16" s="23">
        <v>62.324083328247099</v>
      </c>
      <c r="D16" s="23">
        <v>28.602220535278299</v>
      </c>
      <c r="E16" s="24">
        <v>4365.8013083903998</v>
      </c>
      <c r="F16" s="25">
        <v>3.44167669817E-2</v>
      </c>
      <c r="G16" s="21"/>
    </row>
    <row r="17" spans="1:7" x14ac:dyDescent="0.2">
      <c r="A17" s="21">
        <v>20130712</v>
      </c>
      <c r="B17" s="22">
        <v>108235</v>
      </c>
      <c r="C17" s="23">
        <v>62.295605659484899</v>
      </c>
      <c r="D17" s="23">
        <v>28.662160555521599</v>
      </c>
      <c r="E17" s="24">
        <v>3728.2930147584002</v>
      </c>
      <c r="F17" s="25">
        <v>3.4446279066500003E-2</v>
      </c>
      <c r="G17" s="21"/>
    </row>
    <row r="18" spans="1:7" x14ac:dyDescent="0.2">
      <c r="A18" s="21">
        <v>20130713</v>
      </c>
      <c r="B18" s="22">
        <v>99110</v>
      </c>
      <c r="C18" s="23">
        <v>62.963643550872803</v>
      </c>
      <c r="D18" s="23">
        <v>28.472879330317198</v>
      </c>
      <c r="E18" s="24">
        <v>3454.0880276736002</v>
      </c>
      <c r="F18" s="25">
        <v>3.4851054663200001E-2</v>
      </c>
      <c r="G18" s="21"/>
    </row>
    <row r="19" spans="1:7" x14ac:dyDescent="0.2">
      <c r="A19" s="21">
        <v>20130714</v>
      </c>
      <c r="B19" s="22">
        <v>72508</v>
      </c>
      <c r="C19" s="23">
        <v>63.792996088663699</v>
      </c>
      <c r="D19" s="23">
        <v>28.354008992512998</v>
      </c>
      <c r="E19" s="24">
        <v>2521.7237076480001</v>
      </c>
      <c r="F19" s="25">
        <v>3.47785583335E-2</v>
      </c>
      <c r="G19" s="21"/>
    </row>
    <row r="20" spans="1:7" x14ac:dyDescent="0.2">
      <c r="A20" s="21">
        <v>20130715</v>
      </c>
      <c r="B20" s="22">
        <v>70161</v>
      </c>
      <c r="C20" s="23">
        <v>64.077229976654095</v>
      </c>
      <c r="D20" s="23">
        <v>28.2017340660095</v>
      </c>
      <c r="E20" s="24">
        <v>2410.4303910143999</v>
      </c>
      <c r="F20" s="25">
        <v>3.4355701757599999E-2</v>
      </c>
      <c r="G20" s="21"/>
    </row>
    <row r="21" spans="1:7" x14ac:dyDescent="0.2">
      <c r="A21" s="21">
        <v>20130716</v>
      </c>
      <c r="B21" s="22">
        <v>80867</v>
      </c>
      <c r="C21" s="23">
        <v>63.751338481903097</v>
      </c>
      <c r="D21" s="23">
        <v>28.7734422683716</v>
      </c>
      <c r="E21" s="24">
        <v>2798.5991362559998</v>
      </c>
      <c r="F21" s="25">
        <v>3.46074311679E-2</v>
      </c>
      <c r="G21" s="21"/>
    </row>
    <row r="22" spans="1:7" x14ac:dyDescent="0.2">
      <c r="A22" s="21">
        <v>20130717</v>
      </c>
      <c r="B22" s="22">
        <v>118252</v>
      </c>
      <c r="C22" s="23">
        <v>63.547016779581703</v>
      </c>
      <c r="D22" s="23">
        <v>28.408643245697</v>
      </c>
      <c r="E22" s="24">
        <v>4071.2453918207998</v>
      </c>
      <c r="F22" s="25">
        <v>3.4428554204800003E-2</v>
      </c>
      <c r="G22" s="21"/>
    </row>
    <row r="23" spans="1:7" x14ac:dyDescent="0.2">
      <c r="A23" s="21">
        <v>20130718</v>
      </c>
      <c r="B23" s="22">
        <v>118930</v>
      </c>
      <c r="C23" s="23">
        <v>63.030805110931396</v>
      </c>
      <c r="D23" s="23">
        <v>28.3452144463857</v>
      </c>
      <c r="E23" s="24">
        <v>4070.7550338048</v>
      </c>
      <c r="F23" s="25">
        <v>3.4228159705699999E-2</v>
      </c>
      <c r="G23" s="21"/>
    </row>
    <row r="24" spans="1:7" x14ac:dyDescent="0.2">
      <c r="A24" s="21">
        <v>20130719</v>
      </c>
      <c r="B24" s="22">
        <v>115630</v>
      </c>
      <c r="C24" s="23">
        <v>62.636899471283002</v>
      </c>
      <c r="D24" s="23">
        <v>28.419531424840301</v>
      </c>
      <c r="E24" s="24">
        <v>3996.5791394304001</v>
      </c>
      <c r="F24" s="25">
        <v>3.4563514135000001E-2</v>
      </c>
      <c r="G24" s="21"/>
    </row>
    <row r="25" spans="1:7" x14ac:dyDescent="0.2">
      <c r="A25" s="21">
        <v>20130720</v>
      </c>
      <c r="B25" s="22">
        <v>60267</v>
      </c>
      <c r="C25" s="23">
        <v>62.883519308907601</v>
      </c>
      <c r="D25" s="23">
        <v>28.691453116280702</v>
      </c>
      <c r="E25" s="24">
        <v>2101.4109226368</v>
      </c>
      <c r="F25" s="25">
        <v>3.4868351214399997E-2</v>
      </c>
      <c r="G25" s="21"/>
    </row>
    <row r="26" spans="1:7" x14ac:dyDescent="0.2">
      <c r="A26" s="21">
        <v>20130721</v>
      </c>
      <c r="B26" s="22">
        <v>66161</v>
      </c>
      <c r="C26" s="23">
        <v>59.565322303772</v>
      </c>
      <c r="D26" s="23">
        <v>29.0799796104431</v>
      </c>
      <c r="E26" s="24">
        <v>2278.0476603647999</v>
      </c>
      <c r="F26" s="25">
        <v>3.4431880720699998E-2</v>
      </c>
      <c r="G26" s="21"/>
    </row>
    <row r="27" spans="1:7" x14ac:dyDescent="0.2">
      <c r="A27" s="21">
        <v>20130722</v>
      </c>
      <c r="B27" s="22">
        <v>109159</v>
      </c>
      <c r="C27" s="23">
        <v>56.569841543833398</v>
      </c>
      <c r="D27" s="23">
        <v>28.4538173675537</v>
      </c>
      <c r="E27" s="24">
        <v>3816.5834492928002</v>
      </c>
      <c r="F27" s="25">
        <v>3.4963525218200002E-2</v>
      </c>
      <c r="G27" s="21"/>
    </row>
    <row r="28" spans="1:7" x14ac:dyDescent="0.2">
      <c r="A28" s="21">
        <v>20130723</v>
      </c>
      <c r="B28" s="22">
        <v>110627</v>
      </c>
      <c r="C28" s="23">
        <v>56.970531940460198</v>
      </c>
      <c r="D28" s="23">
        <v>28.336733500162801</v>
      </c>
      <c r="E28" s="24">
        <v>3988.2240283391998</v>
      </c>
      <c r="F28" s="25">
        <v>3.6051090857900002E-2</v>
      </c>
      <c r="G28" s="21"/>
    </row>
    <row r="29" spans="1:7" x14ac:dyDescent="0.2">
      <c r="A29" s="21">
        <v>20130724</v>
      </c>
      <c r="B29" s="22">
        <v>113417</v>
      </c>
      <c r="C29" s="23">
        <v>57.487258116404199</v>
      </c>
      <c r="D29" s="23">
        <v>28.422289530436199</v>
      </c>
      <c r="E29" s="24">
        <v>4089.9052560383998</v>
      </c>
      <c r="F29" s="25">
        <v>3.6060777978899998E-2</v>
      </c>
      <c r="G29" s="21"/>
    </row>
    <row r="30" spans="1:7" x14ac:dyDescent="0.2">
      <c r="A30" s="21">
        <v>20130725</v>
      </c>
      <c r="B30" s="22">
        <v>125138</v>
      </c>
      <c r="C30" s="23">
        <v>56.058383464813197</v>
      </c>
      <c r="D30" s="23">
        <v>28.3519162336985</v>
      </c>
      <c r="E30" s="24">
        <v>4365.3728480256004</v>
      </c>
      <c r="F30" s="25">
        <v>3.4884470329000002E-2</v>
      </c>
      <c r="G30" s="21"/>
    </row>
    <row r="31" spans="1:7" x14ac:dyDescent="0.2">
      <c r="A31" s="21">
        <v>20130726</v>
      </c>
      <c r="B31" s="22">
        <v>124299</v>
      </c>
      <c r="C31" s="23">
        <v>55.091677506764697</v>
      </c>
      <c r="D31" s="23">
        <v>28.291482210159302</v>
      </c>
      <c r="E31" s="24">
        <v>4317.7341648383999</v>
      </c>
      <c r="F31" s="25">
        <v>3.4736676601099997E-2</v>
      </c>
      <c r="G31" s="21"/>
    </row>
    <row r="32" spans="1:7" x14ac:dyDescent="0.2">
      <c r="A32" s="21">
        <v>20130727</v>
      </c>
      <c r="B32" s="22">
        <v>115910</v>
      </c>
      <c r="C32" s="23">
        <v>55.051875114440897</v>
      </c>
      <c r="D32" s="23">
        <v>28.3559543291728</v>
      </c>
      <c r="E32" s="24">
        <v>3990.3649903872001</v>
      </c>
      <c r="F32" s="25">
        <v>3.4426408337400002E-2</v>
      </c>
      <c r="G32" s="21"/>
    </row>
    <row r="33" spans="1:7" x14ac:dyDescent="0.2">
      <c r="A33" s="21">
        <v>20130728</v>
      </c>
      <c r="B33" s="22">
        <v>108173</v>
      </c>
      <c r="C33" s="23">
        <v>55.450376828511601</v>
      </c>
      <c r="D33" s="23">
        <v>28.449038028716998</v>
      </c>
      <c r="E33" s="24">
        <v>3713.1481868544001</v>
      </c>
      <c r="F33" s="25">
        <v>3.4326016537000001E-2</v>
      </c>
      <c r="G33" s="21"/>
    </row>
    <row r="34" spans="1:7" x14ac:dyDescent="0.2">
      <c r="A34" s="21">
        <v>20130729</v>
      </c>
      <c r="B34" s="22">
        <v>87247</v>
      </c>
      <c r="C34" s="23">
        <v>54.486548423767097</v>
      </c>
      <c r="D34" s="23">
        <v>28.3185499509176</v>
      </c>
      <c r="E34" s="24">
        <v>3068.8282040832</v>
      </c>
      <c r="F34" s="25">
        <v>3.5174025514700002E-2</v>
      </c>
      <c r="G34" s="21"/>
    </row>
    <row r="35" spans="1:7" x14ac:dyDescent="0.2">
      <c r="A35" s="21">
        <v>20130730</v>
      </c>
      <c r="B35" s="22">
        <v>87032</v>
      </c>
      <c r="C35" s="23">
        <v>55.112443923950202</v>
      </c>
      <c r="D35" s="23">
        <v>28.5202937920888</v>
      </c>
      <c r="E35" s="24">
        <v>3029.4851459328002</v>
      </c>
      <c r="F35" s="25">
        <v>3.48088650833E-2</v>
      </c>
      <c r="G35" s="21"/>
    </row>
    <row r="36" spans="1:7" x14ac:dyDescent="0.2">
      <c r="A36" s="21">
        <v>20130731</v>
      </c>
      <c r="B36" s="22">
        <v>87519</v>
      </c>
      <c r="C36" s="23">
        <v>54.638958136240603</v>
      </c>
      <c r="D36" s="23">
        <v>28.490776777267499</v>
      </c>
      <c r="E36" s="24">
        <v>3058.8803672832</v>
      </c>
      <c r="F36" s="25">
        <v>3.4951043399499997E-2</v>
      </c>
      <c r="G36" s="21"/>
    </row>
    <row r="37" spans="1:7" ht="12.75" customHeight="1" x14ac:dyDescent="0.2">
      <c r="A37" s="34" t="s">
        <v>23</v>
      </c>
      <c r="B37" s="27">
        <f>AVERAGE(B6:B36)</f>
        <v>107540.64516129032</v>
      </c>
      <c r="C37" s="28">
        <f>AVERAGE(C6:C36)</f>
        <v>59.854611249416848</v>
      </c>
      <c r="D37" s="28">
        <f>AVERAGE(D6:D36)</f>
        <v>28.534994533278063</v>
      </c>
      <c r="E37" s="27">
        <f>AVERAGE(E6:E36)</f>
        <v>3735.3831309596903</v>
      </c>
      <c r="F37" s="37">
        <f>E37/B37</f>
        <v>3.4734617086937994E-2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3333760</v>
      </c>
      <c r="C38" s="31" t="s">
        <v>25</v>
      </c>
      <c r="D38" s="31" t="s">
        <v>25</v>
      </c>
      <c r="E38" s="32">
        <f>SUM(E6:E36)</f>
        <v>115796.8770597504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-115796.8770597504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>
      <selection activeCell="A6" sqref="A6:J6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2013</v>
      </c>
      <c r="D3" s="54">
        <v>7</v>
      </c>
      <c r="E3" s="54">
        <v>1</v>
      </c>
      <c r="F3" s="55">
        <v>556327</v>
      </c>
      <c r="G3" s="54">
        <v>0</v>
      </c>
      <c r="H3" s="55">
        <v>203389</v>
      </c>
      <c r="I3" s="54">
        <v>0</v>
      </c>
      <c r="J3" s="54">
        <v>2</v>
      </c>
      <c r="K3" s="54">
        <v>0</v>
      </c>
      <c r="L3" s="55">
        <v>313.27850000000001</v>
      </c>
      <c r="M3" s="55">
        <v>30.9</v>
      </c>
      <c r="N3" s="56">
        <v>0</v>
      </c>
      <c r="O3" s="57">
        <v>0</v>
      </c>
      <c r="P3" s="58">
        <f>F4-F3</f>
        <v>2025</v>
      </c>
      <c r="Q3" s="38">
        <v>1</v>
      </c>
      <c r="R3" s="59">
        <f>S3/4.1868</f>
        <v>8293.8713305149522</v>
      </c>
      <c r="S3" s="73">
        <f>'Mérida oeste'!F6*1000000</f>
        <v>34724.780486600001</v>
      </c>
      <c r="T3" s="60">
        <f>R3*0.11237</f>
        <v>931.98232140996515</v>
      </c>
      <c r="U3" s="61"/>
      <c r="V3" s="60">
        <f>O3</f>
        <v>0</v>
      </c>
      <c r="W3" s="62">
        <f>V3*35.31467</f>
        <v>0</v>
      </c>
      <c r="X3" s="61"/>
      <c r="Y3" s="63">
        <f>V3*R3/1000000</f>
        <v>0</v>
      </c>
      <c r="Z3" s="64">
        <f>S3*V3/1000000</f>
        <v>0</v>
      </c>
      <c r="AA3" s="65">
        <f>W3*T3/1000000</f>
        <v>0</v>
      </c>
      <c r="AE3" s="121" t="str">
        <f>RIGHT(F3,6)</f>
        <v>556327</v>
      </c>
      <c r="AF3" s="133"/>
      <c r="AG3" s="134"/>
      <c r="AH3" s="135"/>
      <c r="AI3" s="136">
        <f t="shared" ref="AI3:AI34" si="0">IFERROR(AE3*1,0)</f>
        <v>556327</v>
      </c>
      <c r="AJ3" s="137">
        <f>(AI3-AH3)</f>
        <v>556327</v>
      </c>
      <c r="AK3" s="122"/>
      <c r="AL3" s="138">
        <f>AH4-AH3</f>
        <v>0</v>
      </c>
      <c r="AM3" s="139">
        <f>AI4-AI3</f>
        <v>2025</v>
      </c>
      <c r="AN3" s="140">
        <f>(AM3-AL3)</f>
        <v>2025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2013</v>
      </c>
      <c r="D4" s="68">
        <v>7</v>
      </c>
      <c r="E4" s="68">
        <v>2</v>
      </c>
      <c r="F4" s="69">
        <v>558352</v>
      </c>
      <c r="G4" s="68">
        <v>0</v>
      </c>
      <c r="H4" s="69">
        <v>203482</v>
      </c>
      <c r="I4" s="68">
        <v>0</v>
      </c>
      <c r="J4" s="68">
        <v>2</v>
      </c>
      <c r="K4" s="68">
        <v>0</v>
      </c>
      <c r="L4" s="69">
        <v>310.7337</v>
      </c>
      <c r="M4" s="69">
        <v>32.200000000000003</v>
      </c>
      <c r="N4" s="70">
        <v>0</v>
      </c>
      <c r="O4" s="71">
        <v>1536</v>
      </c>
      <c r="P4" s="58">
        <f t="shared" ref="P4:P33" si="2">F5-F4</f>
        <v>1536</v>
      </c>
      <c r="Q4" s="38">
        <v>2</v>
      </c>
      <c r="R4" s="72">
        <f t="shared" ref="R4:R33" si="3">S4/4.1868</f>
        <v>8318.1060230486291</v>
      </c>
      <c r="S4" s="73">
        <f>'Mérida oeste'!F7*1000000</f>
        <v>34826.2462973</v>
      </c>
      <c r="T4" s="74">
        <f>R4*0.11237</f>
        <v>934.70557380997445</v>
      </c>
      <c r="U4" s="61"/>
      <c r="V4" s="74">
        <f t="shared" ref="V4:V33" si="4">O4</f>
        <v>1536</v>
      </c>
      <c r="W4" s="75">
        <f>V4*35.31467</f>
        <v>54243.333119999996</v>
      </c>
      <c r="X4" s="61"/>
      <c r="Y4" s="76">
        <f>V4*R4/1000000</f>
        <v>12.776610851402694</v>
      </c>
      <c r="Z4" s="73">
        <f>S4*V4/1000000</f>
        <v>53.4931143126528</v>
      </c>
      <c r="AA4" s="74">
        <f>W4*T4/1000000</f>
        <v>50.701545809295183</v>
      </c>
      <c r="AE4" s="121" t="str">
        <f t="shared" ref="AE4:AE34" si="5">RIGHT(F4,6)</f>
        <v>558352</v>
      </c>
      <c r="AF4" s="142"/>
      <c r="AG4" s="143"/>
      <c r="AH4" s="144"/>
      <c r="AI4" s="145">
        <f t="shared" si="0"/>
        <v>558352</v>
      </c>
      <c r="AJ4" s="146">
        <f t="shared" ref="AJ4:AJ34" si="6">(AI4-AH4)</f>
        <v>558352</v>
      </c>
      <c r="AK4" s="122"/>
      <c r="AL4" s="138">
        <f t="shared" ref="AL4:AM33" si="7">AH5-AH4</f>
        <v>0</v>
      </c>
      <c r="AM4" s="147">
        <f t="shared" si="7"/>
        <v>1536</v>
      </c>
      <c r="AN4" s="148">
        <f t="shared" ref="AN4:AN33" si="8">(AM4-AL4)</f>
        <v>1536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2013</v>
      </c>
      <c r="D5" s="68">
        <v>7</v>
      </c>
      <c r="E5" s="68">
        <v>3</v>
      </c>
      <c r="F5" s="69">
        <v>559888</v>
      </c>
      <c r="G5" s="68">
        <v>0</v>
      </c>
      <c r="H5" s="69">
        <v>203552</v>
      </c>
      <c r="I5" s="68">
        <v>0</v>
      </c>
      <c r="J5" s="68">
        <v>2</v>
      </c>
      <c r="K5" s="68">
        <v>0</v>
      </c>
      <c r="L5" s="69">
        <v>309.6848</v>
      </c>
      <c r="M5" s="69">
        <v>32.1</v>
      </c>
      <c r="N5" s="70">
        <v>0</v>
      </c>
      <c r="O5" s="71">
        <v>3048</v>
      </c>
      <c r="P5" s="58">
        <f t="shared" si="2"/>
        <v>3048</v>
      </c>
      <c r="Q5" s="38">
        <v>3</v>
      </c>
      <c r="R5" s="72">
        <f t="shared" si="3"/>
        <v>8216.2000506353324</v>
      </c>
      <c r="S5" s="73">
        <f>'Mérida oeste'!F8*1000000</f>
        <v>34399.586372000005</v>
      </c>
      <c r="T5" s="74">
        <f t="shared" ref="T5:T33" si="9">R5*0.11237</f>
        <v>923.25439968989224</v>
      </c>
      <c r="U5" s="61"/>
      <c r="V5" s="74">
        <f t="shared" si="4"/>
        <v>3048</v>
      </c>
      <c r="W5" s="75">
        <f t="shared" ref="W5:W33" si="10">V5*35.31467</f>
        <v>107639.11416</v>
      </c>
      <c r="X5" s="61"/>
      <c r="Y5" s="76">
        <f t="shared" ref="Y5:Y33" si="11">V5*R5/1000000</f>
        <v>25.042977754336494</v>
      </c>
      <c r="Z5" s="73">
        <f t="shared" ref="Z5:Z33" si="12">S5*V5/1000000</f>
        <v>104.84993926185602</v>
      </c>
      <c r="AA5" s="74">
        <f t="shared" ref="AA5:AA33" si="13">W5*T5/1000000</f>
        <v>99.378285726942579</v>
      </c>
      <c r="AE5" s="121" t="str">
        <f t="shared" si="5"/>
        <v>559888</v>
      </c>
      <c r="AF5" s="142"/>
      <c r="AG5" s="143"/>
      <c r="AH5" s="144"/>
      <c r="AI5" s="145">
        <f t="shared" si="0"/>
        <v>559888</v>
      </c>
      <c r="AJ5" s="146">
        <f t="shared" si="6"/>
        <v>559888</v>
      </c>
      <c r="AK5" s="122"/>
      <c r="AL5" s="138">
        <f t="shared" si="7"/>
        <v>0</v>
      </c>
      <c r="AM5" s="147">
        <f t="shared" si="7"/>
        <v>3048</v>
      </c>
      <c r="AN5" s="148">
        <f t="shared" si="8"/>
        <v>3048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2013</v>
      </c>
      <c r="D6" s="68">
        <v>7</v>
      </c>
      <c r="E6" s="68">
        <v>4</v>
      </c>
      <c r="F6" s="69">
        <v>562936</v>
      </c>
      <c r="G6" s="68">
        <v>0</v>
      </c>
      <c r="H6" s="69">
        <v>203691</v>
      </c>
      <c r="I6" s="68">
        <v>0</v>
      </c>
      <c r="J6" s="68">
        <v>2</v>
      </c>
      <c r="K6" s="68">
        <v>0</v>
      </c>
      <c r="L6" s="69">
        <v>309.5077</v>
      </c>
      <c r="M6" s="69">
        <v>29.6</v>
      </c>
      <c r="N6" s="70">
        <v>0</v>
      </c>
      <c r="O6" s="71">
        <v>2912</v>
      </c>
      <c r="P6" s="58">
        <f t="shared" si="2"/>
        <v>2912</v>
      </c>
      <c r="Q6" s="38">
        <v>4</v>
      </c>
      <c r="R6" s="72">
        <f t="shared" si="3"/>
        <v>8254.3208625441875</v>
      </c>
      <c r="S6" s="73">
        <f>'Mérida oeste'!F9*1000000</f>
        <v>34559.1905873</v>
      </c>
      <c r="T6" s="74">
        <f t="shared" si="9"/>
        <v>927.53803532409029</v>
      </c>
      <c r="U6" s="61"/>
      <c r="V6" s="74">
        <f t="shared" si="4"/>
        <v>2912</v>
      </c>
      <c r="W6" s="75">
        <f t="shared" si="10"/>
        <v>102836.31904</v>
      </c>
      <c r="X6" s="61"/>
      <c r="Y6" s="76">
        <f t="shared" si="11"/>
        <v>24.036582351728676</v>
      </c>
      <c r="Z6" s="73">
        <f t="shared" si="12"/>
        <v>100.63636299021759</v>
      </c>
      <c r="AA6" s="74">
        <f t="shared" si="13"/>
        <v>95.384597322322932</v>
      </c>
      <c r="AE6" s="121" t="str">
        <f t="shared" si="5"/>
        <v>562936</v>
      </c>
      <c r="AF6" s="142"/>
      <c r="AG6" s="143"/>
      <c r="AH6" s="144"/>
      <c r="AI6" s="145">
        <f t="shared" si="0"/>
        <v>562936</v>
      </c>
      <c r="AJ6" s="146">
        <f t="shared" si="6"/>
        <v>562936</v>
      </c>
      <c r="AK6" s="122"/>
      <c r="AL6" s="138">
        <f t="shared" si="7"/>
        <v>0</v>
      </c>
      <c r="AM6" s="147">
        <f t="shared" si="7"/>
        <v>2912</v>
      </c>
      <c r="AN6" s="148">
        <f t="shared" si="8"/>
        <v>2912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2013</v>
      </c>
      <c r="D7" s="68">
        <v>7</v>
      </c>
      <c r="E7" s="68">
        <v>5</v>
      </c>
      <c r="F7" s="69">
        <v>565848</v>
      </c>
      <c r="G7" s="68">
        <v>0</v>
      </c>
      <c r="H7" s="69">
        <v>203824</v>
      </c>
      <c r="I7" s="68">
        <v>0</v>
      </c>
      <c r="J7" s="68">
        <v>2</v>
      </c>
      <c r="K7" s="68">
        <v>0</v>
      </c>
      <c r="L7" s="69">
        <v>309.38690000000003</v>
      </c>
      <c r="M7" s="69">
        <v>30</v>
      </c>
      <c r="N7" s="70">
        <v>0</v>
      </c>
      <c r="O7" s="71">
        <v>3444</v>
      </c>
      <c r="P7" s="58">
        <f t="shared" si="2"/>
        <v>3444</v>
      </c>
      <c r="Q7" s="38">
        <v>5</v>
      </c>
      <c r="R7" s="72">
        <f t="shared" si="3"/>
        <v>8242.4060358030001</v>
      </c>
      <c r="S7" s="73">
        <f>'Mérida oeste'!F10*1000000</f>
        <v>34509.305590700002</v>
      </c>
      <c r="T7" s="74">
        <f t="shared" si="9"/>
        <v>926.19916624318307</v>
      </c>
      <c r="U7" s="61"/>
      <c r="V7" s="74">
        <f t="shared" si="4"/>
        <v>3444</v>
      </c>
      <c r="W7" s="75">
        <f t="shared" si="10"/>
        <v>121623.72348</v>
      </c>
      <c r="X7" s="61"/>
      <c r="Y7" s="76">
        <f t="shared" si="11"/>
        <v>28.386846387305532</v>
      </c>
      <c r="Z7" s="73">
        <f t="shared" si="12"/>
        <v>118.85004845437081</v>
      </c>
      <c r="AA7" s="74">
        <f t="shared" si="13"/>
        <v>112.64779128256744</v>
      </c>
      <c r="AE7" s="121" t="str">
        <f t="shared" si="5"/>
        <v>565848</v>
      </c>
      <c r="AF7" s="142"/>
      <c r="AG7" s="143"/>
      <c r="AH7" s="144"/>
      <c r="AI7" s="145">
        <f t="shared" si="0"/>
        <v>565848</v>
      </c>
      <c r="AJ7" s="146">
        <f t="shared" si="6"/>
        <v>565848</v>
      </c>
      <c r="AK7" s="122"/>
      <c r="AL7" s="138">
        <f t="shared" si="7"/>
        <v>0</v>
      </c>
      <c r="AM7" s="147">
        <f t="shared" si="7"/>
        <v>3444</v>
      </c>
      <c r="AN7" s="148">
        <f t="shared" si="8"/>
        <v>3444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2013</v>
      </c>
      <c r="D8" s="68">
        <v>7</v>
      </c>
      <c r="E8" s="68">
        <v>6</v>
      </c>
      <c r="F8" s="69">
        <v>569292</v>
      </c>
      <c r="G8" s="68">
        <v>0</v>
      </c>
      <c r="H8" s="69">
        <v>203982</v>
      </c>
      <c r="I8" s="68">
        <v>0</v>
      </c>
      <c r="J8" s="68">
        <v>2</v>
      </c>
      <c r="K8" s="68">
        <v>0</v>
      </c>
      <c r="L8" s="69">
        <v>309.88780000000003</v>
      </c>
      <c r="M8" s="69">
        <v>31.1</v>
      </c>
      <c r="N8" s="70">
        <v>0</v>
      </c>
      <c r="O8" s="71">
        <v>1513</v>
      </c>
      <c r="P8" s="58">
        <f t="shared" si="2"/>
        <v>1513</v>
      </c>
      <c r="Q8" s="38">
        <v>6</v>
      </c>
      <c r="R8" s="72">
        <f t="shared" si="3"/>
        <v>8485.1487493551158</v>
      </c>
      <c r="S8" s="73">
        <f>'Mérida oeste'!F11*1000000</f>
        <v>35525.620783799997</v>
      </c>
      <c r="T8" s="74">
        <f t="shared" si="9"/>
        <v>953.47616496503429</v>
      </c>
      <c r="U8" s="61"/>
      <c r="V8" s="74">
        <f t="shared" si="4"/>
        <v>1513</v>
      </c>
      <c r="W8" s="75">
        <f t="shared" si="10"/>
        <v>53431.095710000001</v>
      </c>
      <c r="X8" s="61"/>
      <c r="Y8" s="76">
        <f t="shared" si="11"/>
        <v>12.83803005777429</v>
      </c>
      <c r="Z8" s="73">
        <f t="shared" si="12"/>
        <v>53.750264245889397</v>
      </c>
      <c r="AA8" s="74">
        <f t="shared" si="13"/>
        <v>50.945276227450499</v>
      </c>
      <c r="AE8" s="121" t="str">
        <f t="shared" si="5"/>
        <v>569292</v>
      </c>
      <c r="AF8" s="142"/>
      <c r="AG8" s="143"/>
      <c r="AH8" s="144"/>
      <c r="AI8" s="145">
        <f t="shared" si="0"/>
        <v>569292</v>
      </c>
      <c r="AJ8" s="146">
        <f t="shared" si="6"/>
        <v>569292</v>
      </c>
      <c r="AK8" s="122"/>
      <c r="AL8" s="138">
        <f t="shared" si="7"/>
        <v>0</v>
      </c>
      <c r="AM8" s="147">
        <f t="shared" si="7"/>
        <v>1513</v>
      </c>
      <c r="AN8" s="148">
        <f t="shared" si="8"/>
        <v>1513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2013</v>
      </c>
      <c r="D9" s="68">
        <v>7</v>
      </c>
      <c r="E9" s="68">
        <v>7</v>
      </c>
      <c r="F9" s="69">
        <v>570805</v>
      </c>
      <c r="G9" s="68">
        <v>0</v>
      </c>
      <c r="H9" s="69">
        <v>204052</v>
      </c>
      <c r="I9" s="68">
        <v>0</v>
      </c>
      <c r="J9" s="68">
        <v>2</v>
      </c>
      <c r="K9" s="68">
        <v>0</v>
      </c>
      <c r="L9" s="69">
        <v>310.8897</v>
      </c>
      <c r="M9" s="69">
        <v>30.4</v>
      </c>
      <c r="N9" s="70">
        <v>0</v>
      </c>
      <c r="O9" s="71">
        <v>394</v>
      </c>
      <c r="P9" s="58">
        <f t="shared" si="2"/>
        <v>394</v>
      </c>
      <c r="Q9" s="38">
        <v>7</v>
      </c>
      <c r="R9" s="72">
        <f t="shared" si="3"/>
        <v>8247.8458775198251</v>
      </c>
      <c r="S9" s="73">
        <f>'Mérida oeste'!F12*1000000</f>
        <v>34532.081120000003</v>
      </c>
      <c r="T9" s="74">
        <f t="shared" si="9"/>
        <v>926.81044125690278</v>
      </c>
      <c r="U9" s="61"/>
      <c r="V9" s="74">
        <f t="shared" si="4"/>
        <v>394</v>
      </c>
      <c r="W9" s="75">
        <f t="shared" si="10"/>
        <v>13913.97998</v>
      </c>
      <c r="X9" s="61"/>
      <c r="Y9" s="76">
        <f t="shared" si="11"/>
        <v>3.2496512757428113</v>
      </c>
      <c r="Z9" s="73">
        <f t="shared" si="12"/>
        <v>13.605639961280001</v>
      </c>
      <c r="AA9" s="74">
        <f t="shared" si="13"/>
        <v>12.895621924903512</v>
      </c>
      <c r="AE9" s="121" t="str">
        <f t="shared" si="5"/>
        <v>570805</v>
      </c>
      <c r="AF9" s="142"/>
      <c r="AG9" s="143"/>
      <c r="AH9" s="144"/>
      <c r="AI9" s="145">
        <f t="shared" si="0"/>
        <v>570805</v>
      </c>
      <c r="AJ9" s="146">
        <f t="shared" si="6"/>
        <v>570805</v>
      </c>
      <c r="AK9" s="122"/>
      <c r="AL9" s="138">
        <f t="shared" si="7"/>
        <v>0</v>
      </c>
      <c r="AM9" s="147">
        <f t="shared" si="7"/>
        <v>394</v>
      </c>
      <c r="AN9" s="148">
        <f t="shared" si="8"/>
        <v>394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2013</v>
      </c>
      <c r="D10" s="68">
        <v>7</v>
      </c>
      <c r="E10" s="68">
        <v>8</v>
      </c>
      <c r="F10" s="69">
        <v>571199</v>
      </c>
      <c r="G10" s="68">
        <v>0</v>
      </c>
      <c r="H10" s="69">
        <v>204070</v>
      </c>
      <c r="I10" s="68">
        <v>0</v>
      </c>
      <c r="J10" s="68">
        <v>2</v>
      </c>
      <c r="K10" s="68">
        <v>0</v>
      </c>
      <c r="L10" s="69">
        <v>311.54750000000001</v>
      </c>
      <c r="M10" s="69">
        <v>30.1</v>
      </c>
      <c r="N10" s="70">
        <v>0</v>
      </c>
      <c r="O10" s="71">
        <v>2590</v>
      </c>
      <c r="P10" s="58">
        <f t="shared" si="2"/>
        <v>2590</v>
      </c>
      <c r="Q10" s="38">
        <v>8</v>
      </c>
      <c r="R10" s="72">
        <f t="shared" si="3"/>
        <v>8271.571822012038</v>
      </c>
      <c r="S10" s="73">
        <f>'Mérida oeste'!F13*1000000</f>
        <v>34631.416904400001</v>
      </c>
      <c r="T10" s="74">
        <f t="shared" si="9"/>
        <v>929.47652563949271</v>
      </c>
      <c r="U10" s="61"/>
      <c r="V10" s="74">
        <f t="shared" si="4"/>
        <v>2590</v>
      </c>
      <c r="W10" s="75">
        <f t="shared" si="10"/>
        <v>91464.995299999995</v>
      </c>
      <c r="X10" s="61"/>
      <c r="Y10" s="76">
        <f t="shared" si="11"/>
        <v>21.423371019011178</v>
      </c>
      <c r="Z10" s="73">
        <f t="shared" si="12"/>
        <v>89.695369782396</v>
      </c>
      <c r="AA10" s="74">
        <f t="shared" si="13"/>
        <v>85.014566049076521</v>
      </c>
      <c r="AE10" s="121" t="str">
        <f t="shared" si="5"/>
        <v>571199</v>
      </c>
      <c r="AF10" s="142"/>
      <c r="AG10" s="143"/>
      <c r="AH10" s="144"/>
      <c r="AI10" s="145">
        <f t="shared" si="0"/>
        <v>571199</v>
      </c>
      <c r="AJ10" s="146">
        <f t="shared" si="6"/>
        <v>571199</v>
      </c>
      <c r="AK10" s="122"/>
      <c r="AL10" s="138">
        <f t="shared" si="7"/>
        <v>0</v>
      </c>
      <c r="AM10" s="147">
        <f t="shared" si="7"/>
        <v>2590</v>
      </c>
      <c r="AN10" s="148">
        <f t="shared" si="8"/>
        <v>2590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2013</v>
      </c>
      <c r="D11" s="68">
        <v>7</v>
      </c>
      <c r="E11" s="68">
        <v>9</v>
      </c>
      <c r="F11" s="69">
        <v>573789</v>
      </c>
      <c r="G11" s="68">
        <v>0</v>
      </c>
      <c r="H11" s="69">
        <v>204189</v>
      </c>
      <c r="I11" s="68">
        <v>0</v>
      </c>
      <c r="J11" s="68">
        <v>2</v>
      </c>
      <c r="K11" s="68">
        <v>0</v>
      </c>
      <c r="L11" s="69">
        <v>309.93430000000001</v>
      </c>
      <c r="M11" s="69">
        <v>31</v>
      </c>
      <c r="N11" s="70">
        <v>0</v>
      </c>
      <c r="O11" s="71">
        <v>2490</v>
      </c>
      <c r="P11" s="58">
        <f t="shared" si="2"/>
        <v>2490</v>
      </c>
      <c r="Q11" s="38">
        <v>9</v>
      </c>
      <c r="R11" s="77">
        <f t="shared" si="3"/>
        <v>8222.958561956626</v>
      </c>
      <c r="S11" s="73">
        <f>'Mérida oeste'!F14*1000000</f>
        <v>34427.882907200001</v>
      </c>
      <c r="T11" s="74">
        <f t="shared" si="9"/>
        <v>924.01385360706604</v>
      </c>
      <c r="V11" s="78">
        <f t="shared" si="4"/>
        <v>2490</v>
      </c>
      <c r="W11" s="79">
        <f t="shared" si="10"/>
        <v>87933.528300000005</v>
      </c>
      <c r="Y11" s="76">
        <f t="shared" si="11"/>
        <v>20.475166819272001</v>
      </c>
      <c r="Z11" s="73">
        <f t="shared" si="12"/>
        <v>85.725428438928006</v>
      </c>
      <c r="AA11" s="74">
        <f t="shared" si="13"/>
        <v>81.251798345749009</v>
      </c>
      <c r="AE11" s="121" t="str">
        <f t="shared" si="5"/>
        <v>573789</v>
      </c>
      <c r="AF11" s="142"/>
      <c r="AG11" s="143"/>
      <c r="AH11" s="144"/>
      <c r="AI11" s="145">
        <f t="shared" si="0"/>
        <v>573789</v>
      </c>
      <c r="AJ11" s="146">
        <f t="shared" si="6"/>
        <v>573789</v>
      </c>
      <c r="AK11" s="122"/>
      <c r="AL11" s="138">
        <f t="shared" si="7"/>
        <v>0</v>
      </c>
      <c r="AM11" s="147">
        <f t="shared" si="7"/>
        <v>2490</v>
      </c>
      <c r="AN11" s="148">
        <f t="shared" si="8"/>
        <v>2490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2013</v>
      </c>
      <c r="D12" s="68">
        <v>7</v>
      </c>
      <c r="E12" s="68">
        <v>10</v>
      </c>
      <c r="F12" s="69">
        <v>576279</v>
      </c>
      <c r="G12" s="68">
        <v>0</v>
      </c>
      <c r="H12" s="69">
        <v>204303</v>
      </c>
      <c r="I12" s="68">
        <v>0</v>
      </c>
      <c r="J12" s="68">
        <v>2</v>
      </c>
      <c r="K12" s="68">
        <v>0</v>
      </c>
      <c r="L12" s="69">
        <v>309.85019999999997</v>
      </c>
      <c r="M12" s="69">
        <v>30.6</v>
      </c>
      <c r="N12" s="70">
        <v>0</v>
      </c>
      <c r="O12" s="71">
        <v>2625</v>
      </c>
      <c r="P12" s="58">
        <f t="shared" si="2"/>
        <v>2625</v>
      </c>
      <c r="Q12" s="38">
        <v>10</v>
      </c>
      <c r="R12" s="77">
        <f t="shared" si="3"/>
        <v>8226.3254321199965</v>
      </c>
      <c r="S12" s="73">
        <f>'Mérida oeste'!F15*1000000</f>
        <v>34441.9793192</v>
      </c>
      <c r="T12" s="74">
        <f t="shared" si="9"/>
        <v>924.39218880732403</v>
      </c>
      <c r="V12" s="78">
        <f t="shared" si="4"/>
        <v>2625</v>
      </c>
      <c r="W12" s="79">
        <f t="shared" si="10"/>
        <v>92701.008749999994</v>
      </c>
      <c r="Y12" s="76">
        <f t="shared" si="11"/>
        <v>21.594104259314992</v>
      </c>
      <c r="Z12" s="73">
        <f t="shared" si="12"/>
        <v>90.410195712899991</v>
      </c>
      <c r="AA12" s="74">
        <f t="shared" si="13"/>
        <v>85.692088383059399</v>
      </c>
      <c r="AE12" s="121" t="str">
        <f t="shared" si="5"/>
        <v>576279</v>
      </c>
      <c r="AF12" s="142"/>
      <c r="AG12" s="143"/>
      <c r="AH12" s="144"/>
      <c r="AI12" s="145">
        <f t="shared" si="0"/>
        <v>576279</v>
      </c>
      <c r="AJ12" s="146">
        <f t="shared" si="6"/>
        <v>576279</v>
      </c>
      <c r="AK12" s="122"/>
      <c r="AL12" s="138">
        <f t="shared" si="7"/>
        <v>0</v>
      </c>
      <c r="AM12" s="147">
        <f t="shared" si="7"/>
        <v>2625</v>
      </c>
      <c r="AN12" s="148">
        <f t="shared" si="8"/>
        <v>2625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2013</v>
      </c>
      <c r="D13" s="68">
        <v>7</v>
      </c>
      <c r="E13" s="68">
        <v>11</v>
      </c>
      <c r="F13" s="69">
        <v>578904</v>
      </c>
      <c r="G13" s="68">
        <v>0</v>
      </c>
      <c r="H13" s="69">
        <v>204423</v>
      </c>
      <c r="I13" s="68">
        <v>0</v>
      </c>
      <c r="J13" s="68">
        <v>2</v>
      </c>
      <c r="K13" s="68">
        <v>0</v>
      </c>
      <c r="L13" s="69">
        <v>309.28359999999998</v>
      </c>
      <c r="M13" s="69">
        <v>30.2</v>
      </c>
      <c r="N13" s="70">
        <v>0</v>
      </c>
      <c r="O13" s="71">
        <v>2400</v>
      </c>
      <c r="P13" s="58">
        <f t="shared" si="2"/>
        <v>2400</v>
      </c>
      <c r="Q13" s="38">
        <v>11</v>
      </c>
      <c r="R13" s="77">
        <f t="shared" si="3"/>
        <v>8220.303568763733</v>
      </c>
      <c r="S13" s="73">
        <f>'Mérida oeste'!F16*1000000</f>
        <v>34416.766981699999</v>
      </c>
      <c r="T13" s="74">
        <f t="shared" si="9"/>
        <v>923.71551202198066</v>
      </c>
      <c r="V13" s="78">
        <f t="shared" si="4"/>
        <v>2400</v>
      </c>
      <c r="W13" s="79">
        <f t="shared" si="10"/>
        <v>84755.207999999999</v>
      </c>
      <c r="Y13" s="76">
        <f t="shared" si="11"/>
        <v>19.728728565032959</v>
      </c>
      <c r="Z13" s="73">
        <f t="shared" si="12"/>
        <v>82.600240756079998</v>
      </c>
      <c r="AA13" s="74">
        <f t="shared" si="13"/>
        <v>78.289700354249476</v>
      </c>
      <c r="AE13" s="121" t="str">
        <f t="shared" si="5"/>
        <v>578904</v>
      </c>
      <c r="AF13" s="142"/>
      <c r="AG13" s="143"/>
      <c r="AH13" s="144"/>
      <c r="AI13" s="145">
        <f t="shared" si="0"/>
        <v>578904</v>
      </c>
      <c r="AJ13" s="146">
        <f t="shared" si="6"/>
        <v>578904</v>
      </c>
      <c r="AK13" s="122"/>
      <c r="AL13" s="138">
        <f t="shared" si="7"/>
        <v>0</v>
      </c>
      <c r="AM13" s="147">
        <f t="shared" si="7"/>
        <v>2400</v>
      </c>
      <c r="AN13" s="148">
        <f t="shared" si="8"/>
        <v>2400</v>
      </c>
      <c r="AO13" s="149">
        <f t="shared" si="1"/>
        <v>1</v>
      </c>
      <c r="AP13" s="122"/>
    </row>
    <row r="14" spans="1:42" x14ac:dyDescent="0.2">
      <c r="A14" s="66">
        <v>225</v>
      </c>
      <c r="B14" s="67">
        <v>0.375</v>
      </c>
      <c r="C14" s="68">
        <v>2013</v>
      </c>
      <c r="D14" s="68">
        <v>7</v>
      </c>
      <c r="E14" s="68">
        <v>12</v>
      </c>
      <c r="F14" s="69">
        <v>581304</v>
      </c>
      <c r="G14" s="68">
        <v>0</v>
      </c>
      <c r="H14" s="69">
        <v>204532</v>
      </c>
      <c r="I14" s="68">
        <v>0</v>
      </c>
      <c r="J14" s="68">
        <v>2</v>
      </c>
      <c r="K14" s="68">
        <v>0</v>
      </c>
      <c r="L14" s="69">
        <v>310.39999999999998</v>
      </c>
      <c r="M14" s="69">
        <v>30.4</v>
      </c>
      <c r="N14" s="70">
        <v>0</v>
      </c>
      <c r="O14" s="71">
        <v>2096</v>
      </c>
      <c r="P14" s="58">
        <f t="shared" si="2"/>
        <v>2096</v>
      </c>
      <c r="Q14" s="38">
        <v>12</v>
      </c>
      <c r="R14" s="77">
        <f t="shared" si="3"/>
        <v>8227.3524091191375</v>
      </c>
      <c r="S14" s="73">
        <f>'Mérida oeste'!F17*1000000</f>
        <v>34446.279066500007</v>
      </c>
      <c r="T14" s="74">
        <f t="shared" si="9"/>
        <v>924.50759021271745</v>
      </c>
      <c r="V14" s="78">
        <f t="shared" si="4"/>
        <v>2096</v>
      </c>
      <c r="W14" s="79">
        <f t="shared" si="10"/>
        <v>74019.548320000002</v>
      </c>
      <c r="Y14" s="76">
        <f t="shared" si="11"/>
        <v>17.244530649513713</v>
      </c>
      <c r="Z14" s="73">
        <f t="shared" si="12"/>
        <v>72.199400923384005</v>
      </c>
      <c r="AA14" s="74">
        <f t="shared" si="13"/>
        <v>68.431634245957</v>
      </c>
      <c r="AE14" s="121" t="str">
        <f t="shared" si="5"/>
        <v>581304</v>
      </c>
      <c r="AF14" s="142"/>
      <c r="AG14" s="143"/>
      <c r="AH14" s="144"/>
      <c r="AI14" s="145">
        <f t="shared" si="0"/>
        <v>581304</v>
      </c>
      <c r="AJ14" s="146">
        <f t="shared" si="6"/>
        <v>581304</v>
      </c>
      <c r="AK14" s="122"/>
      <c r="AL14" s="138">
        <f t="shared" si="7"/>
        <v>0</v>
      </c>
      <c r="AM14" s="147">
        <f t="shared" si="7"/>
        <v>2096</v>
      </c>
      <c r="AN14" s="148">
        <f t="shared" si="8"/>
        <v>2096</v>
      </c>
      <c r="AO14" s="149">
        <f t="shared" si="1"/>
        <v>1</v>
      </c>
      <c r="AP14" s="122"/>
    </row>
    <row r="15" spans="1:42" x14ac:dyDescent="0.2">
      <c r="A15" s="66">
        <v>225</v>
      </c>
      <c r="B15" s="67">
        <v>0.375</v>
      </c>
      <c r="C15" s="68">
        <v>2013</v>
      </c>
      <c r="D15" s="68">
        <v>7</v>
      </c>
      <c r="E15" s="68">
        <v>13</v>
      </c>
      <c r="F15" s="69">
        <v>583400</v>
      </c>
      <c r="G15" s="68">
        <v>0</v>
      </c>
      <c r="H15" s="69">
        <v>204628</v>
      </c>
      <c r="I15" s="68">
        <v>0</v>
      </c>
      <c r="J15" s="68">
        <v>2</v>
      </c>
      <c r="K15" s="68">
        <v>0</v>
      </c>
      <c r="L15" s="69">
        <v>311.892</v>
      </c>
      <c r="M15" s="69">
        <v>30.8</v>
      </c>
      <c r="N15" s="70">
        <v>0</v>
      </c>
      <c r="O15" s="71">
        <v>1036</v>
      </c>
      <c r="P15" s="58">
        <f t="shared" si="2"/>
        <v>1036</v>
      </c>
      <c r="Q15" s="38">
        <v>13</v>
      </c>
      <c r="R15" s="77">
        <f t="shared" si="3"/>
        <v>8324.0313994458793</v>
      </c>
      <c r="S15" s="73">
        <f>'Mérida oeste'!F18*1000000</f>
        <v>34851.054663200004</v>
      </c>
      <c r="T15" s="74">
        <f t="shared" si="9"/>
        <v>935.37140835573348</v>
      </c>
      <c r="V15" s="78">
        <f t="shared" si="4"/>
        <v>1036</v>
      </c>
      <c r="W15" s="79">
        <f t="shared" si="10"/>
        <v>36585.998119999997</v>
      </c>
      <c r="Y15" s="76">
        <f t="shared" si="11"/>
        <v>8.6236965298259314</v>
      </c>
      <c r="Z15" s="73">
        <f t="shared" si="12"/>
        <v>36.1056926310752</v>
      </c>
      <c r="AA15" s="74">
        <f t="shared" si="13"/>
        <v>34.221496587604612</v>
      </c>
      <c r="AE15" s="121" t="str">
        <f t="shared" si="5"/>
        <v>583400</v>
      </c>
      <c r="AF15" s="142"/>
      <c r="AG15" s="143"/>
      <c r="AH15" s="144"/>
      <c r="AI15" s="145">
        <f t="shared" si="0"/>
        <v>583400</v>
      </c>
      <c r="AJ15" s="146">
        <f t="shared" si="6"/>
        <v>583400</v>
      </c>
      <c r="AK15" s="122"/>
      <c r="AL15" s="138">
        <f t="shared" si="7"/>
        <v>0</v>
      </c>
      <c r="AM15" s="147">
        <f t="shared" si="7"/>
        <v>1036</v>
      </c>
      <c r="AN15" s="148">
        <f t="shared" si="8"/>
        <v>1036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2013</v>
      </c>
      <c r="D16" s="68">
        <v>7</v>
      </c>
      <c r="E16" s="68">
        <v>14</v>
      </c>
      <c r="F16" s="69">
        <v>584436</v>
      </c>
      <c r="G16" s="68">
        <v>0</v>
      </c>
      <c r="H16" s="69">
        <v>204675</v>
      </c>
      <c r="I16" s="68">
        <v>0</v>
      </c>
      <c r="J16" s="68">
        <v>2</v>
      </c>
      <c r="K16" s="68">
        <v>0</v>
      </c>
      <c r="L16" s="69">
        <v>312.46379999999999</v>
      </c>
      <c r="M16" s="69">
        <v>28.3</v>
      </c>
      <c r="N16" s="70">
        <v>0</v>
      </c>
      <c r="O16" s="71">
        <v>401</v>
      </c>
      <c r="P16" s="58">
        <f t="shared" si="2"/>
        <v>401</v>
      </c>
      <c r="Q16" s="38">
        <v>14</v>
      </c>
      <c r="R16" s="77">
        <f t="shared" si="3"/>
        <v>8306.7159485764787</v>
      </c>
      <c r="S16" s="73">
        <f>'Mérida oeste'!F19*1000000</f>
        <v>34778.558333499997</v>
      </c>
      <c r="T16" s="74">
        <f t="shared" si="9"/>
        <v>933.42567114153894</v>
      </c>
      <c r="V16" s="78">
        <f t="shared" si="4"/>
        <v>401</v>
      </c>
      <c r="W16" s="79">
        <f t="shared" si="10"/>
        <v>14161.18267</v>
      </c>
      <c r="Y16" s="76">
        <f t="shared" si="11"/>
        <v>3.330993095379168</v>
      </c>
      <c r="Z16" s="73">
        <f t="shared" si="12"/>
        <v>13.9462018917335</v>
      </c>
      <c r="AA16" s="74">
        <f t="shared" si="13"/>
        <v>13.218411437902679</v>
      </c>
      <c r="AE16" s="121" t="str">
        <f t="shared" si="5"/>
        <v>584436</v>
      </c>
      <c r="AF16" s="142"/>
      <c r="AG16" s="143"/>
      <c r="AH16" s="144"/>
      <c r="AI16" s="145">
        <f t="shared" si="0"/>
        <v>584436</v>
      </c>
      <c r="AJ16" s="146">
        <f t="shared" si="6"/>
        <v>584436</v>
      </c>
      <c r="AK16" s="122"/>
      <c r="AL16" s="138">
        <f t="shared" si="7"/>
        <v>0</v>
      </c>
      <c r="AM16" s="147">
        <f t="shared" si="7"/>
        <v>401</v>
      </c>
      <c r="AN16" s="148">
        <f t="shared" si="8"/>
        <v>401</v>
      </c>
      <c r="AO16" s="149">
        <f t="shared" si="1"/>
        <v>1</v>
      </c>
      <c r="AP16" s="122"/>
    </row>
    <row r="17" spans="1:42" x14ac:dyDescent="0.2">
      <c r="A17" s="66">
        <v>225</v>
      </c>
      <c r="B17" s="67">
        <v>0.375</v>
      </c>
      <c r="C17" s="68">
        <v>2013</v>
      </c>
      <c r="D17" s="68">
        <v>7</v>
      </c>
      <c r="E17" s="68">
        <v>15</v>
      </c>
      <c r="F17" s="69">
        <v>584837</v>
      </c>
      <c r="G17" s="68">
        <v>0</v>
      </c>
      <c r="H17" s="69">
        <v>204693</v>
      </c>
      <c r="I17" s="68">
        <v>0</v>
      </c>
      <c r="J17" s="68">
        <v>2</v>
      </c>
      <c r="K17" s="68">
        <v>0</v>
      </c>
      <c r="L17" s="69">
        <v>313.29329999999999</v>
      </c>
      <c r="M17" s="69">
        <v>27.8</v>
      </c>
      <c r="N17" s="70">
        <v>0</v>
      </c>
      <c r="O17" s="71">
        <v>2449</v>
      </c>
      <c r="P17" s="58">
        <f t="shared" si="2"/>
        <v>2449</v>
      </c>
      <c r="Q17" s="38">
        <v>15</v>
      </c>
      <c r="R17" s="77">
        <f t="shared" si="3"/>
        <v>8205.7183905608108</v>
      </c>
      <c r="S17" s="73">
        <f>'Mérida oeste'!F20*1000000</f>
        <v>34355.7017576</v>
      </c>
      <c r="T17" s="74">
        <f t="shared" si="9"/>
        <v>922.07657554731827</v>
      </c>
      <c r="V17" s="78">
        <f t="shared" si="4"/>
        <v>2449</v>
      </c>
      <c r="W17" s="79">
        <f t="shared" si="10"/>
        <v>86485.626829999994</v>
      </c>
      <c r="Y17" s="76">
        <f t="shared" si="11"/>
        <v>20.095804338483426</v>
      </c>
      <c r="Z17" s="73">
        <f t="shared" si="12"/>
        <v>84.137113604362398</v>
      </c>
      <c r="AA17" s="74">
        <f t="shared" si="13"/>
        <v>79.746370621469666</v>
      </c>
      <c r="AE17" s="121" t="str">
        <f t="shared" si="5"/>
        <v>584837</v>
      </c>
      <c r="AF17" s="142"/>
      <c r="AG17" s="143"/>
      <c r="AH17" s="144"/>
      <c r="AI17" s="145">
        <f t="shared" si="0"/>
        <v>584837</v>
      </c>
      <c r="AJ17" s="146">
        <f t="shared" si="6"/>
        <v>584837</v>
      </c>
      <c r="AK17" s="122"/>
      <c r="AL17" s="138">
        <f t="shared" si="7"/>
        <v>0</v>
      </c>
      <c r="AM17" s="147">
        <f t="shared" si="7"/>
        <v>2449</v>
      </c>
      <c r="AN17" s="148">
        <f t="shared" si="8"/>
        <v>2449</v>
      </c>
      <c r="AO17" s="149">
        <f t="shared" si="1"/>
        <v>1</v>
      </c>
      <c r="AP17" s="122"/>
    </row>
    <row r="18" spans="1:42" x14ac:dyDescent="0.2">
      <c r="A18" s="66">
        <v>225</v>
      </c>
      <c r="B18" s="67">
        <v>0.375</v>
      </c>
      <c r="C18" s="68">
        <v>2013</v>
      </c>
      <c r="D18" s="68">
        <v>7</v>
      </c>
      <c r="E18" s="68">
        <v>16</v>
      </c>
      <c r="F18" s="69">
        <v>587286</v>
      </c>
      <c r="G18" s="68">
        <v>0</v>
      </c>
      <c r="H18" s="69">
        <v>204802</v>
      </c>
      <c r="I18" s="68">
        <v>0</v>
      </c>
      <c r="J18" s="68">
        <v>2</v>
      </c>
      <c r="K18" s="68">
        <v>0</v>
      </c>
      <c r="L18" s="69">
        <v>313.82549999999998</v>
      </c>
      <c r="M18" s="69">
        <v>27.7</v>
      </c>
      <c r="N18" s="70">
        <v>0</v>
      </c>
      <c r="O18" s="71">
        <v>2533</v>
      </c>
      <c r="P18" s="58">
        <f t="shared" si="2"/>
        <v>2533</v>
      </c>
      <c r="Q18" s="38">
        <v>16</v>
      </c>
      <c r="R18" s="77">
        <f t="shared" si="3"/>
        <v>8265.8429272714257</v>
      </c>
      <c r="S18" s="73">
        <f>'Mérida oeste'!F21*1000000</f>
        <v>34607.431167900002</v>
      </c>
      <c r="T18" s="74">
        <f t="shared" si="9"/>
        <v>928.83276973749003</v>
      </c>
      <c r="V18" s="78">
        <f t="shared" si="4"/>
        <v>2533</v>
      </c>
      <c r="W18" s="79">
        <f t="shared" si="10"/>
        <v>89452.059110000002</v>
      </c>
      <c r="Y18" s="76">
        <f t="shared" si="11"/>
        <v>20.937380134778522</v>
      </c>
      <c r="Z18" s="73">
        <f t="shared" si="12"/>
        <v>87.660623148290711</v>
      </c>
      <c r="AA18" s="74">
        <f t="shared" si="13"/>
        <v>83.086003821862974</v>
      </c>
      <c r="AE18" s="121" t="str">
        <f t="shared" si="5"/>
        <v>587286</v>
      </c>
      <c r="AF18" s="142"/>
      <c r="AG18" s="143"/>
      <c r="AH18" s="144"/>
      <c r="AI18" s="145">
        <f t="shared" si="0"/>
        <v>587286</v>
      </c>
      <c r="AJ18" s="146">
        <f t="shared" si="6"/>
        <v>587286</v>
      </c>
      <c r="AK18" s="122"/>
      <c r="AL18" s="138">
        <f t="shared" si="7"/>
        <v>0</v>
      </c>
      <c r="AM18" s="147">
        <f t="shared" si="7"/>
        <v>2533</v>
      </c>
      <c r="AN18" s="148">
        <f t="shared" si="8"/>
        <v>2533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2013</v>
      </c>
      <c r="D19" s="68">
        <v>7</v>
      </c>
      <c r="E19" s="68">
        <v>17</v>
      </c>
      <c r="F19" s="69">
        <v>589819</v>
      </c>
      <c r="G19" s="68">
        <v>0</v>
      </c>
      <c r="H19" s="69">
        <v>204917</v>
      </c>
      <c r="I19" s="68">
        <v>0</v>
      </c>
      <c r="J19" s="68">
        <v>2</v>
      </c>
      <c r="K19" s="68">
        <v>0</v>
      </c>
      <c r="L19" s="69">
        <v>311.81920000000002</v>
      </c>
      <c r="M19" s="69">
        <v>30.9</v>
      </c>
      <c r="N19" s="70">
        <v>0</v>
      </c>
      <c r="O19" s="71">
        <v>2259</v>
      </c>
      <c r="P19" s="58">
        <f t="shared" si="2"/>
        <v>2259</v>
      </c>
      <c r="Q19" s="38">
        <v>17</v>
      </c>
      <c r="R19" s="77">
        <f t="shared" si="3"/>
        <v>8223.1188986338038</v>
      </c>
      <c r="S19" s="73">
        <f>'Mérida oeste'!F22*1000000</f>
        <v>34428.554204800006</v>
      </c>
      <c r="T19" s="74">
        <f t="shared" si="9"/>
        <v>924.03187063948053</v>
      </c>
      <c r="V19" s="78">
        <f t="shared" si="4"/>
        <v>2259</v>
      </c>
      <c r="W19" s="79">
        <f t="shared" si="10"/>
        <v>79775.839529999997</v>
      </c>
      <c r="Y19" s="76">
        <f t="shared" si="11"/>
        <v>18.57602559201376</v>
      </c>
      <c r="Z19" s="73">
        <f t="shared" si="12"/>
        <v>77.774103948643202</v>
      </c>
      <c r="AA19" s="74">
        <f t="shared" si="13"/>
        <v>73.715418232740902</v>
      </c>
      <c r="AE19" s="121" t="str">
        <f t="shared" si="5"/>
        <v>589819</v>
      </c>
      <c r="AF19" s="142"/>
      <c r="AG19" s="143"/>
      <c r="AH19" s="144"/>
      <c r="AI19" s="145">
        <f t="shared" si="0"/>
        <v>589819</v>
      </c>
      <c r="AJ19" s="146">
        <f t="shared" si="6"/>
        <v>589819</v>
      </c>
      <c r="AK19" s="122"/>
      <c r="AL19" s="138">
        <f t="shared" si="7"/>
        <v>0</v>
      </c>
      <c r="AM19" s="147">
        <f t="shared" si="7"/>
        <v>2259</v>
      </c>
      <c r="AN19" s="148">
        <f t="shared" si="8"/>
        <v>2259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2013</v>
      </c>
      <c r="D20" s="68">
        <v>7</v>
      </c>
      <c r="E20" s="68">
        <v>18</v>
      </c>
      <c r="F20" s="69">
        <v>592078</v>
      </c>
      <c r="G20" s="68">
        <v>0</v>
      </c>
      <c r="H20" s="69">
        <v>205021</v>
      </c>
      <c r="I20" s="68">
        <v>0</v>
      </c>
      <c r="J20" s="68">
        <v>2</v>
      </c>
      <c r="K20" s="68">
        <v>0</v>
      </c>
      <c r="L20" s="69">
        <v>309.84269999999998</v>
      </c>
      <c r="M20" s="69">
        <v>29.8</v>
      </c>
      <c r="N20" s="70">
        <v>0</v>
      </c>
      <c r="O20" s="71">
        <v>2699</v>
      </c>
      <c r="P20" s="58">
        <f t="shared" si="2"/>
        <v>2699</v>
      </c>
      <c r="Q20" s="38">
        <v>18</v>
      </c>
      <c r="R20" s="77">
        <f t="shared" si="3"/>
        <v>8175.2554948170437</v>
      </c>
      <c r="S20" s="73">
        <f>'Mérida oeste'!F23*1000000</f>
        <v>34228.159705699996</v>
      </c>
      <c r="T20" s="74">
        <f t="shared" si="9"/>
        <v>918.65345995259122</v>
      </c>
      <c r="V20" s="78">
        <f t="shared" si="4"/>
        <v>2699</v>
      </c>
      <c r="W20" s="79">
        <f t="shared" si="10"/>
        <v>95314.294330000004</v>
      </c>
      <c r="Y20" s="76">
        <f t="shared" si="11"/>
        <v>22.0650145805112</v>
      </c>
      <c r="Z20" s="73">
        <f t="shared" si="12"/>
        <v>92.381803045684293</v>
      </c>
      <c r="AA20" s="74">
        <f t="shared" si="13"/>
        <v>87.56080626919416</v>
      </c>
      <c r="AE20" s="121" t="str">
        <f t="shared" si="5"/>
        <v>592078</v>
      </c>
      <c r="AF20" s="142"/>
      <c r="AG20" s="143"/>
      <c r="AH20" s="144"/>
      <c r="AI20" s="145">
        <f t="shared" si="0"/>
        <v>592078</v>
      </c>
      <c r="AJ20" s="146">
        <f t="shared" si="6"/>
        <v>592078</v>
      </c>
      <c r="AK20" s="122"/>
      <c r="AL20" s="138">
        <f t="shared" si="7"/>
        <v>0</v>
      </c>
      <c r="AM20" s="147">
        <f t="shared" si="7"/>
        <v>2699</v>
      </c>
      <c r="AN20" s="148">
        <f t="shared" si="8"/>
        <v>2699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2013</v>
      </c>
      <c r="D21" s="68">
        <v>7</v>
      </c>
      <c r="E21" s="68">
        <v>19</v>
      </c>
      <c r="F21" s="69">
        <v>594777</v>
      </c>
      <c r="G21" s="68">
        <v>0</v>
      </c>
      <c r="H21" s="69">
        <v>205144</v>
      </c>
      <c r="I21" s="68">
        <v>0</v>
      </c>
      <c r="J21" s="68">
        <v>2</v>
      </c>
      <c r="K21" s="68">
        <v>0</v>
      </c>
      <c r="L21" s="69">
        <v>310.22370000000001</v>
      </c>
      <c r="M21" s="69">
        <v>29.8</v>
      </c>
      <c r="N21" s="70">
        <v>0</v>
      </c>
      <c r="O21" s="71">
        <v>2521</v>
      </c>
      <c r="P21" s="58">
        <f t="shared" si="2"/>
        <v>2521</v>
      </c>
      <c r="Q21" s="38">
        <v>19</v>
      </c>
      <c r="R21" s="77">
        <f t="shared" si="3"/>
        <v>8255.3535241712052</v>
      </c>
      <c r="S21" s="73">
        <f>'Mérida oeste'!F24*1000000</f>
        <v>34563.514134999998</v>
      </c>
      <c r="T21" s="74">
        <f t="shared" si="9"/>
        <v>927.65407551111832</v>
      </c>
      <c r="V21" s="78">
        <f t="shared" si="4"/>
        <v>2521</v>
      </c>
      <c r="W21" s="79">
        <f t="shared" si="10"/>
        <v>89028.283070000005</v>
      </c>
      <c r="Y21" s="76">
        <f t="shared" si="11"/>
        <v>20.811746234435606</v>
      </c>
      <c r="Z21" s="73">
        <f t="shared" si="12"/>
        <v>87.134619134334997</v>
      </c>
      <c r="AA21" s="74">
        <f t="shared" si="13"/>
        <v>82.587449625643004</v>
      </c>
      <c r="AE21" s="121" t="str">
        <f t="shared" si="5"/>
        <v>594777</v>
      </c>
      <c r="AF21" s="142"/>
      <c r="AG21" s="143"/>
      <c r="AH21" s="144"/>
      <c r="AI21" s="145">
        <f t="shared" si="0"/>
        <v>594777</v>
      </c>
      <c r="AJ21" s="146">
        <f t="shared" si="6"/>
        <v>594777</v>
      </c>
      <c r="AK21" s="122"/>
      <c r="AL21" s="138">
        <f t="shared" si="7"/>
        <v>0</v>
      </c>
      <c r="AM21" s="147">
        <f t="shared" si="7"/>
        <v>2521</v>
      </c>
      <c r="AN21" s="148">
        <f t="shared" si="8"/>
        <v>2521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2013</v>
      </c>
      <c r="D22" s="68">
        <v>7</v>
      </c>
      <c r="E22" s="68">
        <v>20</v>
      </c>
      <c r="F22" s="69">
        <v>597298</v>
      </c>
      <c r="G22" s="68">
        <v>0</v>
      </c>
      <c r="H22" s="69">
        <v>205259</v>
      </c>
      <c r="I22" s="68">
        <v>0</v>
      </c>
      <c r="J22" s="68">
        <v>2</v>
      </c>
      <c r="K22" s="68">
        <v>0</v>
      </c>
      <c r="L22" s="69">
        <v>310.06950000000001</v>
      </c>
      <c r="M22" s="69">
        <v>30.5</v>
      </c>
      <c r="N22" s="70">
        <v>0</v>
      </c>
      <c r="O22" s="71">
        <v>1093</v>
      </c>
      <c r="P22" s="58">
        <f t="shared" si="2"/>
        <v>1093</v>
      </c>
      <c r="Q22" s="38">
        <v>20</v>
      </c>
      <c r="R22" s="77">
        <f t="shared" si="3"/>
        <v>8328.1626097258049</v>
      </c>
      <c r="S22" s="73">
        <f>'Mérida oeste'!F25*1000000</f>
        <v>34868.351214399998</v>
      </c>
      <c r="T22" s="74">
        <f t="shared" si="9"/>
        <v>935.8356324548887</v>
      </c>
      <c r="V22" s="78">
        <f t="shared" si="4"/>
        <v>1093</v>
      </c>
      <c r="W22" s="79">
        <f t="shared" si="10"/>
        <v>38598.934309999997</v>
      </c>
      <c r="Y22" s="76">
        <f t="shared" si="11"/>
        <v>9.1026817324303053</v>
      </c>
      <c r="Z22" s="73">
        <f t="shared" si="12"/>
        <v>38.111107877339201</v>
      </c>
      <c r="AA22" s="74">
        <f t="shared" si="13"/>
        <v>36.122258102083549</v>
      </c>
      <c r="AE22" s="121" t="str">
        <f t="shared" si="5"/>
        <v>597298</v>
      </c>
      <c r="AF22" s="142"/>
      <c r="AG22" s="143"/>
      <c r="AH22" s="144"/>
      <c r="AI22" s="145">
        <f t="shared" si="0"/>
        <v>597298</v>
      </c>
      <c r="AJ22" s="146">
        <f t="shared" si="6"/>
        <v>597298</v>
      </c>
      <c r="AK22" s="122"/>
      <c r="AL22" s="138">
        <f t="shared" si="7"/>
        <v>0</v>
      </c>
      <c r="AM22" s="147">
        <f t="shared" si="7"/>
        <v>1093</v>
      </c>
      <c r="AN22" s="148">
        <f t="shared" si="8"/>
        <v>1093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2013</v>
      </c>
      <c r="D23" s="68">
        <v>7</v>
      </c>
      <c r="E23" s="68">
        <v>21</v>
      </c>
      <c r="F23" s="69">
        <v>598391</v>
      </c>
      <c r="G23" s="68">
        <v>0</v>
      </c>
      <c r="H23" s="69">
        <v>205309</v>
      </c>
      <c r="I23" s="68">
        <v>0</v>
      </c>
      <c r="J23" s="68">
        <v>2</v>
      </c>
      <c r="K23" s="68">
        <v>0</v>
      </c>
      <c r="L23" s="69">
        <v>189.13740000000001</v>
      </c>
      <c r="M23" s="69">
        <v>29.1</v>
      </c>
      <c r="N23" s="70">
        <v>0</v>
      </c>
      <c r="O23" s="71">
        <v>398</v>
      </c>
      <c r="P23" s="58">
        <f t="shared" si="2"/>
        <v>398</v>
      </c>
      <c r="Q23" s="38">
        <v>21</v>
      </c>
      <c r="R23" s="77">
        <f t="shared" si="3"/>
        <v>8223.9134233065834</v>
      </c>
      <c r="S23" s="73">
        <f>'Mérida oeste'!F26*1000000</f>
        <v>34431.880720699999</v>
      </c>
      <c r="T23" s="74">
        <f t="shared" si="9"/>
        <v>924.12115137696071</v>
      </c>
      <c r="V23" s="78">
        <f t="shared" si="4"/>
        <v>398</v>
      </c>
      <c r="W23" s="79">
        <f t="shared" si="10"/>
        <v>14055.238659999999</v>
      </c>
      <c r="Y23" s="76">
        <f t="shared" si="11"/>
        <v>3.2731175424760202</v>
      </c>
      <c r="Z23" s="73">
        <f t="shared" si="12"/>
        <v>13.703888526838599</v>
      </c>
      <c r="AA23" s="74">
        <f t="shared" si="13"/>
        <v>12.988743333357171</v>
      </c>
      <c r="AE23" s="121" t="str">
        <f t="shared" si="5"/>
        <v>598391</v>
      </c>
      <c r="AF23" s="142"/>
      <c r="AG23" s="143"/>
      <c r="AH23" s="144"/>
      <c r="AI23" s="145">
        <f t="shared" si="0"/>
        <v>598391</v>
      </c>
      <c r="AJ23" s="146">
        <f t="shared" si="6"/>
        <v>598391</v>
      </c>
      <c r="AK23" s="122"/>
      <c r="AL23" s="138">
        <f t="shared" si="7"/>
        <v>0</v>
      </c>
      <c r="AM23" s="147">
        <f t="shared" si="7"/>
        <v>398</v>
      </c>
      <c r="AN23" s="148">
        <f t="shared" si="8"/>
        <v>398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2013</v>
      </c>
      <c r="D24" s="68">
        <v>7</v>
      </c>
      <c r="E24" s="68">
        <v>22</v>
      </c>
      <c r="F24" s="69">
        <v>598789</v>
      </c>
      <c r="G24" s="68">
        <v>0</v>
      </c>
      <c r="H24" s="69">
        <v>205327</v>
      </c>
      <c r="I24" s="68">
        <v>0</v>
      </c>
      <c r="J24" s="68">
        <v>2</v>
      </c>
      <c r="K24" s="68">
        <v>0</v>
      </c>
      <c r="L24" s="69">
        <v>265.35199999999998</v>
      </c>
      <c r="M24" s="69">
        <v>31.6</v>
      </c>
      <c r="N24" s="70">
        <v>0</v>
      </c>
      <c r="O24" s="71">
        <v>2237</v>
      </c>
      <c r="P24" s="58">
        <f t="shared" si="2"/>
        <v>2237</v>
      </c>
      <c r="Q24" s="38">
        <v>22</v>
      </c>
      <c r="R24" s="77">
        <f t="shared" si="3"/>
        <v>8350.8945299990464</v>
      </c>
      <c r="S24" s="73">
        <f>'Mérida oeste'!F27*1000000</f>
        <v>34963.525218200004</v>
      </c>
      <c r="T24" s="74">
        <f t="shared" si="9"/>
        <v>938.39001833599286</v>
      </c>
      <c r="V24" s="78">
        <f t="shared" si="4"/>
        <v>2237</v>
      </c>
      <c r="W24" s="79">
        <f t="shared" si="10"/>
        <v>78998.916790000003</v>
      </c>
      <c r="Y24" s="76">
        <f t="shared" si="11"/>
        <v>18.680951063607868</v>
      </c>
      <c r="Z24" s="73">
        <f t="shared" si="12"/>
        <v>78.213405913113419</v>
      </c>
      <c r="AA24" s="74">
        <f t="shared" si="13"/>
        <v>74.13179497509168</v>
      </c>
      <c r="AE24" s="121" t="str">
        <f t="shared" si="5"/>
        <v>598789</v>
      </c>
      <c r="AF24" s="142"/>
      <c r="AG24" s="143"/>
      <c r="AH24" s="144"/>
      <c r="AI24" s="145">
        <f t="shared" si="0"/>
        <v>598789</v>
      </c>
      <c r="AJ24" s="146">
        <f t="shared" si="6"/>
        <v>598789</v>
      </c>
      <c r="AK24" s="122"/>
      <c r="AL24" s="138">
        <f t="shared" si="7"/>
        <v>0</v>
      </c>
      <c r="AM24" s="147">
        <f t="shared" si="7"/>
        <v>2237</v>
      </c>
      <c r="AN24" s="148">
        <f t="shared" si="8"/>
        <v>2237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2013</v>
      </c>
      <c r="D25" s="68">
        <v>7</v>
      </c>
      <c r="E25" s="68">
        <v>23</v>
      </c>
      <c r="F25" s="69">
        <v>601026</v>
      </c>
      <c r="G25" s="68">
        <v>0</v>
      </c>
      <c r="H25" s="69">
        <v>205430</v>
      </c>
      <c r="I25" s="68">
        <v>0</v>
      </c>
      <c r="J25" s="68">
        <v>2</v>
      </c>
      <c r="K25" s="68">
        <v>0</v>
      </c>
      <c r="L25" s="69">
        <v>309.00299999999999</v>
      </c>
      <c r="M25" s="69">
        <v>31.5</v>
      </c>
      <c r="N25" s="70">
        <v>0</v>
      </c>
      <c r="O25" s="71">
        <v>2262</v>
      </c>
      <c r="P25" s="58">
        <f t="shared" si="2"/>
        <v>2262</v>
      </c>
      <c r="Q25" s="38">
        <v>23</v>
      </c>
      <c r="R25" s="77">
        <f t="shared" si="3"/>
        <v>8610.6551203544477</v>
      </c>
      <c r="S25" s="73">
        <f>'Mérida oeste'!F28*1000000</f>
        <v>36051.090857900002</v>
      </c>
      <c r="T25" s="74">
        <f t="shared" si="9"/>
        <v>967.57931587422922</v>
      </c>
      <c r="V25" s="78">
        <f t="shared" si="4"/>
        <v>2262</v>
      </c>
      <c r="W25" s="79">
        <f t="shared" si="10"/>
        <v>79881.783540000004</v>
      </c>
      <c r="Y25" s="76">
        <f t="shared" si="11"/>
        <v>19.477301882241761</v>
      </c>
      <c r="Z25" s="73">
        <f t="shared" si="12"/>
        <v>81.5475675205698</v>
      </c>
      <c r="AA25" s="74">
        <f t="shared" si="13"/>
        <v>77.291961468446459</v>
      </c>
      <c r="AE25" s="121" t="str">
        <f t="shared" si="5"/>
        <v>601026</v>
      </c>
      <c r="AF25" s="142"/>
      <c r="AG25" s="143"/>
      <c r="AH25" s="144"/>
      <c r="AI25" s="145">
        <f t="shared" si="0"/>
        <v>601026</v>
      </c>
      <c r="AJ25" s="146">
        <f t="shared" si="6"/>
        <v>601026</v>
      </c>
      <c r="AK25" s="122"/>
      <c r="AL25" s="138">
        <f t="shared" si="7"/>
        <v>0</v>
      </c>
      <c r="AM25" s="147">
        <f t="shared" si="7"/>
        <v>2262</v>
      </c>
      <c r="AN25" s="148">
        <f t="shared" si="8"/>
        <v>2262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2013</v>
      </c>
      <c r="D26" s="68">
        <v>7</v>
      </c>
      <c r="E26" s="68">
        <v>24</v>
      </c>
      <c r="F26" s="69">
        <v>603288</v>
      </c>
      <c r="G26" s="68">
        <v>0</v>
      </c>
      <c r="H26" s="69">
        <v>205534</v>
      </c>
      <c r="I26" s="68">
        <v>0</v>
      </c>
      <c r="J26" s="68">
        <v>2</v>
      </c>
      <c r="K26" s="68">
        <v>0</v>
      </c>
      <c r="L26" s="69">
        <v>308.98680000000002</v>
      </c>
      <c r="M26" s="69">
        <v>30.7</v>
      </c>
      <c r="N26" s="70">
        <v>0</v>
      </c>
      <c r="O26" s="71">
        <v>2550</v>
      </c>
      <c r="P26" s="58">
        <f t="shared" si="2"/>
        <v>2550</v>
      </c>
      <c r="Q26" s="38">
        <v>24</v>
      </c>
      <c r="R26" s="77">
        <f t="shared" si="3"/>
        <v>8612.9688494554302</v>
      </c>
      <c r="S26" s="73">
        <f>'Mérida oeste'!F29*1000000</f>
        <v>36060.777978899998</v>
      </c>
      <c r="T26" s="74">
        <f t="shared" si="9"/>
        <v>967.83930961330668</v>
      </c>
      <c r="V26" s="78">
        <f t="shared" si="4"/>
        <v>2550</v>
      </c>
      <c r="W26" s="79">
        <f t="shared" si="10"/>
        <v>90052.408500000005</v>
      </c>
      <c r="Y26" s="76">
        <f t="shared" si="11"/>
        <v>21.963070566111348</v>
      </c>
      <c r="Z26" s="73">
        <f t="shared" si="12"/>
        <v>91.954983846194992</v>
      </c>
      <c r="AA26" s="74">
        <f t="shared" si="13"/>
        <v>87.156260871655476</v>
      </c>
      <c r="AE26" s="121" t="str">
        <f t="shared" si="5"/>
        <v>603288</v>
      </c>
      <c r="AF26" s="142"/>
      <c r="AG26" s="143"/>
      <c r="AH26" s="144"/>
      <c r="AI26" s="145">
        <f t="shared" si="0"/>
        <v>603288</v>
      </c>
      <c r="AJ26" s="146">
        <f t="shared" si="6"/>
        <v>603288</v>
      </c>
      <c r="AK26" s="122"/>
      <c r="AL26" s="138">
        <f t="shared" si="7"/>
        <v>0</v>
      </c>
      <c r="AM26" s="147">
        <f t="shared" si="7"/>
        <v>2550</v>
      </c>
      <c r="AN26" s="148">
        <f t="shared" si="8"/>
        <v>2550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2013</v>
      </c>
      <c r="D27" s="68">
        <v>7</v>
      </c>
      <c r="E27" s="68">
        <v>25</v>
      </c>
      <c r="F27" s="69">
        <v>605838</v>
      </c>
      <c r="G27" s="68">
        <v>0</v>
      </c>
      <c r="H27" s="69">
        <v>205652</v>
      </c>
      <c r="I27" s="68">
        <v>0</v>
      </c>
      <c r="J27" s="68">
        <v>2</v>
      </c>
      <c r="K27" s="68">
        <v>0</v>
      </c>
      <c r="L27" s="69">
        <v>309.09969999999998</v>
      </c>
      <c r="M27" s="69">
        <v>31.3</v>
      </c>
      <c r="N27" s="70">
        <v>0</v>
      </c>
      <c r="O27" s="71">
        <v>2403</v>
      </c>
      <c r="P27" s="58">
        <f t="shared" si="2"/>
        <v>2403</v>
      </c>
      <c r="Q27" s="38">
        <v>25</v>
      </c>
      <c r="R27" s="77">
        <f t="shared" si="3"/>
        <v>8332.0125941052847</v>
      </c>
      <c r="S27" s="73">
        <f>'Mérida oeste'!F30*1000000</f>
        <v>34884.470329000003</v>
      </c>
      <c r="T27" s="74">
        <f t="shared" si="9"/>
        <v>936.26825519961085</v>
      </c>
      <c r="V27" s="78">
        <f t="shared" si="4"/>
        <v>2403</v>
      </c>
      <c r="W27" s="79">
        <f t="shared" si="10"/>
        <v>84861.152010000005</v>
      </c>
      <c r="Y27" s="76">
        <f t="shared" si="11"/>
        <v>20.021826263634999</v>
      </c>
      <c r="Z27" s="73">
        <f t="shared" si="12"/>
        <v>83.82738220058701</v>
      </c>
      <c r="AA27" s="74">
        <f t="shared" si="13"/>
        <v>79.45280272663166</v>
      </c>
      <c r="AE27" s="121" t="str">
        <f t="shared" si="5"/>
        <v>605838</v>
      </c>
      <c r="AF27" s="142"/>
      <c r="AG27" s="143"/>
      <c r="AH27" s="144"/>
      <c r="AI27" s="145">
        <f t="shared" si="0"/>
        <v>605838</v>
      </c>
      <c r="AJ27" s="146">
        <f t="shared" si="6"/>
        <v>605838</v>
      </c>
      <c r="AK27" s="122"/>
      <c r="AL27" s="138">
        <f t="shared" si="7"/>
        <v>0</v>
      </c>
      <c r="AM27" s="147">
        <f t="shared" si="7"/>
        <v>2403</v>
      </c>
      <c r="AN27" s="148">
        <f t="shared" si="8"/>
        <v>2403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2013</v>
      </c>
      <c r="D28" s="68">
        <v>7</v>
      </c>
      <c r="E28" s="68">
        <v>26</v>
      </c>
      <c r="F28" s="69">
        <v>608241</v>
      </c>
      <c r="G28" s="68">
        <v>0</v>
      </c>
      <c r="H28" s="69">
        <v>205762</v>
      </c>
      <c r="I28" s="68">
        <v>0</v>
      </c>
      <c r="J28" s="68">
        <v>2</v>
      </c>
      <c r="K28" s="68">
        <v>0</v>
      </c>
      <c r="L28" s="69">
        <v>309.1148</v>
      </c>
      <c r="M28" s="69">
        <v>31.9</v>
      </c>
      <c r="N28" s="70">
        <v>0</v>
      </c>
      <c r="O28" s="71">
        <v>2151</v>
      </c>
      <c r="P28" s="58">
        <f t="shared" si="2"/>
        <v>2151</v>
      </c>
      <c r="Q28" s="38">
        <v>26</v>
      </c>
      <c r="R28" s="77">
        <f t="shared" si="3"/>
        <v>8296.7126686490883</v>
      </c>
      <c r="S28" s="73">
        <f>'Mérida oeste'!F31*1000000</f>
        <v>34736.6766011</v>
      </c>
      <c r="T28" s="74">
        <f t="shared" si="9"/>
        <v>932.30160257609805</v>
      </c>
      <c r="V28" s="78">
        <f t="shared" si="4"/>
        <v>2151</v>
      </c>
      <c r="W28" s="79">
        <f t="shared" si="10"/>
        <v>75961.855169999995</v>
      </c>
      <c r="Y28" s="76">
        <f t="shared" si="11"/>
        <v>17.846228950264191</v>
      </c>
      <c r="Z28" s="73">
        <f t="shared" si="12"/>
        <v>74.718591368966102</v>
      </c>
      <c r="AA28" s="74">
        <f t="shared" si="13"/>
        <v>70.819359309644454</v>
      </c>
      <c r="AE28" s="121" t="str">
        <f t="shared" si="5"/>
        <v>608241</v>
      </c>
      <c r="AF28" s="142"/>
      <c r="AG28" s="143"/>
      <c r="AH28" s="144"/>
      <c r="AI28" s="145">
        <f t="shared" si="0"/>
        <v>608241</v>
      </c>
      <c r="AJ28" s="146">
        <f t="shared" si="6"/>
        <v>608241</v>
      </c>
      <c r="AK28" s="122"/>
      <c r="AL28" s="138">
        <f t="shared" si="7"/>
        <v>0</v>
      </c>
      <c r="AM28" s="147">
        <f t="shared" si="7"/>
        <v>2151</v>
      </c>
      <c r="AN28" s="148">
        <f t="shared" si="8"/>
        <v>2151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2013</v>
      </c>
      <c r="D29" s="68">
        <v>7</v>
      </c>
      <c r="E29" s="68">
        <v>27</v>
      </c>
      <c r="F29" s="69">
        <v>610392</v>
      </c>
      <c r="G29" s="68">
        <v>0</v>
      </c>
      <c r="H29" s="69">
        <v>205861</v>
      </c>
      <c r="I29" s="68">
        <v>0</v>
      </c>
      <c r="J29" s="68">
        <v>2</v>
      </c>
      <c r="K29" s="68">
        <v>0</v>
      </c>
      <c r="L29" s="69">
        <v>309.76260000000002</v>
      </c>
      <c r="M29" s="69">
        <v>31.8</v>
      </c>
      <c r="N29" s="70">
        <v>0</v>
      </c>
      <c r="O29" s="71">
        <v>1171</v>
      </c>
      <c r="P29" s="58">
        <f t="shared" si="2"/>
        <v>1171</v>
      </c>
      <c r="Q29" s="38">
        <v>27</v>
      </c>
      <c r="R29" s="77">
        <f t="shared" si="3"/>
        <v>8222.6063670106068</v>
      </c>
      <c r="S29" s="73">
        <f>'Mérida oeste'!F32*1000000</f>
        <v>34426.408337400004</v>
      </c>
      <c r="T29" s="74">
        <f t="shared" si="9"/>
        <v>923.97427746098185</v>
      </c>
      <c r="V29" s="78">
        <f t="shared" si="4"/>
        <v>1171</v>
      </c>
      <c r="W29" s="79">
        <f t="shared" si="10"/>
        <v>41353.478569999999</v>
      </c>
      <c r="Y29" s="76">
        <f t="shared" si="11"/>
        <v>9.628672055769421</v>
      </c>
      <c r="Z29" s="73">
        <f t="shared" si="12"/>
        <v>40.313324163095409</v>
      </c>
      <c r="AA29" s="74">
        <f t="shared" si="13"/>
        <v>38.209550482213942</v>
      </c>
      <c r="AE29" s="121" t="str">
        <f t="shared" si="5"/>
        <v>610392</v>
      </c>
      <c r="AF29" s="142"/>
      <c r="AG29" s="143"/>
      <c r="AH29" s="144"/>
      <c r="AI29" s="145">
        <f t="shared" si="0"/>
        <v>610392</v>
      </c>
      <c r="AJ29" s="146">
        <f t="shared" si="6"/>
        <v>610392</v>
      </c>
      <c r="AK29" s="122"/>
      <c r="AL29" s="138">
        <f t="shared" si="7"/>
        <v>0</v>
      </c>
      <c r="AM29" s="147">
        <f t="shared" si="7"/>
        <v>1171</v>
      </c>
      <c r="AN29" s="148">
        <f t="shared" si="8"/>
        <v>1171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2013</v>
      </c>
      <c r="D30" s="68">
        <v>7</v>
      </c>
      <c r="E30" s="68">
        <v>28</v>
      </c>
      <c r="F30" s="69">
        <v>611563</v>
      </c>
      <c r="G30" s="68">
        <v>0</v>
      </c>
      <c r="H30" s="69">
        <v>205916</v>
      </c>
      <c r="I30" s="68">
        <v>0</v>
      </c>
      <c r="J30" s="68">
        <v>2</v>
      </c>
      <c r="K30" s="68">
        <v>0</v>
      </c>
      <c r="L30" s="69">
        <v>310.5813</v>
      </c>
      <c r="M30" s="69">
        <v>31.5</v>
      </c>
      <c r="N30" s="70">
        <v>0</v>
      </c>
      <c r="O30" s="71">
        <v>299</v>
      </c>
      <c r="P30" s="58">
        <f t="shared" si="2"/>
        <v>299</v>
      </c>
      <c r="Q30" s="38">
        <v>28</v>
      </c>
      <c r="R30" s="77">
        <f t="shared" si="3"/>
        <v>8198.62819743002</v>
      </c>
      <c r="S30" s="73">
        <f>'Mérida oeste'!F33*1000000</f>
        <v>34326.016537000003</v>
      </c>
      <c r="T30" s="74">
        <f t="shared" si="9"/>
        <v>921.27985054521127</v>
      </c>
      <c r="V30" s="78">
        <f t="shared" si="4"/>
        <v>299</v>
      </c>
      <c r="W30" s="79">
        <f t="shared" si="10"/>
        <v>10559.08633</v>
      </c>
      <c r="Y30" s="76">
        <f t="shared" si="11"/>
        <v>2.4513898310315758</v>
      </c>
      <c r="Z30" s="73">
        <f t="shared" si="12"/>
        <v>10.263478944563001</v>
      </c>
      <c r="AA30" s="74">
        <f t="shared" si="13"/>
        <v>9.7278734759963843</v>
      </c>
      <c r="AE30" s="121" t="str">
        <f t="shared" si="5"/>
        <v>611563</v>
      </c>
      <c r="AF30" s="142"/>
      <c r="AG30" s="143"/>
      <c r="AH30" s="144"/>
      <c r="AI30" s="145">
        <f t="shared" si="0"/>
        <v>611563</v>
      </c>
      <c r="AJ30" s="146">
        <f t="shared" si="6"/>
        <v>611563</v>
      </c>
      <c r="AK30" s="122"/>
      <c r="AL30" s="138">
        <f t="shared" si="7"/>
        <v>0</v>
      </c>
      <c r="AM30" s="147">
        <f t="shared" si="7"/>
        <v>299</v>
      </c>
      <c r="AN30" s="148">
        <f t="shared" si="8"/>
        <v>299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2013</v>
      </c>
      <c r="D31" s="68">
        <v>7</v>
      </c>
      <c r="E31" s="68">
        <v>29</v>
      </c>
      <c r="F31" s="69">
        <v>611862</v>
      </c>
      <c r="G31" s="68">
        <v>0</v>
      </c>
      <c r="H31" s="69">
        <v>205929</v>
      </c>
      <c r="I31" s="68">
        <v>0</v>
      </c>
      <c r="J31" s="68">
        <v>2</v>
      </c>
      <c r="K31" s="68">
        <v>0</v>
      </c>
      <c r="L31" s="69">
        <v>311.11869999999999</v>
      </c>
      <c r="M31" s="69">
        <v>32.700000000000003</v>
      </c>
      <c r="N31" s="70">
        <v>0</v>
      </c>
      <c r="O31" s="71">
        <v>2404</v>
      </c>
      <c r="P31" s="58">
        <f t="shared" si="2"/>
        <v>2404</v>
      </c>
      <c r="Q31" s="38">
        <v>29</v>
      </c>
      <c r="R31" s="77">
        <f t="shared" si="3"/>
        <v>8401.1716620569405</v>
      </c>
      <c r="S31" s="73">
        <f>'Mérida oeste'!F34*1000000</f>
        <v>35174.025514699999</v>
      </c>
      <c r="T31" s="74">
        <f t="shared" si="9"/>
        <v>944.03965966533838</v>
      </c>
      <c r="V31" s="78">
        <f t="shared" si="4"/>
        <v>2404</v>
      </c>
      <c r="W31" s="79">
        <f t="shared" si="10"/>
        <v>84896.466679999998</v>
      </c>
      <c r="Y31" s="76">
        <f t="shared" si="11"/>
        <v>20.196416675584885</v>
      </c>
      <c r="Z31" s="73">
        <f t="shared" si="12"/>
        <v>84.558357337338791</v>
      </c>
      <c r="AA31" s="74">
        <f t="shared" si="13"/>
        <v>80.145631511376934</v>
      </c>
      <c r="AE31" s="121" t="str">
        <f t="shared" si="5"/>
        <v>611862</v>
      </c>
      <c r="AF31" s="142"/>
      <c r="AG31" s="143"/>
      <c r="AH31" s="144"/>
      <c r="AI31" s="145">
        <f t="shared" si="0"/>
        <v>611862</v>
      </c>
      <c r="AJ31" s="146">
        <f t="shared" si="6"/>
        <v>611862</v>
      </c>
      <c r="AK31" s="122"/>
      <c r="AL31" s="138">
        <f t="shared" si="7"/>
        <v>0</v>
      </c>
      <c r="AM31" s="147">
        <f t="shared" si="7"/>
        <v>2404</v>
      </c>
      <c r="AN31" s="148">
        <f t="shared" si="8"/>
        <v>2404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2013</v>
      </c>
      <c r="D32" s="68">
        <v>7</v>
      </c>
      <c r="E32" s="68">
        <v>30</v>
      </c>
      <c r="F32" s="69">
        <v>614266</v>
      </c>
      <c r="G32" s="68">
        <v>0</v>
      </c>
      <c r="H32" s="69">
        <v>206039</v>
      </c>
      <c r="I32" s="68">
        <v>0</v>
      </c>
      <c r="J32" s="68">
        <v>2</v>
      </c>
      <c r="K32" s="68">
        <v>0</v>
      </c>
      <c r="L32" s="69">
        <v>312.32240000000002</v>
      </c>
      <c r="M32" s="69">
        <v>31.5</v>
      </c>
      <c r="N32" s="70">
        <v>0</v>
      </c>
      <c r="O32" s="71">
        <v>2512</v>
      </c>
      <c r="P32" s="58">
        <f t="shared" si="2"/>
        <v>2512</v>
      </c>
      <c r="Q32" s="38">
        <v>30</v>
      </c>
      <c r="R32" s="77">
        <f t="shared" si="3"/>
        <v>8313.9545914063256</v>
      </c>
      <c r="S32" s="73">
        <f>'Mérida oeste'!F35*1000000</f>
        <v>34808.865083299999</v>
      </c>
      <c r="T32" s="74">
        <f t="shared" si="9"/>
        <v>934.23907743632878</v>
      </c>
      <c r="V32" s="78">
        <f t="shared" si="4"/>
        <v>2512</v>
      </c>
      <c r="W32" s="79">
        <f t="shared" si="10"/>
        <v>88710.45104</v>
      </c>
      <c r="Y32" s="76">
        <f t="shared" si="11"/>
        <v>20.88465393361269</v>
      </c>
      <c r="Z32" s="73">
        <f t="shared" si="12"/>
        <v>87.439869089249598</v>
      </c>
      <c r="AA32" s="74">
        <f t="shared" si="13"/>
        <v>82.87676993857022</v>
      </c>
      <c r="AE32" s="121" t="str">
        <f t="shared" si="5"/>
        <v>614266</v>
      </c>
      <c r="AF32" s="142"/>
      <c r="AG32" s="143"/>
      <c r="AH32" s="144"/>
      <c r="AI32" s="145">
        <f t="shared" si="0"/>
        <v>614266</v>
      </c>
      <c r="AJ32" s="146">
        <f t="shared" si="6"/>
        <v>614266</v>
      </c>
      <c r="AK32" s="122"/>
      <c r="AL32" s="138">
        <f t="shared" si="7"/>
        <v>0</v>
      </c>
      <c r="AM32" s="147">
        <f t="shared" si="7"/>
        <v>2512</v>
      </c>
      <c r="AN32" s="148">
        <f t="shared" si="8"/>
        <v>2512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2013</v>
      </c>
      <c r="D33" s="68">
        <v>7</v>
      </c>
      <c r="E33" s="68">
        <v>31</v>
      </c>
      <c r="F33" s="69">
        <v>616778</v>
      </c>
      <c r="G33" s="68">
        <v>0</v>
      </c>
      <c r="H33" s="69">
        <v>206154</v>
      </c>
      <c r="I33" s="68">
        <v>0</v>
      </c>
      <c r="J33" s="68">
        <v>2</v>
      </c>
      <c r="K33" s="68">
        <v>0</v>
      </c>
      <c r="L33" s="69">
        <v>312.24</v>
      </c>
      <c r="M33" s="69">
        <v>32</v>
      </c>
      <c r="N33" s="70">
        <v>0</v>
      </c>
      <c r="O33" s="71">
        <v>2650</v>
      </c>
      <c r="P33" s="58">
        <f t="shared" si="2"/>
        <v>2650</v>
      </c>
      <c r="Q33" s="38">
        <v>31</v>
      </c>
      <c r="R33" s="80">
        <f t="shared" si="3"/>
        <v>8347.9132988201018</v>
      </c>
      <c r="S33" s="81">
        <f>'Mérida oeste'!F36*1000000</f>
        <v>34951.043399499998</v>
      </c>
      <c r="T33" s="82">
        <f t="shared" si="9"/>
        <v>938.05501738841485</v>
      </c>
      <c r="V33" s="83">
        <f t="shared" si="4"/>
        <v>2650</v>
      </c>
      <c r="W33" s="84">
        <f t="shared" si="10"/>
        <v>93583.875499999995</v>
      </c>
      <c r="Y33" s="76">
        <f t="shared" si="11"/>
        <v>22.121970241873267</v>
      </c>
      <c r="Z33" s="73">
        <f t="shared" si="12"/>
        <v>92.620265008674991</v>
      </c>
      <c r="AA33" s="74">
        <f t="shared" si="13"/>
        <v>87.78682395942775</v>
      </c>
      <c r="AE33" s="121" t="str">
        <f t="shared" si="5"/>
        <v>616778</v>
      </c>
      <c r="AF33" s="142"/>
      <c r="AG33" s="143"/>
      <c r="AH33" s="144"/>
      <c r="AI33" s="145">
        <f t="shared" si="0"/>
        <v>616778</v>
      </c>
      <c r="AJ33" s="146">
        <f t="shared" si="6"/>
        <v>616778</v>
      </c>
      <c r="AK33" s="122"/>
      <c r="AL33" s="138">
        <f t="shared" si="7"/>
        <v>0</v>
      </c>
      <c r="AM33" s="150">
        <f t="shared" si="7"/>
        <v>2650</v>
      </c>
      <c r="AN33" s="148">
        <f t="shared" si="8"/>
        <v>2650</v>
      </c>
      <c r="AO33" s="149">
        <f t="shared" si="1"/>
        <v>1</v>
      </c>
      <c r="AP33" s="122"/>
    </row>
    <row r="34" spans="1:42" ht="13.5" thickBot="1" x14ac:dyDescent="0.25">
      <c r="A34" s="85">
        <v>225</v>
      </c>
      <c r="B34" s="86">
        <v>0.375</v>
      </c>
      <c r="C34" s="87">
        <v>2013</v>
      </c>
      <c r="D34" s="87">
        <v>8</v>
      </c>
      <c r="E34" s="87">
        <v>1</v>
      </c>
      <c r="F34" s="88">
        <v>619428</v>
      </c>
      <c r="G34" s="87">
        <v>0</v>
      </c>
      <c r="H34" s="88">
        <v>206275</v>
      </c>
      <c r="I34" s="87">
        <v>0</v>
      </c>
      <c r="J34" s="87">
        <v>2</v>
      </c>
      <c r="K34" s="87">
        <v>0</v>
      </c>
      <c r="L34" s="88">
        <v>312.08229999999998</v>
      </c>
      <c r="M34" s="88">
        <v>31.7</v>
      </c>
      <c r="N34" s="89">
        <v>0</v>
      </c>
      <c r="O34" s="90">
        <v>3023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619428</v>
      </c>
      <c r="AF34" s="151"/>
      <c r="AG34" s="152"/>
      <c r="AH34" s="153"/>
      <c r="AI34" s="154">
        <f t="shared" si="0"/>
        <v>619428</v>
      </c>
      <c r="AJ34" s="155">
        <f t="shared" si="6"/>
        <v>619428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313.82549999999998</v>
      </c>
      <c r="M36" s="101">
        <f>MAX(M3:M34)</f>
        <v>32.700000000000003</v>
      </c>
      <c r="N36" s="99" t="s">
        <v>10</v>
      </c>
      <c r="O36" s="101">
        <f>SUM(O3:O33)</f>
        <v>61076</v>
      </c>
      <c r="Q36" s="99" t="s">
        <v>45</v>
      </c>
      <c r="R36" s="102">
        <f>AVERAGE(R3:R33)</f>
        <v>8297.4852006189958</v>
      </c>
      <c r="S36" s="102">
        <f>AVERAGE(S3:S33)</f>
        <v>34739.911037951621</v>
      </c>
      <c r="T36" s="103">
        <f>AVERAGE(T3:T33)</f>
        <v>932.38841199355682</v>
      </c>
      <c r="V36" s="104">
        <f>SUM(V3:V33)</f>
        <v>61076</v>
      </c>
      <c r="W36" s="105">
        <f>SUM(W3:W33)</f>
        <v>2156878.7849199995</v>
      </c>
      <c r="Y36" s="106">
        <f>SUM(Y3:Y33)</f>
        <v>506.88554123450132</v>
      </c>
      <c r="Z36" s="107">
        <f>SUM(Z3:Z33)</f>
        <v>2122.2283840406099</v>
      </c>
      <c r="AA36" s="108">
        <f>SUM(AA3:AA33)</f>
        <v>2011.4786924224873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18219288</v>
      </c>
      <c r="AK36" s="162" t="s">
        <v>50</v>
      </c>
      <c r="AL36" s="163"/>
      <c r="AM36" s="163"/>
      <c r="AN36" s="161">
        <f>SUM(AN3:AN33)</f>
        <v>63101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305.51923124999996</v>
      </c>
      <c r="M37" s="109">
        <f>AVERAGE(M3:M34)</f>
        <v>30.671875</v>
      </c>
      <c r="N37" s="99" t="s">
        <v>46</v>
      </c>
      <c r="O37" s="110">
        <f>O36*35.31467</f>
        <v>2156878.78492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189.13740000000001</v>
      </c>
      <c r="M38" s="110">
        <f>MIN(M3:M34)</f>
        <v>27.7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336.07115437499999</v>
      </c>
      <c r="M44" s="118">
        <f>M37*(1+$L$43)</f>
        <v>33.739062500000003</v>
      </c>
    </row>
    <row r="45" spans="1:42" x14ac:dyDescent="0.2">
      <c r="K45" s="117" t="s">
        <v>59</v>
      </c>
      <c r="L45" s="118">
        <f>L37*(1-$L$43)</f>
        <v>274.96730812499999</v>
      </c>
      <c r="M45" s="118">
        <f>M37*(1-$L$43)</f>
        <v>27.604687500000001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>
      <selection activeCell="A6" sqref="A6:J6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2013</v>
      </c>
      <c r="D3" s="54">
        <v>7</v>
      </c>
      <c r="E3" s="54">
        <v>1</v>
      </c>
      <c r="F3" s="55">
        <v>398213</v>
      </c>
      <c r="G3" s="54">
        <v>0</v>
      </c>
      <c r="H3" s="55">
        <v>111835</v>
      </c>
      <c r="I3" s="54">
        <v>0</v>
      </c>
      <c r="J3" s="54">
        <v>70</v>
      </c>
      <c r="K3" s="54">
        <v>0</v>
      </c>
      <c r="L3" s="55">
        <v>311947</v>
      </c>
      <c r="M3" s="55">
        <v>29.8</v>
      </c>
      <c r="N3" s="56">
        <v>0</v>
      </c>
      <c r="O3" s="57">
        <v>0</v>
      </c>
      <c r="P3" s="58">
        <f>F4-F3</f>
        <v>26280</v>
      </c>
      <c r="Q3" s="38">
        <v>1</v>
      </c>
      <c r="R3" s="59">
        <f>S3/4.1868</f>
        <v>8293.8713305149522</v>
      </c>
      <c r="S3" s="73">
        <f>'Mérida oeste'!F6*1000000</f>
        <v>34724.780486600001</v>
      </c>
      <c r="T3" s="60">
        <f>R3*0.11237</f>
        <v>931.98232140996515</v>
      </c>
      <c r="U3" s="61"/>
      <c r="V3" s="60">
        <f>O3</f>
        <v>0</v>
      </c>
      <c r="W3" s="62">
        <f>V3*35.31467</f>
        <v>0</v>
      </c>
      <c r="X3" s="61"/>
      <c r="Y3" s="63">
        <f>V3*R3/1000000</f>
        <v>0</v>
      </c>
      <c r="Z3" s="64">
        <f>S3*V3/1000000</f>
        <v>0</v>
      </c>
      <c r="AA3" s="65">
        <f>W3*T3/1000000</f>
        <v>0</v>
      </c>
      <c r="AE3" s="121" t="str">
        <f>RIGHT(F3,6)</f>
        <v>398213</v>
      </c>
      <c r="AF3" s="133"/>
      <c r="AG3" s="134"/>
      <c r="AH3" s="135"/>
      <c r="AI3" s="136">
        <f t="shared" ref="AI3:AI34" si="0">IFERROR(AE3*1,0)</f>
        <v>398213</v>
      </c>
      <c r="AJ3" s="137">
        <f>(AI3-AH3)</f>
        <v>398213</v>
      </c>
      <c r="AK3" s="122"/>
      <c r="AL3" s="138">
        <f>AH4-AH3</f>
        <v>0</v>
      </c>
      <c r="AM3" s="139">
        <f>AI4-AI3</f>
        <v>26280</v>
      </c>
      <c r="AN3" s="140">
        <f>(AM3-AL3)</f>
        <v>26280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2013</v>
      </c>
      <c r="D4" s="68">
        <v>7</v>
      </c>
      <c r="E4" s="68">
        <v>2</v>
      </c>
      <c r="F4" s="69">
        <v>424493</v>
      </c>
      <c r="G4" s="68">
        <v>0</v>
      </c>
      <c r="H4" s="69">
        <v>113070</v>
      </c>
      <c r="I4" s="68">
        <v>0</v>
      </c>
      <c r="J4" s="68">
        <v>70</v>
      </c>
      <c r="K4" s="68">
        <v>0</v>
      </c>
      <c r="L4" s="69">
        <v>302.62150000000003</v>
      </c>
      <c r="M4" s="69">
        <v>30.6</v>
      </c>
      <c r="N4" s="70">
        <v>0</v>
      </c>
      <c r="O4" s="71">
        <v>34623</v>
      </c>
      <c r="P4" s="58">
        <f t="shared" ref="P4:P33" si="2">F5-F4</f>
        <v>34623</v>
      </c>
      <c r="Q4" s="38">
        <v>2</v>
      </c>
      <c r="R4" s="72">
        <f t="shared" ref="R4:R33" si="3">S4/4.1868</f>
        <v>8318.1060230486291</v>
      </c>
      <c r="S4" s="73">
        <f>'Mérida oeste'!F7*1000000</f>
        <v>34826.2462973</v>
      </c>
      <c r="T4" s="74">
        <f>R4*0.11237</f>
        <v>934.70557380997445</v>
      </c>
      <c r="U4" s="61"/>
      <c r="V4" s="74">
        <f t="shared" ref="V4:V33" si="4">O4</f>
        <v>34623</v>
      </c>
      <c r="W4" s="75">
        <f>V4*35.31467</f>
        <v>1222699.81941</v>
      </c>
      <c r="X4" s="61"/>
      <c r="Y4" s="76">
        <f>V4*R4/1000000</f>
        <v>287.99778483601267</v>
      </c>
      <c r="Z4" s="73">
        <f>S4*V4/1000000</f>
        <v>1205.7891255514178</v>
      </c>
      <c r="AA4" s="74">
        <f>W4*T4/1000000</f>
        <v>1142.8643362989762</v>
      </c>
      <c r="AE4" s="121" t="str">
        <f t="shared" ref="AE4:AE34" si="5">RIGHT(F4,6)</f>
        <v>424493</v>
      </c>
      <c r="AF4" s="142"/>
      <c r="AG4" s="143"/>
      <c r="AH4" s="144"/>
      <c r="AI4" s="145">
        <f t="shared" si="0"/>
        <v>424493</v>
      </c>
      <c r="AJ4" s="146">
        <f t="shared" ref="AJ4:AJ34" si="6">(AI4-AH4)</f>
        <v>424493</v>
      </c>
      <c r="AK4" s="122"/>
      <c r="AL4" s="138">
        <f t="shared" ref="AL4:AM33" si="7">AH5-AH4</f>
        <v>0</v>
      </c>
      <c r="AM4" s="147">
        <f t="shared" si="7"/>
        <v>34623</v>
      </c>
      <c r="AN4" s="148">
        <f t="shared" ref="AN4:AN33" si="8">(AM4-AL4)</f>
        <v>34623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2013</v>
      </c>
      <c r="D5" s="68">
        <v>7</v>
      </c>
      <c r="E5" s="68">
        <v>3</v>
      </c>
      <c r="F5" s="69">
        <v>459116</v>
      </c>
      <c r="G5" s="68">
        <v>0</v>
      </c>
      <c r="H5" s="69">
        <v>114722</v>
      </c>
      <c r="I5" s="68">
        <v>0</v>
      </c>
      <c r="J5" s="68">
        <v>70</v>
      </c>
      <c r="K5" s="68">
        <v>0</v>
      </c>
      <c r="L5" s="69">
        <v>297.69240000000002</v>
      </c>
      <c r="M5" s="69">
        <v>29.9</v>
      </c>
      <c r="N5" s="70">
        <v>0</v>
      </c>
      <c r="O5" s="71">
        <v>34549</v>
      </c>
      <c r="P5" s="58">
        <f t="shared" si="2"/>
        <v>34549</v>
      </c>
      <c r="Q5" s="38">
        <v>3</v>
      </c>
      <c r="R5" s="72">
        <f t="shared" si="3"/>
        <v>8216.2000506353324</v>
      </c>
      <c r="S5" s="73">
        <f>'Mérida oeste'!F8*1000000</f>
        <v>34399.586372000005</v>
      </c>
      <c r="T5" s="74">
        <f t="shared" ref="T5:T33" si="9">R5*0.11237</f>
        <v>923.25439968989224</v>
      </c>
      <c r="U5" s="61"/>
      <c r="V5" s="74">
        <f t="shared" si="4"/>
        <v>34549</v>
      </c>
      <c r="W5" s="75">
        <f t="shared" ref="W5:W33" si="10">V5*35.31467</f>
        <v>1220086.5338300001</v>
      </c>
      <c r="X5" s="61"/>
      <c r="Y5" s="76">
        <f t="shared" ref="Y5:Y33" si="11">V5*R5/1000000</f>
        <v>283.8614955494001</v>
      </c>
      <c r="Z5" s="73">
        <f t="shared" ref="Z5:Z33" si="12">S5*V5/1000000</f>
        <v>1188.4713095662282</v>
      </c>
      <c r="AA5" s="74">
        <f t="shared" ref="AA5:AA33" si="13">W5*T5/1000000</f>
        <v>1126.450260360938</v>
      </c>
      <c r="AE5" s="121" t="str">
        <f t="shared" si="5"/>
        <v>459116</v>
      </c>
      <c r="AF5" s="142"/>
      <c r="AG5" s="143"/>
      <c r="AH5" s="144"/>
      <c r="AI5" s="145">
        <f t="shared" si="0"/>
        <v>459116</v>
      </c>
      <c r="AJ5" s="146">
        <f t="shared" si="6"/>
        <v>459116</v>
      </c>
      <c r="AK5" s="122"/>
      <c r="AL5" s="138">
        <f t="shared" si="7"/>
        <v>0</v>
      </c>
      <c r="AM5" s="147">
        <f t="shared" si="7"/>
        <v>34549</v>
      </c>
      <c r="AN5" s="148">
        <f t="shared" si="8"/>
        <v>34549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2013</v>
      </c>
      <c r="D6" s="68">
        <v>7</v>
      </c>
      <c r="E6" s="68">
        <v>4</v>
      </c>
      <c r="F6" s="69">
        <v>493665</v>
      </c>
      <c r="G6" s="68">
        <v>0</v>
      </c>
      <c r="H6" s="69">
        <v>116363</v>
      </c>
      <c r="I6" s="68">
        <v>0</v>
      </c>
      <c r="J6" s="68">
        <v>70</v>
      </c>
      <c r="K6" s="68">
        <v>0</v>
      </c>
      <c r="L6" s="69">
        <v>295.79320000000001</v>
      </c>
      <c r="M6" s="69">
        <v>28.5</v>
      </c>
      <c r="N6" s="70">
        <v>0</v>
      </c>
      <c r="O6" s="71">
        <v>34414</v>
      </c>
      <c r="P6" s="58">
        <f t="shared" si="2"/>
        <v>34414</v>
      </c>
      <c r="Q6" s="38">
        <v>4</v>
      </c>
      <c r="R6" s="72">
        <f t="shared" si="3"/>
        <v>8254.3208625441875</v>
      </c>
      <c r="S6" s="73">
        <f>'Mérida oeste'!F9*1000000</f>
        <v>34559.1905873</v>
      </c>
      <c r="T6" s="74">
        <f t="shared" si="9"/>
        <v>927.53803532409029</v>
      </c>
      <c r="U6" s="61"/>
      <c r="V6" s="74">
        <f t="shared" si="4"/>
        <v>34414</v>
      </c>
      <c r="W6" s="75">
        <f t="shared" si="10"/>
        <v>1215319.0533799999</v>
      </c>
      <c r="X6" s="61"/>
      <c r="Y6" s="76">
        <f t="shared" si="11"/>
        <v>284.06419816359568</v>
      </c>
      <c r="Z6" s="73">
        <f t="shared" si="12"/>
        <v>1189.3199848713423</v>
      </c>
      <c r="AA6" s="74">
        <f t="shared" si="13"/>
        <v>1127.2546470640182</v>
      </c>
      <c r="AE6" s="121" t="str">
        <f t="shared" si="5"/>
        <v>493665</v>
      </c>
      <c r="AF6" s="142"/>
      <c r="AG6" s="143"/>
      <c r="AH6" s="144"/>
      <c r="AI6" s="145">
        <f t="shared" si="0"/>
        <v>493665</v>
      </c>
      <c r="AJ6" s="146">
        <f t="shared" si="6"/>
        <v>493665</v>
      </c>
      <c r="AK6" s="122"/>
      <c r="AL6" s="138">
        <f t="shared" si="7"/>
        <v>0</v>
      </c>
      <c r="AM6" s="147">
        <f t="shared" si="7"/>
        <v>34414</v>
      </c>
      <c r="AN6" s="148">
        <f t="shared" si="8"/>
        <v>34414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2013</v>
      </c>
      <c r="D7" s="68">
        <v>7</v>
      </c>
      <c r="E7" s="68">
        <v>5</v>
      </c>
      <c r="F7" s="69">
        <v>528079</v>
      </c>
      <c r="G7" s="68">
        <v>0</v>
      </c>
      <c r="H7" s="69">
        <v>118001</v>
      </c>
      <c r="I7" s="68">
        <v>0</v>
      </c>
      <c r="J7" s="68">
        <v>70</v>
      </c>
      <c r="K7" s="68">
        <v>0</v>
      </c>
      <c r="L7" s="69">
        <v>296.48009999999999</v>
      </c>
      <c r="M7" s="69">
        <v>28.8</v>
      </c>
      <c r="N7" s="70">
        <v>0</v>
      </c>
      <c r="O7" s="71">
        <v>35065</v>
      </c>
      <c r="P7" s="58">
        <f t="shared" si="2"/>
        <v>35065</v>
      </c>
      <c r="Q7" s="38">
        <v>5</v>
      </c>
      <c r="R7" s="72">
        <f t="shared" si="3"/>
        <v>8242.4060358030001</v>
      </c>
      <c r="S7" s="73">
        <f>'Mérida oeste'!F10*1000000</f>
        <v>34509.305590700002</v>
      </c>
      <c r="T7" s="74">
        <f t="shared" si="9"/>
        <v>926.19916624318307</v>
      </c>
      <c r="U7" s="61"/>
      <c r="V7" s="74">
        <f t="shared" si="4"/>
        <v>35065</v>
      </c>
      <c r="W7" s="75">
        <f t="shared" si="10"/>
        <v>1238308.9035499999</v>
      </c>
      <c r="X7" s="61"/>
      <c r="Y7" s="76">
        <f t="shared" si="11"/>
        <v>289.01996764543219</v>
      </c>
      <c r="Z7" s="73">
        <f t="shared" si="12"/>
        <v>1210.0688005378954</v>
      </c>
      <c r="AA7" s="74">
        <f t="shared" si="13"/>
        <v>1146.92067401952</v>
      </c>
      <c r="AE7" s="121" t="str">
        <f t="shared" si="5"/>
        <v>528079</v>
      </c>
      <c r="AF7" s="142"/>
      <c r="AG7" s="143"/>
      <c r="AH7" s="144"/>
      <c r="AI7" s="145">
        <f t="shared" si="0"/>
        <v>528079</v>
      </c>
      <c r="AJ7" s="146">
        <f t="shared" si="6"/>
        <v>528079</v>
      </c>
      <c r="AK7" s="122"/>
      <c r="AL7" s="138">
        <f t="shared" si="7"/>
        <v>0</v>
      </c>
      <c r="AM7" s="147">
        <f t="shared" si="7"/>
        <v>35065</v>
      </c>
      <c r="AN7" s="148">
        <f t="shared" si="8"/>
        <v>35065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2013</v>
      </c>
      <c r="D8" s="68">
        <v>7</v>
      </c>
      <c r="E8" s="68">
        <v>6</v>
      </c>
      <c r="F8" s="69">
        <v>563144</v>
      </c>
      <c r="G8" s="68">
        <v>0</v>
      </c>
      <c r="H8" s="69">
        <v>119664</v>
      </c>
      <c r="I8" s="68">
        <v>0</v>
      </c>
      <c r="J8" s="68">
        <v>70</v>
      </c>
      <c r="K8" s="68">
        <v>0</v>
      </c>
      <c r="L8" s="69">
        <v>298.4907</v>
      </c>
      <c r="M8" s="69">
        <v>30</v>
      </c>
      <c r="N8" s="70">
        <v>0</v>
      </c>
      <c r="O8" s="71">
        <v>34181</v>
      </c>
      <c r="P8" s="58">
        <f t="shared" si="2"/>
        <v>34181</v>
      </c>
      <c r="Q8" s="38">
        <v>6</v>
      </c>
      <c r="R8" s="72">
        <f t="shared" si="3"/>
        <v>8485.1487493551158</v>
      </c>
      <c r="S8" s="73">
        <f>'Mérida oeste'!F11*1000000</f>
        <v>35525.620783799997</v>
      </c>
      <c r="T8" s="74">
        <f t="shared" si="9"/>
        <v>953.47616496503429</v>
      </c>
      <c r="U8" s="61"/>
      <c r="V8" s="74">
        <f t="shared" si="4"/>
        <v>34181</v>
      </c>
      <c r="W8" s="75">
        <f t="shared" si="10"/>
        <v>1207090.7352700001</v>
      </c>
      <c r="X8" s="61"/>
      <c r="Y8" s="76">
        <f t="shared" si="11"/>
        <v>290.03086940170721</v>
      </c>
      <c r="Z8" s="73">
        <f t="shared" si="12"/>
        <v>1214.3012440110676</v>
      </c>
      <c r="AA8" s="74">
        <f t="shared" si="13"/>
        <v>1150.9322450300631</v>
      </c>
      <c r="AE8" s="121" t="str">
        <f t="shared" si="5"/>
        <v>563144</v>
      </c>
      <c r="AF8" s="142"/>
      <c r="AG8" s="143"/>
      <c r="AH8" s="144"/>
      <c r="AI8" s="145">
        <f t="shared" si="0"/>
        <v>563144</v>
      </c>
      <c r="AJ8" s="146">
        <f t="shared" si="6"/>
        <v>563144</v>
      </c>
      <c r="AK8" s="122"/>
      <c r="AL8" s="138">
        <f t="shared" si="7"/>
        <v>0</v>
      </c>
      <c r="AM8" s="147">
        <f t="shared" si="7"/>
        <v>34181</v>
      </c>
      <c r="AN8" s="148">
        <f t="shared" si="8"/>
        <v>34181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2013</v>
      </c>
      <c r="D9" s="68">
        <v>7</v>
      </c>
      <c r="E9" s="68">
        <v>7</v>
      </c>
      <c r="F9" s="69">
        <v>597325</v>
      </c>
      <c r="G9" s="68">
        <v>0</v>
      </c>
      <c r="H9" s="69">
        <v>121273</v>
      </c>
      <c r="I9" s="68">
        <v>0</v>
      </c>
      <c r="J9" s="68">
        <v>70</v>
      </c>
      <c r="K9" s="68">
        <v>0</v>
      </c>
      <c r="L9" s="69">
        <v>300635</v>
      </c>
      <c r="M9" s="69">
        <v>29.8</v>
      </c>
      <c r="N9" s="70">
        <v>0</v>
      </c>
      <c r="O9" s="71">
        <v>26198</v>
      </c>
      <c r="P9" s="58">
        <f t="shared" si="2"/>
        <v>26198</v>
      </c>
      <c r="Q9" s="38">
        <v>7</v>
      </c>
      <c r="R9" s="72">
        <f t="shared" si="3"/>
        <v>8247.8458775198251</v>
      </c>
      <c r="S9" s="73">
        <f>'Mérida oeste'!F12*1000000</f>
        <v>34532.081120000003</v>
      </c>
      <c r="T9" s="74">
        <f t="shared" si="9"/>
        <v>926.81044125690278</v>
      </c>
      <c r="U9" s="61"/>
      <c r="V9" s="74">
        <f t="shared" si="4"/>
        <v>26198</v>
      </c>
      <c r="W9" s="75">
        <f t="shared" si="10"/>
        <v>925173.72465999995</v>
      </c>
      <c r="X9" s="61"/>
      <c r="Y9" s="76">
        <f t="shared" si="11"/>
        <v>216.07706629926437</v>
      </c>
      <c r="Z9" s="73">
        <f t="shared" si="12"/>
        <v>904.67146118176004</v>
      </c>
      <c r="AA9" s="74">
        <f t="shared" si="13"/>
        <v>857.46066799142682</v>
      </c>
      <c r="AE9" s="121" t="str">
        <f t="shared" si="5"/>
        <v>597325</v>
      </c>
      <c r="AF9" s="142"/>
      <c r="AG9" s="143"/>
      <c r="AH9" s="144"/>
      <c r="AI9" s="145">
        <f t="shared" si="0"/>
        <v>597325</v>
      </c>
      <c r="AJ9" s="146">
        <f t="shared" si="6"/>
        <v>597325</v>
      </c>
      <c r="AK9" s="122"/>
      <c r="AL9" s="138">
        <f t="shared" si="7"/>
        <v>0</v>
      </c>
      <c r="AM9" s="147">
        <f t="shared" si="7"/>
        <v>26198</v>
      </c>
      <c r="AN9" s="148">
        <f t="shared" si="8"/>
        <v>26198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2013</v>
      </c>
      <c r="D10" s="68">
        <v>7</v>
      </c>
      <c r="E10" s="68">
        <v>8</v>
      </c>
      <c r="F10" s="69">
        <v>623523</v>
      </c>
      <c r="G10" s="68">
        <v>0</v>
      </c>
      <c r="H10" s="69">
        <v>122498</v>
      </c>
      <c r="I10" s="68">
        <v>0</v>
      </c>
      <c r="J10" s="68">
        <v>70</v>
      </c>
      <c r="K10" s="68">
        <v>0</v>
      </c>
      <c r="L10" s="69">
        <v>304.30439999999999</v>
      </c>
      <c r="M10" s="69">
        <v>28.9</v>
      </c>
      <c r="N10" s="70">
        <v>0</v>
      </c>
      <c r="O10" s="71">
        <v>34543</v>
      </c>
      <c r="P10" s="58">
        <f t="shared" si="2"/>
        <v>34543</v>
      </c>
      <c r="Q10" s="38">
        <v>8</v>
      </c>
      <c r="R10" s="72">
        <f t="shared" si="3"/>
        <v>8271.571822012038</v>
      </c>
      <c r="S10" s="73">
        <f>'Mérida oeste'!F13*1000000</f>
        <v>34631.416904400001</v>
      </c>
      <c r="T10" s="74">
        <f t="shared" si="9"/>
        <v>929.47652563949271</v>
      </c>
      <c r="U10" s="61"/>
      <c r="V10" s="74">
        <f t="shared" si="4"/>
        <v>34543</v>
      </c>
      <c r="W10" s="75">
        <f t="shared" si="10"/>
        <v>1219874.6458099999</v>
      </c>
      <c r="X10" s="61"/>
      <c r="Y10" s="76">
        <f t="shared" si="11"/>
        <v>285.72490544776184</v>
      </c>
      <c r="Z10" s="73">
        <f t="shared" si="12"/>
        <v>1196.2730341286892</v>
      </c>
      <c r="AA10" s="74">
        <f t="shared" si="13"/>
        <v>1133.8448475031855</v>
      </c>
      <c r="AE10" s="121" t="str">
        <f t="shared" si="5"/>
        <v>623523</v>
      </c>
      <c r="AF10" s="142"/>
      <c r="AG10" s="143"/>
      <c r="AH10" s="144"/>
      <c r="AI10" s="145">
        <f t="shared" si="0"/>
        <v>623523</v>
      </c>
      <c r="AJ10" s="146">
        <f t="shared" si="6"/>
        <v>623523</v>
      </c>
      <c r="AK10" s="122"/>
      <c r="AL10" s="138">
        <f t="shared" si="7"/>
        <v>0</v>
      </c>
      <c r="AM10" s="147">
        <f t="shared" si="7"/>
        <v>34543</v>
      </c>
      <c r="AN10" s="148">
        <f t="shared" si="8"/>
        <v>34543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2013</v>
      </c>
      <c r="D11" s="68">
        <v>7</v>
      </c>
      <c r="E11" s="68">
        <v>9</v>
      </c>
      <c r="F11" s="69">
        <v>658066</v>
      </c>
      <c r="G11" s="68">
        <v>0</v>
      </c>
      <c r="H11" s="69">
        <v>124135</v>
      </c>
      <c r="I11" s="68">
        <v>0</v>
      </c>
      <c r="J11" s="68">
        <v>70</v>
      </c>
      <c r="K11" s="68">
        <v>0</v>
      </c>
      <c r="L11" s="69">
        <v>298.92849999999999</v>
      </c>
      <c r="M11" s="69">
        <v>29.5</v>
      </c>
      <c r="N11" s="70">
        <v>0</v>
      </c>
      <c r="O11" s="71">
        <v>32293</v>
      </c>
      <c r="P11" s="58">
        <f t="shared" si="2"/>
        <v>32293</v>
      </c>
      <c r="Q11" s="38">
        <v>9</v>
      </c>
      <c r="R11" s="77">
        <f t="shared" si="3"/>
        <v>8222.958561956626</v>
      </c>
      <c r="S11" s="73">
        <f>'Mérida oeste'!F14*1000000</f>
        <v>34427.882907200001</v>
      </c>
      <c r="T11" s="74">
        <f t="shared" si="9"/>
        <v>924.01385360706604</v>
      </c>
      <c r="V11" s="78">
        <f t="shared" si="4"/>
        <v>32293</v>
      </c>
      <c r="W11" s="79">
        <f t="shared" si="10"/>
        <v>1140416.6383100001</v>
      </c>
      <c r="Y11" s="76">
        <f t="shared" si="11"/>
        <v>265.5440008412653</v>
      </c>
      <c r="Z11" s="73">
        <f t="shared" si="12"/>
        <v>1111.7796227222098</v>
      </c>
      <c r="AA11" s="74">
        <f t="shared" si="13"/>
        <v>1053.7607726824388</v>
      </c>
      <c r="AE11" s="121" t="str">
        <f t="shared" si="5"/>
        <v>658066</v>
      </c>
      <c r="AF11" s="142"/>
      <c r="AG11" s="143"/>
      <c r="AH11" s="144"/>
      <c r="AI11" s="145">
        <f t="shared" si="0"/>
        <v>658066</v>
      </c>
      <c r="AJ11" s="146">
        <f t="shared" si="6"/>
        <v>658066</v>
      </c>
      <c r="AK11" s="122"/>
      <c r="AL11" s="138">
        <f t="shared" si="7"/>
        <v>0</v>
      </c>
      <c r="AM11" s="147">
        <f t="shared" si="7"/>
        <v>32293</v>
      </c>
      <c r="AN11" s="148">
        <f t="shared" si="8"/>
        <v>32293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2013</v>
      </c>
      <c r="D12" s="68">
        <v>7</v>
      </c>
      <c r="E12" s="68">
        <v>10</v>
      </c>
      <c r="F12" s="69">
        <v>690359</v>
      </c>
      <c r="G12" s="68">
        <v>0</v>
      </c>
      <c r="H12" s="69">
        <v>125670</v>
      </c>
      <c r="I12" s="68">
        <v>0</v>
      </c>
      <c r="J12" s="68">
        <v>70</v>
      </c>
      <c r="K12" s="68">
        <v>0</v>
      </c>
      <c r="L12" s="69">
        <v>298.24059999999997</v>
      </c>
      <c r="M12" s="69">
        <v>29.3</v>
      </c>
      <c r="N12" s="70">
        <v>0</v>
      </c>
      <c r="O12" s="71">
        <v>33602</v>
      </c>
      <c r="P12" s="58">
        <f t="shared" si="2"/>
        <v>33602</v>
      </c>
      <c r="Q12" s="38">
        <v>10</v>
      </c>
      <c r="R12" s="77">
        <f t="shared" si="3"/>
        <v>8226.3254321199965</v>
      </c>
      <c r="S12" s="73">
        <f>'Mérida oeste'!F15*1000000</f>
        <v>34441.9793192</v>
      </c>
      <c r="T12" s="74">
        <f t="shared" si="9"/>
        <v>924.39218880732403</v>
      </c>
      <c r="V12" s="78">
        <f t="shared" si="4"/>
        <v>33602</v>
      </c>
      <c r="W12" s="79">
        <f t="shared" si="10"/>
        <v>1186643.54134</v>
      </c>
      <c r="Y12" s="76">
        <f t="shared" si="11"/>
        <v>276.42098717009611</v>
      </c>
      <c r="Z12" s="73">
        <f t="shared" si="12"/>
        <v>1157.3193890837583</v>
      </c>
      <c r="AA12" s="74">
        <f t="shared" si="13"/>
        <v>1096.9240205133569</v>
      </c>
      <c r="AE12" s="121" t="str">
        <f t="shared" si="5"/>
        <v>690359</v>
      </c>
      <c r="AF12" s="142"/>
      <c r="AG12" s="143"/>
      <c r="AH12" s="144"/>
      <c r="AI12" s="145">
        <f t="shared" si="0"/>
        <v>690359</v>
      </c>
      <c r="AJ12" s="146">
        <f t="shared" si="6"/>
        <v>690359</v>
      </c>
      <c r="AK12" s="122"/>
      <c r="AL12" s="138">
        <f t="shared" si="7"/>
        <v>0</v>
      </c>
      <c r="AM12" s="147">
        <f t="shared" si="7"/>
        <v>33602</v>
      </c>
      <c r="AN12" s="148">
        <f t="shared" si="8"/>
        <v>33602</v>
      </c>
      <c r="AO12" s="149">
        <f t="shared" si="1"/>
        <v>1</v>
      </c>
      <c r="AP12" s="122"/>
    </row>
    <row r="13" spans="1:42" x14ac:dyDescent="0.2">
      <c r="A13" s="66">
        <v>227</v>
      </c>
      <c r="B13" s="67">
        <v>0.375</v>
      </c>
      <c r="C13" s="68">
        <v>2013</v>
      </c>
      <c r="D13" s="68">
        <v>7</v>
      </c>
      <c r="E13" s="68">
        <v>11</v>
      </c>
      <c r="F13" s="69">
        <v>723961</v>
      </c>
      <c r="G13" s="68">
        <v>0</v>
      </c>
      <c r="H13" s="69">
        <v>127267</v>
      </c>
      <c r="I13" s="68">
        <v>0</v>
      </c>
      <c r="J13" s="68">
        <v>70</v>
      </c>
      <c r="K13" s="68">
        <v>0</v>
      </c>
      <c r="L13" s="69">
        <v>297.2681</v>
      </c>
      <c r="M13" s="69">
        <v>28.8</v>
      </c>
      <c r="N13" s="70">
        <v>0</v>
      </c>
      <c r="O13" s="71">
        <v>32305</v>
      </c>
      <c r="P13" s="58">
        <f t="shared" si="2"/>
        <v>32305</v>
      </c>
      <c r="Q13" s="38">
        <v>11</v>
      </c>
      <c r="R13" s="77">
        <f t="shared" si="3"/>
        <v>8220.303568763733</v>
      </c>
      <c r="S13" s="73">
        <f>'Mérida oeste'!F16*1000000</f>
        <v>34416.766981699999</v>
      </c>
      <c r="T13" s="74">
        <f t="shared" si="9"/>
        <v>923.71551202198066</v>
      </c>
      <c r="V13" s="78">
        <f t="shared" si="4"/>
        <v>32305</v>
      </c>
      <c r="W13" s="79">
        <f t="shared" si="10"/>
        <v>1140840.41435</v>
      </c>
      <c r="Y13" s="76">
        <f t="shared" si="11"/>
        <v>265.55690678891239</v>
      </c>
      <c r="Z13" s="73">
        <f t="shared" si="12"/>
        <v>1111.8336573438185</v>
      </c>
      <c r="AA13" s="74">
        <f t="shared" si="13"/>
        <v>1053.811987476679</v>
      </c>
      <c r="AE13" s="121" t="str">
        <f t="shared" si="5"/>
        <v>723961</v>
      </c>
      <c r="AF13" s="142"/>
      <c r="AG13" s="143"/>
      <c r="AH13" s="144"/>
      <c r="AI13" s="145">
        <f t="shared" si="0"/>
        <v>723961</v>
      </c>
      <c r="AJ13" s="146">
        <f t="shared" si="6"/>
        <v>723961</v>
      </c>
      <c r="AK13" s="122"/>
      <c r="AL13" s="138">
        <f t="shared" si="7"/>
        <v>0</v>
      </c>
      <c r="AM13" s="147">
        <f t="shared" si="7"/>
        <v>32305</v>
      </c>
      <c r="AN13" s="148">
        <f t="shared" si="8"/>
        <v>32305</v>
      </c>
      <c r="AO13" s="149">
        <f t="shared" si="1"/>
        <v>1</v>
      </c>
      <c r="AP13" s="122"/>
    </row>
    <row r="14" spans="1:42" x14ac:dyDescent="0.2">
      <c r="A14" s="66">
        <v>227</v>
      </c>
      <c r="B14" s="67">
        <v>0.375</v>
      </c>
      <c r="C14" s="68">
        <v>2013</v>
      </c>
      <c r="D14" s="68">
        <v>7</v>
      </c>
      <c r="E14" s="68">
        <v>12</v>
      </c>
      <c r="F14" s="69">
        <v>756266</v>
      </c>
      <c r="G14" s="68">
        <v>0</v>
      </c>
      <c r="H14" s="69">
        <v>128795</v>
      </c>
      <c r="I14" s="68">
        <v>0</v>
      </c>
      <c r="J14" s="68">
        <v>70</v>
      </c>
      <c r="K14" s="68">
        <v>0</v>
      </c>
      <c r="L14" s="69">
        <v>298.94749999999999</v>
      </c>
      <c r="M14" s="69">
        <v>28.9</v>
      </c>
      <c r="N14" s="70">
        <v>0</v>
      </c>
      <c r="O14" s="71">
        <v>17190</v>
      </c>
      <c r="P14" s="58">
        <f t="shared" si="2"/>
        <v>17190</v>
      </c>
      <c r="Q14" s="38">
        <v>12</v>
      </c>
      <c r="R14" s="77">
        <f t="shared" si="3"/>
        <v>8227.3524091191375</v>
      </c>
      <c r="S14" s="73">
        <f>'Mérida oeste'!F17*1000000</f>
        <v>34446.279066500007</v>
      </c>
      <c r="T14" s="74">
        <f t="shared" si="9"/>
        <v>924.50759021271745</v>
      </c>
      <c r="V14" s="78">
        <f t="shared" si="4"/>
        <v>17190</v>
      </c>
      <c r="W14" s="79">
        <f t="shared" si="10"/>
        <v>607059.17729999998</v>
      </c>
      <c r="Y14" s="76">
        <f t="shared" si="11"/>
        <v>141.42818791275798</v>
      </c>
      <c r="Z14" s="73">
        <f t="shared" si="12"/>
        <v>592.13153715313501</v>
      </c>
      <c r="AA14" s="74">
        <f t="shared" si="13"/>
        <v>561.23081712213775</v>
      </c>
      <c r="AE14" s="121" t="str">
        <f t="shared" si="5"/>
        <v>756266</v>
      </c>
      <c r="AF14" s="142"/>
      <c r="AG14" s="143"/>
      <c r="AH14" s="144"/>
      <c r="AI14" s="145">
        <f t="shared" si="0"/>
        <v>756266</v>
      </c>
      <c r="AJ14" s="146">
        <f t="shared" si="6"/>
        <v>756266</v>
      </c>
      <c r="AK14" s="122"/>
      <c r="AL14" s="138">
        <f t="shared" si="7"/>
        <v>0</v>
      </c>
      <c r="AM14" s="147">
        <f t="shared" si="7"/>
        <v>17190</v>
      </c>
      <c r="AN14" s="148">
        <f t="shared" si="8"/>
        <v>17190</v>
      </c>
      <c r="AO14" s="149">
        <f t="shared" si="1"/>
        <v>1</v>
      </c>
      <c r="AP14" s="122"/>
    </row>
    <row r="15" spans="1:42" x14ac:dyDescent="0.2">
      <c r="A15" s="66">
        <v>227</v>
      </c>
      <c r="B15" s="67">
        <v>0.375</v>
      </c>
      <c r="C15" s="68">
        <v>2013</v>
      </c>
      <c r="D15" s="68">
        <v>7</v>
      </c>
      <c r="E15" s="68">
        <v>13</v>
      </c>
      <c r="F15" s="69">
        <v>773456</v>
      </c>
      <c r="G15" s="68">
        <v>0</v>
      </c>
      <c r="H15" s="69">
        <v>129584</v>
      </c>
      <c r="I15" s="68">
        <v>0</v>
      </c>
      <c r="J15" s="68">
        <v>70</v>
      </c>
      <c r="K15" s="68">
        <v>0</v>
      </c>
      <c r="L15" s="69">
        <v>307.75330000000002</v>
      </c>
      <c r="M15" s="69">
        <v>29.7</v>
      </c>
      <c r="N15" s="70">
        <v>0</v>
      </c>
      <c r="O15" s="71">
        <v>17619</v>
      </c>
      <c r="P15" s="58">
        <f t="shared" si="2"/>
        <v>17619</v>
      </c>
      <c r="Q15" s="38">
        <v>13</v>
      </c>
      <c r="R15" s="77">
        <f t="shared" si="3"/>
        <v>8324.0313994458793</v>
      </c>
      <c r="S15" s="73">
        <f>'Mérida oeste'!F18*1000000</f>
        <v>34851.054663200004</v>
      </c>
      <c r="T15" s="74">
        <f t="shared" si="9"/>
        <v>935.37140835573348</v>
      </c>
      <c r="V15" s="78">
        <f t="shared" si="4"/>
        <v>17619</v>
      </c>
      <c r="W15" s="79">
        <f t="shared" si="10"/>
        <v>622209.17073000001</v>
      </c>
      <c r="Y15" s="76">
        <f t="shared" si="11"/>
        <v>146.66110922683694</v>
      </c>
      <c r="Z15" s="73">
        <f t="shared" si="12"/>
        <v>614.04073211092089</v>
      </c>
      <c r="AA15" s="74">
        <f t="shared" si="13"/>
        <v>581.99666831757315</v>
      </c>
      <c r="AE15" s="121" t="str">
        <f t="shared" si="5"/>
        <v>773456</v>
      </c>
      <c r="AF15" s="142"/>
      <c r="AG15" s="143"/>
      <c r="AH15" s="144"/>
      <c r="AI15" s="145">
        <f t="shared" si="0"/>
        <v>773456</v>
      </c>
      <c r="AJ15" s="146">
        <f t="shared" si="6"/>
        <v>773456</v>
      </c>
      <c r="AK15" s="122"/>
      <c r="AL15" s="138">
        <f t="shared" si="7"/>
        <v>0</v>
      </c>
      <c r="AM15" s="147">
        <f t="shared" si="7"/>
        <v>17619</v>
      </c>
      <c r="AN15" s="148">
        <f t="shared" si="8"/>
        <v>17619</v>
      </c>
      <c r="AO15" s="149">
        <f t="shared" si="1"/>
        <v>1</v>
      </c>
      <c r="AP15" s="122"/>
    </row>
    <row r="16" spans="1:42" x14ac:dyDescent="0.2">
      <c r="A16" s="66">
        <v>227</v>
      </c>
      <c r="B16" s="67">
        <v>0.375</v>
      </c>
      <c r="C16" s="68">
        <v>2013</v>
      </c>
      <c r="D16" s="68">
        <v>7</v>
      </c>
      <c r="E16" s="68">
        <v>14</v>
      </c>
      <c r="F16" s="69">
        <v>791075</v>
      </c>
      <c r="G16" s="68">
        <v>0</v>
      </c>
      <c r="H16" s="69">
        <v>130384</v>
      </c>
      <c r="I16" s="68">
        <v>0</v>
      </c>
      <c r="J16" s="68">
        <v>70</v>
      </c>
      <c r="K16" s="68">
        <v>0</v>
      </c>
      <c r="L16" s="69">
        <v>309.15339999999998</v>
      </c>
      <c r="M16" s="69">
        <v>28.1</v>
      </c>
      <c r="N16" s="70">
        <v>0</v>
      </c>
      <c r="O16" s="71">
        <v>28266</v>
      </c>
      <c r="P16" s="58">
        <f t="shared" si="2"/>
        <v>28266</v>
      </c>
      <c r="Q16" s="38">
        <v>14</v>
      </c>
      <c r="R16" s="77">
        <f t="shared" si="3"/>
        <v>8306.7159485764787</v>
      </c>
      <c r="S16" s="73">
        <f>'Mérida oeste'!F19*1000000</f>
        <v>34778.558333499997</v>
      </c>
      <c r="T16" s="74">
        <f t="shared" si="9"/>
        <v>933.42567114153894</v>
      </c>
      <c r="V16" s="78">
        <f t="shared" si="4"/>
        <v>28266</v>
      </c>
      <c r="W16" s="79">
        <f t="shared" si="10"/>
        <v>998204.46221999999</v>
      </c>
      <c r="Y16" s="76">
        <f t="shared" si="11"/>
        <v>234.79763300246273</v>
      </c>
      <c r="Z16" s="73">
        <f t="shared" si="12"/>
        <v>983.05072985471088</v>
      </c>
      <c r="AA16" s="74">
        <f t="shared" si="13"/>
        <v>931.74967008418241</v>
      </c>
      <c r="AE16" s="121" t="str">
        <f t="shared" si="5"/>
        <v>791075</v>
      </c>
      <c r="AF16" s="142"/>
      <c r="AG16" s="143"/>
      <c r="AH16" s="144"/>
      <c r="AI16" s="145">
        <f t="shared" si="0"/>
        <v>791075</v>
      </c>
      <c r="AJ16" s="146">
        <f t="shared" si="6"/>
        <v>791075</v>
      </c>
      <c r="AK16" s="122"/>
      <c r="AL16" s="138">
        <f t="shared" si="7"/>
        <v>0</v>
      </c>
      <c r="AM16" s="147">
        <f t="shared" si="7"/>
        <v>28266</v>
      </c>
      <c r="AN16" s="148">
        <f t="shared" si="8"/>
        <v>28266</v>
      </c>
      <c r="AO16" s="149">
        <f t="shared" si="1"/>
        <v>1</v>
      </c>
      <c r="AP16" s="122"/>
    </row>
    <row r="17" spans="1:42" x14ac:dyDescent="0.2">
      <c r="A17" s="66">
        <v>227</v>
      </c>
      <c r="B17" s="67">
        <v>0.375</v>
      </c>
      <c r="C17" s="68">
        <v>2013</v>
      </c>
      <c r="D17" s="68">
        <v>7</v>
      </c>
      <c r="E17" s="68">
        <v>15</v>
      </c>
      <c r="F17" s="69">
        <v>819341</v>
      </c>
      <c r="G17" s="68">
        <v>0</v>
      </c>
      <c r="H17" s="69">
        <v>131683</v>
      </c>
      <c r="I17" s="68">
        <v>0</v>
      </c>
      <c r="J17" s="68">
        <v>70</v>
      </c>
      <c r="K17" s="68">
        <v>0</v>
      </c>
      <c r="L17" s="69">
        <v>305.69580000000002</v>
      </c>
      <c r="M17" s="69">
        <v>27.8</v>
      </c>
      <c r="N17" s="70">
        <v>0</v>
      </c>
      <c r="O17" s="71">
        <v>17507</v>
      </c>
      <c r="P17" s="58">
        <f t="shared" si="2"/>
        <v>17507</v>
      </c>
      <c r="Q17" s="38">
        <v>15</v>
      </c>
      <c r="R17" s="77">
        <f t="shared" si="3"/>
        <v>8205.7183905608108</v>
      </c>
      <c r="S17" s="73">
        <f>'Mérida oeste'!F20*1000000</f>
        <v>34355.7017576</v>
      </c>
      <c r="T17" s="74">
        <f t="shared" si="9"/>
        <v>922.07657554731827</v>
      </c>
      <c r="V17" s="78">
        <f t="shared" si="4"/>
        <v>17507</v>
      </c>
      <c r="W17" s="79">
        <f t="shared" si="10"/>
        <v>618253.92769000004</v>
      </c>
      <c r="Y17" s="76">
        <f t="shared" si="11"/>
        <v>143.65751186354811</v>
      </c>
      <c r="Z17" s="73">
        <f t="shared" si="12"/>
        <v>601.4652706703032</v>
      </c>
      <c r="AA17" s="74">
        <f t="shared" si="13"/>
        <v>570.07746446307453</v>
      </c>
      <c r="AE17" s="121" t="str">
        <f t="shared" si="5"/>
        <v>819341</v>
      </c>
      <c r="AF17" s="142"/>
      <c r="AG17" s="143"/>
      <c r="AH17" s="144"/>
      <c r="AI17" s="145">
        <f t="shared" si="0"/>
        <v>819341</v>
      </c>
      <c r="AJ17" s="146">
        <f t="shared" si="6"/>
        <v>819341</v>
      </c>
      <c r="AK17" s="122"/>
      <c r="AL17" s="138">
        <f t="shared" si="7"/>
        <v>0</v>
      </c>
      <c r="AM17" s="147">
        <f t="shared" si="7"/>
        <v>17507</v>
      </c>
      <c r="AN17" s="148">
        <f t="shared" si="8"/>
        <v>17507</v>
      </c>
      <c r="AO17" s="149">
        <f t="shared" si="1"/>
        <v>1</v>
      </c>
      <c r="AP17" s="122"/>
    </row>
    <row r="18" spans="1:42" x14ac:dyDescent="0.2">
      <c r="A18" s="66">
        <v>227</v>
      </c>
      <c r="B18" s="67">
        <v>0.375</v>
      </c>
      <c r="C18" s="68">
        <v>2013</v>
      </c>
      <c r="D18" s="68">
        <v>7</v>
      </c>
      <c r="E18" s="68">
        <v>16</v>
      </c>
      <c r="F18" s="69">
        <v>836848</v>
      </c>
      <c r="G18" s="68">
        <v>0</v>
      </c>
      <c r="H18" s="69">
        <v>132475</v>
      </c>
      <c r="I18" s="68">
        <v>0</v>
      </c>
      <c r="J18" s="68">
        <v>70</v>
      </c>
      <c r="K18" s="68">
        <v>0</v>
      </c>
      <c r="L18" s="69">
        <v>309.8057</v>
      </c>
      <c r="M18" s="69">
        <v>27.3</v>
      </c>
      <c r="N18" s="70">
        <v>0</v>
      </c>
      <c r="O18" s="71">
        <v>28494</v>
      </c>
      <c r="P18" s="58">
        <f t="shared" si="2"/>
        <v>28494</v>
      </c>
      <c r="Q18" s="38">
        <v>16</v>
      </c>
      <c r="R18" s="77">
        <f t="shared" si="3"/>
        <v>8265.8429272714257</v>
      </c>
      <c r="S18" s="73">
        <f>'Mérida oeste'!F21*1000000</f>
        <v>34607.431167900002</v>
      </c>
      <c r="T18" s="74">
        <f t="shared" si="9"/>
        <v>928.83276973749003</v>
      </c>
      <c r="V18" s="78">
        <f t="shared" si="4"/>
        <v>28494</v>
      </c>
      <c r="W18" s="79">
        <f t="shared" si="10"/>
        <v>1006256.20698</v>
      </c>
      <c r="Y18" s="76">
        <f t="shared" si="11"/>
        <v>235.52692836967199</v>
      </c>
      <c r="Z18" s="73">
        <f t="shared" si="12"/>
        <v>986.10414369814259</v>
      </c>
      <c r="AA18" s="74">
        <f t="shared" si="13"/>
        <v>934.64373979477443</v>
      </c>
      <c r="AE18" s="121" t="str">
        <f t="shared" si="5"/>
        <v>836848</v>
      </c>
      <c r="AF18" s="142"/>
      <c r="AG18" s="143"/>
      <c r="AH18" s="144"/>
      <c r="AI18" s="145">
        <f t="shared" si="0"/>
        <v>836848</v>
      </c>
      <c r="AJ18" s="146">
        <f t="shared" si="6"/>
        <v>836848</v>
      </c>
      <c r="AK18" s="122"/>
      <c r="AL18" s="138">
        <f t="shared" si="7"/>
        <v>0</v>
      </c>
      <c r="AM18" s="147">
        <f t="shared" si="7"/>
        <v>28494</v>
      </c>
      <c r="AN18" s="148">
        <f t="shared" si="8"/>
        <v>28494</v>
      </c>
      <c r="AO18" s="149">
        <f t="shared" si="1"/>
        <v>1</v>
      </c>
      <c r="AP18" s="122"/>
    </row>
    <row r="19" spans="1:42" x14ac:dyDescent="0.2">
      <c r="A19" s="66">
        <v>227</v>
      </c>
      <c r="B19" s="67">
        <v>0.375</v>
      </c>
      <c r="C19" s="68">
        <v>2013</v>
      </c>
      <c r="D19" s="68">
        <v>7</v>
      </c>
      <c r="E19" s="68">
        <v>17</v>
      </c>
      <c r="F19" s="69">
        <v>865342</v>
      </c>
      <c r="G19" s="68">
        <v>0</v>
      </c>
      <c r="H19" s="69">
        <v>133806</v>
      </c>
      <c r="I19" s="68">
        <v>0</v>
      </c>
      <c r="J19" s="68">
        <v>70</v>
      </c>
      <c r="K19" s="68">
        <v>0</v>
      </c>
      <c r="L19" s="69">
        <v>303.18819999999999</v>
      </c>
      <c r="M19" s="69">
        <v>29.8</v>
      </c>
      <c r="N19" s="70">
        <v>0</v>
      </c>
      <c r="O19" s="71">
        <v>33797</v>
      </c>
      <c r="P19" s="58">
        <f t="shared" si="2"/>
        <v>33797</v>
      </c>
      <c r="Q19" s="38">
        <v>17</v>
      </c>
      <c r="R19" s="77">
        <f t="shared" si="3"/>
        <v>8223.1188986338038</v>
      </c>
      <c r="S19" s="73">
        <f>'Mérida oeste'!F22*1000000</f>
        <v>34428.554204800006</v>
      </c>
      <c r="T19" s="74">
        <f t="shared" si="9"/>
        <v>924.03187063948053</v>
      </c>
      <c r="V19" s="78">
        <f t="shared" si="4"/>
        <v>33797</v>
      </c>
      <c r="W19" s="79">
        <f t="shared" si="10"/>
        <v>1193529.9019899999</v>
      </c>
      <c r="Y19" s="76">
        <f t="shared" si="11"/>
        <v>277.91674941712665</v>
      </c>
      <c r="Z19" s="73">
        <f t="shared" si="12"/>
        <v>1163.5818464596257</v>
      </c>
      <c r="AA19" s="74">
        <f t="shared" si="13"/>
        <v>1102.8596679999755</v>
      </c>
      <c r="AE19" s="121" t="str">
        <f t="shared" si="5"/>
        <v>865342</v>
      </c>
      <c r="AF19" s="142"/>
      <c r="AG19" s="143"/>
      <c r="AH19" s="144"/>
      <c r="AI19" s="145">
        <f t="shared" si="0"/>
        <v>865342</v>
      </c>
      <c r="AJ19" s="146">
        <f t="shared" si="6"/>
        <v>865342</v>
      </c>
      <c r="AK19" s="122"/>
      <c r="AL19" s="138">
        <f t="shared" si="7"/>
        <v>0</v>
      </c>
      <c r="AM19" s="147">
        <f t="shared" si="7"/>
        <v>33797</v>
      </c>
      <c r="AN19" s="148">
        <f t="shared" si="8"/>
        <v>33797</v>
      </c>
      <c r="AO19" s="149">
        <f t="shared" si="1"/>
        <v>1</v>
      </c>
      <c r="AP19" s="122"/>
    </row>
    <row r="20" spans="1:42" x14ac:dyDescent="0.2">
      <c r="A20" s="66">
        <v>227</v>
      </c>
      <c r="B20" s="67">
        <v>0.375</v>
      </c>
      <c r="C20" s="68">
        <v>2013</v>
      </c>
      <c r="D20" s="68">
        <v>7</v>
      </c>
      <c r="E20" s="68">
        <v>18</v>
      </c>
      <c r="F20" s="69">
        <v>899139</v>
      </c>
      <c r="G20" s="68">
        <v>0</v>
      </c>
      <c r="H20" s="69">
        <v>135408</v>
      </c>
      <c r="I20" s="68">
        <v>0</v>
      </c>
      <c r="J20" s="68">
        <v>70</v>
      </c>
      <c r="K20" s="68">
        <v>0</v>
      </c>
      <c r="L20" s="69">
        <v>297.9221</v>
      </c>
      <c r="M20" s="69">
        <v>29</v>
      </c>
      <c r="N20" s="70">
        <v>0</v>
      </c>
      <c r="O20" s="71">
        <v>32277</v>
      </c>
      <c r="P20" s="58">
        <f t="shared" si="2"/>
        <v>32277</v>
      </c>
      <c r="Q20" s="38">
        <v>18</v>
      </c>
      <c r="R20" s="77">
        <f t="shared" si="3"/>
        <v>8175.2554948170437</v>
      </c>
      <c r="S20" s="73">
        <f>'Mérida oeste'!F23*1000000</f>
        <v>34228.159705699996</v>
      </c>
      <c r="T20" s="74">
        <f t="shared" si="9"/>
        <v>918.65345995259122</v>
      </c>
      <c r="V20" s="78">
        <f t="shared" si="4"/>
        <v>32277</v>
      </c>
      <c r="W20" s="79">
        <f t="shared" si="10"/>
        <v>1139851.60359</v>
      </c>
      <c r="Y20" s="76">
        <f t="shared" si="11"/>
        <v>263.87272160620972</v>
      </c>
      <c r="Z20" s="73">
        <f t="shared" si="12"/>
        <v>1104.7823108208788</v>
      </c>
      <c r="AA20" s="74">
        <f t="shared" si="13"/>
        <v>1047.1286194704628</v>
      </c>
      <c r="AE20" s="121" t="str">
        <f t="shared" si="5"/>
        <v>899139</v>
      </c>
      <c r="AF20" s="142"/>
      <c r="AG20" s="143"/>
      <c r="AH20" s="144"/>
      <c r="AI20" s="145">
        <f t="shared" si="0"/>
        <v>899139</v>
      </c>
      <c r="AJ20" s="146">
        <f t="shared" si="6"/>
        <v>899139</v>
      </c>
      <c r="AK20" s="122"/>
      <c r="AL20" s="138">
        <f t="shared" si="7"/>
        <v>0</v>
      </c>
      <c r="AM20" s="147">
        <f t="shared" si="7"/>
        <v>32277</v>
      </c>
      <c r="AN20" s="148">
        <f t="shared" si="8"/>
        <v>32277</v>
      </c>
      <c r="AO20" s="149">
        <f t="shared" si="1"/>
        <v>1</v>
      </c>
      <c r="AP20" s="122"/>
    </row>
    <row r="21" spans="1:42" x14ac:dyDescent="0.2">
      <c r="A21" s="66">
        <v>227</v>
      </c>
      <c r="B21" s="67">
        <v>0.375</v>
      </c>
      <c r="C21" s="68">
        <v>2013</v>
      </c>
      <c r="D21" s="68">
        <v>7</v>
      </c>
      <c r="E21" s="68">
        <v>19</v>
      </c>
      <c r="F21" s="69">
        <v>931416</v>
      </c>
      <c r="G21" s="68">
        <v>0</v>
      </c>
      <c r="H21" s="69">
        <v>136924</v>
      </c>
      <c r="I21" s="68">
        <v>0</v>
      </c>
      <c r="J21" s="68">
        <v>70</v>
      </c>
      <c r="K21" s="68">
        <v>0</v>
      </c>
      <c r="L21" s="69">
        <v>299.84780000000001</v>
      </c>
      <c r="M21" s="69">
        <v>28.8</v>
      </c>
      <c r="N21" s="70">
        <v>0</v>
      </c>
      <c r="O21" s="71">
        <v>34203</v>
      </c>
      <c r="P21" s="58">
        <f t="shared" si="2"/>
        <v>34203</v>
      </c>
      <c r="Q21" s="38">
        <v>19</v>
      </c>
      <c r="R21" s="77">
        <f t="shared" si="3"/>
        <v>8255.3535241712052</v>
      </c>
      <c r="S21" s="73">
        <f>'Mérida oeste'!F24*1000000</f>
        <v>34563.514134999998</v>
      </c>
      <c r="T21" s="74">
        <f t="shared" si="9"/>
        <v>927.65407551111832</v>
      </c>
      <c r="V21" s="78">
        <f t="shared" si="4"/>
        <v>34203</v>
      </c>
      <c r="W21" s="79">
        <f t="shared" si="10"/>
        <v>1207867.6580099999</v>
      </c>
      <c r="Y21" s="76">
        <f t="shared" si="11"/>
        <v>282.35785658722773</v>
      </c>
      <c r="Z21" s="73">
        <f t="shared" si="12"/>
        <v>1182.175873959405</v>
      </c>
      <c r="AA21" s="74">
        <f t="shared" si="13"/>
        <v>1120.4833556310462</v>
      </c>
      <c r="AE21" s="121" t="str">
        <f t="shared" si="5"/>
        <v>931416</v>
      </c>
      <c r="AF21" s="142"/>
      <c r="AG21" s="143"/>
      <c r="AH21" s="144"/>
      <c r="AI21" s="145">
        <f t="shared" si="0"/>
        <v>931416</v>
      </c>
      <c r="AJ21" s="146">
        <f t="shared" si="6"/>
        <v>931416</v>
      </c>
      <c r="AK21" s="122"/>
      <c r="AL21" s="138">
        <f t="shared" si="7"/>
        <v>0</v>
      </c>
      <c r="AM21" s="147">
        <f t="shared" si="7"/>
        <v>34203</v>
      </c>
      <c r="AN21" s="148">
        <f t="shared" si="8"/>
        <v>34203</v>
      </c>
      <c r="AO21" s="149">
        <f t="shared" si="1"/>
        <v>1</v>
      </c>
      <c r="AP21" s="122"/>
    </row>
    <row r="22" spans="1:42" x14ac:dyDescent="0.2">
      <c r="A22" s="66">
        <v>227</v>
      </c>
      <c r="B22" s="67">
        <v>0.375</v>
      </c>
      <c r="C22" s="68">
        <v>2013</v>
      </c>
      <c r="D22" s="68">
        <v>7</v>
      </c>
      <c r="E22" s="68">
        <v>20</v>
      </c>
      <c r="F22" s="69">
        <v>965619</v>
      </c>
      <c r="G22" s="68">
        <v>0</v>
      </c>
      <c r="H22" s="69">
        <v>138549</v>
      </c>
      <c r="I22" s="68">
        <v>0</v>
      </c>
      <c r="J22" s="68">
        <v>70</v>
      </c>
      <c r="K22" s="68">
        <v>0</v>
      </c>
      <c r="L22" s="69">
        <v>297.80189999999999</v>
      </c>
      <c r="M22" s="69">
        <v>29.7</v>
      </c>
      <c r="N22" s="70">
        <v>0</v>
      </c>
      <c r="O22" s="71">
        <v>17756</v>
      </c>
      <c r="P22" s="58">
        <f t="shared" si="2"/>
        <v>17756</v>
      </c>
      <c r="Q22" s="38">
        <v>20</v>
      </c>
      <c r="R22" s="77">
        <f t="shared" si="3"/>
        <v>8328.1626097258049</v>
      </c>
      <c r="S22" s="73">
        <f>'Mérida oeste'!F25*1000000</f>
        <v>34868.351214399998</v>
      </c>
      <c r="T22" s="74">
        <f t="shared" si="9"/>
        <v>935.8356324548887</v>
      </c>
      <c r="V22" s="78">
        <f t="shared" si="4"/>
        <v>17756</v>
      </c>
      <c r="W22" s="79">
        <f t="shared" si="10"/>
        <v>627047.28052000003</v>
      </c>
      <c r="Y22" s="76">
        <f t="shared" si="11"/>
        <v>147.87485529829138</v>
      </c>
      <c r="Z22" s="73">
        <f t="shared" si="12"/>
        <v>619.12244416288638</v>
      </c>
      <c r="AA22" s="74">
        <f t="shared" si="13"/>
        <v>586.81318834455226</v>
      </c>
      <c r="AE22" s="121" t="str">
        <f t="shared" si="5"/>
        <v>965619</v>
      </c>
      <c r="AF22" s="142"/>
      <c r="AG22" s="143"/>
      <c r="AH22" s="144"/>
      <c r="AI22" s="145">
        <f t="shared" si="0"/>
        <v>965619</v>
      </c>
      <c r="AJ22" s="146">
        <f t="shared" si="6"/>
        <v>965619</v>
      </c>
      <c r="AK22" s="122"/>
      <c r="AL22" s="138">
        <f t="shared" si="7"/>
        <v>0</v>
      </c>
      <c r="AM22" s="147">
        <f t="shared" si="7"/>
        <v>17756</v>
      </c>
      <c r="AN22" s="148">
        <f t="shared" si="8"/>
        <v>17756</v>
      </c>
      <c r="AO22" s="149">
        <f t="shared" si="1"/>
        <v>1</v>
      </c>
      <c r="AP22" s="122"/>
    </row>
    <row r="23" spans="1:42" x14ac:dyDescent="0.2">
      <c r="A23" s="66">
        <v>227</v>
      </c>
      <c r="B23" s="67">
        <v>0.375</v>
      </c>
      <c r="C23" s="68">
        <v>2013</v>
      </c>
      <c r="D23" s="68">
        <v>7</v>
      </c>
      <c r="E23" s="68">
        <v>21</v>
      </c>
      <c r="F23" s="69">
        <v>983375</v>
      </c>
      <c r="G23" s="68">
        <v>0</v>
      </c>
      <c r="H23" s="69">
        <v>139388</v>
      </c>
      <c r="I23" s="68">
        <v>0</v>
      </c>
      <c r="J23" s="68">
        <v>70</v>
      </c>
      <c r="K23" s="68">
        <v>0</v>
      </c>
      <c r="L23" s="69">
        <v>175.84119999999999</v>
      </c>
      <c r="M23" s="69">
        <v>27.7</v>
      </c>
      <c r="N23" s="70">
        <v>0</v>
      </c>
      <c r="O23" s="71">
        <v>13657</v>
      </c>
      <c r="P23" s="58">
        <f t="shared" si="2"/>
        <v>13657</v>
      </c>
      <c r="Q23" s="38">
        <v>21</v>
      </c>
      <c r="R23" s="77">
        <f t="shared" si="3"/>
        <v>8223.9134233065834</v>
      </c>
      <c r="S23" s="73">
        <f>'Mérida oeste'!F26*1000000</f>
        <v>34431.880720699999</v>
      </c>
      <c r="T23" s="74">
        <f t="shared" si="9"/>
        <v>924.12115137696071</v>
      </c>
      <c r="V23" s="78">
        <f t="shared" si="4"/>
        <v>13657</v>
      </c>
      <c r="W23" s="79">
        <f t="shared" si="10"/>
        <v>482292.44818999997</v>
      </c>
      <c r="Y23" s="76">
        <f t="shared" si="11"/>
        <v>112.31398562209802</v>
      </c>
      <c r="Z23" s="73">
        <f t="shared" si="12"/>
        <v>470.23619500259991</v>
      </c>
      <c r="AA23" s="74">
        <f t="shared" si="13"/>
        <v>445.69665252175594</v>
      </c>
      <c r="AE23" s="121" t="str">
        <f t="shared" si="5"/>
        <v>983375</v>
      </c>
      <c r="AF23" s="142"/>
      <c r="AG23" s="143"/>
      <c r="AH23" s="144"/>
      <c r="AI23" s="145">
        <f t="shared" si="0"/>
        <v>983375</v>
      </c>
      <c r="AJ23" s="146">
        <f t="shared" si="6"/>
        <v>983375</v>
      </c>
      <c r="AK23" s="122"/>
      <c r="AL23" s="138">
        <f t="shared" si="7"/>
        <v>0</v>
      </c>
      <c r="AM23" s="147">
        <f t="shared" si="7"/>
        <v>13657</v>
      </c>
      <c r="AN23" s="148">
        <f t="shared" si="8"/>
        <v>13657</v>
      </c>
      <c r="AO23" s="149">
        <f t="shared" si="1"/>
        <v>1</v>
      </c>
      <c r="AP23" s="122"/>
    </row>
    <row r="24" spans="1:42" x14ac:dyDescent="0.2">
      <c r="A24" s="66">
        <v>227</v>
      </c>
      <c r="B24" s="67">
        <v>0.375</v>
      </c>
      <c r="C24" s="68">
        <v>2013</v>
      </c>
      <c r="D24" s="68">
        <v>7</v>
      </c>
      <c r="E24" s="68">
        <v>22</v>
      </c>
      <c r="F24" s="69">
        <v>997032</v>
      </c>
      <c r="G24" s="68">
        <v>0</v>
      </c>
      <c r="H24" s="69">
        <v>140014</v>
      </c>
      <c r="I24" s="68">
        <v>0</v>
      </c>
      <c r="J24" s="68">
        <v>70</v>
      </c>
      <c r="K24" s="68">
        <v>0</v>
      </c>
      <c r="L24" s="69">
        <v>267.16149999999999</v>
      </c>
      <c r="M24" s="69">
        <v>29.9</v>
      </c>
      <c r="N24" s="70">
        <v>0</v>
      </c>
      <c r="O24" s="71">
        <v>28743</v>
      </c>
      <c r="P24" s="58">
        <f t="shared" si="2"/>
        <v>-971257</v>
      </c>
      <c r="Q24" s="38">
        <v>22</v>
      </c>
      <c r="R24" s="77">
        <f t="shared" si="3"/>
        <v>8350.8945299990464</v>
      </c>
      <c r="S24" s="73">
        <f>'Mérida oeste'!F27*1000000</f>
        <v>34963.525218200004</v>
      </c>
      <c r="T24" s="74">
        <f t="shared" si="9"/>
        <v>938.39001833599286</v>
      </c>
      <c r="V24" s="78">
        <f t="shared" si="4"/>
        <v>28743</v>
      </c>
      <c r="W24" s="79">
        <f t="shared" si="10"/>
        <v>1015049.55981</v>
      </c>
      <c r="Y24" s="76">
        <f t="shared" si="11"/>
        <v>240.0297614757626</v>
      </c>
      <c r="Z24" s="73">
        <f t="shared" si="12"/>
        <v>1004.9566053467228</v>
      </c>
      <c r="AA24" s="74">
        <f t="shared" si="13"/>
        <v>952.51237504204744</v>
      </c>
      <c r="AE24" s="121" t="str">
        <f t="shared" si="5"/>
        <v>997032</v>
      </c>
      <c r="AF24" s="142"/>
      <c r="AG24" s="143"/>
      <c r="AH24" s="144"/>
      <c r="AI24" s="145">
        <f t="shared" si="0"/>
        <v>997032</v>
      </c>
      <c r="AJ24" s="146">
        <f t="shared" si="6"/>
        <v>997032</v>
      </c>
      <c r="AK24" s="122"/>
      <c r="AL24" s="138">
        <f t="shared" si="7"/>
        <v>0</v>
      </c>
      <c r="AM24" s="147">
        <f t="shared" si="7"/>
        <v>-971257</v>
      </c>
      <c r="AN24" s="148">
        <f t="shared" si="8"/>
        <v>-971257</v>
      </c>
      <c r="AO24" s="149">
        <f t="shared" si="1"/>
        <v>1</v>
      </c>
      <c r="AP24" s="122"/>
    </row>
    <row r="25" spans="1:42" x14ac:dyDescent="0.2">
      <c r="A25" s="66">
        <v>227</v>
      </c>
      <c r="B25" s="67">
        <v>0.375</v>
      </c>
      <c r="C25" s="68">
        <v>2013</v>
      </c>
      <c r="D25" s="68">
        <v>7</v>
      </c>
      <c r="E25" s="68">
        <v>23</v>
      </c>
      <c r="F25" s="69">
        <v>25775</v>
      </c>
      <c r="G25" s="68">
        <v>0</v>
      </c>
      <c r="H25" s="69">
        <v>141387</v>
      </c>
      <c r="I25" s="68">
        <v>0</v>
      </c>
      <c r="J25" s="68">
        <v>70</v>
      </c>
      <c r="K25" s="68">
        <v>0</v>
      </c>
      <c r="L25" s="69">
        <v>298.42630000000003</v>
      </c>
      <c r="M25" s="69">
        <v>30.4</v>
      </c>
      <c r="N25" s="70">
        <v>0</v>
      </c>
      <c r="O25" s="71">
        <v>32741</v>
      </c>
      <c r="P25" s="58">
        <f t="shared" si="2"/>
        <v>32741</v>
      </c>
      <c r="Q25" s="38">
        <v>23</v>
      </c>
      <c r="R25" s="77">
        <f t="shared" si="3"/>
        <v>8610.6551203544477</v>
      </c>
      <c r="S25" s="73">
        <f>'Mérida oeste'!F28*1000000</f>
        <v>36051.090857900002</v>
      </c>
      <c r="T25" s="74">
        <f t="shared" si="9"/>
        <v>967.57931587422922</v>
      </c>
      <c r="V25" s="78">
        <f t="shared" si="4"/>
        <v>32741</v>
      </c>
      <c r="W25" s="79">
        <f t="shared" si="10"/>
        <v>1156237.61047</v>
      </c>
      <c r="Y25" s="76">
        <f t="shared" si="11"/>
        <v>281.92145929552498</v>
      </c>
      <c r="Z25" s="73">
        <f t="shared" si="12"/>
        <v>1180.348765778504</v>
      </c>
      <c r="AA25" s="74">
        <f t="shared" si="13"/>
        <v>1118.7515961266161</v>
      </c>
      <c r="AE25" s="121" t="str">
        <f t="shared" si="5"/>
        <v>25775</v>
      </c>
      <c r="AF25" s="142"/>
      <c r="AG25" s="143"/>
      <c r="AH25" s="144"/>
      <c r="AI25" s="145">
        <f t="shared" si="0"/>
        <v>25775</v>
      </c>
      <c r="AJ25" s="146">
        <f t="shared" si="6"/>
        <v>25775</v>
      </c>
      <c r="AK25" s="122"/>
      <c r="AL25" s="138">
        <f t="shared" si="7"/>
        <v>0</v>
      </c>
      <c r="AM25" s="147">
        <f t="shared" si="7"/>
        <v>32741</v>
      </c>
      <c r="AN25" s="148">
        <f t="shared" si="8"/>
        <v>32741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2013</v>
      </c>
      <c r="D26" s="68">
        <v>7</v>
      </c>
      <c r="E26" s="68">
        <v>24</v>
      </c>
      <c r="F26" s="69">
        <v>58516</v>
      </c>
      <c r="G26" s="68">
        <v>0</v>
      </c>
      <c r="H26" s="69">
        <v>142953</v>
      </c>
      <c r="I26" s="68">
        <v>0</v>
      </c>
      <c r="J26" s="68">
        <v>70</v>
      </c>
      <c r="K26" s="68">
        <v>0</v>
      </c>
      <c r="L26" s="69">
        <v>296.22289999999998</v>
      </c>
      <c r="M26" s="69">
        <v>29.8</v>
      </c>
      <c r="N26" s="70">
        <v>0</v>
      </c>
      <c r="O26" s="71">
        <v>32441</v>
      </c>
      <c r="P26" s="58">
        <f t="shared" si="2"/>
        <v>32441</v>
      </c>
      <c r="Q26" s="38">
        <v>24</v>
      </c>
      <c r="R26" s="77">
        <f t="shared" si="3"/>
        <v>8612.9688494554302</v>
      </c>
      <c r="S26" s="73">
        <f>'Mérida oeste'!F29*1000000</f>
        <v>36060.777978899998</v>
      </c>
      <c r="T26" s="74">
        <f t="shared" si="9"/>
        <v>967.83930961330668</v>
      </c>
      <c r="V26" s="78">
        <f t="shared" si="4"/>
        <v>32441</v>
      </c>
      <c r="W26" s="79">
        <f t="shared" si="10"/>
        <v>1145643.2094699999</v>
      </c>
      <c r="Y26" s="76">
        <f t="shared" si="11"/>
        <v>279.41332244518361</v>
      </c>
      <c r="Z26" s="73">
        <f t="shared" si="12"/>
        <v>1169.8476984134948</v>
      </c>
      <c r="AA26" s="74">
        <f t="shared" si="13"/>
        <v>1108.7985329166177</v>
      </c>
      <c r="AE26" s="121" t="str">
        <f t="shared" si="5"/>
        <v>58516</v>
      </c>
      <c r="AF26" s="142"/>
      <c r="AG26" s="143"/>
      <c r="AH26" s="144"/>
      <c r="AI26" s="145">
        <f t="shared" si="0"/>
        <v>58516</v>
      </c>
      <c r="AJ26" s="146">
        <f t="shared" si="6"/>
        <v>58516</v>
      </c>
      <c r="AK26" s="122"/>
      <c r="AL26" s="138">
        <f t="shared" si="7"/>
        <v>0</v>
      </c>
      <c r="AM26" s="147">
        <f t="shared" si="7"/>
        <v>32441</v>
      </c>
      <c r="AN26" s="148">
        <f t="shared" si="8"/>
        <v>32441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2013</v>
      </c>
      <c r="D27" s="68">
        <v>7</v>
      </c>
      <c r="E27" s="68">
        <v>25</v>
      </c>
      <c r="F27" s="69">
        <v>90957</v>
      </c>
      <c r="G27" s="68">
        <v>0</v>
      </c>
      <c r="H27" s="69">
        <v>144504</v>
      </c>
      <c r="I27" s="68">
        <v>0</v>
      </c>
      <c r="J27" s="68">
        <v>70</v>
      </c>
      <c r="K27" s="68">
        <v>0</v>
      </c>
      <c r="L27" s="69">
        <v>296.51060000000001</v>
      </c>
      <c r="M27" s="69">
        <v>30.1</v>
      </c>
      <c r="N27" s="70">
        <v>0</v>
      </c>
      <c r="O27" s="71">
        <v>32252</v>
      </c>
      <c r="P27" s="58">
        <f t="shared" si="2"/>
        <v>32252</v>
      </c>
      <c r="Q27" s="38">
        <v>25</v>
      </c>
      <c r="R27" s="77">
        <f t="shared" si="3"/>
        <v>8332.0125941052847</v>
      </c>
      <c r="S27" s="73">
        <f>'Mérida oeste'!F30*1000000</f>
        <v>34884.470329000003</v>
      </c>
      <c r="T27" s="74">
        <f t="shared" si="9"/>
        <v>936.26825519961085</v>
      </c>
      <c r="V27" s="78">
        <f t="shared" si="4"/>
        <v>32252</v>
      </c>
      <c r="W27" s="79">
        <f t="shared" si="10"/>
        <v>1138968.7368399999</v>
      </c>
      <c r="Y27" s="76">
        <f t="shared" si="11"/>
        <v>268.72407018508363</v>
      </c>
      <c r="Z27" s="73">
        <f t="shared" si="12"/>
        <v>1125.0939370509082</v>
      </c>
      <c r="AA27" s="74">
        <f t="shared" si="13"/>
        <v>1066.3802719680914</v>
      </c>
      <c r="AE27" s="121" t="str">
        <f t="shared" si="5"/>
        <v>90957</v>
      </c>
      <c r="AF27" s="142"/>
      <c r="AG27" s="143"/>
      <c r="AH27" s="144"/>
      <c r="AI27" s="145">
        <f t="shared" si="0"/>
        <v>90957</v>
      </c>
      <c r="AJ27" s="146">
        <f t="shared" si="6"/>
        <v>90957</v>
      </c>
      <c r="AK27" s="122"/>
      <c r="AL27" s="138">
        <f t="shared" si="7"/>
        <v>0</v>
      </c>
      <c r="AM27" s="147">
        <f t="shared" si="7"/>
        <v>32252</v>
      </c>
      <c r="AN27" s="148">
        <f t="shared" si="8"/>
        <v>32252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2013</v>
      </c>
      <c r="D28" s="68">
        <v>7</v>
      </c>
      <c r="E28" s="68">
        <v>26</v>
      </c>
      <c r="F28" s="69">
        <v>123209</v>
      </c>
      <c r="G28" s="68">
        <v>0</v>
      </c>
      <c r="H28" s="69">
        <v>146045</v>
      </c>
      <c r="I28" s="68">
        <v>0</v>
      </c>
      <c r="J28" s="68">
        <v>70</v>
      </c>
      <c r="K28" s="68">
        <v>0</v>
      </c>
      <c r="L28" s="69">
        <v>297.09030000000001</v>
      </c>
      <c r="M28" s="69">
        <v>30.5</v>
      </c>
      <c r="N28" s="70">
        <v>0</v>
      </c>
      <c r="O28" s="71">
        <v>33529</v>
      </c>
      <c r="P28" s="58">
        <f t="shared" si="2"/>
        <v>33529</v>
      </c>
      <c r="Q28" s="38">
        <v>26</v>
      </c>
      <c r="R28" s="77">
        <f t="shared" si="3"/>
        <v>8296.7126686490883</v>
      </c>
      <c r="S28" s="73">
        <f>'Mérida oeste'!F31*1000000</f>
        <v>34736.6766011</v>
      </c>
      <c r="T28" s="74">
        <f t="shared" si="9"/>
        <v>932.30160257609805</v>
      </c>
      <c r="V28" s="78">
        <f t="shared" si="4"/>
        <v>33529</v>
      </c>
      <c r="W28" s="79">
        <f t="shared" si="10"/>
        <v>1184065.5704300001</v>
      </c>
      <c r="Y28" s="76">
        <f t="shared" si="11"/>
        <v>278.18047906713525</v>
      </c>
      <c r="Z28" s="73">
        <f t="shared" si="12"/>
        <v>1164.6860297582818</v>
      </c>
      <c r="AA28" s="74">
        <f t="shared" si="13"/>
        <v>1103.9062288670707</v>
      </c>
      <c r="AE28" s="121" t="str">
        <f t="shared" si="5"/>
        <v>123209</v>
      </c>
      <c r="AF28" s="142"/>
      <c r="AG28" s="143"/>
      <c r="AH28" s="144"/>
      <c r="AI28" s="145">
        <f t="shared" si="0"/>
        <v>123209</v>
      </c>
      <c r="AJ28" s="146">
        <f t="shared" si="6"/>
        <v>123209</v>
      </c>
      <c r="AK28" s="122"/>
      <c r="AL28" s="138">
        <f t="shared" si="7"/>
        <v>0</v>
      </c>
      <c r="AM28" s="147">
        <f t="shared" si="7"/>
        <v>33529</v>
      </c>
      <c r="AN28" s="148">
        <f t="shared" si="8"/>
        <v>33529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2013</v>
      </c>
      <c r="D29" s="68">
        <v>7</v>
      </c>
      <c r="E29" s="68">
        <v>27</v>
      </c>
      <c r="F29" s="69">
        <v>156738</v>
      </c>
      <c r="G29" s="68">
        <v>0</v>
      </c>
      <c r="H29" s="69">
        <v>147655</v>
      </c>
      <c r="I29" s="68">
        <v>0</v>
      </c>
      <c r="J29" s="68">
        <v>70</v>
      </c>
      <c r="K29" s="68">
        <v>0</v>
      </c>
      <c r="L29" s="69">
        <v>296.26920000000001</v>
      </c>
      <c r="M29" s="69">
        <v>30.3</v>
      </c>
      <c r="N29" s="70">
        <v>0</v>
      </c>
      <c r="O29" s="71">
        <v>33719</v>
      </c>
      <c r="P29" s="58">
        <f t="shared" si="2"/>
        <v>33719</v>
      </c>
      <c r="Q29" s="38">
        <v>27</v>
      </c>
      <c r="R29" s="77">
        <f t="shared" si="3"/>
        <v>8222.6063670106068</v>
      </c>
      <c r="S29" s="73">
        <f>'Mérida oeste'!F32*1000000</f>
        <v>34426.408337400004</v>
      </c>
      <c r="T29" s="74">
        <f t="shared" si="9"/>
        <v>923.97427746098185</v>
      </c>
      <c r="V29" s="78">
        <f t="shared" si="4"/>
        <v>33719</v>
      </c>
      <c r="W29" s="79">
        <f t="shared" si="10"/>
        <v>1190775.35773</v>
      </c>
      <c r="Y29" s="76">
        <f t="shared" si="11"/>
        <v>277.25806408923063</v>
      </c>
      <c r="Z29" s="73">
        <f t="shared" si="12"/>
        <v>1160.8240627287908</v>
      </c>
      <c r="AA29" s="74">
        <f t="shared" si="13"/>
        <v>1100.2458007769189</v>
      </c>
      <c r="AE29" s="121" t="str">
        <f t="shared" si="5"/>
        <v>156738</v>
      </c>
      <c r="AF29" s="142"/>
      <c r="AG29" s="143"/>
      <c r="AH29" s="144"/>
      <c r="AI29" s="145">
        <f t="shared" si="0"/>
        <v>156738</v>
      </c>
      <c r="AJ29" s="146">
        <f t="shared" si="6"/>
        <v>156738</v>
      </c>
      <c r="AK29" s="122"/>
      <c r="AL29" s="138">
        <f t="shared" si="7"/>
        <v>0</v>
      </c>
      <c r="AM29" s="147">
        <f t="shared" si="7"/>
        <v>33719</v>
      </c>
      <c r="AN29" s="148">
        <f t="shared" si="8"/>
        <v>33719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2013</v>
      </c>
      <c r="D30" s="68">
        <v>7</v>
      </c>
      <c r="E30" s="68">
        <v>28</v>
      </c>
      <c r="F30" s="69">
        <v>190457</v>
      </c>
      <c r="G30" s="68">
        <v>0</v>
      </c>
      <c r="H30" s="69">
        <v>149255</v>
      </c>
      <c r="I30" s="68">
        <v>0</v>
      </c>
      <c r="J30" s="68">
        <v>70</v>
      </c>
      <c r="K30" s="68">
        <v>0</v>
      </c>
      <c r="L30" s="69">
        <v>298.67489999999998</v>
      </c>
      <c r="M30" s="69">
        <v>30.3</v>
      </c>
      <c r="N30" s="70">
        <v>0</v>
      </c>
      <c r="O30" s="71">
        <v>34426</v>
      </c>
      <c r="P30" s="58">
        <f t="shared" si="2"/>
        <v>34426</v>
      </c>
      <c r="Q30" s="38">
        <v>28</v>
      </c>
      <c r="R30" s="77">
        <f t="shared" si="3"/>
        <v>8198.62819743002</v>
      </c>
      <c r="S30" s="73">
        <f>'Mérida oeste'!F33*1000000</f>
        <v>34326.016537000003</v>
      </c>
      <c r="T30" s="74">
        <f t="shared" si="9"/>
        <v>921.27985054521127</v>
      </c>
      <c r="V30" s="78">
        <f t="shared" si="4"/>
        <v>34426</v>
      </c>
      <c r="W30" s="79">
        <f t="shared" si="10"/>
        <v>1215742.8294200001</v>
      </c>
      <c r="Y30" s="76">
        <f t="shared" si="11"/>
        <v>282.24597432472586</v>
      </c>
      <c r="Z30" s="73">
        <f t="shared" si="12"/>
        <v>1181.7074453027619</v>
      </c>
      <c r="AA30" s="74">
        <f t="shared" si="13"/>
        <v>1120.03937218947</v>
      </c>
      <c r="AE30" s="121" t="str">
        <f t="shared" si="5"/>
        <v>190457</v>
      </c>
      <c r="AF30" s="142"/>
      <c r="AG30" s="143"/>
      <c r="AH30" s="144"/>
      <c r="AI30" s="145">
        <f t="shared" si="0"/>
        <v>190457</v>
      </c>
      <c r="AJ30" s="146">
        <f t="shared" si="6"/>
        <v>190457</v>
      </c>
      <c r="AK30" s="122"/>
      <c r="AL30" s="138">
        <f t="shared" si="7"/>
        <v>0</v>
      </c>
      <c r="AM30" s="147">
        <f t="shared" si="7"/>
        <v>34426</v>
      </c>
      <c r="AN30" s="148">
        <f t="shared" si="8"/>
        <v>34426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2013</v>
      </c>
      <c r="D31" s="68">
        <v>7</v>
      </c>
      <c r="E31" s="68">
        <v>29</v>
      </c>
      <c r="F31" s="69">
        <v>224883</v>
      </c>
      <c r="G31" s="68">
        <v>0</v>
      </c>
      <c r="H31" s="69">
        <v>150890</v>
      </c>
      <c r="I31" s="68">
        <v>0</v>
      </c>
      <c r="J31" s="68">
        <v>70</v>
      </c>
      <c r="K31" s="68">
        <v>0</v>
      </c>
      <c r="L31" s="69">
        <v>298.8904</v>
      </c>
      <c r="M31" s="69">
        <v>30.5</v>
      </c>
      <c r="N31" s="70">
        <v>0</v>
      </c>
      <c r="O31" s="71">
        <v>19683</v>
      </c>
      <c r="P31" s="58">
        <f t="shared" si="2"/>
        <v>19683</v>
      </c>
      <c r="Q31" s="38">
        <v>29</v>
      </c>
      <c r="R31" s="77">
        <f t="shared" si="3"/>
        <v>8401.1716620569405</v>
      </c>
      <c r="S31" s="73">
        <f>'Mérida oeste'!F34*1000000</f>
        <v>35174.025514699999</v>
      </c>
      <c r="T31" s="74">
        <f t="shared" si="9"/>
        <v>944.03965966533838</v>
      </c>
      <c r="V31" s="78">
        <f t="shared" si="4"/>
        <v>19683</v>
      </c>
      <c r="W31" s="79">
        <f t="shared" si="10"/>
        <v>695098.64960999996</v>
      </c>
      <c r="Y31" s="76">
        <f t="shared" si="11"/>
        <v>165.36026182426676</v>
      </c>
      <c r="Z31" s="73">
        <f t="shared" si="12"/>
        <v>692.33034420584011</v>
      </c>
      <c r="AA31" s="74">
        <f t="shared" si="13"/>
        <v>656.20069261166066</v>
      </c>
      <c r="AE31" s="121" t="str">
        <f t="shared" si="5"/>
        <v>224883</v>
      </c>
      <c r="AF31" s="142"/>
      <c r="AG31" s="143"/>
      <c r="AH31" s="144"/>
      <c r="AI31" s="145">
        <f t="shared" si="0"/>
        <v>224883</v>
      </c>
      <c r="AJ31" s="146">
        <f t="shared" si="6"/>
        <v>224883</v>
      </c>
      <c r="AK31" s="122"/>
      <c r="AL31" s="138">
        <f t="shared" si="7"/>
        <v>0</v>
      </c>
      <c r="AM31" s="147">
        <f t="shared" si="7"/>
        <v>19683</v>
      </c>
      <c r="AN31" s="148">
        <f t="shared" si="8"/>
        <v>19683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2013</v>
      </c>
      <c r="D32" s="68">
        <v>7</v>
      </c>
      <c r="E32" s="68">
        <v>30</v>
      </c>
      <c r="F32" s="69">
        <v>244566</v>
      </c>
      <c r="G32" s="68">
        <v>0</v>
      </c>
      <c r="H32" s="69">
        <v>151805</v>
      </c>
      <c r="I32" s="68">
        <v>0</v>
      </c>
      <c r="J32" s="68">
        <v>70</v>
      </c>
      <c r="K32" s="68">
        <v>0</v>
      </c>
      <c r="L32" s="69">
        <v>306.60930000000002</v>
      </c>
      <c r="M32" s="69">
        <v>30.2</v>
      </c>
      <c r="N32" s="70">
        <v>0</v>
      </c>
      <c r="O32" s="71">
        <v>17323</v>
      </c>
      <c r="P32" s="58">
        <f t="shared" si="2"/>
        <v>17323</v>
      </c>
      <c r="Q32" s="38">
        <v>30</v>
      </c>
      <c r="R32" s="77">
        <f t="shared" si="3"/>
        <v>8313.9545914063256</v>
      </c>
      <c r="S32" s="73">
        <f>'Mérida oeste'!F35*1000000</f>
        <v>34808.865083299999</v>
      </c>
      <c r="T32" s="74">
        <f t="shared" si="9"/>
        <v>934.23907743632878</v>
      </c>
      <c r="V32" s="78">
        <f t="shared" si="4"/>
        <v>17323</v>
      </c>
      <c r="W32" s="79">
        <f t="shared" si="10"/>
        <v>611756.02841000003</v>
      </c>
      <c r="Y32" s="76">
        <f t="shared" si="11"/>
        <v>144.02263538693177</v>
      </c>
      <c r="Z32" s="73">
        <f t="shared" si="12"/>
        <v>602.99396983800591</v>
      </c>
      <c r="AA32" s="74">
        <f t="shared" si="13"/>
        <v>571.52638759787089</v>
      </c>
      <c r="AE32" s="121" t="str">
        <f t="shared" si="5"/>
        <v>244566</v>
      </c>
      <c r="AF32" s="142"/>
      <c r="AG32" s="143"/>
      <c r="AH32" s="144"/>
      <c r="AI32" s="145">
        <f t="shared" si="0"/>
        <v>244566</v>
      </c>
      <c r="AJ32" s="146">
        <f t="shared" si="6"/>
        <v>244566</v>
      </c>
      <c r="AK32" s="122"/>
      <c r="AL32" s="138">
        <f t="shared" si="7"/>
        <v>0</v>
      </c>
      <c r="AM32" s="147">
        <f t="shared" si="7"/>
        <v>17323</v>
      </c>
      <c r="AN32" s="148">
        <f t="shared" si="8"/>
        <v>17323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2013</v>
      </c>
      <c r="D33" s="68">
        <v>7</v>
      </c>
      <c r="E33" s="68">
        <v>31</v>
      </c>
      <c r="F33" s="69">
        <v>261889</v>
      </c>
      <c r="G33" s="68">
        <v>0</v>
      </c>
      <c r="H33" s="69">
        <v>152603</v>
      </c>
      <c r="I33" s="68">
        <v>0</v>
      </c>
      <c r="J33" s="68">
        <v>70</v>
      </c>
      <c r="K33" s="68">
        <v>0</v>
      </c>
      <c r="L33" s="69">
        <v>307.53579999999999</v>
      </c>
      <c r="M33" s="69">
        <v>30.5</v>
      </c>
      <c r="N33" s="70">
        <v>0</v>
      </c>
      <c r="O33" s="71">
        <v>16743</v>
      </c>
      <c r="P33" s="58">
        <f t="shared" si="2"/>
        <v>16743</v>
      </c>
      <c r="Q33" s="38">
        <v>31</v>
      </c>
      <c r="R33" s="80">
        <f t="shared" si="3"/>
        <v>8347.9132988201018</v>
      </c>
      <c r="S33" s="81">
        <f>'Mérida oeste'!F36*1000000</f>
        <v>34951.043399499998</v>
      </c>
      <c r="T33" s="82">
        <f t="shared" si="9"/>
        <v>938.05501738841485</v>
      </c>
      <c r="V33" s="83">
        <f t="shared" si="4"/>
        <v>16743</v>
      </c>
      <c r="W33" s="84">
        <f t="shared" si="10"/>
        <v>591273.51980999997</v>
      </c>
      <c r="Y33" s="76">
        <f t="shared" si="11"/>
        <v>139.76911236214497</v>
      </c>
      <c r="Z33" s="73">
        <f t="shared" si="12"/>
        <v>585.18531963782846</v>
      </c>
      <c r="AA33" s="74">
        <f t="shared" si="13"/>
        <v>554.64709190667884</v>
      </c>
      <c r="AE33" s="121" t="str">
        <f t="shared" si="5"/>
        <v>261889</v>
      </c>
      <c r="AF33" s="142"/>
      <c r="AG33" s="143"/>
      <c r="AH33" s="144"/>
      <c r="AI33" s="145">
        <f t="shared" si="0"/>
        <v>261889</v>
      </c>
      <c r="AJ33" s="146">
        <f t="shared" si="6"/>
        <v>261889</v>
      </c>
      <c r="AK33" s="122"/>
      <c r="AL33" s="138">
        <f t="shared" si="7"/>
        <v>0</v>
      </c>
      <c r="AM33" s="150">
        <f t="shared" si="7"/>
        <v>16743</v>
      </c>
      <c r="AN33" s="148">
        <f t="shared" si="8"/>
        <v>16743</v>
      </c>
      <c r="AO33" s="149">
        <f t="shared" si="1"/>
        <v>1</v>
      </c>
      <c r="AP33" s="122"/>
    </row>
    <row r="34" spans="1:42" ht="13.5" thickBot="1" x14ac:dyDescent="0.25">
      <c r="A34" s="85">
        <v>227</v>
      </c>
      <c r="B34" s="86">
        <v>0.375</v>
      </c>
      <c r="C34" s="87">
        <v>2013</v>
      </c>
      <c r="D34" s="87">
        <v>8</v>
      </c>
      <c r="E34" s="87">
        <v>1</v>
      </c>
      <c r="F34" s="88">
        <v>278632</v>
      </c>
      <c r="G34" s="87">
        <v>0</v>
      </c>
      <c r="H34" s="88">
        <v>153374</v>
      </c>
      <c r="I34" s="87">
        <v>0</v>
      </c>
      <c r="J34" s="87">
        <v>70</v>
      </c>
      <c r="K34" s="87">
        <v>0</v>
      </c>
      <c r="L34" s="88">
        <v>307.72179999999997</v>
      </c>
      <c r="M34" s="88">
        <v>30.5</v>
      </c>
      <c r="N34" s="89">
        <v>0</v>
      </c>
      <c r="O34" s="90">
        <v>16588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278632</v>
      </c>
      <c r="AF34" s="151"/>
      <c r="AG34" s="152"/>
      <c r="AH34" s="153"/>
      <c r="AI34" s="154">
        <f t="shared" si="0"/>
        <v>278632</v>
      </c>
      <c r="AJ34" s="155">
        <f t="shared" si="6"/>
        <v>278632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311947</v>
      </c>
      <c r="M36" s="101">
        <f>MAX(M3:M34)</f>
        <v>30.6</v>
      </c>
      <c r="N36" s="99" t="s">
        <v>10</v>
      </c>
      <c r="O36" s="101">
        <f>SUM(O3:O33)</f>
        <v>854139</v>
      </c>
      <c r="Q36" s="99" t="s">
        <v>45</v>
      </c>
      <c r="R36" s="102">
        <f>AVERAGE(R3:R33)</f>
        <v>8297.4852006189958</v>
      </c>
      <c r="S36" s="102">
        <f>AVERAGE(S3:S33)</f>
        <v>34739.911037951621</v>
      </c>
      <c r="T36" s="103">
        <f>AVERAGE(T3:T33)</f>
        <v>932.38841199355682</v>
      </c>
      <c r="V36" s="104">
        <f>SUM(V3:V33)</f>
        <v>854139</v>
      </c>
      <c r="W36" s="105">
        <f>SUM(W3:W33)</f>
        <v>30163636.919129997</v>
      </c>
      <c r="Y36" s="106">
        <f>SUM(Y3:Y33)</f>
        <v>7087.6308615056669</v>
      </c>
      <c r="Z36" s="107">
        <f>SUM(Z3:Z33)</f>
        <v>29674.49289095194</v>
      </c>
      <c r="AA36" s="108">
        <f>SUM(AA3:AA33)</f>
        <v>28125.91265269318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17155843</v>
      </c>
      <c r="AK36" s="162" t="s">
        <v>50</v>
      </c>
      <c r="AL36" s="163"/>
      <c r="AM36" s="163"/>
      <c r="AN36" s="161">
        <f>SUM(AN3:AN33)</f>
        <v>-119581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19420.277793750007</v>
      </c>
      <c r="M37" s="109">
        <f>AVERAGE(M3:M34)</f>
        <v>29.490625000000001</v>
      </c>
      <c r="N37" s="99" t="s">
        <v>46</v>
      </c>
      <c r="O37" s="110">
        <f>O36*35.31467</f>
        <v>30163636.919130001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175.84119999999999</v>
      </c>
      <c r="M38" s="110">
        <f>MIN(M3:M34)</f>
        <v>27.3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21362.30557312501</v>
      </c>
      <c r="M44" s="118">
        <f>M37*(1+$L$43)</f>
        <v>32.439687500000005</v>
      </c>
    </row>
    <row r="45" spans="1:42" x14ac:dyDescent="0.2">
      <c r="K45" s="117" t="s">
        <v>59</v>
      </c>
      <c r="L45" s="118">
        <f>L37*(1-$L$43)</f>
        <v>17478.250014375008</v>
      </c>
      <c r="M45" s="118">
        <f>M37*(1-$L$43)</f>
        <v>26.541562500000001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>
      <selection activeCell="A6" sqref="A6:J6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2013</v>
      </c>
      <c r="D3" s="54">
        <v>7</v>
      </c>
      <c r="E3" s="54">
        <v>1</v>
      </c>
      <c r="F3" s="55">
        <v>119533</v>
      </c>
      <c r="G3" s="54">
        <v>0</v>
      </c>
      <c r="H3" s="55">
        <v>367585</v>
      </c>
      <c r="I3" s="54">
        <v>0</v>
      </c>
      <c r="J3" s="54">
        <v>6</v>
      </c>
      <c r="K3" s="54">
        <v>0</v>
      </c>
      <c r="L3" s="55">
        <v>312.3381</v>
      </c>
      <c r="M3" s="55">
        <v>29.6</v>
      </c>
      <c r="N3" s="56">
        <v>0</v>
      </c>
      <c r="O3" s="57">
        <v>0</v>
      </c>
      <c r="P3" s="58">
        <f>F4-F3</f>
        <v>4416</v>
      </c>
      <c r="Q3" s="38">
        <v>1</v>
      </c>
      <c r="R3" s="59">
        <f>S3/4.1868</f>
        <v>8293.8713305149522</v>
      </c>
      <c r="S3" s="73">
        <f>'Mérida oeste'!F6*1000000</f>
        <v>34724.780486600001</v>
      </c>
      <c r="T3" s="60">
        <f>R3*0.11237</f>
        <v>931.98232140996515</v>
      </c>
      <c r="U3" s="61"/>
      <c r="V3" s="60">
        <f>O3</f>
        <v>0</v>
      </c>
      <c r="W3" s="62">
        <f>V3*35.31467</f>
        <v>0</v>
      </c>
      <c r="X3" s="61"/>
      <c r="Y3" s="63">
        <f>V3*R3/1000000</f>
        <v>0</v>
      </c>
      <c r="Z3" s="64">
        <f>S3*V3/1000000</f>
        <v>0</v>
      </c>
      <c r="AA3" s="65">
        <f>W3*T3/1000000</f>
        <v>0</v>
      </c>
      <c r="AE3" s="121" t="str">
        <f>RIGHT(F3,6)</f>
        <v>119533</v>
      </c>
      <c r="AF3" s="133"/>
      <c r="AG3" s="134"/>
      <c r="AH3" s="135"/>
      <c r="AI3" s="136">
        <f t="shared" ref="AI3:AI34" si="0">IFERROR(AE3*1,0)</f>
        <v>119533</v>
      </c>
      <c r="AJ3" s="137">
        <f>(AI3-AH3)</f>
        <v>119533</v>
      </c>
      <c r="AK3" s="122"/>
      <c r="AL3" s="138">
        <f>AH4-AH3</f>
        <v>0</v>
      </c>
      <c r="AM3" s="139">
        <f>AI4-AI3</f>
        <v>4416</v>
      </c>
      <c r="AN3" s="140">
        <f>(AM3-AL3)</f>
        <v>4416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2013</v>
      </c>
      <c r="D4" s="68">
        <v>7</v>
      </c>
      <c r="E4" s="68">
        <v>2</v>
      </c>
      <c r="F4" s="69">
        <v>123949</v>
      </c>
      <c r="G4" s="68">
        <v>0</v>
      </c>
      <c r="H4" s="69">
        <v>367792</v>
      </c>
      <c r="I4" s="68">
        <v>0</v>
      </c>
      <c r="J4" s="68">
        <v>6</v>
      </c>
      <c r="K4" s="68">
        <v>0</v>
      </c>
      <c r="L4" s="69">
        <v>304.31229999999999</v>
      </c>
      <c r="M4" s="69">
        <v>32.200000000000003</v>
      </c>
      <c r="N4" s="70">
        <v>0</v>
      </c>
      <c r="O4" s="71">
        <v>2970</v>
      </c>
      <c r="P4" s="58">
        <f t="shared" ref="P4:P33" si="2">F5-F4</f>
        <v>2970</v>
      </c>
      <c r="Q4" s="38">
        <v>2</v>
      </c>
      <c r="R4" s="72">
        <f t="shared" ref="R4:R33" si="3">S4/4.1868</f>
        <v>8318.1060230486291</v>
      </c>
      <c r="S4" s="73">
        <f>'Mérida oeste'!F7*1000000</f>
        <v>34826.2462973</v>
      </c>
      <c r="T4" s="74">
        <f>R4*0.11237</f>
        <v>934.70557380997445</v>
      </c>
      <c r="U4" s="61"/>
      <c r="V4" s="74">
        <f t="shared" ref="V4:V33" si="4">O4</f>
        <v>2970</v>
      </c>
      <c r="W4" s="75">
        <f>V4*35.31467</f>
        <v>104884.5699</v>
      </c>
      <c r="X4" s="61"/>
      <c r="Y4" s="76">
        <f>V4*R4/1000000</f>
        <v>24.70477488845443</v>
      </c>
      <c r="Z4" s="73">
        <f>S4*V4/1000000</f>
        <v>103.433951502981</v>
      </c>
      <c r="AA4" s="74">
        <f>W4*T4/1000000</f>
        <v>98.036192092191868</v>
      </c>
      <c r="AE4" s="121" t="str">
        <f t="shared" ref="AE4:AE34" si="5">RIGHT(F4,6)</f>
        <v>123949</v>
      </c>
      <c r="AF4" s="142"/>
      <c r="AG4" s="143"/>
      <c r="AH4" s="144"/>
      <c r="AI4" s="145">
        <f t="shared" si="0"/>
        <v>123949</v>
      </c>
      <c r="AJ4" s="146">
        <f t="shared" ref="AJ4:AJ34" si="6">(AI4-AH4)</f>
        <v>123949</v>
      </c>
      <c r="AK4" s="122"/>
      <c r="AL4" s="138">
        <f t="shared" ref="AL4:AM33" si="7">AH5-AH4</f>
        <v>0</v>
      </c>
      <c r="AM4" s="147">
        <f t="shared" si="7"/>
        <v>2970</v>
      </c>
      <c r="AN4" s="148">
        <f t="shared" ref="AN4:AN33" si="8">(AM4-AL4)</f>
        <v>2970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2013</v>
      </c>
      <c r="D5" s="68">
        <v>7</v>
      </c>
      <c r="E5" s="68">
        <v>3</v>
      </c>
      <c r="F5" s="69">
        <v>126919</v>
      </c>
      <c r="G5" s="68">
        <v>0</v>
      </c>
      <c r="H5" s="69">
        <v>367933</v>
      </c>
      <c r="I5" s="68">
        <v>0</v>
      </c>
      <c r="J5" s="68">
        <v>6</v>
      </c>
      <c r="K5" s="68">
        <v>0</v>
      </c>
      <c r="L5" s="69">
        <v>301.15449999999998</v>
      </c>
      <c r="M5" s="69">
        <v>31.4</v>
      </c>
      <c r="N5" s="70">
        <v>0</v>
      </c>
      <c r="O5" s="71">
        <v>6063</v>
      </c>
      <c r="P5" s="58">
        <f t="shared" si="2"/>
        <v>6063</v>
      </c>
      <c r="Q5" s="38">
        <v>3</v>
      </c>
      <c r="R5" s="72">
        <f t="shared" si="3"/>
        <v>8216.2000506353324</v>
      </c>
      <c r="S5" s="73">
        <f>'Mérida oeste'!F8*1000000</f>
        <v>34399.586372000005</v>
      </c>
      <c r="T5" s="74">
        <f t="shared" ref="T5:T33" si="9">R5*0.11237</f>
        <v>923.25439968989224</v>
      </c>
      <c r="U5" s="61"/>
      <c r="V5" s="74">
        <f t="shared" si="4"/>
        <v>6063</v>
      </c>
      <c r="W5" s="75">
        <f t="shared" ref="W5:W33" si="10">V5*35.31467</f>
        <v>214112.84421000001</v>
      </c>
      <c r="X5" s="61"/>
      <c r="Y5" s="76">
        <f t="shared" ref="Y5:Y33" si="11">V5*R5/1000000</f>
        <v>49.814820907002016</v>
      </c>
      <c r="Z5" s="73">
        <f t="shared" ref="Z5:Z33" si="12">S5*V5/1000000</f>
        <v>208.56469217343604</v>
      </c>
      <c r="AA5" s="74">
        <f t="shared" ref="AA5:AA33" si="13">W5*T5/1000000</f>
        <v>197.68062544699899</v>
      </c>
      <c r="AE5" s="121" t="str">
        <f t="shared" si="5"/>
        <v>126919</v>
      </c>
      <c r="AF5" s="142"/>
      <c r="AG5" s="143"/>
      <c r="AH5" s="144"/>
      <c r="AI5" s="145">
        <f t="shared" si="0"/>
        <v>126919</v>
      </c>
      <c r="AJ5" s="146">
        <f t="shared" si="6"/>
        <v>126919</v>
      </c>
      <c r="AK5" s="122"/>
      <c r="AL5" s="138">
        <f t="shared" si="7"/>
        <v>0</v>
      </c>
      <c r="AM5" s="147">
        <f t="shared" si="7"/>
        <v>6063</v>
      </c>
      <c r="AN5" s="148">
        <f t="shared" si="8"/>
        <v>6063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2013</v>
      </c>
      <c r="D6" s="68">
        <v>7</v>
      </c>
      <c r="E6" s="68">
        <v>4</v>
      </c>
      <c r="F6" s="69">
        <v>132982</v>
      </c>
      <c r="G6" s="68">
        <v>0</v>
      </c>
      <c r="H6" s="69">
        <v>368222</v>
      </c>
      <c r="I6" s="68">
        <v>0</v>
      </c>
      <c r="J6" s="68">
        <v>6</v>
      </c>
      <c r="K6" s="68">
        <v>0</v>
      </c>
      <c r="L6" s="69">
        <v>299.11200000000002</v>
      </c>
      <c r="M6" s="69">
        <v>31</v>
      </c>
      <c r="N6" s="70">
        <v>0</v>
      </c>
      <c r="O6" s="71">
        <v>6293</v>
      </c>
      <c r="P6" s="58">
        <f t="shared" si="2"/>
        <v>6293</v>
      </c>
      <c r="Q6" s="38">
        <v>4</v>
      </c>
      <c r="R6" s="72">
        <f t="shared" si="3"/>
        <v>8254.3208625441875</v>
      </c>
      <c r="S6" s="73">
        <f>'Mérida oeste'!F9*1000000</f>
        <v>34559.1905873</v>
      </c>
      <c r="T6" s="74">
        <f t="shared" si="9"/>
        <v>927.53803532409029</v>
      </c>
      <c r="U6" s="61"/>
      <c r="V6" s="74">
        <f t="shared" si="4"/>
        <v>6293</v>
      </c>
      <c r="W6" s="75">
        <f t="shared" si="10"/>
        <v>222235.21831</v>
      </c>
      <c r="X6" s="61"/>
      <c r="Y6" s="76">
        <f t="shared" si="11"/>
        <v>51.94444118799057</v>
      </c>
      <c r="Z6" s="73">
        <f t="shared" si="12"/>
        <v>217.48098636587892</v>
      </c>
      <c r="AA6" s="74">
        <f t="shared" si="13"/>
        <v>206.13161777107769</v>
      </c>
      <c r="AE6" s="121" t="str">
        <f t="shared" si="5"/>
        <v>132982</v>
      </c>
      <c r="AF6" s="142"/>
      <c r="AG6" s="143"/>
      <c r="AH6" s="144"/>
      <c r="AI6" s="145">
        <f t="shared" si="0"/>
        <v>132982</v>
      </c>
      <c r="AJ6" s="146">
        <f t="shared" si="6"/>
        <v>132982</v>
      </c>
      <c r="AK6" s="122"/>
      <c r="AL6" s="138">
        <f t="shared" si="7"/>
        <v>0</v>
      </c>
      <c r="AM6" s="147">
        <f t="shared" si="7"/>
        <v>6293</v>
      </c>
      <c r="AN6" s="148">
        <f t="shared" si="8"/>
        <v>6293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2013</v>
      </c>
      <c r="D7" s="68">
        <v>7</v>
      </c>
      <c r="E7" s="68">
        <v>5</v>
      </c>
      <c r="F7" s="69">
        <v>139275</v>
      </c>
      <c r="G7" s="68">
        <v>0</v>
      </c>
      <c r="H7" s="69">
        <v>368522</v>
      </c>
      <c r="I7" s="68">
        <v>0</v>
      </c>
      <c r="J7" s="68">
        <v>6</v>
      </c>
      <c r="K7" s="68">
        <v>0</v>
      </c>
      <c r="L7" s="69">
        <v>298.90050000000002</v>
      </c>
      <c r="M7" s="69">
        <v>31.4</v>
      </c>
      <c r="N7" s="70">
        <v>0</v>
      </c>
      <c r="O7" s="71">
        <v>1619</v>
      </c>
      <c r="P7" s="58">
        <f t="shared" si="2"/>
        <v>1619</v>
      </c>
      <c r="Q7" s="38">
        <v>5</v>
      </c>
      <c r="R7" s="72">
        <f t="shared" si="3"/>
        <v>8242.4060358030001</v>
      </c>
      <c r="S7" s="73">
        <f>'Mérida oeste'!F10*1000000</f>
        <v>34509.305590700002</v>
      </c>
      <c r="T7" s="74">
        <f t="shared" si="9"/>
        <v>926.19916624318307</v>
      </c>
      <c r="U7" s="61"/>
      <c r="V7" s="74">
        <f t="shared" si="4"/>
        <v>1619</v>
      </c>
      <c r="W7" s="75">
        <f t="shared" si="10"/>
        <v>57174.450729999997</v>
      </c>
      <c r="X7" s="61"/>
      <c r="Y7" s="76">
        <f t="shared" si="11"/>
        <v>13.344455371965056</v>
      </c>
      <c r="Z7" s="73">
        <f t="shared" si="12"/>
        <v>55.8705657513433</v>
      </c>
      <c r="AA7" s="74">
        <f t="shared" si="13"/>
        <v>52.954928596537947</v>
      </c>
      <c r="AE7" s="121" t="str">
        <f t="shared" si="5"/>
        <v>139275</v>
      </c>
      <c r="AF7" s="142"/>
      <c r="AG7" s="143"/>
      <c r="AH7" s="144"/>
      <c r="AI7" s="145">
        <f t="shared" si="0"/>
        <v>139275</v>
      </c>
      <c r="AJ7" s="146">
        <f t="shared" si="6"/>
        <v>139275</v>
      </c>
      <c r="AK7" s="122"/>
      <c r="AL7" s="138">
        <f t="shared" si="7"/>
        <v>0</v>
      </c>
      <c r="AM7" s="147">
        <f t="shared" si="7"/>
        <v>1619</v>
      </c>
      <c r="AN7" s="148">
        <f t="shared" si="8"/>
        <v>1619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2013</v>
      </c>
      <c r="D8" s="68">
        <v>7</v>
      </c>
      <c r="E8" s="68">
        <v>6</v>
      </c>
      <c r="F8" s="69">
        <v>140894</v>
      </c>
      <c r="G8" s="68">
        <v>0</v>
      </c>
      <c r="H8" s="69">
        <v>368599</v>
      </c>
      <c r="I8" s="68">
        <v>0</v>
      </c>
      <c r="J8" s="68">
        <v>6</v>
      </c>
      <c r="K8" s="68">
        <v>0</v>
      </c>
      <c r="L8" s="69">
        <v>302.28440000000001</v>
      </c>
      <c r="M8" s="69">
        <v>30.4</v>
      </c>
      <c r="N8" s="70">
        <v>0</v>
      </c>
      <c r="O8" s="71">
        <v>40</v>
      </c>
      <c r="P8" s="58">
        <f t="shared" si="2"/>
        <v>40</v>
      </c>
      <c r="Q8" s="38">
        <v>6</v>
      </c>
      <c r="R8" s="72">
        <f t="shared" si="3"/>
        <v>8485.1487493551158</v>
      </c>
      <c r="S8" s="73">
        <f>'Mérida oeste'!F11*1000000</f>
        <v>35525.620783799997</v>
      </c>
      <c r="T8" s="74">
        <f t="shared" si="9"/>
        <v>953.47616496503429</v>
      </c>
      <c r="U8" s="61"/>
      <c r="V8" s="74">
        <f t="shared" si="4"/>
        <v>40</v>
      </c>
      <c r="W8" s="75">
        <f t="shared" si="10"/>
        <v>1412.5868</v>
      </c>
      <c r="X8" s="61"/>
      <c r="Y8" s="76">
        <f t="shared" si="11"/>
        <v>0.33940594997420465</v>
      </c>
      <c r="Z8" s="73">
        <f t="shared" si="12"/>
        <v>1.421024831352</v>
      </c>
      <c r="AA8" s="74">
        <f t="shared" si="13"/>
        <v>1.3468678447442299</v>
      </c>
      <c r="AE8" s="121" t="str">
        <f t="shared" si="5"/>
        <v>140894</v>
      </c>
      <c r="AF8" s="142"/>
      <c r="AG8" s="143"/>
      <c r="AH8" s="144"/>
      <c r="AI8" s="145">
        <f t="shared" si="0"/>
        <v>140894</v>
      </c>
      <c r="AJ8" s="146">
        <f t="shared" si="6"/>
        <v>140894</v>
      </c>
      <c r="AK8" s="122"/>
      <c r="AL8" s="138">
        <f t="shared" si="7"/>
        <v>0</v>
      </c>
      <c r="AM8" s="147">
        <f t="shared" si="7"/>
        <v>40</v>
      </c>
      <c r="AN8" s="148">
        <f t="shared" si="8"/>
        <v>40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2013</v>
      </c>
      <c r="D9" s="68">
        <v>7</v>
      </c>
      <c r="E9" s="68">
        <v>7</v>
      </c>
      <c r="F9" s="69">
        <v>140934</v>
      </c>
      <c r="G9" s="68">
        <v>0</v>
      </c>
      <c r="H9" s="69">
        <v>368601</v>
      </c>
      <c r="I9" s="68">
        <v>0</v>
      </c>
      <c r="J9" s="68">
        <v>6</v>
      </c>
      <c r="K9" s="68">
        <v>0</v>
      </c>
      <c r="L9" s="69">
        <v>304.4511</v>
      </c>
      <c r="M9" s="69">
        <v>29.5</v>
      </c>
      <c r="N9" s="70">
        <v>0</v>
      </c>
      <c r="O9" s="71">
        <v>22</v>
      </c>
      <c r="P9" s="58">
        <f t="shared" si="2"/>
        <v>22</v>
      </c>
      <c r="Q9" s="38">
        <v>7</v>
      </c>
      <c r="R9" s="72">
        <f t="shared" si="3"/>
        <v>8247.8458775198251</v>
      </c>
      <c r="S9" s="73">
        <f>'Mérida oeste'!F12*1000000</f>
        <v>34532.081120000003</v>
      </c>
      <c r="T9" s="74">
        <f t="shared" si="9"/>
        <v>926.81044125690278</v>
      </c>
      <c r="U9" s="61"/>
      <c r="V9" s="74">
        <f t="shared" si="4"/>
        <v>22</v>
      </c>
      <c r="W9" s="75">
        <f t="shared" si="10"/>
        <v>776.92273999999998</v>
      </c>
      <c r="X9" s="61"/>
      <c r="Y9" s="76">
        <f t="shared" si="11"/>
        <v>0.18145260930543614</v>
      </c>
      <c r="Z9" s="73">
        <f t="shared" si="12"/>
        <v>0.75970578464000005</v>
      </c>
      <c r="AA9" s="74">
        <f t="shared" si="13"/>
        <v>0.72006010748192195</v>
      </c>
      <c r="AE9" s="121" t="str">
        <f t="shared" si="5"/>
        <v>140934</v>
      </c>
      <c r="AF9" s="142"/>
      <c r="AG9" s="143"/>
      <c r="AH9" s="144"/>
      <c r="AI9" s="145">
        <f t="shared" si="0"/>
        <v>140934</v>
      </c>
      <c r="AJ9" s="146">
        <f t="shared" si="6"/>
        <v>140934</v>
      </c>
      <c r="AK9" s="122"/>
      <c r="AL9" s="138">
        <f t="shared" si="7"/>
        <v>0</v>
      </c>
      <c r="AM9" s="147">
        <f t="shared" si="7"/>
        <v>22</v>
      </c>
      <c r="AN9" s="148">
        <f t="shared" si="8"/>
        <v>22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2013</v>
      </c>
      <c r="D10" s="68">
        <v>7</v>
      </c>
      <c r="E10" s="68">
        <v>8</v>
      </c>
      <c r="F10" s="69">
        <v>140956</v>
      </c>
      <c r="G10" s="68">
        <v>0</v>
      </c>
      <c r="H10" s="69">
        <v>368602</v>
      </c>
      <c r="I10" s="68">
        <v>0</v>
      </c>
      <c r="J10" s="68">
        <v>6</v>
      </c>
      <c r="K10" s="68">
        <v>0</v>
      </c>
      <c r="L10" s="69">
        <v>306.99959999999999</v>
      </c>
      <c r="M10" s="69">
        <v>28.1</v>
      </c>
      <c r="N10" s="70">
        <v>0</v>
      </c>
      <c r="O10" s="71">
        <v>999</v>
      </c>
      <c r="P10" s="58">
        <f t="shared" si="2"/>
        <v>999</v>
      </c>
      <c r="Q10" s="38">
        <v>8</v>
      </c>
      <c r="R10" s="72">
        <f t="shared" si="3"/>
        <v>8271.571822012038</v>
      </c>
      <c r="S10" s="73">
        <f>'Mérida oeste'!F13*1000000</f>
        <v>34631.416904400001</v>
      </c>
      <c r="T10" s="74">
        <f t="shared" si="9"/>
        <v>929.47652563949271</v>
      </c>
      <c r="U10" s="61"/>
      <c r="V10" s="74">
        <f t="shared" si="4"/>
        <v>999</v>
      </c>
      <c r="W10" s="75">
        <f t="shared" si="10"/>
        <v>35279.355329999999</v>
      </c>
      <c r="X10" s="61"/>
      <c r="Y10" s="76">
        <f t="shared" si="11"/>
        <v>8.2633002501900261</v>
      </c>
      <c r="Z10" s="73">
        <f t="shared" si="12"/>
        <v>34.596785487495602</v>
      </c>
      <c r="AA10" s="74">
        <f t="shared" si="13"/>
        <v>32.791332618929516</v>
      </c>
      <c r="AE10" s="121" t="str">
        <f t="shared" si="5"/>
        <v>140956</v>
      </c>
      <c r="AF10" s="142"/>
      <c r="AG10" s="143"/>
      <c r="AH10" s="144"/>
      <c r="AI10" s="145">
        <f t="shared" si="0"/>
        <v>140956</v>
      </c>
      <c r="AJ10" s="146">
        <f t="shared" si="6"/>
        <v>140956</v>
      </c>
      <c r="AK10" s="122"/>
      <c r="AL10" s="138">
        <f t="shared" si="7"/>
        <v>0</v>
      </c>
      <c r="AM10" s="147">
        <f t="shared" si="7"/>
        <v>999</v>
      </c>
      <c r="AN10" s="148">
        <f t="shared" si="8"/>
        <v>999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2013</v>
      </c>
      <c r="D11" s="68">
        <v>7</v>
      </c>
      <c r="E11" s="68">
        <v>9</v>
      </c>
      <c r="F11" s="69">
        <v>141955</v>
      </c>
      <c r="G11" s="68">
        <v>0</v>
      </c>
      <c r="H11" s="69">
        <v>368648</v>
      </c>
      <c r="I11" s="68">
        <v>0</v>
      </c>
      <c r="J11" s="68">
        <v>6</v>
      </c>
      <c r="K11" s="68">
        <v>0</v>
      </c>
      <c r="L11" s="69">
        <v>302.74329999999998</v>
      </c>
      <c r="M11" s="69">
        <v>29.2</v>
      </c>
      <c r="N11" s="70">
        <v>0</v>
      </c>
      <c r="O11" s="71">
        <v>5559</v>
      </c>
      <c r="P11" s="58">
        <f t="shared" si="2"/>
        <v>5559</v>
      </c>
      <c r="Q11" s="38">
        <v>9</v>
      </c>
      <c r="R11" s="77">
        <f t="shared" si="3"/>
        <v>8222.958561956626</v>
      </c>
      <c r="S11" s="73">
        <f>'Mérida oeste'!F14*1000000</f>
        <v>34427.882907200001</v>
      </c>
      <c r="T11" s="74">
        <f t="shared" si="9"/>
        <v>924.01385360706604</v>
      </c>
      <c r="V11" s="78">
        <f t="shared" si="4"/>
        <v>5559</v>
      </c>
      <c r="W11" s="79">
        <f t="shared" si="10"/>
        <v>196314.25052999999</v>
      </c>
      <c r="Y11" s="76">
        <f t="shared" si="11"/>
        <v>45.711426645916887</v>
      </c>
      <c r="Z11" s="73">
        <f t="shared" si="12"/>
        <v>191.3846010811248</v>
      </c>
      <c r="AA11" s="74">
        <f t="shared" si="13"/>
        <v>181.39708715020831</v>
      </c>
      <c r="AE11" s="121" t="str">
        <f t="shared" si="5"/>
        <v>141955</v>
      </c>
      <c r="AF11" s="142"/>
      <c r="AG11" s="143"/>
      <c r="AH11" s="144"/>
      <c r="AI11" s="145">
        <f t="shared" si="0"/>
        <v>141955</v>
      </c>
      <c r="AJ11" s="146">
        <f t="shared" si="6"/>
        <v>141955</v>
      </c>
      <c r="AK11" s="122"/>
      <c r="AL11" s="138">
        <f t="shared" si="7"/>
        <v>0</v>
      </c>
      <c r="AM11" s="147">
        <f t="shared" si="7"/>
        <v>5559</v>
      </c>
      <c r="AN11" s="148">
        <f t="shared" si="8"/>
        <v>5559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2013</v>
      </c>
      <c r="D12" s="68">
        <v>7</v>
      </c>
      <c r="E12" s="68">
        <v>10</v>
      </c>
      <c r="F12" s="69">
        <v>147514</v>
      </c>
      <c r="G12" s="68">
        <v>0</v>
      </c>
      <c r="H12" s="69">
        <v>368912</v>
      </c>
      <c r="I12" s="68">
        <v>0</v>
      </c>
      <c r="J12" s="68">
        <v>6</v>
      </c>
      <c r="K12" s="68">
        <v>0</v>
      </c>
      <c r="L12" s="69">
        <v>300.74029999999999</v>
      </c>
      <c r="M12" s="69">
        <v>31.2</v>
      </c>
      <c r="N12" s="70">
        <v>0</v>
      </c>
      <c r="O12" s="71">
        <v>4766</v>
      </c>
      <c r="P12" s="58">
        <f t="shared" si="2"/>
        <v>4766</v>
      </c>
      <c r="Q12" s="38">
        <v>10</v>
      </c>
      <c r="R12" s="77">
        <f t="shared" si="3"/>
        <v>8226.3254321199965</v>
      </c>
      <c r="S12" s="73">
        <f>'Mérida oeste'!F15*1000000</f>
        <v>34441.9793192</v>
      </c>
      <c r="T12" s="74">
        <f t="shared" si="9"/>
        <v>924.39218880732403</v>
      </c>
      <c r="V12" s="78">
        <f t="shared" si="4"/>
        <v>4766</v>
      </c>
      <c r="W12" s="79">
        <f t="shared" si="10"/>
        <v>168309.71721999999</v>
      </c>
      <c r="Y12" s="76">
        <f t="shared" si="11"/>
        <v>39.206667009483901</v>
      </c>
      <c r="Z12" s="73">
        <f t="shared" si="12"/>
        <v>164.15047343530719</v>
      </c>
      <c r="AA12" s="74">
        <f t="shared" si="13"/>
        <v>155.58418789853755</v>
      </c>
      <c r="AE12" s="121" t="str">
        <f t="shared" si="5"/>
        <v>147514</v>
      </c>
      <c r="AF12" s="142"/>
      <c r="AG12" s="143"/>
      <c r="AH12" s="144"/>
      <c r="AI12" s="145">
        <f t="shared" si="0"/>
        <v>147514</v>
      </c>
      <c r="AJ12" s="146">
        <f t="shared" si="6"/>
        <v>147514</v>
      </c>
      <c r="AK12" s="122"/>
      <c r="AL12" s="138">
        <f t="shared" si="7"/>
        <v>0</v>
      </c>
      <c r="AM12" s="147">
        <f t="shared" si="7"/>
        <v>4766</v>
      </c>
      <c r="AN12" s="148">
        <f t="shared" si="8"/>
        <v>4766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2013</v>
      </c>
      <c r="D13" s="68">
        <v>7</v>
      </c>
      <c r="E13" s="68">
        <v>11</v>
      </c>
      <c r="F13" s="69">
        <v>152280</v>
      </c>
      <c r="G13" s="68">
        <v>0</v>
      </c>
      <c r="H13" s="69">
        <v>369138</v>
      </c>
      <c r="I13" s="68">
        <v>0</v>
      </c>
      <c r="J13" s="68">
        <v>6</v>
      </c>
      <c r="K13" s="68">
        <v>0</v>
      </c>
      <c r="L13" s="69">
        <v>300.16250000000002</v>
      </c>
      <c r="M13" s="69">
        <v>30.9</v>
      </c>
      <c r="N13" s="70">
        <v>0</v>
      </c>
      <c r="O13" s="71">
        <v>5425</v>
      </c>
      <c r="P13" s="58">
        <f t="shared" si="2"/>
        <v>5425</v>
      </c>
      <c r="Q13" s="38">
        <v>11</v>
      </c>
      <c r="R13" s="77">
        <f t="shared" si="3"/>
        <v>8220.303568763733</v>
      </c>
      <c r="S13" s="73">
        <f>'Mérida oeste'!F16*1000000</f>
        <v>34416.766981699999</v>
      </c>
      <c r="T13" s="74">
        <f t="shared" si="9"/>
        <v>923.71551202198066</v>
      </c>
      <c r="V13" s="78">
        <f t="shared" si="4"/>
        <v>5425</v>
      </c>
      <c r="W13" s="79">
        <f t="shared" si="10"/>
        <v>191582.08475000001</v>
      </c>
      <c r="Y13" s="76">
        <f t="shared" si="11"/>
        <v>44.595146860543252</v>
      </c>
      <c r="Z13" s="73">
        <f t="shared" si="12"/>
        <v>186.71096087572249</v>
      </c>
      <c r="AA13" s="74">
        <f t="shared" si="13"/>
        <v>176.96734350908477</v>
      </c>
      <c r="AE13" s="121" t="str">
        <f t="shared" si="5"/>
        <v>152280</v>
      </c>
      <c r="AF13" s="142"/>
      <c r="AG13" s="143"/>
      <c r="AH13" s="144"/>
      <c r="AI13" s="145">
        <f t="shared" si="0"/>
        <v>152280</v>
      </c>
      <c r="AJ13" s="146">
        <f t="shared" si="6"/>
        <v>152280</v>
      </c>
      <c r="AK13" s="122"/>
      <c r="AL13" s="138">
        <f t="shared" si="7"/>
        <v>0</v>
      </c>
      <c r="AM13" s="147">
        <f t="shared" si="7"/>
        <v>5425</v>
      </c>
      <c r="AN13" s="148">
        <f t="shared" si="8"/>
        <v>5425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2013</v>
      </c>
      <c r="D14" s="68">
        <v>7</v>
      </c>
      <c r="E14" s="68">
        <v>12</v>
      </c>
      <c r="F14" s="69">
        <v>157705</v>
      </c>
      <c r="G14" s="68">
        <v>0</v>
      </c>
      <c r="H14" s="69">
        <v>369394</v>
      </c>
      <c r="I14" s="68">
        <v>0</v>
      </c>
      <c r="J14" s="68">
        <v>6</v>
      </c>
      <c r="K14" s="68">
        <v>0</v>
      </c>
      <c r="L14" s="69">
        <v>301.38069999999999</v>
      </c>
      <c r="M14" s="69">
        <v>30.7</v>
      </c>
      <c r="N14" s="70">
        <v>0</v>
      </c>
      <c r="O14" s="71">
        <v>5344</v>
      </c>
      <c r="P14" s="58">
        <f t="shared" si="2"/>
        <v>5344</v>
      </c>
      <c r="Q14" s="38">
        <v>12</v>
      </c>
      <c r="R14" s="77">
        <f t="shared" si="3"/>
        <v>8227.3524091191375</v>
      </c>
      <c r="S14" s="73">
        <f>'Mérida oeste'!F17*1000000</f>
        <v>34446.279066500007</v>
      </c>
      <c r="T14" s="74">
        <f t="shared" si="9"/>
        <v>924.50759021271745</v>
      </c>
      <c r="V14" s="78">
        <f t="shared" si="4"/>
        <v>5344</v>
      </c>
      <c r="W14" s="79">
        <f t="shared" si="10"/>
        <v>188721.59648000001</v>
      </c>
      <c r="Y14" s="76">
        <f t="shared" si="11"/>
        <v>43.966971274332671</v>
      </c>
      <c r="Z14" s="73">
        <f t="shared" si="12"/>
        <v>184.08091533137605</v>
      </c>
      <c r="AA14" s="74">
        <f t="shared" si="13"/>
        <v>174.47454838282167</v>
      </c>
      <c r="AE14" s="121" t="str">
        <f t="shared" si="5"/>
        <v>157705</v>
      </c>
      <c r="AF14" s="142"/>
      <c r="AG14" s="143"/>
      <c r="AH14" s="144"/>
      <c r="AI14" s="145">
        <f t="shared" si="0"/>
        <v>157705</v>
      </c>
      <c r="AJ14" s="146">
        <f t="shared" si="6"/>
        <v>157705</v>
      </c>
      <c r="AK14" s="122"/>
      <c r="AL14" s="138">
        <f t="shared" si="7"/>
        <v>0</v>
      </c>
      <c r="AM14" s="147">
        <f t="shared" si="7"/>
        <v>5344</v>
      </c>
      <c r="AN14" s="148">
        <f t="shared" si="8"/>
        <v>5344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2013</v>
      </c>
      <c r="D15" s="68">
        <v>7</v>
      </c>
      <c r="E15" s="68">
        <v>13</v>
      </c>
      <c r="F15" s="69">
        <v>163049</v>
      </c>
      <c r="G15" s="68">
        <v>0</v>
      </c>
      <c r="H15" s="69">
        <v>369642</v>
      </c>
      <c r="I15" s="68">
        <v>0</v>
      </c>
      <c r="J15" s="68">
        <v>6</v>
      </c>
      <c r="K15" s="68">
        <v>0</v>
      </c>
      <c r="L15" s="69">
        <v>307.8476</v>
      </c>
      <c r="M15" s="69">
        <v>31.8</v>
      </c>
      <c r="N15" s="70">
        <v>0</v>
      </c>
      <c r="O15" s="71">
        <v>360</v>
      </c>
      <c r="P15" s="58">
        <f t="shared" si="2"/>
        <v>360</v>
      </c>
      <c r="Q15" s="38">
        <v>13</v>
      </c>
      <c r="R15" s="77">
        <f t="shared" si="3"/>
        <v>8324.0313994458793</v>
      </c>
      <c r="S15" s="73">
        <f>'Mérida oeste'!F18*1000000</f>
        <v>34851.054663200004</v>
      </c>
      <c r="T15" s="74">
        <f t="shared" si="9"/>
        <v>935.37140835573348</v>
      </c>
      <c r="V15" s="78">
        <f t="shared" si="4"/>
        <v>360</v>
      </c>
      <c r="W15" s="79">
        <f t="shared" si="10"/>
        <v>12713.281199999999</v>
      </c>
      <c r="Y15" s="76">
        <f t="shared" si="11"/>
        <v>2.9966513038005167</v>
      </c>
      <c r="Z15" s="73">
        <f t="shared" si="12"/>
        <v>12.546379678752002</v>
      </c>
      <c r="AA15" s="74">
        <f t="shared" si="13"/>
        <v>11.89163974086647</v>
      </c>
      <c r="AE15" s="121" t="str">
        <f t="shared" si="5"/>
        <v>163049</v>
      </c>
      <c r="AF15" s="142"/>
      <c r="AG15" s="143"/>
      <c r="AH15" s="144"/>
      <c r="AI15" s="145">
        <f t="shared" si="0"/>
        <v>163049</v>
      </c>
      <c r="AJ15" s="146">
        <f t="shared" si="6"/>
        <v>163049</v>
      </c>
      <c r="AK15" s="122"/>
      <c r="AL15" s="138">
        <f t="shared" si="7"/>
        <v>0</v>
      </c>
      <c r="AM15" s="147">
        <f t="shared" si="7"/>
        <v>360</v>
      </c>
      <c r="AN15" s="148">
        <f t="shared" si="8"/>
        <v>360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2013</v>
      </c>
      <c r="D16" s="68">
        <v>7</v>
      </c>
      <c r="E16" s="68">
        <v>14</v>
      </c>
      <c r="F16" s="69">
        <v>163409</v>
      </c>
      <c r="G16" s="68">
        <v>0</v>
      </c>
      <c r="H16" s="69">
        <v>369658</v>
      </c>
      <c r="I16" s="68">
        <v>0</v>
      </c>
      <c r="J16" s="68">
        <v>6</v>
      </c>
      <c r="K16" s="68">
        <v>0</v>
      </c>
      <c r="L16" s="69">
        <v>310.49349999999998</v>
      </c>
      <c r="M16" s="69">
        <v>26.3</v>
      </c>
      <c r="N16" s="70">
        <v>0</v>
      </c>
      <c r="O16" s="71">
        <v>676</v>
      </c>
      <c r="P16" s="58">
        <f t="shared" si="2"/>
        <v>676</v>
      </c>
      <c r="Q16" s="38">
        <v>14</v>
      </c>
      <c r="R16" s="77">
        <f t="shared" si="3"/>
        <v>8306.7159485764787</v>
      </c>
      <c r="S16" s="73">
        <f>'Mérida oeste'!F19*1000000</f>
        <v>34778.558333499997</v>
      </c>
      <c r="T16" s="74">
        <f t="shared" si="9"/>
        <v>933.42567114153894</v>
      </c>
      <c r="V16" s="78">
        <f t="shared" si="4"/>
        <v>676</v>
      </c>
      <c r="W16" s="79">
        <f t="shared" si="10"/>
        <v>23872.716919999999</v>
      </c>
      <c r="Y16" s="76">
        <f t="shared" si="11"/>
        <v>5.6153399812376996</v>
      </c>
      <c r="Z16" s="73">
        <f t="shared" si="12"/>
        <v>23.510305433445996</v>
      </c>
      <c r="AA16" s="74">
        <f t="shared" si="13"/>
        <v>22.283406813022971</v>
      </c>
      <c r="AE16" s="121" t="str">
        <f t="shared" si="5"/>
        <v>163409</v>
      </c>
      <c r="AF16" s="142"/>
      <c r="AG16" s="143"/>
      <c r="AH16" s="144"/>
      <c r="AI16" s="145">
        <f t="shared" si="0"/>
        <v>163409</v>
      </c>
      <c r="AJ16" s="146">
        <f t="shared" si="6"/>
        <v>163409</v>
      </c>
      <c r="AK16" s="122"/>
      <c r="AL16" s="138">
        <f t="shared" si="7"/>
        <v>0</v>
      </c>
      <c r="AM16" s="147">
        <f t="shared" si="7"/>
        <v>676</v>
      </c>
      <c r="AN16" s="148">
        <f t="shared" si="8"/>
        <v>676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2013</v>
      </c>
      <c r="D17" s="68">
        <v>7</v>
      </c>
      <c r="E17" s="68">
        <v>15</v>
      </c>
      <c r="F17" s="69">
        <v>164085</v>
      </c>
      <c r="G17" s="68">
        <v>0</v>
      </c>
      <c r="H17" s="69">
        <v>369689</v>
      </c>
      <c r="I17" s="68">
        <v>0</v>
      </c>
      <c r="J17" s="68">
        <v>6</v>
      </c>
      <c r="K17" s="68">
        <v>0</v>
      </c>
      <c r="L17" s="69">
        <v>308.34539999999998</v>
      </c>
      <c r="M17" s="69">
        <v>26.8</v>
      </c>
      <c r="N17" s="70">
        <v>0</v>
      </c>
      <c r="O17" s="71">
        <v>5216</v>
      </c>
      <c r="P17" s="58">
        <f t="shared" si="2"/>
        <v>5216</v>
      </c>
      <c r="Q17" s="38">
        <v>15</v>
      </c>
      <c r="R17" s="77">
        <f t="shared" si="3"/>
        <v>8205.7183905608108</v>
      </c>
      <c r="S17" s="73">
        <f>'Mérida oeste'!F20*1000000</f>
        <v>34355.7017576</v>
      </c>
      <c r="T17" s="74">
        <f t="shared" si="9"/>
        <v>922.07657554731827</v>
      </c>
      <c r="V17" s="78">
        <f t="shared" si="4"/>
        <v>5216</v>
      </c>
      <c r="W17" s="79">
        <f t="shared" si="10"/>
        <v>184201.31872000001</v>
      </c>
      <c r="Y17" s="76">
        <f t="shared" si="11"/>
        <v>42.801027125165184</v>
      </c>
      <c r="Z17" s="73">
        <f t="shared" si="12"/>
        <v>179.19934036764161</v>
      </c>
      <c r="AA17" s="74">
        <f t="shared" si="13"/>
        <v>169.84772117663775</v>
      </c>
      <c r="AE17" s="121" t="str">
        <f t="shared" si="5"/>
        <v>164085</v>
      </c>
      <c r="AF17" s="142"/>
      <c r="AG17" s="143"/>
      <c r="AH17" s="144"/>
      <c r="AI17" s="145">
        <f t="shared" si="0"/>
        <v>164085</v>
      </c>
      <c r="AJ17" s="146">
        <f t="shared" si="6"/>
        <v>164085</v>
      </c>
      <c r="AK17" s="122"/>
      <c r="AL17" s="138">
        <f t="shared" si="7"/>
        <v>0</v>
      </c>
      <c r="AM17" s="147">
        <f t="shared" si="7"/>
        <v>5216</v>
      </c>
      <c r="AN17" s="148">
        <f t="shared" si="8"/>
        <v>5216</v>
      </c>
      <c r="AO17" s="149">
        <f t="shared" si="1"/>
        <v>1</v>
      </c>
      <c r="AP17" s="122"/>
    </row>
    <row r="18" spans="1:42" x14ac:dyDescent="0.2">
      <c r="A18" s="66">
        <v>229</v>
      </c>
      <c r="B18" s="67">
        <v>0.375</v>
      </c>
      <c r="C18" s="68">
        <v>2013</v>
      </c>
      <c r="D18" s="68">
        <v>7</v>
      </c>
      <c r="E18" s="68">
        <v>16</v>
      </c>
      <c r="F18" s="69">
        <v>169301</v>
      </c>
      <c r="G18" s="68">
        <v>0</v>
      </c>
      <c r="H18" s="69">
        <v>369927</v>
      </c>
      <c r="I18" s="68">
        <v>0</v>
      </c>
      <c r="J18" s="68">
        <v>6</v>
      </c>
      <c r="K18" s="68">
        <v>0</v>
      </c>
      <c r="L18" s="69">
        <v>310.03550000000001</v>
      </c>
      <c r="M18" s="69">
        <v>29.5</v>
      </c>
      <c r="N18" s="70">
        <v>0</v>
      </c>
      <c r="O18" s="71">
        <v>3208</v>
      </c>
      <c r="P18" s="58">
        <f t="shared" si="2"/>
        <v>3208</v>
      </c>
      <c r="Q18" s="38">
        <v>16</v>
      </c>
      <c r="R18" s="77">
        <f t="shared" si="3"/>
        <v>8265.8429272714257</v>
      </c>
      <c r="S18" s="73">
        <f>'Mérida oeste'!F21*1000000</f>
        <v>34607.431167900002</v>
      </c>
      <c r="T18" s="74">
        <f t="shared" si="9"/>
        <v>928.83276973749003</v>
      </c>
      <c r="V18" s="78">
        <f t="shared" si="4"/>
        <v>3208</v>
      </c>
      <c r="W18" s="79">
        <f t="shared" si="10"/>
        <v>113289.46136</v>
      </c>
      <c r="Y18" s="76">
        <f t="shared" si="11"/>
        <v>26.516824110686734</v>
      </c>
      <c r="Z18" s="73">
        <f t="shared" si="12"/>
        <v>111.0206391866232</v>
      </c>
      <c r="AA18" s="74">
        <f t="shared" si="13"/>
        <v>105.22696417707716</v>
      </c>
      <c r="AE18" s="121" t="str">
        <f t="shared" si="5"/>
        <v>169301</v>
      </c>
      <c r="AF18" s="142"/>
      <c r="AG18" s="143"/>
      <c r="AH18" s="144"/>
      <c r="AI18" s="145">
        <f t="shared" si="0"/>
        <v>169301</v>
      </c>
      <c r="AJ18" s="146">
        <f t="shared" si="6"/>
        <v>169301</v>
      </c>
      <c r="AK18" s="122"/>
      <c r="AL18" s="138">
        <f t="shared" si="7"/>
        <v>0</v>
      </c>
      <c r="AM18" s="147">
        <f t="shared" si="7"/>
        <v>3208</v>
      </c>
      <c r="AN18" s="148">
        <f t="shared" si="8"/>
        <v>3208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2013</v>
      </c>
      <c r="D19" s="68">
        <v>7</v>
      </c>
      <c r="E19" s="68">
        <v>17</v>
      </c>
      <c r="F19" s="69">
        <v>172509</v>
      </c>
      <c r="G19" s="68">
        <v>0</v>
      </c>
      <c r="H19" s="69">
        <v>370077</v>
      </c>
      <c r="I19" s="68">
        <v>0</v>
      </c>
      <c r="J19" s="68">
        <v>6</v>
      </c>
      <c r="K19" s="68">
        <v>0</v>
      </c>
      <c r="L19" s="69">
        <v>305.49189999999999</v>
      </c>
      <c r="M19" s="69">
        <v>30.1</v>
      </c>
      <c r="N19" s="70">
        <v>0</v>
      </c>
      <c r="O19" s="71">
        <v>4414</v>
      </c>
      <c r="P19" s="58">
        <f t="shared" si="2"/>
        <v>4414</v>
      </c>
      <c r="Q19" s="38">
        <v>17</v>
      </c>
      <c r="R19" s="77">
        <f t="shared" si="3"/>
        <v>8223.1188986338038</v>
      </c>
      <c r="S19" s="73">
        <f>'Mérida oeste'!F22*1000000</f>
        <v>34428.554204800006</v>
      </c>
      <c r="T19" s="74">
        <f t="shared" si="9"/>
        <v>924.03187063948053</v>
      </c>
      <c r="V19" s="78">
        <f t="shared" si="4"/>
        <v>4414</v>
      </c>
      <c r="W19" s="79">
        <f t="shared" si="10"/>
        <v>155878.95337999999</v>
      </c>
      <c r="Y19" s="76">
        <f t="shared" si="11"/>
        <v>36.296846818569605</v>
      </c>
      <c r="Z19" s="73">
        <f t="shared" si="12"/>
        <v>151.96763825998724</v>
      </c>
      <c r="AA19" s="74">
        <f t="shared" si="13"/>
        <v>144.03712088504577</v>
      </c>
      <c r="AE19" s="121" t="str">
        <f t="shared" si="5"/>
        <v>172509</v>
      </c>
      <c r="AF19" s="142"/>
      <c r="AG19" s="143"/>
      <c r="AH19" s="144"/>
      <c r="AI19" s="145">
        <f t="shared" si="0"/>
        <v>172509</v>
      </c>
      <c r="AJ19" s="146">
        <f t="shared" si="6"/>
        <v>172509</v>
      </c>
      <c r="AK19" s="122"/>
      <c r="AL19" s="138">
        <f t="shared" si="7"/>
        <v>0</v>
      </c>
      <c r="AM19" s="147">
        <f t="shared" si="7"/>
        <v>4414</v>
      </c>
      <c r="AN19" s="148">
        <f t="shared" si="8"/>
        <v>4414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2013</v>
      </c>
      <c r="D20" s="68">
        <v>7</v>
      </c>
      <c r="E20" s="68">
        <v>18</v>
      </c>
      <c r="F20" s="69">
        <v>176923</v>
      </c>
      <c r="G20" s="68">
        <v>0</v>
      </c>
      <c r="H20" s="69">
        <v>370285</v>
      </c>
      <c r="I20" s="68">
        <v>0</v>
      </c>
      <c r="J20" s="68">
        <v>6</v>
      </c>
      <c r="K20" s="68">
        <v>0</v>
      </c>
      <c r="L20" s="69">
        <v>300.90809999999999</v>
      </c>
      <c r="M20" s="69">
        <v>30.7</v>
      </c>
      <c r="N20" s="70">
        <v>0</v>
      </c>
      <c r="O20" s="71">
        <v>2965</v>
      </c>
      <c r="P20" s="58">
        <f t="shared" si="2"/>
        <v>2965</v>
      </c>
      <c r="Q20" s="38">
        <v>18</v>
      </c>
      <c r="R20" s="77">
        <f t="shared" si="3"/>
        <v>8175.2554948170437</v>
      </c>
      <c r="S20" s="73">
        <f>'Mérida oeste'!F23*1000000</f>
        <v>34228.159705699996</v>
      </c>
      <c r="T20" s="74">
        <f t="shared" si="9"/>
        <v>918.65345995259122</v>
      </c>
      <c r="V20" s="78">
        <f t="shared" si="4"/>
        <v>2965</v>
      </c>
      <c r="W20" s="79">
        <f t="shared" si="10"/>
        <v>104707.99655</v>
      </c>
      <c r="Y20" s="76">
        <f t="shared" si="11"/>
        <v>24.239632542132533</v>
      </c>
      <c r="Z20" s="73">
        <f t="shared" si="12"/>
        <v>101.4864935274005</v>
      </c>
      <c r="AA20" s="74">
        <f t="shared" si="13"/>
        <v>96.190363315361481</v>
      </c>
      <c r="AE20" s="121" t="str">
        <f t="shared" si="5"/>
        <v>176923</v>
      </c>
      <c r="AF20" s="142"/>
      <c r="AG20" s="143"/>
      <c r="AH20" s="144"/>
      <c r="AI20" s="145">
        <f t="shared" si="0"/>
        <v>176923</v>
      </c>
      <c r="AJ20" s="146">
        <f t="shared" si="6"/>
        <v>176923</v>
      </c>
      <c r="AK20" s="122"/>
      <c r="AL20" s="138">
        <f t="shared" si="7"/>
        <v>0</v>
      </c>
      <c r="AM20" s="147">
        <f t="shared" si="7"/>
        <v>2965</v>
      </c>
      <c r="AN20" s="148">
        <f t="shared" si="8"/>
        <v>2965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2013</v>
      </c>
      <c r="D21" s="68">
        <v>7</v>
      </c>
      <c r="E21" s="68">
        <v>19</v>
      </c>
      <c r="F21" s="69">
        <v>179888</v>
      </c>
      <c r="G21" s="68">
        <v>0</v>
      </c>
      <c r="H21" s="69">
        <v>370426</v>
      </c>
      <c r="I21" s="68">
        <v>0</v>
      </c>
      <c r="J21" s="68">
        <v>6</v>
      </c>
      <c r="K21" s="68">
        <v>0</v>
      </c>
      <c r="L21" s="69">
        <v>302.76729999999998</v>
      </c>
      <c r="M21" s="69">
        <v>28.8</v>
      </c>
      <c r="N21" s="70">
        <v>0</v>
      </c>
      <c r="O21" s="71">
        <v>4910</v>
      </c>
      <c r="P21" s="58">
        <f t="shared" si="2"/>
        <v>4910</v>
      </c>
      <c r="Q21" s="38">
        <v>19</v>
      </c>
      <c r="R21" s="77">
        <f t="shared" si="3"/>
        <v>8255.3535241712052</v>
      </c>
      <c r="S21" s="73">
        <f>'Mérida oeste'!F24*1000000</f>
        <v>34563.514134999998</v>
      </c>
      <c r="T21" s="74">
        <f t="shared" si="9"/>
        <v>927.65407551111832</v>
      </c>
      <c r="V21" s="78">
        <f t="shared" si="4"/>
        <v>4910</v>
      </c>
      <c r="W21" s="79">
        <f t="shared" si="10"/>
        <v>173395.02969999998</v>
      </c>
      <c r="Y21" s="76">
        <f t="shared" si="11"/>
        <v>40.533785803680622</v>
      </c>
      <c r="Z21" s="73">
        <f t="shared" si="12"/>
        <v>169.70685440285001</v>
      </c>
      <c r="AA21" s="74">
        <f t="shared" si="13"/>
        <v>160.85060597457638</v>
      </c>
      <c r="AE21" s="121" t="str">
        <f t="shared" si="5"/>
        <v>179888</v>
      </c>
      <c r="AF21" s="142"/>
      <c r="AG21" s="143"/>
      <c r="AH21" s="144"/>
      <c r="AI21" s="145">
        <f t="shared" si="0"/>
        <v>179888</v>
      </c>
      <c r="AJ21" s="146">
        <f t="shared" si="6"/>
        <v>179888</v>
      </c>
      <c r="AK21" s="122"/>
      <c r="AL21" s="138">
        <f t="shared" si="7"/>
        <v>0</v>
      </c>
      <c r="AM21" s="147">
        <f t="shared" si="7"/>
        <v>4910</v>
      </c>
      <c r="AN21" s="148">
        <f t="shared" si="8"/>
        <v>4910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2013</v>
      </c>
      <c r="D22" s="68">
        <v>7</v>
      </c>
      <c r="E22" s="68">
        <v>20</v>
      </c>
      <c r="F22" s="69">
        <v>184798</v>
      </c>
      <c r="G22" s="68">
        <v>0</v>
      </c>
      <c r="H22" s="69">
        <v>370659</v>
      </c>
      <c r="I22" s="68">
        <v>0</v>
      </c>
      <c r="J22" s="68">
        <v>6</v>
      </c>
      <c r="K22" s="68">
        <v>0</v>
      </c>
      <c r="L22" s="69">
        <v>300.67469999999997</v>
      </c>
      <c r="M22" s="69">
        <v>31.2</v>
      </c>
      <c r="N22" s="70">
        <v>0</v>
      </c>
      <c r="O22" s="71">
        <v>2110</v>
      </c>
      <c r="P22" s="58">
        <f t="shared" si="2"/>
        <v>2110</v>
      </c>
      <c r="Q22" s="38">
        <v>20</v>
      </c>
      <c r="R22" s="77">
        <f t="shared" si="3"/>
        <v>8328.1626097258049</v>
      </c>
      <c r="S22" s="73">
        <f>'Mérida oeste'!F25*1000000</f>
        <v>34868.351214399998</v>
      </c>
      <c r="T22" s="74">
        <f t="shared" si="9"/>
        <v>935.8356324548887</v>
      </c>
      <c r="V22" s="78">
        <f t="shared" si="4"/>
        <v>2110</v>
      </c>
      <c r="W22" s="79">
        <f t="shared" si="10"/>
        <v>74513.953699999998</v>
      </c>
      <c r="Y22" s="76">
        <f t="shared" si="11"/>
        <v>17.572423106521448</v>
      </c>
      <c r="Z22" s="73">
        <f t="shared" si="12"/>
        <v>73.572221062383989</v>
      </c>
      <c r="AA22" s="74">
        <f t="shared" si="13"/>
        <v>69.732812987553785</v>
      </c>
      <c r="AE22" s="121" t="str">
        <f t="shared" si="5"/>
        <v>184798</v>
      </c>
      <c r="AF22" s="142"/>
      <c r="AG22" s="143"/>
      <c r="AH22" s="144"/>
      <c r="AI22" s="145">
        <f t="shared" si="0"/>
        <v>184798</v>
      </c>
      <c r="AJ22" s="146">
        <f t="shared" si="6"/>
        <v>184798</v>
      </c>
      <c r="AK22" s="122"/>
      <c r="AL22" s="138">
        <f t="shared" si="7"/>
        <v>0</v>
      </c>
      <c r="AM22" s="147">
        <f t="shared" si="7"/>
        <v>2110</v>
      </c>
      <c r="AN22" s="148">
        <f t="shared" si="8"/>
        <v>2110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2013</v>
      </c>
      <c r="D23" s="68">
        <v>7</v>
      </c>
      <c r="E23" s="68">
        <v>21</v>
      </c>
      <c r="F23" s="69">
        <v>186908</v>
      </c>
      <c r="G23" s="68">
        <v>0</v>
      </c>
      <c r="H23" s="69">
        <v>370758</v>
      </c>
      <c r="I23" s="68">
        <v>0</v>
      </c>
      <c r="J23" s="68">
        <v>6</v>
      </c>
      <c r="K23" s="68">
        <v>0</v>
      </c>
      <c r="L23" s="69">
        <v>236.28139999999999</v>
      </c>
      <c r="M23" s="69">
        <v>28.6</v>
      </c>
      <c r="N23" s="70">
        <v>0</v>
      </c>
      <c r="O23" s="71">
        <v>480</v>
      </c>
      <c r="P23" s="58">
        <f t="shared" si="2"/>
        <v>480</v>
      </c>
      <c r="Q23" s="38">
        <v>21</v>
      </c>
      <c r="R23" s="77">
        <f t="shared" si="3"/>
        <v>8223.9134233065834</v>
      </c>
      <c r="S23" s="73">
        <f>'Mérida oeste'!F26*1000000</f>
        <v>34431.880720699999</v>
      </c>
      <c r="T23" s="74">
        <f t="shared" si="9"/>
        <v>924.12115137696071</v>
      </c>
      <c r="V23" s="78">
        <f t="shared" si="4"/>
        <v>480</v>
      </c>
      <c r="W23" s="79">
        <f t="shared" si="10"/>
        <v>16951.0416</v>
      </c>
      <c r="Y23" s="76">
        <f t="shared" si="11"/>
        <v>3.9474784431871601</v>
      </c>
      <c r="Z23" s="73">
        <f t="shared" si="12"/>
        <v>16.527302745935998</v>
      </c>
      <c r="AA23" s="74">
        <f t="shared" si="13"/>
        <v>15.664816080430759</v>
      </c>
      <c r="AE23" s="121" t="str">
        <f t="shared" si="5"/>
        <v>186908</v>
      </c>
      <c r="AF23" s="142"/>
      <c r="AG23" s="143"/>
      <c r="AH23" s="144"/>
      <c r="AI23" s="145">
        <f t="shared" si="0"/>
        <v>186908</v>
      </c>
      <c r="AJ23" s="146">
        <f t="shared" si="6"/>
        <v>186908</v>
      </c>
      <c r="AK23" s="122"/>
      <c r="AL23" s="138">
        <f t="shared" si="7"/>
        <v>0</v>
      </c>
      <c r="AM23" s="147">
        <f t="shared" si="7"/>
        <v>480</v>
      </c>
      <c r="AN23" s="148">
        <f t="shared" si="8"/>
        <v>480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2013</v>
      </c>
      <c r="D24" s="68">
        <v>7</v>
      </c>
      <c r="E24" s="68">
        <v>22</v>
      </c>
      <c r="F24" s="69">
        <v>187388</v>
      </c>
      <c r="G24" s="68">
        <v>0</v>
      </c>
      <c r="H24" s="69">
        <v>370781</v>
      </c>
      <c r="I24" s="68">
        <v>0</v>
      </c>
      <c r="J24" s="68">
        <v>6</v>
      </c>
      <c r="K24" s="68">
        <v>0</v>
      </c>
      <c r="L24" s="69">
        <v>266.42380000000003</v>
      </c>
      <c r="M24" s="69">
        <v>29.9</v>
      </c>
      <c r="N24" s="70">
        <v>0</v>
      </c>
      <c r="O24" s="71">
        <v>5956</v>
      </c>
      <c r="P24" s="58">
        <f t="shared" si="2"/>
        <v>5956</v>
      </c>
      <c r="Q24" s="38">
        <v>22</v>
      </c>
      <c r="R24" s="77">
        <f t="shared" si="3"/>
        <v>8350.8945299990464</v>
      </c>
      <c r="S24" s="73">
        <f>'Mérida oeste'!F27*1000000</f>
        <v>34963.525218200004</v>
      </c>
      <c r="T24" s="74">
        <f t="shared" si="9"/>
        <v>938.39001833599286</v>
      </c>
      <c r="V24" s="78">
        <f t="shared" si="4"/>
        <v>5956</v>
      </c>
      <c r="W24" s="79">
        <f t="shared" si="10"/>
        <v>210334.17452</v>
      </c>
      <c r="Y24" s="76">
        <f t="shared" si="11"/>
        <v>49.737927820674322</v>
      </c>
      <c r="Z24" s="73">
        <f t="shared" si="12"/>
        <v>208.24275619959923</v>
      </c>
      <c r="AA24" s="74">
        <f t="shared" si="13"/>
        <v>197.37548988450874</v>
      </c>
      <c r="AE24" s="121" t="str">
        <f t="shared" si="5"/>
        <v>187388</v>
      </c>
      <c r="AF24" s="142"/>
      <c r="AG24" s="143"/>
      <c r="AH24" s="144"/>
      <c r="AI24" s="145">
        <f t="shared" si="0"/>
        <v>187388</v>
      </c>
      <c r="AJ24" s="146">
        <f t="shared" si="6"/>
        <v>187388</v>
      </c>
      <c r="AK24" s="122"/>
      <c r="AL24" s="138">
        <f t="shared" si="7"/>
        <v>0</v>
      </c>
      <c r="AM24" s="147">
        <f t="shared" si="7"/>
        <v>5956</v>
      </c>
      <c r="AN24" s="148">
        <f t="shared" si="8"/>
        <v>5956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2013</v>
      </c>
      <c r="D25" s="68">
        <v>7</v>
      </c>
      <c r="E25" s="68">
        <v>23</v>
      </c>
      <c r="F25" s="69">
        <v>193344</v>
      </c>
      <c r="G25" s="68">
        <v>0</v>
      </c>
      <c r="H25" s="69">
        <v>371064</v>
      </c>
      <c r="I25" s="68">
        <v>0</v>
      </c>
      <c r="J25" s="68">
        <v>6</v>
      </c>
      <c r="K25" s="68">
        <v>0</v>
      </c>
      <c r="L25" s="69">
        <v>300.33640000000003</v>
      </c>
      <c r="M25" s="69">
        <v>32</v>
      </c>
      <c r="N25" s="70">
        <v>0</v>
      </c>
      <c r="O25" s="71">
        <v>5522</v>
      </c>
      <c r="P25" s="58">
        <f t="shared" si="2"/>
        <v>5522</v>
      </c>
      <c r="Q25" s="38">
        <v>23</v>
      </c>
      <c r="R25" s="77">
        <f t="shared" si="3"/>
        <v>8610.6551203544477</v>
      </c>
      <c r="S25" s="73">
        <f>'Mérida oeste'!F28*1000000</f>
        <v>36051.090857900002</v>
      </c>
      <c r="T25" s="74">
        <f t="shared" si="9"/>
        <v>967.57931587422922</v>
      </c>
      <c r="V25" s="78">
        <f t="shared" si="4"/>
        <v>5522</v>
      </c>
      <c r="W25" s="79">
        <f t="shared" si="10"/>
        <v>195007.60774000001</v>
      </c>
      <c r="Y25" s="76">
        <f t="shared" si="11"/>
        <v>47.548037574597259</v>
      </c>
      <c r="Z25" s="73">
        <f t="shared" si="12"/>
        <v>199.0741237173238</v>
      </c>
      <c r="AA25" s="74">
        <f t="shared" si="13"/>
        <v>188.68532768733925</v>
      </c>
      <c r="AE25" s="121" t="str">
        <f t="shared" si="5"/>
        <v>193344</v>
      </c>
      <c r="AF25" s="142"/>
      <c r="AG25" s="143"/>
      <c r="AH25" s="144"/>
      <c r="AI25" s="145">
        <f t="shared" si="0"/>
        <v>193344</v>
      </c>
      <c r="AJ25" s="146">
        <f t="shared" si="6"/>
        <v>193344</v>
      </c>
      <c r="AK25" s="122"/>
      <c r="AL25" s="138">
        <f t="shared" si="7"/>
        <v>0</v>
      </c>
      <c r="AM25" s="147">
        <f t="shared" si="7"/>
        <v>5522</v>
      </c>
      <c r="AN25" s="148">
        <f t="shared" si="8"/>
        <v>5522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2013</v>
      </c>
      <c r="D26" s="68">
        <v>7</v>
      </c>
      <c r="E26" s="68">
        <v>24</v>
      </c>
      <c r="F26" s="69">
        <v>198866</v>
      </c>
      <c r="G26" s="68">
        <v>0</v>
      </c>
      <c r="H26" s="69">
        <v>371328</v>
      </c>
      <c r="I26" s="68">
        <v>0</v>
      </c>
      <c r="J26" s="68">
        <v>6</v>
      </c>
      <c r="K26" s="68">
        <v>0</v>
      </c>
      <c r="L26" s="69">
        <v>298.97359999999998</v>
      </c>
      <c r="M26" s="69">
        <v>31.5</v>
      </c>
      <c r="N26" s="70">
        <v>0</v>
      </c>
      <c r="O26" s="71">
        <v>5501</v>
      </c>
      <c r="P26" s="58">
        <f t="shared" si="2"/>
        <v>5501</v>
      </c>
      <c r="Q26" s="38">
        <v>24</v>
      </c>
      <c r="R26" s="77">
        <f t="shared" si="3"/>
        <v>8612.9688494554302</v>
      </c>
      <c r="S26" s="73">
        <f>'Mérida oeste'!F29*1000000</f>
        <v>36060.777978899998</v>
      </c>
      <c r="T26" s="74">
        <f t="shared" si="9"/>
        <v>967.83930961330668</v>
      </c>
      <c r="V26" s="78">
        <f t="shared" si="4"/>
        <v>5501</v>
      </c>
      <c r="W26" s="79">
        <f t="shared" si="10"/>
        <v>194265.99966999999</v>
      </c>
      <c r="Y26" s="76">
        <f t="shared" si="11"/>
        <v>47.379941640854319</v>
      </c>
      <c r="Z26" s="73">
        <f t="shared" si="12"/>
        <v>198.37033966192888</v>
      </c>
      <c r="AA26" s="74">
        <f t="shared" si="13"/>
        <v>188.01827100195166</v>
      </c>
      <c r="AE26" s="121" t="str">
        <f t="shared" si="5"/>
        <v>198866</v>
      </c>
      <c r="AF26" s="142"/>
      <c r="AG26" s="143"/>
      <c r="AH26" s="144"/>
      <c r="AI26" s="145">
        <f t="shared" si="0"/>
        <v>198866</v>
      </c>
      <c r="AJ26" s="146">
        <f t="shared" si="6"/>
        <v>198866</v>
      </c>
      <c r="AK26" s="122"/>
      <c r="AL26" s="138">
        <f t="shared" si="7"/>
        <v>0</v>
      </c>
      <c r="AM26" s="147">
        <f t="shared" si="7"/>
        <v>5501</v>
      </c>
      <c r="AN26" s="148">
        <f t="shared" si="8"/>
        <v>5501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2013</v>
      </c>
      <c r="D27" s="68">
        <v>7</v>
      </c>
      <c r="E27" s="68">
        <v>25</v>
      </c>
      <c r="F27" s="69">
        <v>204367</v>
      </c>
      <c r="G27" s="68">
        <v>0</v>
      </c>
      <c r="H27" s="69">
        <v>371590</v>
      </c>
      <c r="I27" s="68">
        <v>0</v>
      </c>
      <c r="J27" s="68">
        <v>6</v>
      </c>
      <c r="K27" s="68">
        <v>0</v>
      </c>
      <c r="L27" s="69">
        <v>299.39710000000002</v>
      </c>
      <c r="M27" s="69">
        <v>32</v>
      </c>
      <c r="N27" s="70">
        <v>0</v>
      </c>
      <c r="O27" s="71">
        <v>4182</v>
      </c>
      <c r="P27" s="58">
        <f t="shared" si="2"/>
        <v>4182</v>
      </c>
      <c r="Q27" s="38">
        <v>25</v>
      </c>
      <c r="R27" s="77">
        <f t="shared" si="3"/>
        <v>8332.0125941052847</v>
      </c>
      <c r="S27" s="73">
        <f>'Mérida oeste'!F30*1000000</f>
        <v>34884.470329000003</v>
      </c>
      <c r="T27" s="74">
        <f t="shared" si="9"/>
        <v>936.26825519961085</v>
      </c>
      <c r="V27" s="78">
        <f t="shared" si="4"/>
        <v>4182</v>
      </c>
      <c r="W27" s="79">
        <f t="shared" si="10"/>
        <v>147685.94993999999</v>
      </c>
      <c r="Y27" s="76">
        <f t="shared" si="11"/>
        <v>34.844476668548303</v>
      </c>
      <c r="Z27" s="73">
        <f t="shared" si="12"/>
        <v>145.88685491587802</v>
      </c>
      <c r="AA27" s="74">
        <f t="shared" si="13"/>
        <v>138.27366666782086</v>
      </c>
      <c r="AE27" s="121" t="str">
        <f t="shared" si="5"/>
        <v>204367</v>
      </c>
      <c r="AF27" s="142"/>
      <c r="AG27" s="143"/>
      <c r="AH27" s="144"/>
      <c r="AI27" s="145">
        <f t="shared" si="0"/>
        <v>204367</v>
      </c>
      <c r="AJ27" s="146">
        <f t="shared" si="6"/>
        <v>204367</v>
      </c>
      <c r="AK27" s="122"/>
      <c r="AL27" s="138">
        <f t="shared" si="7"/>
        <v>0</v>
      </c>
      <c r="AM27" s="147">
        <f t="shared" si="7"/>
        <v>4182</v>
      </c>
      <c r="AN27" s="148">
        <f t="shared" si="8"/>
        <v>4182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2013</v>
      </c>
      <c r="D28" s="68">
        <v>7</v>
      </c>
      <c r="E28" s="68">
        <v>26</v>
      </c>
      <c r="F28" s="69">
        <v>208549</v>
      </c>
      <c r="G28" s="68">
        <v>0</v>
      </c>
      <c r="H28" s="69">
        <v>371790</v>
      </c>
      <c r="I28" s="68">
        <v>0</v>
      </c>
      <c r="J28" s="68">
        <v>6</v>
      </c>
      <c r="K28" s="68">
        <v>0</v>
      </c>
      <c r="L28" s="69">
        <v>300.40069999999997</v>
      </c>
      <c r="M28" s="69">
        <v>31.9</v>
      </c>
      <c r="N28" s="70">
        <v>0</v>
      </c>
      <c r="O28" s="71">
        <v>5242</v>
      </c>
      <c r="P28" s="58">
        <f t="shared" si="2"/>
        <v>5242</v>
      </c>
      <c r="Q28" s="38">
        <v>26</v>
      </c>
      <c r="R28" s="77">
        <f t="shared" si="3"/>
        <v>8296.7126686490883</v>
      </c>
      <c r="S28" s="73">
        <f>'Mérida oeste'!F31*1000000</f>
        <v>34736.6766011</v>
      </c>
      <c r="T28" s="74">
        <f t="shared" si="9"/>
        <v>932.30160257609805</v>
      </c>
      <c r="V28" s="78">
        <f t="shared" si="4"/>
        <v>5242</v>
      </c>
      <c r="W28" s="79">
        <f t="shared" si="10"/>
        <v>185119.50013999999</v>
      </c>
      <c r="Y28" s="76">
        <f t="shared" si="11"/>
        <v>43.491367809058517</v>
      </c>
      <c r="Z28" s="73">
        <f t="shared" si="12"/>
        <v>182.08965874296621</v>
      </c>
      <c r="AA28" s="74">
        <f t="shared" si="13"/>
        <v>172.5872066486082</v>
      </c>
      <c r="AE28" s="121" t="str">
        <f t="shared" si="5"/>
        <v>208549</v>
      </c>
      <c r="AF28" s="142"/>
      <c r="AG28" s="143"/>
      <c r="AH28" s="144"/>
      <c r="AI28" s="145">
        <f t="shared" si="0"/>
        <v>208549</v>
      </c>
      <c r="AJ28" s="146">
        <f t="shared" si="6"/>
        <v>208549</v>
      </c>
      <c r="AK28" s="122"/>
      <c r="AL28" s="138">
        <f t="shared" si="7"/>
        <v>0</v>
      </c>
      <c r="AM28" s="147">
        <f t="shared" si="7"/>
        <v>5242</v>
      </c>
      <c r="AN28" s="148">
        <f t="shared" si="8"/>
        <v>5242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2013</v>
      </c>
      <c r="D29" s="68">
        <v>7</v>
      </c>
      <c r="E29" s="68">
        <v>27</v>
      </c>
      <c r="F29" s="69">
        <v>213791</v>
      </c>
      <c r="G29" s="68">
        <v>0</v>
      </c>
      <c r="H29" s="69">
        <v>372041</v>
      </c>
      <c r="I29" s="68">
        <v>0</v>
      </c>
      <c r="J29" s="68">
        <v>6</v>
      </c>
      <c r="K29" s="68">
        <v>0</v>
      </c>
      <c r="L29" s="69">
        <v>299.69220000000001</v>
      </c>
      <c r="M29" s="69">
        <v>32.299999999999997</v>
      </c>
      <c r="N29" s="70">
        <v>0</v>
      </c>
      <c r="O29" s="71">
        <v>1103</v>
      </c>
      <c r="P29" s="58">
        <f t="shared" si="2"/>
        <v>1103</v>
      </c>
      <c r="Q29" s="38">
        <v>27</v>
      </c>
      <c r="R29" s="77">
        <f t="shared" si="3"/>
        <v>8222.6063670106068</v>
      </c>
      <c r="S29" s="73">
        <f>'Mérida oeste'!F32*1000000</f>
        <v>34426.408337400004</v>
      </c>
      <c r="T29" s="74">
        <f t="shared" si="9"/>
        <v>923.97427746098185</v>
      </c>
      <c r="V29" s="78">
        <f t="shared" si="4"/>
        <v>1103</v>
      </c>
      <c r="W29" s="79">
        <f t="shared" si="10"/>
        <v>38952.081010000002</v>
      </c>
      <c r="Y29" s="76">
        <f t="shared" si="11"/>
        <v>9.0695348228126988</v>
      </c>
      <c r="Z29" s="73">
        <f t="shared" si="12"/>
        <v>37.972328396152207</v>
      </c>
      <c r="AA29" s="74">
        <f t="shared" si="13"/>
        <v>35.990720906816385</v>
      </c>
      <c r="AE29" s="121" t="str">
        <f t="shared" si="5"/>
        <v>213791</v>
      </c>
      <c r="AF29" s="142"/>
      <c r="AG29" s="143"/>
      <c r="AH29" s="144"/>
      <c r="AI29" s="145">
        <f t="shared" si="0"/>
        <v>213791</v>
      </c>
      <c r="AJ29" s="146">
        <f t="shared" si="6"/>
        <v>213791</v>
      </c>
      <c r="AK29" s="122"/>
      <c r="AL29" s="138">
        <f t="shared" si="7"/>
        <v>0</v>
      </c>
      <c r="AM29" s="147">
        <f t="shared" si="7"/>
        <v>1103</v>
      </c>
      <c r="AN29" s="148">
        <f t="shared" si="8"/>
        <v>1103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2013</v>
      </c>
      <c r="D30" s="68">
        <v>7</v>
      </c>
      <c r="E30" s="68">
        <v>28</v>
      </c>
      <c r="F30" s="69">
        <v>214894</v>
      </c>
      <c r="G30" s="68">
        <v>0</v>
      </c>
      <c r="H30" s="69">
        <v>372093</v>
      </c>
      <c r="I30" s="68">
        <v>0</v>
      </c>
      <c r="J30" s="68">
        <v>6</v>
      </c>
      <c r="K30" s="68">
        <v>0</v>
      </c>
      <c r="L30" s="69">
        <v>303.5795</v>
      </c>
      <c r="M30" s="69">
        <v>30.6</v>
      </c>
      <c r="N30" s="70">
        <v>0</v>
      </c>
      <c r="O30" s="71">
        <v>569</v>
      </c>
      <c r="P30" s="58">
        <f t="shared" si="2"/>
        <v>569</v>
      </c>
      <c r="Q30" s="38">
        <v>28</v>
      </c>
      <c r="R30" s="77">
        <f t="shared" si="3"/>
        <v>8198.62819743002</v>
      </c>
      <c r="S30" s="73">
        <f>'Mérida oeste'!F33*1000000</f>
        <v>34326.016537000003</v>
      </c>
      <c r="T30" s="74">
        <f t="shared" si="9"/>
        <v>921.27985054521127</v>
      </c>
      <c r="V30" s="78">
        <f t="shared" si="4"/>
        <v>569</v>
      </c>
      <c r="W30" s="79">
        <f t="shared" si="10"/>
        <v>20094.04723</v>
      </c>
      <c r="Y30" s="76">
        <f t="shared" si="11"/>
        <v>4.6650194443376813</v>
      </c>
      <c r="Z30" s="73">
        <f t="shared" si="12"/>
        <v>19.531503409553004</v>
      </c>
      <c r="AA30" s="74">
        <f t="shared" si="13"/>
        <v>18.512240828902819</v>
      </c>
      <c r="AE30" s="121" t="str">
        <f t="shared" si="5"/>
        <v>214894</v>
      </c>
      <c r="AF30" s="142"/>
      <c r="AG30" s="143"/>
      <c r="AH30" s="144"/>
      <c r="AI30" s="145">
        <f t="shared" si="0"/>
        <v>214894</v>
      </c>
      <c r="AJ30" s="146">
        <f t="shared" si="6"/>
        <v>214894</v>
      </c>
      <c r="AK30" s="122"/>
      <c r="AL30" s="138">
        <f t="shared" si="7"/>
        <v>0</v>
      </c>
      <c r="AM30" s="147">
        <f t="shared" si="7"/>
        <v>569</v>
      </c>
      <c r="AN30" s="148">
        <f t="shared" si="8"/>
        <v>569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2013</v>
      </c>
      <c r="D31" s="68">
        <v>7</v>
      </c>
      <c r="E31" s="68">
        <v>29</v>
      </c>
      <c r="F31" s="69">
        <v>215463</v>
      </c>
      <c r="G31" s="68">
        <v>0</v>
      </c>
      <c r="H31" s="69">
        <v>372120</v>
      </c>
      <c r="I31" s="68">
        <v>0</v>
      </c>
      <c r="J31" s="68">
        <v>6</v>
      </c>
      <c r="K31" s="68">
        <v>0</v>
      </c>
      <c r="L31" s="69">
        <v>304.11869999999999</v>
      </c>
      <c r="M31" s="69">
        <v>30.7</v>
      </c>
      <c r="N31" s="70">
        <v>0</v>
      </c>
      <c r="O31" s="71">
        <v>3595</v>
      </c>
      <c r="P31" s="58">
        <f t="shared" si="2"/>
        <v>3595</v>
      </c>
      <c r="Q31" s="38">
        <v>29</v>
      </c>
      <c r="R31" s="77">
        <f t="shared" si="3"/>
        <v>8401.1716620569405</v>
      </c>
      <c r="S31" s="73">
        <f>'Mérida oeste'!F34*1000000</f>
        <v>35174.025514699999</v>
      </c>
      <c r="T31" s="74">
        <f t="shared" si="9"/>
        <v>944.03965966533838</v>
      </c>
      <c r="V31" s="78">
        <f t="shared" si="4"/>
        <v>3595</v>
      </c>
      <c r="W31" s="79">
        <f t="shared" si="10"/>
        <v>126956.23865</v>
      </c>
      <c r="Y31" s="76">
        <f t="shared" si="11"/>
        <v>30.2022121250947</v>
      </c>
      <c r="Z31" s="73">
        <f t="shared" si="12"/>
        <v>126.45062172534649</v>
      </c>
      <c r="AA31" s="74">
        <f t="shared" si="13"/>
        <v>119.85172432753748</v>
      </c>
      <c r="AE31" s="121" t="str">
        <f t="shared" si="5"/>
        <v>215463</v>
      </c>
      <c r="AF31" s="142"/>
      <c r="AG31" s="143"/>
      <c r="AH31" s="144"/>
      <c r="AI31" s="145">
        <f t="shared" si="0"/>
        <v>215463</v>
      </c>
      <c r="AJ31" s="146">
        <f t="shared" si="6"/>
        <v>215463</v>
      </c>
      <c r="AK31" s="122"/>
      <c r="AL31" s="138">
        <f t="shared" si="7"/>
        <v>0</v>
      </c>
      <c r="AM31" s="147">
        <f t="shared" si="7"/>
        <v>3595</v>
      </c>
      <c r="AN31" s="148">
        <f t="shared" si="8"/>
        <v>3595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2013</v>
      </c>
      <c r="D32" s="68">
        <v>7</v>
      </c>
      <c r="E32" s="68">
        <v>30</v>
      </c>
      <c r="F32" s="69">
        <v>219058</v>
      </c>
      <c r="G32" s="68">
        <v>0</v>
      </c>
      <c r="H32" s="69">
        <v>372289</v>
      </c>
      <c r="I32" s="68">
        <v>0</v>
      </c>
      <c r="J32" s="68">
        <v>6</v>
      </c>
      <c r="K32" s="68">
        <v>0</v>
      </c>
      <c r="L32" s="69">
        <v>307.93189999999998</v>
      </c>
      <c r="M32" s="69">
        <v>31.4</v>
      </c>
      <c r="N32" s="70">
        <v>0</v>
      </c>
      <c r="O32" s="71">
        <v>5221</v>
      </c>
      <c r="P32" s="58">
        <f t="shared" si="2"/>
        <v>5221</v>
      </c>
      <c r="Q32" s="38">
        <v>30</v>
      </c>
      <c r="R32" s="77">
        <f t="shared" si="3"/>
        <v>8313.9545914063256</v>
      </c>
      <c r="S32" s="73">
        <f>'Mérida oeste'!F35*1000000</f>
        <v>34808.865083299999</v>
      </c>
      <c r="T32" s="74">
        <f t="shared" si="9"/>
        <v>934.23907743632878</v>
      </c>
      <c r="V32" s="78">
        <f t="shared" si="4"/>
        <v>5221</v>
      </c>
      <c r="W32" s="79">
        <f t="shared" si="10"/>
        <v>184377.89207</v>
      </c>
      <c r="Y32" s="76">
        <f t="shared" si="11"/>
        <v>43.407156921732422</v>
      </c>
      <c r="Z32" s="73">
        <f t="shared" si="12"/>
        <v>181.73708459990931</v>
      </c>
      <c r="AA32" s="74">
        <f t="shared" si="13"/>
        <v>172.25303178713182</v>
      </c>
      <c r="AE32" s="121" t="str">
        <f t="shared" si="5"/>
        <v>219058</v>
      </c>
      <c r="AF32" s="142"/>
      <c r="AG32" s="143"/>
      <c r="AH32" s="144"/>
      <c r="AI32" s="145">
        <f t="shared" si="0"/>
        <v>219058</v>
      </c>
      <c r="AJ32" s="146">
        <f t="shared" si="6"/>
        <v>219058</v>
      </c>
      <c r="AK32" s="122"/>
      <c r="AL32" s="138">
        <f t="shared" si="7"/>
        <v>0</v>
      </c>
      <c r="AM32" s="147">
        <f t="shared" si="7"/>
        <v>5221</v>
      </c>
      <c r="AN32" s="148">
        <f t="shared" si="8"/>
        <v>5221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2013</v>
      </c>
      <c r="D33" s="68">
        <v>7</v>
      </c>
      <c r="E33" s="68">
        <v>31</v>
      </c>
      <c r="F33" s="69">
        <v>224279</v>
      </c>
      <c r="G33" s="68">
        <v>0</v>
      </c>
      <c r="H33" s="69">
        <v>372532</v>
      </c>
      <c r="I33" s="68">
        <v>0</v>
      </c>
      <c r="J33" s="68">
        <v>6</v>
      </c>
      <c r="K33" s="68">
        <v>0</v>
      </c>
      <c r="L33" s="69">
        <v>307.83139999999997</v>
      </c>
      <c r="M33" s="69">
        <v>32.6</v>
      </c>
      <c r="N33" s="70">
        <v>0</v>
      </c>
      <c r="O33" s="71">
        <v>4890</v>
      </c>
      <c r="P33" s="58">
        <f t="shared" si="2"/>
        <v>4890</v>
      </c>
      <c r="Q33" s="38">
        <v>31</v>
      </c>
      <c r="R33" s="80">
        <f t="shared" si="3"/>
        <v>8347.9132988201018</v>
      </c>
      <c r="S33" s="81">
        <f>'Mérida oeste'!F36*1000000</f>
        <v>34951.043399499998</v>
      </c>
      <c r="T33" s="82">
        <f t="shared" si="9"/>
        <v>938.05501738841485</v>
      </c>
      <c r="V33" s="83">
        <f t="shared" si="4"/>
        <v>4890</v>
      </c>
      <c r="W33" s="84">
        <f t="shared" si="10"/>
        <v>172688.73629999999</v>
      </c>
      <c r="Y33" s="76">
        <f t="shared" si="11"/>
        <v>40.821296031230304</v>
      </c>
      <c r="Z33" s="73">
        <f t="shared" si="12"/>
        <v>170.910602223555</v>
      </c>
      <c r="AA33" s="74">
        <f t="shared" si="13"/>
        <v>161.99153553267988</v>
      </c>
      <c r="AE33" s="121" t="str">
        <f t="shared" si="5"/>
        <v>224279</v>
      </c>
      <c r="AF33" s="142"/>
      <c r="AG33" s="143"/>
      <c r="AH33" s="144"/>
      <c r="AI33" s="145">
        <f t="shared" si="0"/>
        <v>224279</v>
      </c>
      <c r="AJ33" s="146">
        <f t="shared" si="6"/>
        <v>224279</v>
      </c>
      <c r="AK33" s="122"/>
      <c r="AL33" s="138">
        <f t="shared" si="7"/>
        <v>0</v>
      </c>
      <c r="AM33" s="150">
        <f t="shared" si="7"/>
        <v>4890</v>
      </c>
      <c r="AN33" s="148">
        <f t="shared" si="8"/>
        <v>4890</v>
      </c>
      <c r="AO33" s="149">
        <f t="shared" si="1"/>
        <v>1</v>
      </c>
      <c r="AP33" s="122"/>
    </row>
    <row r="34" spans="1:42" ht="13.5" thickBot="1" x14ac:dyDescent="0.25">
      <c r="A34" s="85">
        <v>229</v>
      </c>
      <c r="B34" s="86">
        <v>0.375</v>
      </c>
      <c r="C34" s="87">
        <v>2013</v>
      </c>
      <c r="D34" s="87">
        <v>8</v>
      </c>
      <c r="E34" s="87">
        <v>1</v>
      </c>
      <c r="F34" s="88">
        <v>229169</v>
      </c>
      <c r="G34" s="87">
        <v>0</v>
      </c>
      <c r="H34" s="88">
        <v>372759</v>
      </c>
      <c r="I34" s="87">
        <v>0</v>
      </c>
      <c r="J34" s="87">
        <v>6</v>
      </c>
      <c r="K34" s="87">
        <v>0</v>
      </c>
      <c r="L34" s="88">
        <v>307.93720000000002</v>
      </c>
      <c r="M34" s="88">
        <v>33.1</v>
      </c>
      <c r="N34" s="89">
        <v>0</v>
      </c>
      <c r="O34" s="90">
        <v>4147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229169</v>
      </c>
      <c r="AF34" s="151"/>
      <c r="AG34" s="152"/>
      <c r="AH34" s="153"/>
      <c r="AI34" s="154">
        <f t="shared" si="0"/>
        <v>229169</v>
      </c>
      <c r="AJ34" s="155">
        <f t="shared" si="6"/>
        <v>229169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312.3381</v>
      </c>
      <c r="M36" s="101">
        <f>MAX(M3:M34)</f>
        <v>33.1</v>
      </c>
      <c r="N36" s="99" t="s">
        <v>10</v>
      </c>
      <c r="O36" s="101">
        <f>SUM(O3:O33)</f>
        <v>105220</v>
      </c>
      <c r="Q36" s="99" t="s">
        <v>45</v>
      </c>
      <c r="R36" s="102">
        <f>AVERAGE(R3:R33)</f>
        <v>8297.4852006189958</v>
      </c>
      <c r="S36" s="102">
        <f>AVERAGE(S3:S33)</f>
        <v>34739.911037951621</v>
      </c>
      <c r="T36" s="103">
        <f>AVERAGE(T3:T33)</f>
        <v>932.38841199355682</v>
      </c>
      <c r="V36" s="104">
        <f>SUM(V3:V33)</f>
        <v>105220</v>
      </c>
      <c r="W36" s="105">
        <f>SUM(W3:W33)</f>
        <v>3715809.5774000008</v>
      </c>
      <c r="Y36" s="106">
        <f>SUM(Y3:Y33)</f>
        <v>873.75984304908036</v>
      </c>
      <c r="Z36" s="107">
        <f>SUM(Z3:Z33)</f>
        <v>3658.2577108778896</v>
      </c>
      <c r="AA36" s="108">
        <f>SUM(AA3:AA33)</f>
        <v>3467.3494578424843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5305765</v>
      </c>
      <c r="AK36" s="162" t="s">
        <v>50</v>
      </c>
      <c r="AL36" s="163"/>
      <c r="AM36" s="163"/>
      <c r="AN36" s="161">
        <f>SUM(AN3:AN33)</f>
        <v>109636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300.43897500000003</v>
      </c>
      <c r="M37" s="109">
        <f>AVERAGE(M3:M34)</f>
        <v>30.543750000000003</v>
      </c>
      <c r="N37" s="99" t="s">
        <v>46</v>
      </c>
      <c r="O37" s="110">
        <f>O36*35.31467</f>
        <v>3715809.5773999998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236.28139999999999</v>
      </c>
      <c r="M38" s="110">
        <f>MIN(M3:M34)</f>
        <v>26.3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330.48287250000004</v>
      </c>
      <c r="M44" s="118">
        <f>M37*(1+$L$43)</f>
        <v>33.598125000000003</v>
      </c>
    </row>
    <row r="45" spans="1:42" x14ac:dyDescent="0.2">
      <c r="K45" s="117" t="s">
        <v>59</v>
      </c>
      <c r="L45" s="118">
        <f>L37*(1-$L$43)</f>
        <v>270.39507750000001</v>
      </c>
      <c r="M45" s="118">
        <f>M37*(1-$L$43)</f>
        <v>27.489375000000003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A6" sqref="A6:J6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2013</v>
      </c>
      <c r="D3" s="54">
        <v>7</v>
      </c>
      <c r="E3" s="54">
        <v>1</v>
      </c>
      <c r="F3" s="55">
        <v>455227</v>
      </c>
      <c r="G3" s="54">
        <v>0</v>
      </c>
      <c r="H3" s="55">
        <v>586260</v>
      </c>
      <c r="I3" s="54">
        <v>0</v>
      </c>
      <c r="J3" s="54">
        <v>2</v>
      </c>
      <c r="K3" s="54">
        <v>0</v>
      </c>
      <c r="L3" s="55">
        <v>313.34649999999999</v>
      </c>
      <c r="M3" s="55">
        <v>30.6</v>
      </c>
      <c r="N3" s="56">
        <v>0</v>
      </c>
      <c r="O3" s="57">
        <v>0</v>
      </c>
      <c r="P3" s="58">
        <f>F4-F3</f>
        <v>8633</v>
      </c>
      <c r="Q3" s="38">
        <v>1</v>
      </c>
      <c r="R3" s="59">
        <f>S3/4.1868</f>
        <v>8293.8713305149522</v>
      </c>
      <c r="S3" s="73">
        <f>'Mérida oeste'!F6*1000000</f>
        <v>34724.780486600001</v>
      </c>
      <c r="T3" s="60">
        <f>R3*0.11237</f>
        <v>931.98232140996515</v>
      </c>
      <c r="U3" s="61"/>
      <c r="V3" s="60">
        <f>O3</f>
        <v>0</v>
      </c>
      <c r="W3" s="62">
        <f>V3*35.31467</f>
        <v>0</v>
      </c>
      <c r="X3" s="61"/>
      <c r="Y3" s="63">
        <f>V3*R3/1000000</f>
        <v>0</v>
      </c>
      <c r="Z3" s="64">
        <f>S3*V3/1000000</f>
        <v>0</v>
      </c>
      <c r="AA3" s="65">
        <f>W3*T3/1000000</f>
        <v>0</v>
      </c>
      <c r="AE3" s="121" t="str">
        <f>RIGHT(F3,6)</f>
        <v>455227</v>
      </c>
      <c r="AF3" s="133"/>
      <c r="AG3" s="134"/>
      <c r="AH3" s="135"/>
      <c r="AI3" s="136">
        <f t="shared" ref="AI3:AI34" si="0">IFERROR(AE3*1,0)</f>
        <v>455227</v>
      </c>
      <c r="AJ3" s="137">
        <f>(AI3-AH3)</f>
        <v>455227</v>
      </c>
      <c r="AK3" s="122"/>
      <c r="AL3" s="138">
        <f>AH4-AH3</f>
        <v>0</v>
      </c>
      <c r="AM3" s="139">
        <f>AI4-AI3</f>
        <v>8633</v>
      </c>
      <c r="AN3" s="140">
        <f>(AM3-AL3)</f>
        <v>8633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2013</v>
      </c>
      <c r="D4" s="68">
        <v>7</v>
      </c>
      <c r="E4" s="68">
        <v>2</v>
      </c>
      <c r="F4" s="69">
        <v>463860</v>
      </c>
      <c r="G4" s="68">
        <v>0</v>
      </c>
      <c r="H4" s="69">
        <v>586655</v>
      </c>
      <c r="I4" s="68">
        <v>0</v>
      </c>
      <c r="J4" s="68">
        <v>2</v>
      </c>
      <c r="K4" s="68">
        <v>0</v>
      </c>
      <c r="L4" s="69">
        <v>311.05860000000001</v>
      </c>
      <c r="M4" s="69">
        <v>31.8</v>
      </c>
      <c r="N4" s="70">
        <v>0</v>
      </c>
      <c r="O4" s="71">
        <v>8724</v>
      </c>
      <c r="P4" s="58">
        <f t="shared" ref="P4:P33" si="2">F5-F4</f>
        <v>8724</v>
      </c>
      <c r="Q4" s="38">
        <v>2</v>
      </c>
      <c r="R4" s="72">
        <f t="shared" ref="R4:R33" si="3">S4/4.1868</f>
        <v>8318.1060230486291</v>
      </c>
      <c r="S4" s="73">
        <f>'Mérida oeste'!F7*1000000</f>
        <v>34826.2462973</v>
      </c>
      <c r="T4" s="74">
        <f>R4*0.11237</f>
        <v>934.70557380997445</v>
      </c>
      <c r="U4" s="61"/>
      <c r="V4" s="74">
        <f t="shared" ref="V4:V33" si="4">O4</f>
        <v>8724</v>
      </c>
      <c r="W4" s="75">
        <f>V4*35.31467</f>
        <v>308085.18108000001</v>
      </c>
      <c r="X4" s="61"/>
      <c r="Y4" s="76">
        <f>V4*R4/1000000</f>
        <v>72.567156945076249</v>
      </c>
      <c r="Z4" s="73">
        <f>S4*V4/1000000</f>
        <v>303.82417269764517</v>
      </c>
      <c r="AA4" s="74">
        <f>W4*T4/1000000</f>
        <v>287.96893596373127</v>
      </c>
      <c r="AE4" s="121" t="str">
        <f t="shared" ref="AE4:AE34" si="5">RIGHT(F4,6)</f>
        <v>463860</v>
      </c>
      <c r="AF4" s="142"/>
      <c r="AG4" s="143"/>
      <c r="AH4" s="144"/>
      <c r="AI4" s="145">
        <f t="shared" si="0"/>
        <v>463860</v>
      </c>
      <c r="AJ4" s="146">
        <f t="shared" ref="AJ4:AJ34" si="6">(AI4-AH4)</f>
        <v>463860</v>
      </c>
      <c r="AK4" s="122"/>
      <c r="AL4" s="138">
        <f t="shared" ref="AL4:AM33" si="7">AH5-AH4</f>
        <v>0</v>
      </c>
      <c r="AM4" s="147">
        <f t="shared" si="7"/>
        <v>8724</v>
      </c>
      <c r="AN4" s="148">
        <f t="shared" ref="AN4:AN33" si="8">(AM4-AL4)</f>
        <v>8724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2013</v>
      </c>
      <c r="D5" s="68">
        <v>7</v>
      </c>
      <c r="E5" s="68">
        <v>3</v>
      </c>
      <c r="F5" s="69">
        <v>472584</v>
      </c>
      <c r="G5" s="68">
        <v>0</v>
      </c>
      <c r="H5" s="69">
        <v>587055</v>
      </c>
      <c r="I5" s="68">
        <v>0</v>
      </c>
      <c r="J5" s="68">
        <v>2</v>
      </c>
      <c r="K5" s="68">
        <v>0</v>
      </c>
      <c r="L5" s="69">
        <v>310.12139999999999</v>
      </c>
      <c r="M5" s="69">
        <v>31.3</v>
      </c>
      <c r="N5" s="70">
        <v>0</v>
      </c>
      <c r="O5" s="71">
        <v>8272</v>
      </c>
      <c r="P5" s="58">
        <f t="shared" si="2"/>
        <v>8272</v>
      </c>
      <c r="Q5" s="38">
        <v>3</v>
      </c>
      <c r="R5" s="72">
        <f t="shared" si="3"/>
        <v>8216.2000506353324</v>
      </c>
      <c r="S5" s="73">
        <f>'Mérida oeste'!F8*1000000</f>
        <v>34399.586372000005</v>
      </c>
      <c r="T5" s="74">
        <f t="shared" ref="T5:T33" si="9">R5*0.11237</f>
        <v>923.25439968989224</v>
      </c>
      <c r="U5" s="61"/>
      <c r="V5" s="74">
        <f t="shared" si="4"/>
        <v>8272</v>
      </c>
      <c r="W5" s="75">
        <f t="shared" ref="W5:W33" si="10">V5*35.31467</f>
        <v>292122.95023999998</v>
      </c>
      <c r="X5" s="61"/>
      <c r="Y5" s="76">
        <f t="shared" ref="Y5:Y33" si="11">V5*R5/1000000</f>
        <v>67.964406818855466</v>
      </c>
      <c r="Z5" s="73">
        <f t="shared" ref="Z5:Z33" si="12">S5*V5/1000000</f>
        <v>284.55337846918405</v>
      </c>
      <c r="AA5" s="74">
        <f t="shared" ref="AA5:AA33" si="13">W5*T5/1000000</f>
        <v>269.70379905947141</v>
      </c>
      <c r="AE5" s="121" t="str">
        <f t="shared" si="5"/>
        <v>472584</v>
      </c>
      <c r="AF5" s="142"/>
      <c r="AG5" s="143"/>
      <c r="AH5" s="144"/>
      <c r="AI5" s="145">
        <f t="shared" si="0"/>
        <v>472584</v>
      </c>
      <c r="AJ5" s="146">
        <f t="shared" si="6"/>
        <v>472584</v>
      </c>
      <c r="AK5" s="122"/>
      <c r="AL5" s="138">
        <f t="shared" si="7"/>
        <v>0</v>
      </c>
      <c r="AM5" s="147">
        <f t="shared" si="7"/>
        <v>8272</v>
      </c>
      <c r="AN5" s="148">
        <f t="shared" si="8"/>
        <v>8272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2013</v>
      </c>
      <c r="D6" s="68">
        <v>7</v>
      </c>
      <c r="E6" s="68">
        <v>4</v>
      </c>
      <c r="F6" s="69">
        <v>480856</v>
      </c>
      <c r="G6" s="68">
        <v>0</v>
      </c>
      <c r="H6" s="69">
        <v>587431</v>
      </c>
      <c r="I6" s="68">
        <v>0</v>
      </c>
      <c r="J6" s="68">
        <v>2</v>
      </c>
      <c r="K6" s="68">
        <v>0</v>
      </c>
      <c r="L6" s="69">
        <v>310.11349999999999</v>
      </c>
      <c r="M6" s="69">
        <v>29.1</v>
      </c>
      <c r="N6" s="70">
        <v>0</v>
      </c>
      <c r="O6" s="71">
        <v>8196</v>
      </c>
      <c r="P6" s="58">
        <f t="shared" si="2"/>
        <v>8196</v>
      </c>
      <c r="Q6" s="38">
        <v>4</v>
      </c>
      <c r="R6" s="72">
        <f t="shared" si="3"/>
        <v>8254.3208625441875</v>
      </c>
      <c r="S6" s="73">
        <f>'Mérida oeste'!F9*1000000</f>
        <v>34559.1905873</v>
      </c>
      <c r="T6" s="74">
        <f t="shared" si="9"/>
        <v>927.53803532409029</v>
      </c>
      <c r="U6" s="61"/>
      <c r="V6" s="74">
        <f t="shared" si="4"/>
        <v>8196</v>
      </c>
      <c r="W6" s="75">
        <f t="shared" si="10"/>
        <v>289439.03532000002</v>
      </c>
      <c r="X6" s="61"/>
      <c r="Y6" s="76">
        <f t="shared" si="11"/>
        <v>67.652413789412151</v>
      </c>
      <c r="Z6" s="73">
        <f t="shared" si="12"/>
        <v>283.24712605351078</v>
      </c>
      <c r="AA6" s="74">
        <f t="shared" si="13"/>
        <v>268.4657141668128</v>
      </c>
      <c r="AE6" s="121" t="str">
        <f t="shared" si="5"/>
        <v>480856</v>
      </c>
      <c r="AF6" s="142"/>
      <c r="AG6" s="143"/>
      <c r="AH6" s="144"/>
      <c r="AI6" s="145">
        <f t="shared" si="0"/>
        <v>480856</v>
      </c>
      <c r="AJ6" s="146">
        <f t="shared" si="6"/>
        <v>480856</v>
      </c>
      <c r="AK6" s="122"/>
      <c r="AL6" s="138">
        <f t="shared" si="7"/>
        <v>0</v>
      </c>
      <c r="AM6" s="147">
        <f t="shared" si="7"/>
        <v>8196</v>
      </c>
      <c r="AN6" s="148">
        <f t="shared" si="8"/>
        <v>8196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2013</v>
      </c>
      <c r="D7" s="68">
        <v>7</v>
      </c>
      <c r="E7" s="68">
        <v>5</v>
      </c>
      <c r="F7" s="69">
        <v>489052</v>
      </c>
      <c r="G7" s="68">
        <v>0</v>
      </c>
      <c r="H7" s="69">
        <v>587804</v>
      </c>
      <c r="I7" s="68">
        <v>0</v>
      </c>
      <c r="J7" s="68">
        <v>2</v>
      </c>
      <c r="K7" s="68">
        <v>0</v>
      </c>
      <c r="L7" s="69">
        <v>309.98099999999999</v>
      </c>
      <c r="M7" s="69">
        <v>29.1</v>
      </c>
      <c r="N7" s="70">
        <v>0</v>
      </c>
      <c r="O7" s="71">
        <v>7602</v>
      </c>
      <c r="P7" s="58">
        <f t="shared" si="2"/>
        <v>7602</v>
      </c>
      <c r="Q7" s="38">
        <v>5</v>
      </c>
      <c r="R7" s="72">
        <f t="shared" si="3"/>
        <v>8242.4060358030001</v>
      </c>
      <c r="S7" s="73">
        <f>'Mérida oeste'!F10*1000000</f>
        <v>34509.305590700002</v>
      </c>
      <c r="T7" s="74">
        <f t="shared" si="9"/>
        <v>926.19916624318307</v>
      </c>
      <c r="U7" s="61"/>
      <c r="V7" s="74">
        <f t="shared" si="4"/>
        <v>7602</v>
      </c>
      <c r="W7" s="75">
        <f t="shared" si="10"/>
        <v>268462.12134000001</v>
      </c>
      <c r="X7" s="61"/>
      <c r="Y7" s="76">
        <f t="shared" si="11"/>
        <v>62.658770684174407</v>
      </c>
      <c r="Z7" s="73">
        <f t="shared" si="12"/>
        <v>262.33974110050144</v>
      </c>
      <c r="AA7" s="74">
        <f t="shared" si="13"/>
        <v>248.64939295298424</v>
      </c>
      <c r="AE7" s="121" t="str">
        <f t="shared" si="5"/>
        <v>489052</v>
      </c>
      <c r="AF7" s="142"/>
      <c r="AG7" s="143"/>
      <c r="AH7" s="144"/>
      <c r="AI7" s="145">
        <f t="shared" si="0"/>
        <v>489052</v>
      </c>
      <c r="AJ7" s="146">
        <f t="shared" si="6"/>
        <v>489052</v>
      </c>
      <c r="AK7" s="122"/>
      <c r="AL7" s="138">
        <f t="shared" si="7"/>
        <v>0</v>
      </c>
      <c r="AM7" s="147">
        <f t="shared" si="7"/>
        <v>7602</v>
      </c>
      <c r="AN7" s="148">
        <f t="shared" si="8"/>
        <v>7602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2013</v>
      </c>
      <c r="D8" s="68">
        <v>7</v>
      </c>
      <c r="E8" s="68">
        <v>6</v>
      </c>
      <c r="F8" s="69">
        <v>496654</v>
      </c>
      <c r="G8" s="68">
        <v>0</v>
      </c>
      <c r="H8" s="69">
        <v>588151</v>
      </c>
      <c r="I8" s="68">
        <v>0</v>
      </c>
      <c r="J8" s="68">
        <v>2</v>
      </c>
      <c r="K8" s="68">
        <v>0</v>
      </c>
      <c r="L8" s="69">
        <v>310.43540000000002</v>
      </c>
      <c r="M8" s="69">
        <v>30.3</v>
      </c>
      <c r="N8" s="70">
        <v>0</v>
      </c>
      <c r="O8" s="71">
        <v>4580</v>
      </c>
      <c r="P8" s="58">
        <f t="shared" si="2"/>
        <v>4580</v>
      </c>
      <c r="Q8" s="38">
        <v>6</v>
      </c>
      <c r="R8" s="72">
        <f t="shared" si="3"/>
        <v>8485.1487493551158</v>
      </c>
      <c r="S8" s="73">
        <f>'Mérida oeste'!F11*1000000</f>
        <v>35525.620783799997</v>
      </c>
      <c r="T8" s="74">
        <f t="shared" si="9"/>
        <v>953.47616496503429</v>
      </c>
      <c r="U8" s="61"/>
      <c r="V8" s="74">
        <f t="shared" si="4"/>
        <v>4580</v>
      </c>
      <c r="W8" s="75">
        <f t="shared" si="10"/>
        <v>161741.18859999999</v>
      </c>
      <c r="X8" s="61"/>
      <c r="Y8" s="76">
        <f t="shared" si="11"/>
        <v>38.861981272046435</v>
      </c>
      <c r="Z8" s="73">
        <f t="shared" si="12"/>
        <v>162.70734318980399</v>
      </c>
      <c r="AA8" s="74">
        <f t="shared" si="13"/>
        <v>154.21636822321432</v>
      </c>
      <c r="AE8" s="121" t="str">
        <f t="shared" si="5"/>
        <v>496654</v>
      </c>
      <c r="AF8" s="142"/>
      <c r="AG8" s="143"/>
      <c r="AH8" s="144"/>
      <c r="AI8" s="145">
        <f t="shared" si="0"/>
        <v>496654</v>
      </c>
      <c r="AJ8" s="146">
        <f t="shared" si="6"/>
        <v>496654</v>
      </c>
      <c r="AK8" s="122"/>
      <c r="AL8" s="138">
        <f t="shared" si="7"/>
        <v>0</v>
      </c>
      <c r="AM8" s="147">
        <f t="shared" si="7"/>
        <v>4580</v>
      </c>
      <c r="AN8" s="148">
        <f t="shared" si="8"/>
        <v>4580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2013</v>
      </c>
      <c r="D9" s="68">
        <v>7</v>
      </c>
      <c r="E9" s="68">
        <v>7</v>
      </c>
      <c r="F9" s="69">
        <v>501234</v>
      </c>
      <c r="G9" s="68">
        <v>0</v>
      </c>
      <c r="H9" s="69">
        <v>588360</v>
      </c>
      <c r="I9" s="68">
        <v>0</v>
      </c>
      <c r="J9" s="68">
        <v>2</v>
      </c>
      <c r="K9" s="68">
        <v>0</v>
      </c>
      <c r="L9" s="69">
        <v>311.44459999999998</v>
      </c>
      <c r="M9" s="69">
        <v>30</v>
      </c>
      <c r="N9" s="70">
        <v>0</v>
      </c>
      <c r="O9" s="71">
        <v>1060</v>
      </c>
      <c r="P9" s="58">
        <f t="shared" si="2"/>
        <v>1060</v>
      </c>
      <c r="Q9" s="38">
        <v>7</v>
      </c>
      <c r="R9" s="72">
        <f t="shared" si="3"/>
        <v>8247.8458775198251</v>
      </c>
      <c r="S9" s="73">
        <f>'Mérida oeste'!F12*1000000</f>
        <v>34532.081120000003</v>
      </c>
      <c r="T9" s="74">
        <f t="shared" si="9"/>
        <v>926.81044125690278</v>
      </c>
      <c r="U9" s="61"/>
      <c r="V9" s="74">
        <f t="shared" si="4"/>
        <v>1060</v>
      </c>
      <c r="W9" s="75">
        <f t="shared" si="10"/>
        <v>37433.550199999998</v>
      </c>
      <c r="X9" s="61"/>
      <c r="Y9" s="76">
        <f t="shared" si="11"/>
        <v>8.7427166301710137</v>
      </c>
      <c r="Z9" s="73">
        <f t="shared" si="12"/>
        <v>36.604005987199997</v>
      </c>
      <c r="AA9" s="74">
        <f t="shared" si="13"/>
        <v>34.693805178674424</v>
      </c>
      <c r="AE9" s="121" t="str">
        <f t="shared" si="5"/>
        <v>501234</v>
      </c>
      <c r="AF9" s="142"/>
      <c r="AG9" s="143"/>
      <c r="AH9" s="144"/>
      <c r="AI9" s="145">
        <f t="shared" si="0"/>
        <v>501234</v>
      </c>
      <c r="AJ9" s="146">
        <f t="shared" si="6"/>
        <v>501234</v>
      </c>
      <c r="AK9" s="122"/>
      <c r="AL9" s="138">
        <f t="shared" si="7"/>
        <v>0</v>
      </c>
      <c r="AM9" s="147">
        <f t="shared" si="7"/>
        <v>1060</v>
      </c>
      <c r="AN9" s="148">
        <f t="shared" si="8"/>
        <v>1060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2013</v>
      </c>
      <c r="D10" s="68">
        <v>7</v>
      </c>
      <c r="E10" s="68">
        <v>8</v>
      </c>
      <c r="F10" s="69">
        <v>502294</v>
      </c>
      <c r="G10" s="68">
        <v>0</v>
      </c>
      <c r="H10" s="69">
        <v>588407</v>
      </c>
      <c r="I10" s="68">
        <v>0</v>
      </c>
      <c r="J10" s="68">
        <v>2</v>
      </c>
      <c r="K10" s="68">
        <v>0</v>
      </c>
      <c r="L10" s="69">
        <v>312.04840000000002</v>
      </c>
      <c r="M10" s="69">
        <v>29.1</v>
      </c>
      <c r="N10" s="70">
        <v>0</v>
      </c>
      <c r="O10" s="71">
        <v>7490</v>
      </c>
      <c r="P10" s="58">
        <f t="shared" si="2"/>
        <v>7490</v>
      </c>
      <c r="Q10" s="38">
        <v>8</v>
      </c>
      <c r="R10" s="72">
        <f t="shared" si="3"/>
        <v>8271.571822012038</v>
      </c>
      <c r="S10" s="73">
        <f>'Mérida oeste'!F13*1000000</f>
        <v>34631.416904400001</v>
      </c>
      <c r="T10" s="74">
        <f t="shared" si="9"/>
        <v>929.47652563949271</v>
      </c>
      <c r="U10" s="61"/>
      <c r="V10" s="74">
        <f t="shared" si="4"/>
        <v>7490</v>
      </c>
      <c r="W10" s="75">
        <f t="shared" si="10"/>
        <v>264506.87829999998</v>
      </c>
      <c r="X10" s="61"/>
      <c r="Y10" s="76">
        <f t="shared" si="11"/>
        <v>61.954072946870163</v>
      </c>
      <c r="Z10" s="73">
        <f t="shared" si="12"/>
        <v>259.38931261395601</v>
      </c>
      <c r="AA10" s="74">
        <f t="shared" si="13"/>
        <v>245.85293425003209</v>
      </c>
      <c r="AE10" s="121" t="str">
        <f t="shared" si="5"/>
        <v>502294</v>
      </c>
      <c r="AF10" s="142"/>
      <c r="AG10" s="143"/>
      <c r="AH10" s="144"/>
      <c r="AI10" s="145">
        <f t="shared" si="0"/>
        <v>502294</v>
      </c>
      <c r="AJ10" s="146">
        <f t="shared" si="6"/>
        <v>502294</v>
      </c>
      <c r="AK10" s="122"/>
      <c r="AL10" s="138">
        <f t="shared" si="7"/>
        <v>0</v>
      </c>
      <c r="AM10" s="147">
        <f t="shared" si="7"/>
        <v>7490</v>
      </c>
      <c r="AN10" s="148">
        <f t="shared" si="8"/>
        <v>7490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2013</v>
      </c>
      <c r="D11" s="68">
        <v>7</v>
      </c>
      <c r="E11" s="68">
        <v>9</v>
      </c>
      <c r="F11" s="69">
        <v>509784</v>
      </c>
      <c r="G11" s="68">
        <v>0</v>
      </c>
      <c r="H11" s="69">
        <v>588750</v>
      </c>
      <c r="I11" s="68">
        <v>0</v>
      </c>
      <c r="J11" s="68">
        <v>2</v>
      </c>
      <c r="K11" s="68">
        <v>0</v>
      </c>
      <c r="L11" s="69">
        <v>310.4425</v>
      </c>
      <c r="M11" s="69">
        <v>30.9</v>
      </c>
      <c r="N11" s="70">
        <v>0</v>
      </c>
      <c r="O11" s="71">
        <v>6702</v>
      </c>
      <c r="P11" s="58">
        <f t="shared" si="2"/>
        <v>6702</v>
      </c>
      <c r="Q11" s="38">
        <v>9</v>
      </c>
      <c r="R11" s="77">
        <f t="shared" si="3"/>
        <v>8222.958561956626</v>
      </c>
      <c r="S11" s="73">
        <f>'Mérida oeste'!F14*1000000</f>
        <v>34427.882907200001</v>
      </c>
      <c r="T11" s="74">
        <f t="shared" si="9"/>
        <v>924.01385360706604</v>
      </c>
      <c r="V11" s="78">
        <f t="shared" si="4"/>
        <v>6702</v>
      </c>
      <c r="W11" s="79">
        <f t="shared" si="10"/>
        <v>236678.91834</v>
      </c>
      <c r="Y11" s="76">
        <f t="shared" si="11"/>
        <v>55.110268282233307</v>
      </c>
      <c r="Z11" s="73">
        <f t="shared" si="12"/>
        <v>230.7356712440544</v>
      </c>
      <c r="AA11" s="74">
        <f t="shared" si="13"/>
        <v>218.69459940289551</v>
      </c>
      <c r="AE11" s="121" t="str">
        <f t="shared" si="5"/>
        <v>509784</v>
      </c>
      <c r="AF11" s="142"/>
      <c r="AG11" s="143"/>
      <c r="AH11" s="144"/>
      <c r="AI11" s="145">
        <f t="shared" si="0"/>
        <v>509784</v>
      </c>
      <c r="AJ11" s="146">
        <f t="shared" si="6"/>
        <v>509784</v>
      </c>
      <c r="AK11" s="122"/>
      <c r="AL11" s="138">
        <f t="shared" si="7"/>
        <v>0</v>
      </c>
      <c r="AM11" s="147">
        <f t="shared" si="7"/>
        <v>6702</v>
      </c>
      <c r="AN11" s="148">
        <f t="shared" si="8"/>
        <v>6702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2013</v>
      </c>
      <c r="D12" s="68">
        <v>7</v>
      </c>
      <c r="E12" s="68">
        <v>10</v>
      </c>
      <c r="F12" s="69">
        <v>516486</v>
      </c>
      <c r="G12" s="68">
        <v>0</v>
      </c>
      <c r="H12" s="69">
        <v>589056</v>
      </c>
      <c r="I12" s="68">
        <v>0</v>
      </c>
      <c r="J12" s="68">
        <v>2</v>
      </c>
      <c r="K12" s="68">
        <v>0</v>
      </c>
      <c r="L12" s="69">
        <v>310.42570000000001</v>
      </c>
      <c r="M12" s="69">
        <v>30.4</v>
      </c>
      <c r="N12" s="70">
        <v>0</v>
      </c>
      <c r="O12" s="71">
        <v>7838</v>
      </c>
      <c r="P12" s="58">
        <f t="shared" si="2"/>
        <v>7838</v>
      </c>
      <c r="Q12" s="38">
        <v>10</v>
      </c>
      <c r="R12" s="77">
        <f t="shared" si="3"/>
        <v>8226.3254321199965</v>
      </c>
      <c r="S12" s="73">
        <f>'Mérida oeste'!F15*1000000</f>
        <v>34441.9793192</v>
      </c>
      <c r="T12" s="74">
        <f t="shared" si="9"/>
        <v>924.39218880732403</v>
      </c>
      <c r="V12" s="78">
        <f t="shared" si="4"/>
        <v>7838</v>
      </c>
      <c r="W12" s="79">
        <f t="shared" si="10"/>
        <v>276796.38345999998</v>
      </c>
      <c r="Y12" s="76">
        <f t="shared" si="11"/>
        <v>64.477938736956531</v>
      </c>
      <c r="Z12" s="73">
        <f t="shared" si="12"/>
        <v>269.9562339038896</v>
      </c>
      <c r="AA12" s="74">
        <f t="shared" si="13"/>
        <v>255.86841476054076</v>
      </c>
      <c r="AE12" s="121" t="str">
        <f t="shared" si="5"/>
        <v>516486</v>
      </c>
      <c r="AF12" s="142"/>
      <c r="AG12" s="143"/>
      <c r="AH12" s="144"/>
      <c r="AI12" s="145">
        <f t="shared" si="0"/>
        <v>516486</v>
      </c>
      <c r="AJ12" s="146">
        <f t="shared" si="6"/>
        <v>516486</v>
      </c>
      <c r="AK12" s="122"/>
      <c r="AL12" s="138">
        <f t="shared" si="7"/>
        <v>0</v>
      </c>
      <c r="AM12" s="147">
        <f t="shared" si="7"/>
        <v>7838</v>
      </c>
      <c r="AN12" s="148">
        <f t="shared" si="8"/>
        <v>7838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2013</v>
      </c>
      <c r="D13" s="68">
        <v>7</v>
      </c>
      <c r="E13" s="68">
        <v>11</v>
      </c>
      <c r="F13" s="69">
        <v>524324</v>
      </c>
      <c r="G13" s="68">
        <v>0</v>
      </c>
      <c r="H13" s="69">
        <v>589414</v>
      </c>
      <c r="I13" s="68">
        <v>0</v>
      </c>
      <c r="J13" s="68">
        <v>2</v>
      </c>
      <c r="K13" s="68">
        <v>0</v>
      </c>
      <c r="L13" s="69">
        <v>309.82589999999999</v>
      </c>
      <c r="M13" s="69">
        <v>30</v>
      </c>
      <c r="N13" s="70">
        <v>0</v>
      </c>
      <c r="O13" s="71">
        <v>7853</v>
      </c>
      <c r="P13" s="58">
        <f t="shared" si="2"/>
        <v>7853</v>
      </c>
      <c r="Q13" s="38">
        <v>11</v>
      </c>
      <c r="R13" s="77">
        <f t="shared" si="3"/>
        <v>8220.303568763733</v>
      </c>
      <c r="S13" s="73">
        <f>'Mérida oeste'!F16*1000000</f>
        <v>34416.766981699999</v>
      </c>
      <c r="T13" s="74">
        <f t="shared" si="9"/>
        <v>923.71551202198066</v>
      </c>
      <c r="V13" s="78">
        <f t="shared" si="4"/>
        <v>7853</v>
      </c>
      <c r="W13" s="79">
        <f t="shared" si="10"/>
        <v>277326.10350999999</v>
      </c>
      <c r="Y13" s="76">
        <f t="shared" si="11"/>
        <v>64.554043925501588</v>
      </c>
      <c r="Z13" s="73">
        <f t="shared" si="12"/>
        <v>270.2748711072901</v>
      </c>
      <c r="AA13" s="74">
        <f t="shared" si="13"/>
        <v>256.17042370080043</v>
      </c>
      <c r="AE13" s="121" t="str">
        <f t="shared" si="5"/>
        <v>524324</v>
      </c>
      <c r="AF13" s="142"/>
      <c r="AG13" s="143"/>
      <c r="AH13" s="144"/>
      <c r="AI13" s="145">
        <f t="shared" si="0"/>
        <v>524324</v>
      </c>
      <c r="AJ13" s="146">
        <f t="shared" si="6"/>
        <v>524324</v>
      </c>
      <c r="AK13" s="122"/>
      <c r="AL13" s="138">
        <f t="shared" si="7"/>
        <v>0</v>
      </c>
      <c r="AM13" s="147">
        <f t="shared" si="7"/>
        <v>7853</v>
      </c>
      <c r="AN13" s="148">
        <f t="shared" si="8"/>
        <v>7853</v>
      </c>
      <c r="AO13" s="149">
        <f t="shared" si="1"/>
        <v>1</v>
      </c>
      <c r="AP13" s="122"/>
    </row>
    <row r="14" spans="1:42" x14ac:dyDescent="0.2">
      <c r="A14" s="66">
        <v>231</v>
      </c>
      <c r="B14" s="67">
        <v>0.375</v>
      </c>
      <c r="C14" s="68">
        <v>2013</v>
      </c>
      <c r="D14" s="68">
        <v>7</v>
      </c>
      <c r="E14" s="68">
        <v>12</v>
      </c>
      <c r="F14" s="69">
        <v>532177</v>
      </c>
      <c r="G14" s="68">
        <v>0</v>
      </c>
      <c r="H14" s="69">
        <v>589771</v>
      </c>
      <c r="I14" s="68">
        <v>0</v>
      </c>
      <c r="J14" s="68">
        <v>2</v>
      </c>
      <c r="K14" s="68">
        <v>0</v>
      </c>
      <c r="L14" s="69">
        <v>310.91120000000001</v>
      </c>
      <c r="M14" s="69">
        <v>29.9</v>
      </c>
      <c r="N14" s="70">
        <v>0</v>
      </c>
      <c r="O14" s="71">
        <v>8422</v>
      </c>
      <c r="P14" s="58">
        <f t="shared" si="2"/>
        <v>8422</v>
      </c>
      <c r="Q14" s="38">
        <v>12</v>
      </c>
      <c r="R14" s="77">
        <f t="shared" si="3"/>
        <v>8227.3524091191375</v>
      </c>
      <c r="S14" s="73">
        <f>'Mérida oeste'!F17*1000000</f>
        <v>34446.279066500007</v>
      </c>
      <c r="T14" s="74">
        <f t="shared" si="9"/>
        <v>924.50759021271745</v>
      </c>
      <c r="V14" s="78">
        <f t="shared" si="4"/>
        <v>8422</v>
      </c>
      <c r="W14" s="79">
        <f t="shared" si="10"/>
        <v>297420.15074000001</v>
      </c>
      <c r="Y14" s="76">
        <f t="shared" si="11"/>
        <v>69.290761989601378</v>
      </c>
      <c r="Z14" s="73">
        <f t="shared" si="12"/>
        <v>290.10656229806307</v>
      </c>
      <c r="AA14" s="74">
        <f t="shared" si="13"/>
        <v>274.96718684134061</v>
      </c>
      <c r="AE14" s="121" t="str">
        <f t="shared" si="5"/>
        <v>532177</v>
      </c>
      <c r="AF14" s="142"/>
      <c r="AG14" s="143"/>
      <c r="AH14" s="144"/>
      <c r="AI14" s="145">
        <f t="shared" si="0"/>
        <v>532177</v>
      </c>
      <c r="AJ14" s="146">
        <f t="shared" si="6"/>
        <v>532177</v>
      </c>
      <c r="AK14" s="122"/>
      <c r="AL14" s="138">
        <f t="shared" si="7"/>
        <v>0</v>
      </c>
      <c r="AM14" s="147">
        <f t="shared" si="7"/>
        <v>8422</v>
      </c>
      <c r="AN14" s="148">
        <f t="shared" si="8"/>
        <v>8422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2013</v>
      </c>
      <c r="D15" s="68">
        <v>7</v>
      </c>
      <c r="E15" s="68">
        <v>13</v>
      </c>
      <c r="F15" s="69">
        <v>540599</v>
      </c>
      <c r="G15" s="68">
        <v>0</v>
      </c>
      <c r="H15" s="69">
        <v>590154</v>
      </c>
      <c r="I15" s="68">
        <v>0</v>
      </c>
      <c r="J15" s="68">
        <v>2</v>
      </c>
      <c r="K15" s="68">
        <v>0</v>
      </c>
      <c r="L15" s="69">
        <v>312.06459999999998</v>
      </c>
      <c r="M15" s="69">
        <v>30.3</v>
      </c>
      <c r="N15" s="70">
        <v>0</v>
      </c>
      <c r="O15" s="71">
        <v>8439</v>
      </c>
      <c r="P15" s="58">
        <f t="shared" si="2"/>
        <v>8439</v>
      </c>
      <c r="Q15" s="38">
        <v>13</v>
      </c>
      <c r="R15" s="77">
        <f t="shared" si="3"/>
        <v>8324.0313994458793</v>
      </c>
      <c r="S15" s="73">
        <f>'Mérida oeste'!F18*1000000</f>
        <v>34851.054663200004</v>
      </c>
      <c r="T15" s="74">
        <f t="shared" si="9"/>
        <v>935.37140835573348</v>
      </c>
      <c r="V15" s="78">
        <f t="shared" si="4"/>
        <v>8439</v>
      </c>
      <c r="W15" s="79">
        <f t="shared" si="10"/>
        <v>298020.50013</v>
      </c>
      <c r="Y15" s="76">
        <f t="shared" si="11"/>
        <v>70.246500979923766</v>
      </c>
      <c r="Z15" s="73">
        <f t="shared" si="12"/>
        <v>294.1080503027448</v>
      </c>
      <c r="AA15" s="74">
        <f t="shared" si="13"/>
        <v>278.75985492547818</v>
      </c>
      <c r="AE15" s="121" t="str">
        <f t="shared" si="5"/>
        <v>540599</v>
      </c>
      <c r="AF15" s="142"/>
      <c r="AG15" s="143"/>
      <c r="AH15" s="144"/>
      <c r="AI15" s="145">
        <f t="shared" si="0"/>
        <v>540599</v>
      </c>
      <c r="AJ15" s="146">
        <f t="shared" si="6"/>
        <v>540599</v>
      </c>
      <c r="AK15" s="122"/>
      <c r="AL15" s="138">
        <f t="shared" si="7"/>
        <v>0</v>
      </c>
      <c r="AM15" s="147">
        <f t="shared" si="7"/>
        <v>8439</v>
      </c>
      <c r="AN15" s="148">
        <f t="shared" si="8"/>
        <v>8439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2013</v>
      </c>
      <c r="D16" s="68">
        <v>7</v>
      </c>
      <c r="E16" s="68">
        <v>14</v>
      </c>
      <c r="F16" s="69">
        <v>549038</v>
      </c>
      <c r="G16" s="68">
        <v>0</v>
      </c>
      <c r="H16" s="69">
        <v>590534</v>
      </c>
      <c r="I16" s="68">
        <v>0</v>
      </c>
      <c r="J16" s="68">
        <v>2</v>
      </c>
      <c r="K16" s="68">
        <v>0</v>
      </c>
      <c r="L16" s="69">
        <v>312.54950000000002</v>
      </c>
      <c r="M16" s="69">
        <v>28.6</v>
      </c>
      <c r="N16" s="70">
        <v>0</v>
      </c>
      <c r="O16" s="71">
        <v>6670</v>
      </c>
      <c r="P16" s="58">
        <f t="shared" si="2"/>
        <v>6670</v>
      </c>
      <c r="Q16" s="38">
        <v>14</v>
      </c>
      <c r="R16" s="77">
        <f t="shared" si="3"/>
        <v>8306.7159485764787</v>
      </c>
      <c r="S16" s="73">
        <f>'Mérida oeste'!F19*1000000</f>
        <v>34778.558333499997</v>
      </c>
      <c r="T16" s="74">
        <f t="shared" si="9"/>
        <v>933.42567114153894</v>
      </c>
      <c r="V16" s="78">
        <f t="shared" si="4"/>
        <v>6670</v>
      </c>
      <c r="W16" s="79">
        <f t="shared" si="10"/>
        <v>235548.84889999998</v>
      </c>
      <c r="Y16" s="76">
        <f t="shared" si="11"/>
        <v>55.405795377005113</v>
      </c>
      <c r="Z16" s="73">
        <f t="shared" si="12"/>
        <v>231.97298408444496</v>
      </c>
      <c r="AA16" s="74">
        <f t="shared" si="13"/>
        <v>219.86734237109945</v>
      </c>
      <c r="AE16" s="121" t="str">
        <f t="shared" si="5"/>
        <v>549038</v>
      </c>
      <c r="AF16" s="142"/>
      <c r="AG16" s="143"/>
      <c r="AH16" s="144"/>
      <c r="AI16" s="145">
        <f t="shared" si="0"/>
        <v>549038</v>
      </c>
      <c r="AJ16" s="146">
        <f t="shared" si="6"/>
        <v>549038</v>
      </c>
      <c r="AK16" s="122"/>
      <c r="AL16" s="138">
        <f t="shared" si="7"/>
        <v>0</v>
      </c>
      <c r="AM16" s="147">
        <f t="shared" si="7"/>
        <v>6670</v>
      </c>
      <c r="AN16" s="148">
        <f t="shared" si="8"/>
        <v>6670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2013</v>
      </c>
      <c r="D17" s="68">
        <v>7</v>
      </c>
      <c r="E17" s="68">
        <v>15</v>
      </c>
      <c r="F17" s="69">
        <v>555708</v>
      </c>
      <c r="G17" s="68">
        <v>0</v>
      </c>
      <c r="H17" s="69">
        <v>590832</v>
      </c>
      <c r="I17" s="68">
        <v>0</v>
      </c>
      <c r="J17" s="68">
        <v>2</v>
      </c>
      <c r="K17" s="68">
        <v>0</v>
      </c>
      <c r="L17" s="69">
        <v>313.63889999999998</v>
      </c>
      <c r="M17" s="69">
        <v>27.9</v>
      </c>
      <c r="N17" s="70">
        <v>0</v>
      </c>
      <c r="O17" s="71">
        <v>8458</v>
      </c>
      <c r="P17" s="58">
        <f t="shared" si="2"/>
        <v>8458</v>
      </c>
      <c r="Q17" s="38">
        <v>15</v>
      </c>
      <c r="R17" s="77">
        <f t="shared" si="3"/>
        <v>8205.7183905608108</v>
      </c>
      <c r="S17" s="73">
        <f>'Mérida oeste'!F20*1000000</f>
        <v>34355.7017576</v>
      </c>
      <c r="T17" s="74">
        <f t="shared" si="9"/>
        <v>922.07657554731827</v>
      </c>
      <c r="V17" s="78">
        <f t="shared" si="4"/>
        <v>8458</v>
      </c>
      <c r="W17" s="79">
        <f t="shared" si="10"/>
        <v>298691.47885999997</v>
      </c>
      <c r="Y17" s="76">
        <f t="shared" si="11"/>
        <v>69.403966147363334</v>
      </c>
      <c r="Z17" s="73">
        <f t="shared" si="12"/>
        <v>290.5805254657808</v>
      </c>
      <c r="AA17" s="74">
        <f t="shared" si="13"/>
        <v>275.416415972393</v>
      </c>
      <c r="AE17" s="121" t="str">
        <f t="shared" si="5"/>
        <v>555708</v>
      </c>
      <c r="AF17" s="142"/>
      <c r="AG17" s="143"/>
      <c r="AH17" s="144"/>
      <c r="AI17" s="145">
        <f t="shared" si="0"/>
        <v>555708</v>
      </c>
      <c r="AJ17" s="146">
        <f t="shared" si="6"/>
        <v>555708</v>
      </c>
      <c r="AK17" s="122"/>
      <c r="AL17" s="138">
        <f t="shared" si="7"/>
        <v>0</v>
      </c>
      <c r="AM17" s="147">
        <f t="shared" si="7"/>
        <v>8458</v>
      </c>
      <c r="AN17" s="148">
        <f t="shared" si="8"/>
        <v>8458</v>
      </c>
      <c r="AO17" s="149">
        <f t="shared" si="1"/>
        <v>1</v>
      </c>
      <c r="AP17" s="122"/>
    </row>
    <row r="18" spans="1:42" x14ac:dyDescent="0.2">
      <c r="A18" s="66">
        <v>231</v>
      </c>
      <c r="B18" s="67">
        <v>0.375</v>
      </c>
      <c r="C18" s="68">
        <v>2013</v>
      </c>
      <c r="D18" s="68">
        <v>7</v>
      </c>
      <c r="E18" s="68">
        <v>16</v>
      </c>
      <c r="F18" s="69">
        <v>564166</v>
      </c>
      <c r="G18" s="68">
        <v>0</v>
      </c>
      <c r="H18" s="69">
        <v>591211</v>
      </c>
      <c r="I18" s="68">
        <v>0</v>
      </c>
      <c r="J18" s="68">
        <v>2</v>
      </c>
      <c r="K18" s="68">
        <v>0</v>
      </c>
      <c r="L18" s="69">
        <v>314.05189999999999</v>
      </c>
      <c r="M18" s="69">
        <v>28.2</v>
      </c>
      <c r="N18" s="70">
        <v>0</v>
      </c>
      <c r="O18" s="71">
        <v>8059</v>
      </c>
      <c r="P18" s="58">
        <f t="shared" si="2"/>
        <v>8059</v>
      </c>
      <c r="Q18" s="38">
        <v>16</v>
      </c>
      <c r="R18" s="77">
        <f t="shared" si="3"/>
        <v>8265.8429272714257</v>
      </c>
      <c r="S18" s="73">
        <f>'Mérida oeste'!F21*1000000</f>
        <v>34607.431167900002</v>
      </c>
      <c r="T18" s="74">
        <f t="shared" si="9"/>
        <v>928.83276973749003</v>
      </c>
      <c r="V18" s="78">
        <f t="shared" si="4"/>
        <v>8059</v>
      </c>
      <c r="W18" s="79">
        <f t="shared" si="10"/>
        <v>284600.92553000001</v>
      </c>
      <c r="Y18" s="76">
        <f t="shared" si="11"/>
        <v>66.614428150880414</v>
      </c>
      <c r="Z18" s="73">
        <f t="shared" si="12"/>
        <v>278.90128778210612</v>
      </c>
      <c r="AA18" s="74">
        <f t="shared" si="13"/>
        <v>264.34666592988305</v>
      </c>
      <c r="AE18" s="121" t="str">
        <f t="shared" si="5"/>
        <v>564166</v>
      </c>
      <c r="AF18" s="142"/>
      <c r="AG18" s="143"/>
      <c r="AH18" s="144"/>
      <c r="AI18" s="145">
        <f t="shared" si="0"/>
        <v>564166</v>
      </c>
      <c r="AJ18" s="146">
        <f t="shared" si="6"/>
        <v>564166</v>
      </c>
      <c r="AK18" s="122"/>
      <c r="AL18" s="138">
        <f t="shared" si="7"/>
        <v>0</v>
      </c>
      <c r="AM18" s="147">
        <f t="shared" si="7"/>
        <v>8059</v>
      </c>
      <c r="AN18" s="148">
        <f t="shared" si="8"/>
        <v>8059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2013</v>
      </c>
      <c r="D19" s="68">
        <v>7</v>
      </c>
      <c r="E19" s="68">
        <v>17</v>
      </c>
      <c r="F19" s="69">
        <v>572225</v>
      </c>
      <c r="G19" s="68">
        <v>0</v>
      </c>
      <c r="H19" s="69">
        <v>591578</v>
      </c>
      <c r="I19" s="68">
        <v>0</v>
      </c>
      <c r="J19" s="68">
        <v>2</v>
      </c>
      <c r="K19" s="68">
        <v>0</v>
      </c>
      <c r="L19" s="69">
        <v>312.2244</v>
      </c>
      <c r="M19" s="69">
        <v>31.2</v>
      </c>
      <c r="N19" s="70">
        <v>0</v>
      </c>
      <c r="O19" s="71">
        <v>8743</v>
      </c>
      <c r="P19" s="58">
        <f t="shared" si="2"/>
        <v>8743</v>
      </c>
      <c r="Q19" s="38">
        <v>17</v>
      </c>
      <c r="R19" s="77">
        <f t="shared" si="3"/>
        <v>8223.1188986338038</v>
      </c>
      <c r="S19" s="73">
        <f>'Mérida oeste'!F22*1000000</f>
        <v>34428.554204800006</v>
      </c>
      <c r="T19" s="74">
        <f t="shared" si="9"/>
        <v>924.03187063948053</v>
      </c>
      <c r="V19" s="78">
        <f t="shared" si="4"/>
        <v>8743</v>
      </c>
      <c r="W19" s="79">
        <f t="shared" si="10"/>
        <v>308756.15980999998</v>
      </c>
      <c r="Y19" s="76">
        <f t="shared" si="11"/>
        <v>71.894728530755344</v>
      </c>
      <c r="Z19" s="73">
        <f t="shared" si="12"/>
        <v>301.00884941256646</v>
      </c>
      <c r="AA19" s="74">
        <f t="shared" si="13"/>
        <v>285.3005319206967</v>
      </c>
      <c r="AE19" s="121" t="str">
        <f t="shared" si="5"/>
        <v>572225</v>
      </c>
      <c r="AF19" s="142"/>
      <c r="AG19" s="143"/>
      <c r="AH19" s="144"/>
      <c r="AI19" s="145">
        <f t="shared" si="0"/>
        <v>572225</v>
      </c>
      <c r="AJ19" s="146">
        <f t="shared" si="6"/>
        <v>572225</v>
      </c>
      <c r="AK19" s="122"/>
      <c r="AL19" s="138">
        <f t="shared" si="7"/>
        <v>0</v>
      </c>
      <c r="AM19" s="147">
        <f t="shared" si="7"/>
        <v>8743</v>
      </c>
      <c r="AN19" s="148">
        <f t="shared" si="8"/>
        <v>8743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2013</v>
      </c>
      <c r="D20" s="68">
        <v>7</v>
      </c>
      <c r="E20" s="68">
        <v>18</v>
      </c>
      <c r="F20" s="69">
        <v>580968</v>
      </c>
      <c r="G20" s="68">
        <v>0</v>
      </c>
      <c r="H20" s="69">
        <v>591976</v>
      </c>
      <c r="I20" s="68">
        <v>0</v>
      </c>
      <c r="J20" s="68">
        <v>2</v>
      </c>
      <c r="K20" s="68">
        <v>0</v>
      </c>
      <c r="L20" s="69">
        <v>310.3064</v>
      </c>
      <c r="M20" s="69">
        <v>29.7</v>
      </c>
      <c r="N20" s="70">
        <v>0</v>
      </c>
      <c r="O20" s="71">
        <v>7855</v>
      </c>
      <c r="P20" s="58">
        <f t="shared" si="2"/>
        <v>7855</v>
      </c>
      <c r="Q20" s="38">
        <v>18</v>
      </c>
      <c r="R20" s="77">
        <f t="shared" si="3"/>
        <v>8175.2554948170437</v>
      </c>
      <c r="S20" s="73">
        <f>'Mérida oeste'!F23*1000000</f>
        <v>34228.159705699996</v>
      </c>
      <c r="T20" s="74">
        <f t="shared" si="9"/>
        <v>918.65345995259122</v>
      </c>
      <c r="V20" s="78">
        <f t="shared" si="4"/>
        <v>7855</v>
      </c>
      <c r="W20" s="79">
        <f t="shared" si="10"/>
        <v>277396.73284999997</v>
      </c>
      <c r="Y20" s="76">
        <f t="shared" si="11"/>
        <v>64.216631911787871</v>
      </c>
      <c r="Z20" s="73">
        <f t="shared" si="12"/>
        <v>268.86219448827342</v>
      </c>
      <c r="AA20" s="74">
        <f t="shared" si="13"/>
        <v>254.8314684121971</v>
      </c>
      <c r="AE20" s="121" t="str">
        <f t="shared" si="5"/>
        <v>580968</v>
      </c>
      <c r="AF20" s="142"/>
      <c r="AG20" s="143"/>
      <c r="AH20" s="144"/>
      <c r="AI20" s="145">
        <f t="shared" si="0"/>
        <v>580968</v>
      </c>
      <c r="AJ20" s="146">
        <f t="shared" si="6"/>
        <v>580968</v>
      </c>
      <c r="AK20" s="122"/>
      <c r="AL20" s="138">
        <f t="shared" si="7"/>
        <v>0</v>
      </c>
      <c r="AM20" s="147">
        <f t="shared" si="7"/>
        <v>7855</v>
      </c>
      <c r="AN20" s="148">
        <f t="shared" si="8"/>
        <v>7855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2013</v>
      </c>
      <c r="D21" s="68">
        <v>7</v>
      </c>
      <c r="E21" s="68">
        <v>19</v>
      </c>
      <c r="F21" s="69">
        <v>588823</v>
      </c>
      <c r="G21" s="68">
        <v>0</v>
      </c>
      <c r="H21" s="69">
        <v>592333</v>
      </c>
      <c r="I21" s="68">
        <v>0</v>
      </c>
      <c r="J21" s="68">
        <v>2</v>
      </c>
      <c r="K21" s="68">
        <v>0</v>
      </c>
      <c r="L21" s="69">
        <v>310.6798</v>
      </c>
      <c r="M21" s="69">
        <v>29.4</v>
      </c>
      <c r="N21" s="70">
        <v>0</v>
      </c>
      <c r="O21" s="71">
        <v>7751</v>
      </c>
      <c r="P21" s="58">
        <f t="shared" si="2"/>
        <v>7751</v>
      </c>
      <c r="Q21" s="38">
        <v>19</v>
      </c>
      <c r="R21" s="77">
        <f t="shared" si="3"/>
        <v>8255.3535241712052</v>
      </c>
      <c r="S21" s="73">
        <f>'Mérida oeste'!F24*1000000</f>
        <v>34563.514134999998</v>
      </c>
      <c r="T21" s="74">
        <f t="shared" si="9"/>
        <v>927.65407551111832</v>
      </c>
      <c r="V21" s="78">
        <f t="shared" si="4"/>
        <v>7751</v>
      </c>
      <c r="W21" s="79">
        <f t="shared" si="10"/>
        <v>273724.00717</v>
      </c>
      <c r="Y21" s="76">
        <f t="shared" si="11"/>
        <v>63.987245165851014</v>
      </c>
      <c r="Z21" s="73">
        <f t="shared" si="12"/>
        <v>267.90179806038498</v>
      </c>
      <c r="AA21" s="74">
        <f t="shared" si="13"/>
        <v>253.92119081648508</v>
      </c>
      <c r="AE21" s="121" t="str">
        <f t="shared" si="5"/>
        <v>588823</v>
      </c>
      <c r="AF21" s="142"/>
      <c r="AG21" s="143"/>
      <c r="AH21" s="144"/>
      <c r="AI21" s="145">
        <f t="shared" si="0"/>
        <v>588823</v>
      </c>
      <c r="AJ21" s="146">
        <f t="shared" si="6"/>
        <v>588823</v>
      </c>
      <c r="AK21" s="122"/>
      <c r="AL21" s="138">
        <f t="shared" si="7"/>
        <v>0</v>
      </c>
      <c r="AM21" s="147">
        <f t="shared" si="7"/>
        <v>7751</v>
      </c>
      <c r="AN21" s="148">
        <f t="shared" si="8"/>
        <v>7751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2013</v>
      </c>
      <c r="D22" s="68">
        <v>7</v>
      </c>
      <c r="E22" s="68">
        <v>20</v>
      </c>
      <c r="F22" s="69">
        <v>596574</v>
      </c>
      <c r="G22" s="68">
        <v>0</v>
      </c>
      <c r="H22" s="69">
        <v>592687</v>
      </c>
      <c r="I22" s="68">
        <v>0</v>
      </c>
      <c r="J22" s="68">
        <v>2</v>
      </c>
      <c r="K22" s="68">
        <v>0</v>
      </c>
      <c r="L22" s="69">
        <v>310.61489999999998</v>
      </c>
      <c r="M22" s="69">
        <v>30.5</v>
      </c>
      <c r="N22" s="70">
        <v>0</v>
      </c>
      <c r="O22" s="71">
        <v>3923</v>
      </c>
      <c r="P22" s="58">
        <f t="shared" si="2"/>
        <v>3923</v>
      </c>
      <c r="Q22" s="38">
        <v>20</v>
      </c>
      <c r="R22" s="77">
        <f t="shared" si="3"/>
        <v>8328.1626097258049</v>
      </c>
      <c r="S22" s="73">
        <f>'Mérida oeste'!F25*1000000</f>
        <v>34868.351214399998</v>
      </c>
      <c r="T22" s="74">
        <f t="shared" si="9"/>
        <v>935.8356324548887</v>
      </c>
      <c r="V22" s="78">
        <f t="shared" si="4"/>
        <v>3923</v>
      </c>
      <c r="W22" s="79">
        <f t="shared" si="10"/>
        <v>138539.45040999999</v>
      </c>
      <c r="Y22" s="76">
        <f t="shared" si="11"/>
        <v>32.671381917954335</v>
      </c>
      <c r="Z22" s="73">
        <f t="shared" si="12"/>
        <v>136.78854181409122</v>
      </c>
      <c r="AA22" s="74">
        <f t="shared" si="13"/>
        <v>129.65015419439504</v>
      </c>
      <c r="AE22" s="121" t="str">
        <f t="shared" si="5"/>
        <v>596574</v>
      </c>
      <c r="AF22" s="142"/>
      <c r="AG22" s="143"/>
      <c r="AH22" s="144"/>
      <c r="AI22" s="145">
        <f t="shared" si="0"/>
        <v>596574</v>
      </c>
      <c r="AJ22" s="146">
        <f t="shared" si="6"/>
        <v>596574</v>
      </c>
      <c r="AK22" s="122"/>
      <c r="AL22" s="138">
        <f t="shared" si="7"/>
        <v>0</v>
      </c>
      <c r="AM22" s="147">
        <f t="shared" si="7"/>
        <v>3923</v>
      </c>
      <c r="AN22" s="148">
        <f t="shared" si="8"/>
        <v>3923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2013</v>
      </c>
      <c r="D23" s="68">
        <v>7</v>
      </c>
      <c r="E23" s="68">
        <v>21</v>
      </c>
      <c r="F23" s="69">
        <v>600497</v>
      </c>
      <c r="G23" s="68">
        <v>0</v>
      </c>
      <c r="H23" s="69">
        <v>592866</v>
      </c>
      <c r="I23" s="68">
        <v>0</v>
      </c>
      <c r="J23" s="68">
        <v>2</v>
      </c>
      <c r="K23" s="68">
        <v>0</v>
      </c>
      <c r="L23" s="69">
        <v>188.60069999999999</v>
      </c>
      <c r="M23" s="69">
        <v>29</v>
      </c>
      <c r="N23" s="70">
        <v>0</v>
      </c>
      <c r="O23" s="71">
        <v>2533</v>
      </c>
      <c r="P23" s="58">
        <f t="shared" si="2"/>
        <v>2533</v>
      </c>
      <c r="Q23" s="38">
        <v>21</v>
      </c>
      <c r="R23" s="77">
        <f t="shared" si="3"/>
        <v>8223.9134233065834</v>
      </c>
      <c r="S23" s="73">
        <f>'Mérida oeste'!F26*1000000</f>
        <v>34431.880720699999</v>
      </c>
      <c r="T23" s="74">
        <f t="shared" si="9"/>
        <v>924.12115137696071</v>
      </c>
      <c r="V23" s="78">
        <f t="shared" si="4"/>
        <v>2533</v>
      </c>
      <c r="W23" s="79">
        <f t="shared" si="10"/>
        <v>89452.059110000002</v>
      </c>
      <c r="Y23" s="76">
        <f t="shared" si="11"/>
        <v>20.831172701235577</v>
      </c>
      <c r="Z23" s="73">
        <f t="shared" si="12"/>
        <v>87.215953865533095</v>
      </c>
      <c r="AA23" s="74">
        <f t="shared" si="13"/>
        <v>82.66453985777315</v>
      </c>
      <c r="AE23" s="121" t="str">
        <f t="shared" si="5"/>
        <v>600497</v>
      </c>
      <c r="AF23" s="142"/>
      <c r="AG23" s="143"/>
      <c r="AH23" s="144"/>
      <c r="AI23" s="145">
        <f t="shared" si="0"/>
        <v>600497</v>
      </c>
      <c r="AJ23" s="146">
        <f t="shared" si="6"/>
        <v>600497</v>
      </c>
      <c r="AK23" s="122"/>
      <c r="AL23" s="138">
        <f t="shared" si="7"/>
        <v>0</v>
      </c>
      <c r="AM23" s="147">
        <f t="shared" si="7"/>
        <v>2533</v>
      </c>
      <c r="AN23" s="148">
        <f t="shared" si="8"/>
        <v>2533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2013</v>
      </c>
      <c r="D24" s="68">
        <v>7</v>
      </c>
      <c r="E24" s="68">
        <v>22</v>
      </c>
      <c r="F24" s="69">
        <v>603030</v>
      </c>
      <c r="G24" s="68">
        <v>0</v>
      </c>
      <c r="H24" s="69">
        <v>592980</v>
      </c>
      <c r="I24" s="68">
        <v>0</v>
      </c>
      <c r="J24" s="68">
        <v>2</v>
      </c>
      <c r="K24" s="68">
        <v>0</v>
      </c>
      <c r="L24" s="69">
        <v>245.89179999999999</v>
      </c>
      <c r="M24" s="69">
        <v>31.5</v>
      </c>
      <c r="N24" s="70">
        <v>0</v>
      </c>
      <c r="O24" s="71">
        <v>6513</v>
      </c>
      <c r="P24" s="58">
        <f t="shared" si="2"/>
        <v>6513</v>
      </c>
      <c r="Q24" s="38">
        <v>22</v>
      </c>
      <c r="R24" s="77">
        <f t="shared" si="3"/>
        <v>8350.8945299990464</v>
      </c>
      <c r="S24" s="73">
        <f>'Mérida oeste'!F27*1000000</f>
        <v>34963.525218200004</v>
      </c>
      <c r="T24" s="74">
        <f t="shared" si="9"/>
        <v>938.39001833599286</v>
      </c>
      <c r="V24" s="78">
        <f t="shared" si="4"/>
        <v>6513</v>
      </c>
      <c r="W24" s="79">
        <f t="shared" si="10"/>
        <v>230004.44571</v>
      </c>
      <c r="Y24" s="76">
        <f t="shared" si="11"/>
        <v>54.389376073883788</v>
      </c>
      <c r="Z24" s="73">
        <f t="shared" si="12"/>
        <v>227.71743974613665</v>
      </c>
      <c r="AA24" s="74">
        <f t="shared" si="13"/>
        <v>215.83387602716678</v>
      </c>
      <c r="AE24" s="121" t="str">
        <f t="shared" si="5"/>
        <v>603030</v>
      </c>
      <c r="AF24" s="142"/>
      <c r="AG24" s="143"/>
      <c r="AH24" s="144"/>
      <c r="AI24" s="145">
        <f t="shared" si="0"/>
        <v>603030</v>
      </c>
      <c r="AJ24" s="146">
        <f t="shared" si="6"/>
        <v>603030</v>
      </c>
      <c r="AK24" s="122"/>
      <c r="AL24" s="138">
        <f t="shared" si="7"/>
        <v>0</v>
      </c>
      <c r="AM24" s="147">
        <f t="shared" si="7"/>
        <v>6513</v>
      </c>
      <c r="AN24" s="148">
        <f t="shared" si="8"/>
        <v>6513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2013</v>
      </c>
      <c r="D25" s="68">
        <v>7</v>
      </c>
      <c r="E25" s="68">
        <v>23</v>
      </c>
      <c r="F25" s="69">
        <v>609543</v>
      </c>
      <c r="G25" s="68">
        <v>0</v>
      </c>
      <c r="H25" s="69">
        <v>593280</v>
      </c>
      <c r="I25" s="68">
        <v>0</v>
      </c>
      <c r="J25" s="68">
        <v>2</v>
      </c>
      <c r="K25" s="68">
        <v>0</v>
      </c>
      <c r="L25" s="69">
        <v>309.541</v>
      </c>
      <c r="M25" s="69">
        <v>31.8</v>
      </c>
      <c r="N25" s="70">
        <v>0</v>
      </c>
      <c r="O25" s="71">
        <v>7333</v>
      </c>
      <c r="P25" s="58">
        <f t="shared" si="2"/>
        <v>7333</v>
      </c>
      <c r="Q25" s="38">
        <v>23</v>
      </c>
      <c r="R25" s="77">
        <f t="shared" si="3"/>
        <v>8610.6551203544477</v>
      </c>
      <c r="S25" s="73">
        <f>'Mérida oeste'!F28*1000000</f>
        <v>36051.090857900002</v>
      </c>
      <c r="T25" s="74">
        <f t="shared" si="9"/>
        <v>967.57931587422922</v>
      </c>
      <c r="V25" s="78">
        <f t="shared" si="4"/>
        <v>7333</v>
      </c>
      <c r="W25" s="79">
        <f t="shared" si="10"/>
        <v>258962.47511</v>
      </c>
      <c r="Y25" s="76">
        <f t="shared" si="11"/>
        <v>63.141933997559164</v>
      </c>
      <c r="Z25" s="73">
        <f t="shared" si="12"/>
        <v>264.36264926098073</v>
      </c>
      <c r="AA25" s="74">
        <f t="shared" si="13"/>
        <v>250.5667345040309</v>
      </c>
      <c r="AE25" s="121" t="str">
        <f t="shared" si="5"/>
        <v>609543</v>
      </c>
      <c r="AF25" s="142"/>
      <c r="AG25" s="143"/>
      <c r="AH25" s="144"/>
      <c r="AI25" s="145">
        <f t="shared" si="0"/>
        <v>609543</v>
      </c>
      <c r="AJ25" s="146">
        <f t="shared" si="6"/>
        <v>609543</v>
      </c>
      <c r="AK25" s="122"/>
      <c r="AL25" s="138">
        <f t="shared" si="7"/>
        <v>0</v>
      </c>
      <c r="AM25" s="147">
        <f t="shared" si="7"/>
        <v>7333</v>
      </c>
      <c r="AN25" s="148">
        <f t="shared" si="8"/>
        <v>7333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2013</v>
      </c>
      <c r="D26" s="68">
        <v>7</v>
      </c>
      <c r="E26" s="68">
        <v>24</v>
      </c>
      <c r="F26" s="69">
        <v>616876</v>
      </c>
      <c r="G26" s="68">
        <v>0</v>
      </c>
      <c r="H26" s="69">
        <v>593617</v>
      </c>
      <c r="I26" s="68">
        <v>0</v>
      </c>
      <c r="J26" s="68">
        <v>2</v>
      </c>
      <c r="K26" s="68">
        <v>0</v>
      </c>
      <c r="L26" s="69">
        <v>309.50659999999999</v>
      </c>
      <c r="M26" s="69">
        <v>31</v>
      </c>
      <c r="N26" s="70">
        <v>0</v>
      </c>
      <c r="O26" s="71">
        <v>6806</v>
      </c>
      <c r="P26" s="58">
        <f t="shared" si="2"/>
        <v>6806</v>
      </c>
      <c r="Q26" s="38">
        <v>24</v>
      </c>
      <c r="R26" s="77">
        <f t="shared" si="3"/>
        <v>8612.9688494554302</v>
      </c>
      <c r="S26" s="73">
        <f>'Mérida oeste'!F29*1000000</f>
        <v>36060.777978899998</v>
      </c>
      <c r="T26" s="74">
        <f t="shared" si="9"/>
        <v>967.83930961330668</v>
      </c>
      <c r="V26" s="78">
        <f t="shared" si="4"/>
        <v>6806</v>
      </c>
      <c r="W26" s="79">
        <f t="shared" si="10"/>
        <v>240351.64402000001</v>
      </c>
      <c r="Y26" s="76">
        <f t="shared" si="11"/>
        <v>58.619865989393659</v>
      </c>
      <c r="Z26" s="73">
        <f t="shared" si="12"/>
        <v>245.42965492439339</v>
      </c>
      <c r="AA26" s="74">
        <f t="shared" si="13"/>
        <v>232.62176921274008</v>
      </c>
      <c r="AE26" s="121" t="str">
        <f t="shared" si="5"/>
        <v>616876</v>
      </c>
      <c r="AF26" s="142"/>
      <c r="AG26" s="143"/>
      <c r="AH26" s="144"/>
      <c r="AI26" s="145">
        <f t="shared" si="0"/>
        <v>616876</v>
      </c>
      <c r="AJ26" s="146">
        <f t="shared" si="6"/>
        <v>616876</v>
      </c>
      <c r="AK26" s="122"/>
      <c r="AL26" s="138">
        <f t="shared" si="7"/>
        <v>0</v>
      </c>
      <c r="AM26" s="147">
        <f t="shared" si="7"/>
        <v>6806</v>
      </c>
      <c r="AN26" s="148">
        <f t="shared" si="8"/>
        <v>6806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2013</v>
      </c>
      <c r="D27" s="68">
        <v>7</v>
      </c>
      <c r="E27" s="68">
        <v>25</v>
      </c>
      <c r="F27" s="69">
        <v>623682</v>
      </c>
      <c r="G27" s="68">
        <v>0</v>
      </c>
      <c r="H27" s="69">
        <v>593929</v>
      </c>
      <c r="I27" s="68">
        <v>0</v>
      </c>
      <c r="J27" s="68">
        <v>2</v>
      </c>
      <c r="K27" s="68">
        <v>0</v>
      </c>
      <c r="L27" s="69">
        <v>309.68130000000002</v>
      </c>
      <c r="M27" s="69">
        <v>31.6</v>
      </c>
      <c r="N27" s="70">
        <v>0</v>
      </c>
      <c r="O27" s="71">
        <v>7519</v>
      </c>
      <c r="P27" s="58">
        <f t="shared" si="2"/>
        <v>7519</v>
      </c>
      <c r="Q27" s="38">
        <v>25</v>
      </c>
      <c r="R27" s="77">
        <f t="shared" si="3"/>
        <v>8332.0125941052847</v>
      </c>
      <c r="S27" s="73">
        <f>'Mérida oeste'!F30*1000000</f>
        <v>34884.470329000003</v>
      </c>
      <c r="T27" s="74">
        <f t="shared" si="9"/>
        <v>936.26825519961085</v>
      </c>
      <c r="V27" s="78">
        <f t="shared" si="4"/>
        <v>7519</v>
      </c>
      <c r="W27" s="79">
        <f t="shared" si="10"/>
        <v>265531.00373</v>
      </c>
      <c r="Y27" s="76">
        <f t="shared" si="11"/>
        <v>62.648402695077635</v>
      </c>
      <c r="Z27" s="73">
        <f t="shared" si="12"/>
        <v>262.29633240375102</v>
      </c>
      <c r="AA27" s="74">
        <f t="shared" si="13"/>
        <v>248.60824956368845</v>
      </c>
      <c r="AE27" s="121" t="str">
        <f t="shared" si="5"/>
        <v>623682</v>
      </c>
      <c r="AF27" s="142"/>
      <c r="AG27" s="143"/>
      <c r="AH27" s="144"/>
      <c r="AI27" s="145">
        <f t="shared" si="0"/>
        <v>623682</v>
      </c>
      <c r="AJ27" s="146">
        <f t="shared" si="6"/>
        <v>623682</v>
      </c>
      <c r="AK27" s="122"/>
      <c r="AL27" s="138">
        <f t="shared" si="7"/>
        <v>0</v>
      </c>
      <c r="AM27" s="147">
        <f t="shared" si="7"/>
        <v>7519</v>
      </c>
      <c r="AN27" s="148">
        <f t="shared" si="8"/>
        <v>7519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2013</v>
      </c>
      <c r="D28" s="68">
        <v>7</v>
      </c>
      <c r="E28" s="68">
        <v>26</v>
      </c>
      <c r="F28" s="69">
        <v>631201</v>
      </c>
      <c r="G28" s="68">
        <v>0</v>
      </c>
      <c r="H28" s="69">
        <v>594275</v>
      </c>
      <c r="I28" s="68">
        <v>0</v>
      </c>
      <c r="J28" s="68">
        <v>2</v>
      </c>
      <c r="K28" s="68">
        <v>0</v>
      </c>
      <c r="L28" s="69">
        <v>309.60410000000002</v>
      </c>
      <c r="M28" s="69">
        <v>31.9</v>
      </c>
      <c r="N28" s="70">
        <v>0</v>
      </c>
      <c r="O28" s="71">
        <v>8228</v>
      </c>
      <c r="P28" s="58">
        <f t="shared" si="2"/>
        <v>8228</v>
      </c>
      <c r="Q28" s="38">
        <v>26</v>
      </c>
      <c r="R28" s="77">
        <f t="shared" si="3"/>
        <v>8296.7126686490883</v>
      </c>
      <c r="S28" s="73">
        <f>'Mérida oeste'!F31*1000000</f>
        <v>34736.6766011</v>
      </c>
      <c r="T28" s="74">
        <f t="shared" si="9"/>
        <v>932.30160257609805</v>
      </c>
      <c r="V28" s="78">
        <f t="shared" si="4"/>
        <v>8228</v>
      </c>
      <c r="W28" s="79">
        <f t="shared" si="10"/>
        <v>290569.10476000002</v>
      </c>
      <c r="Y28" s="76">
        <f t="shared" si="11"/>
        <v>68.265351837644701</v>
      </c>
      <c r="Z28" s="73">
        <f t="shared" si="12"/>
        <v>285.81337507385081</v>
      </c>
      <c r="AA28" s="74">
        <f t="shared" si="13"/>
        <v>270.89804202685019</v>
      </c>
      <c r="AE28" s="121" t="str">
        <f t="shared" si="5"/>
        <v>631201</v>
      </c>
      <c r="AF28" s="142"/>
      <c r="AG28" s="143"/>
      <c r="AH28" s="144"/>
      <c r="AI28" s="145">
        <f t="shared" si="0"/>
        <v>631201</v>
      </c>
      <c r="AJ28" s="146">
        <f t="shared" si="6"/>
        <v>631201</v>
      </c>
      <c r="AK28" s="122"/>
      <c r="AL28" s="138">
        <f t="shared" si="7"/>
        <v>0</v>
      </c>
      <c r="AM28" s="147">
        <f t="shared" si="7"/>
        <v>8228</v>
      </c>
      <c r="AN28" s="148">
        <f t="shared" si="8"/>
        <v>8228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2013</v>
      </c>
      <c r="D29" s="68">
        <v>7</v>
      </c>
      <c r="E29" s="68">
        <v>27</v>
      </c>
      <c r="F29" s="69">
        <v>639429</v>
      </c>
      <c r="G29" s="68">
        <v>0</v>
      </c>
      <c r="H29" s="69">
        <v>594652</v>
      </c>
      <c r="I29" s="68">
        <v>0</v>
      </c>
      <c r="J29" s="68">
        <v>2</v>
      </c>
      <c r="K29" s="68">
        <v>0</v>
      </c>
      <c r="L29" s="69">
        <v>310.2405</v>
      </c>
      <c r="M29" s="69">
        <v>31.3</v>
      </c>
      <c r="N29" s="70">
        <v>0</v>
      </c>
      <c r="O29" s="71">
        <v>7702</v>
      </c>
      <c r="P29" s="58">
        <f t="shared" si="2"/>
        <v>7702</v>
      </c>
      <c r="Q29" s="38">
        <v>27</v>
      </c>
      <c r="R29" s="77">
        <f t="shared" si="3"/>
        <v>8222.6063670106068</v>
      </c>
      <c r="S29" s="73">
        <f>'Mérida oeste'!F32*1000000</f>
        <v>34426.408337400004</v>
      </c>
      <c r="T29" s="74">
        <f t="shared" si="9"/>
        <v>923.97427746098185</v>
      </c>
      <c r="V29" s="78">
        <f t="shared" si="4"/>
        <v>7702</v>
      </c>
      <c r="W29" s="79">
        <f t="shared" si="10"/>
        <v>271993.58834000002</v>
      </c>
      <c r="Y29" s="76">
        <f t="shared" si="11"/>
        <v>63.330514238715693</v>
      </c>
      <c r="Z29" s="73">
        <f t="shared" si="12"/>
        <v>265.1521970146548</v>
      </c>
      <c r="AA29" s="74">
        <f t="shared" si="13"/>
        <v>251.31507926047126</v>
      </c>
      <c r="AE29" s="121" t="str">
        <f t="shared" si="5"/>
        <v>639429</v>
      </c>
      <c r="AF29" s="142"/>
      <c r="AG29" s="143"/>
      <c r="AH29" s="144"/>
      <c r="AI29" s="145">
        <f t="shared" si="0"/>
        <v>639429</v>
      </c>
      <c r="AJ29" s="146">
        <f t="shared" si="6"/>
        <v>639429</v>
      </c>
      <c r="AK29" s="122"/>
      <c r="AL29" s="138">
        <f t="shared" si="7"/>
        <v>0</v>
      </c>
      <c r="AM29" s="147">
        <f t="shared" si="7"/>
        <v>7702</v>
      </c>
      <c r="AN29" s="148">
        <f t="shared" si="8"/>
        <v>7702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2013</v>
      </c>
      <c r="D30" s="68">
        <v>7</v>
      </c>
      <c r="E30" s="68">
        <v>28</v>
      </c>
      <c r="F30" s="69">
        <v>647131</v>
      </c>
      <c r="G30" s="68">
        <v>0</v>
      </c>
      <c r="H30" s="69">
        <v>595005</v>
      </c>
      <c r="I30" s="68">
        <v>0</v>
      </c>
      <c r="J30" s="68">
        <v>2</v>
      </c>
      <c r="K30" s="68">
        <v>0</v>
      </c>
      <c r="L30" s="69">
        <v>310.9796</v>
      </c>
      <c r="M30" s="69">
        <v>31.7</v>
      </c>
      <c r="N30" s="70">
        <v>0</v>
      </c>
      <c r="O30" s="71">
        <v>5457</v>
      </c>
      <c r="P30" s="58">
        <f t="shared" si="2"/>
        <v>5457</v>
      </c>
      <c r="Q30" s="38">
        <v>28</v>
      </c>
      <c r="R30" s="77">
        <f t="shared" si="3"/>
        <v>8198.62819743002</v>
      </c>
      <c r="S30" s="73">
        <f>'Mérida oeste'!F33*1000000</f>
        <v>34326.016537000003</v>
      </c>
      <c r="T30" s="74">
        <f t="shared" si="9"/>
        <v>921.27985054521127</v>
      </c>
      <c r="V30" s="78">
        <f t="shared" si="4"/>
        <v>5457</v>
      </c>
      <c r="W30" s="79">
        <f t="shared" si="10"/>
        <v>192712.15419</v>
      </c>
      <c r="Y30" s="76">
        <f t="shared" si="11"/>
        <v>44.739914073375623</v>
      </c>
      <c r="Z30" s="73">
        <f t="shared" si="12"/>
        <v>187.31707224240901</v>
      </c>
      <c r="AA30" s="74">
        <f t="shared" si="13"/>
        <v>177.5418246104089</v>
      </c>
      <c r="AE30" s="121" t="str">
        <f t="shared" si="5"/>
        <v>647131</v>
      </c>
      <c r="AF30" s="142"/>
      <c r="AG30" s="143"/>
      <c r="AH30" s="144"/>
      <c r="AI30" s="145">
        <f t="shared" si="0"/>
        <v>647131</v>
      </c>
      <c r="AJ30" s="146">
        <f t="shared" si="6"/>
        <v>647131</v>
      </c>
      <c r="AK30" s="122"/>
      <c r="AL30" s="138">
        <f t="shared" si="7"/>
        <v>0</v>
      </c>
      <c r="AM30" s="147">
        <f t="shared" si="7"/>
        <v>5457</v>
      </c>
      <c r="AN30" s="148">
        <f t="shared" si="8"/>
        <v>5457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2013</v>
      </c>
      <c r="D31" s="68">
        <v>7</v>
      </c>
      <c r="E31" s="68">
        <v>29</v>
      </c>
      <c r="F31" s="69">
        <v>652588</v>
      </c>
      <c r="G31" s="68">
        <v>0</v>
      </c>
      <c r="H31" s="69">
        <v>595254</v>
      </c>
      <c r="I31" s="68">
        <v>0</v>
      </c>
      <c r="J31" s="68">
        <v>2</v>
      </c>
      <c r="K31" s="68">
        <v>0</v>
      </c>
      <c r="L31" s="69">
        <v>311.60449999999997</v>
      </c>
      <c r="M31" s="69">
        <v>31.9</v>
      </c>
      <c r="N31" s="70">
        <v>0</v>
      </c>
      <c r="O31" s="71">
        <v>8049</v>
      </c>
      <c r="P31" s="58">
        <f t="shared" si="2"/>
        <v>8049</v>
      </c>
      <c r="Q31" s="38">
        <v>29</v>
      </c>
      <c r="R31" s="77">
        <f t="shared" si="3"/>
        <v>8401.1716620569405</v>
      </c>
      <c r="S31" s="73">
        <f>'Mérida oeste'!F34*1000000</f>
        <v>35174.025514699999</v>
      </c>
      <c r="T31" s="74">
        <f t="shared" si="9"/>
        <v>944.03965966533838</v>
      </c>
      <c r="V31" s="78">
        <f t="shared" si="4"/>
        <v>8049</v>
      </c>
      <c r="W31" s="79">
        <f t="shared" si="10"/>
        <v>284247.77883000002</v>
      </c>
      <c r="Y31" s="76">
        <f t="shared" si="11"/>
        <v>67.62103070789631</v>
      </c>
      <c r="Z31" s="73">
        <f t="shared" si="12"/>
        <v>283.11573136782027</v>
      </c>
      <c r="AA31" s="74">
        <f t="shared" si="13"/>
        <v>268.34117638730157</v>
      </c>
      <c r="AE31" s="121" t="str">
        <f t="shared" si="5"/>
        <v>652588</v>
      </c>
      <c r="AF31" s="142"/>
      <c r="AG31" s="143"/>
      <c r="AH31" s="144"/>
      <c r="AI31" s="145">
        <f t="shared" si="0"/>
        <v>652588</v>
      </c>
      <c r="AJ31" s="146">
        <f t="shared" si="6"/>
        <v>652588</v>
      </c>
      <c r="AK31" s="122"/>
      <c r="AL31" s="138">
        <f t="shared" si="7"/>
        <v>0</v>
      </c>
      <c r="AM31" s="147">
        <f t="shared" si="7"/>
        <v>8049</v>
      </c>
      <c r="AN31" s="148">
        <f t="shared" si="8"/>
        <v>8049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2013</v>
      </c>
      <c r="D32" s="68">
        <v>7</v>
      </c>
      <c r="E32" s="68">
        <v>30</v>
      </c>
      <c r="F32" s="69">
        <v>660637</v>
      </c>
      <c r="G32" s="68">
        <v>0</v>
      </c>
      <c r="H32" s="69">
        <v>595621</v>
      </c>
      <c r="I32" s="68">
        <v>0</v>
      </c>
      <c r="J32" s="68">
        <v>2</v>
      </c>
      <c r="K32" s="68">
        <v>0</v>
      </c>
      <c r="L32" s="69">
        <v>312.51830000000001</v>
      </c>
      <c r="M32" s="69">
        <v>31</v>
      </c>
      <c r="N32" s="70">
        <v>0</v>
      </c>
      <c r="O32" s="71">
        <v>7879</v>
      </c>
      <c r="P32" s="58">
        <f t="shared" si="2"/>
        <v>7879</v>
      </c>
      <c r="Q32" s="38">
        <v>30</v>
      </c>
      <c r="R32" s="77">
        <f t="shared" si="3"/>
        <v>8313.9545914063256</v>
      </c>
      <c r="S32" s="73">
        <f>'Mérida oeste'!F35*1000000</f>
        <v>34808.865083299999</v>
      </c>
      <c r="T32" s="74">
        <f t="shared" si="9"/>
        <v>934.23907743632878</v>
      </c>
      <c r="V32" s="78">
        <f t="shared" si="4"/>
        <v>7879</v>
      </c>
      <c r="W32" s="79">
        <f t="shared" si="10"/>
        <v>278244.28493000002</v>
      </c>
      <c r="Y32" s="76">
        <f t="shared" si="11"/>
        <v>65.505648225690436</v>
      </c>
      <c r="Z32" s="73">
        <f t="shared" si="12"/>
        <v>274.25904799132064</v>
      </c>
      <c r="AA32" s="74">
        <f t="shared" si="13"/>
        <v>259.94668405493422</v>
      </c>
      <c r="AE32" s="121" t="str">
        <f t="shared" si="5"/>
        <v>660637</v>
      </c>
      <c r="AF32" s="142"/>
      <c r="AG32" s="143"/>
      <c r="AH32" s="144"/>
      <c r="AI32" s="145">
        <f t="shared" si="0"/>
        <v>660637</v>
      </c>
      <c r="AJ32" s="146">
        <f t="shared" si="6"/>
        <v>660637</v>
      </c>
      <c r="AK32" s="122"/>
      <c r="AL32" s="138">
        <f t="shared" si="7"/>
        <v>0</v>
      </c>
      <c r="AM32" s="147">
        <f t="shared" si="7"/>
        <v>7879</v>
      </c>
      <c r="AN32" s="148">
        <f t="shared" si="8"/>
        <v>7879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2013</v>
      </c>
      <c r="D33" s="68">
        <v>7</v>
      </c>
      <c r="E33" s="68">
        <v>31</v>
      </c>
      <c r="F33" s="69">
        <v>668516</v>
      </c>
      <c r="G33" s="68">
        <v>0</v>
      </c>
      <c r="H33" s="69">
        <v>595980</v>
      </c>
      <c r="I33" s="68">
        <v>0</v>
      </c>
      <c r="J33" s="68">
        <v>2</v>
      </c>
      <c r="K33" s="68">
        <v>0</v>
      </c>
      <c r="L33" s="69">
        <v>312.43369999999999</v>
      </c>
      <c r="M33" s="69">
        <v>31.8</v>
      </c>
      <c r="N33" s="70">
        <v>0</v>
      </c>
      <c r="O33" s="71">
        <v>7783</v>
      </c>
      <c r="P33" s="58">
        <f t="shared" si="2"/>
        <v>7783</v>
      </c>
      <c r="Q33" s="38">
        <v>31</v>
      </c>
      <c r="R33" s="80">
        <f t="shared" si="3"/>
        <v>8347.9132988201018</v>
      </c>
      <c r="S33" s="81">
        <f>'Mérida oeste'!F36*1000000</f>
        <v>34951.043399499998</v>
      </c>
      <c r="T33" s="82">
        <f t="shared" si="9"/>
        <v>938.05501738841485</v>
      </c>
      <c r="V33" s="83">
        <f t="shared" si="4"/>
        <v>7783</v>
      </c>
      <c r="W33" s="84">
        <f t="shared" si="10"/>
        <v>274854.07660999999</v>
      </c>
      <c r="Y33" s="76">
        <f t="shared" si="11"/>
        <v>64.971809204716848</v>
      </c>
      <c r="Z33" s="73">
        <f t="shared" si="12"/>
        <v>272.02397077830852</v>
      </c>
      <c r="AA33" s="74">
        <f t="shared" si="13"/>
        <v>257.82824561367028</v>
      </c>
      <c r="AE33" s="121" t="str">
        <f t="shared" si="5"/>
        <v>668516</v>
      </c>
      <c r="AF33" s="142"/>
      <c r="AG33" s="143"/>
      <c r="AH33" s="144"/>
      <c r="AI33" s="145">
        <f t="shared" si="0"/>
        <v>668516</v>
      </c>
      <c r="AJ33" s="146">
        <f t="shared" si="6"/>
        <v>668516</v>
      </c>
      <c r="AK33" s="122"/>
      <c r="AL33" s="138">
        <f t="shared" si="7"/>
        <v>0</v>
      </c>
      <c r="AM33" s="150">
        <f t="shared" si="7"/>
        <v>7783</v>
      </c>
      <c r="AN33" s="148">
        <f t="shared" si="8"/>
        <v>7783</v>
      </c>
      <c r="AO33" s="149">
        <f t="shared" si="1"/>
        <v>1</v>
      </c>
      <c r="AP33" s="122"/>
    </row>
    <row r="34" spans="1:42" ht="13.5" thickBot="1" x14ac:dyDescent="0.25">
      <c r="A34" s="85">
        <v>231</v>
      </c>
      <c r="B34" s="86">
        <v>0.375</v>
      </c>
      <c r="C34" s="87">
        <v>2013</v>
      </c>
      <c r="D34" s="87">
        <v>8</v>
      </c>
      <c r="E34" s="87">
        <v>1</v>
      </c>
      <c r="F34" s="88">
        <v>676299</v>
      </c>
      <c r="G34" s="87">
        <v>0</v>
      </c>
      <c r="H34" s="88">
        <v>596335</v>
      </c>
      <c r="I34" s="87">
        <v>0</v>
      </c>
      <c r="J34" s="87">
        <v>2</v>
      </c>
      <c r="K34" s="87">
        <v>0</v>
      </c>
      <c r="L34" s="88">
        <v>312.2912</v>
      </c>
      <c r="M34" s="88">
        <v>31.9</v>
      </c>
      <c r="N34" s="89">
        <v>0</v>
      </c>
      <c r="O34" s="90">
        <v>8734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676299</v>
      </c>
      <c r="AF34" s="151"/>
      <c r="AG34" s="152"/>
      <c r="AH34" s="153"/>
      <c r="AI34" s="154">
        <f t="shared" si="0"/>
        <v>676299</v>
      </c>
      <c r="AJ34" s="155">
        <f t="shared" si="6"/>
        <v>676299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314.05189999999999</v>
      </c>
      <c r="M36" s="101">
        <f>MAX(M3:M34)</f>
        <v>31.9</v>
      </c>
      <c r="N36" s="99" t="s">
        <v>10</v>
      </c>
      <c r="O36" s="101">
        <f>SUM(O3:O33)</f>
        <v>212439</v>
      </c>
      <c r="Q36" s="99" t="s">
        <v>45</v>
      </c>
      <c r="R36" s="102">
        <f>AVERAGE(R3:R33)</f>
        <v>8297.4852006189958</v>
      </c>
      <c r="S36" s="102">
        <f>AVERAGE(S3:S33)</f>
        <v>34739.911037951621</v>
      </c>
      <c r="T36" s="103">
        <f>AVERAGE(T3:T33)</f>
        <v>932.38841199355682</v>
      </c>
      <c r="V36" s="104">
        <f>SUM(V3:V33)</f>
        <v>212439</v>
      </c>
      <c r="W36" s="105">
        <f>SUM(W3:W33)</f>
        <v>7502213.1801300002</v>
      </c>
      <c r="Y36" s="106">
        <f>SUM(Y3:Y33)</f>
        <v>1762.340229947609</v>
      </c>
      <c r="Z36" s="107">
        <f>SUM(Z3:Z33)</f>
        <v>7378.5660747446509</v>
      </c>
      <c r="AA36" s="108">
        <f>SUM(AA3:AA33)</f>
        <v>6993.5114201621618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17445763</v>
      </c>
      <c r="AK36" s="162" t="s">
        <v>50</v>
      </c>
      <c r="AL36" s="163"/>
      <c r="AM36" s="163"/>
      <c r="AN36" s="161">
        <f>SUM(AN3:AN33)</f>
        <v>221072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305.28682499999996</v>
      </c>
      <c r="M37" s="109">
        <f>AVERAGE(M3:M34)</f>
        <v>30.459374999999994</v>
      </c>
      <c r="N37" s="99" t="s">
        <v>46</v>
      </c>
      <c r="O37" s="110">
        <f>O36*35.31467</f>
        <v>7502213.1801300002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188.60069999999999</v>
      </c>
      <c r="M38" s="110">
        <f>MIN(M3:M34)</f>
        <v>27.9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335.81550749999997</v>
      </c>
      <c r="M44" s="118">
        <f>M37*(1+$L$43)</f>
        <v>33.505312499999995</v>
      </c>
    </row>
    <row r="45" spans="1:42" x14ac:dyDescent="0.2">
      <c r="K45" s="117" t="s">
        <v>59</v>
      </c>
      <c r="L45" s="118">
        <f>L37*(1-$L$43)</f>
        <v>274.75814249999996</v>
      </c>
      <c r="M45" s="118">
        <f>M37*(1-$L$43)</f>
        <v>27.413437499999997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2014-05-08T17:10:03Z</dcterms:modified>
</cp:coreProperties>
</file>