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740" yWindow="45" windowWidth="13515" windowHeight="7740" tabRatio="848" activeTab="4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 s="1"/>
  <c r="AJ34" i="6935" s="1"/>
  <c r="AL33" i="6935"/>
  <c r="AE33" i="6935"/>
  <c r="AI33" i="6935" s="1"/>
  <c r="AJ33" i="6935" s="1"/>
  <c r="AL32" i="6935"/>
  <c r="AE32" i="6935"/>
  <c r="AI32" i="6935" s="1"/>
  <c r="AJ32" i="6935" s="1"/>
  <c r="AL31" i="6935"/>
  <c r="AE31" i="6935"/>
  <c r="AI31" i="6935" s="1"/>
  <c r="AJ31" i="6935" s="1"/>
  <c r="AL30" i="6935"/>
  <c r="AE30" i="6935"/>
  <c r="AI30" i="6935" s="1"/>
  <c r="AJ30" i="6935" s="1"/>
  <c r="AL29" i="6935"/>
  <c r="AE29" i="6935"/>
  <c r="AI29" i="6935" s="1"/>
  <c r="AJ29" i="6935" s="1"/>
  <c r="AL28" i="6935"/>
  <c r="AE28" i="6935"/>
  <c r="AI28" i="6935" s="1"/>
  <c r="AJ28" i="6935" s="1"/>
  <c r="AL27" i="6935"/>
  <c r="AE27" i="6935"/>
  <c r="AI27" i="6935" s="1"/>
  <c r="AJ27" i="6935" s="1"/>
  <c r="AL26" i="6935"/>
  <c r="AE26" i="6935"/>
  <c r="AI26" i="6935" s="1"/>
  <c r="AJ26" i="6935" s="1"/>
  <c r="AL25" i="6935"/>
  <c r="AE25" i="6935"/>
  <c r="AI25" i="6935" s="1"/>
  <c r="AJ25" i="6935" s="1"/>
  <c r="AL24" i="6935"/>
  <c r="AE24" i="6935"/>
  <c r="AI24" i="6935" s="1"/>
  <c r="AJ24" i="6935" s="1"/>
  <c r="AL23" i="6935"/>
  <c r="AE23" i="6935"/>
  <c r="AI23" i="6935" s="1"/>
  <c r="AJ23" i="6935" s="1"/>
  <c r="AL22" i="6935"/>
  <c r="AE22" i="6935"/>
  <c r="AI22" i="6935" s="1"/>
  <c r="AJ22" i="6935" s="1"/>
  <c r="AL21" i="6935"/>
  <c r="AE21" i="6935"/>
  <c r="AI21" i="6935" s="1"/>
  <c r="AJ21" i="6935" s="1"/>
  <c r="AL20" i="6935"/>
  <c r="AE20" i="6935"/>
  <c r="AI20" i="6935" s="1"/>
  <c r="AJ20" i="6935" s="1"/>
  <c r="AL19" i="6935"/>
  <c r="AE19" i="6935"/>
  <c r="AI19" i="6935" s="1"/>
  <c r="AJ19" i="6935" s="1"/>
  <c r="AL18" i="6935"/>
  <c r="AE18" i="6935"/>
  <c r="AI18" i="6935" s="1"/>
  <c r="AJ18" i="6935" s="1"/>
  <c r="AL17" i="6935"/>
  <c r="AE17" i="6935"/>
  <c r="AI17" i="6935" s="1"/>
  <c r="AJ17" i="6935" s="1"/>
  <c r="AL16" i="6935"/>
  <c r="AE16" i="6935"/>
  <c r="AI16" i="6935" s="1"/>
  <c r="AJ16" i="6935" s="1"/>
  <c r="AL15" i="6935"/>
  <c r="AE15" i="6935"/>
  <c r="AI15" i="6935" s="1"/>
  <c r="AJ15" i="6935" s="1"/>
  <c r="AL14" i="6935"/>
  <c r="AE14" i="6935"/>
  <c r="AI14" i="6935" s="1"/>
  <c r="AJ14" i="6935" s="1"/>
  <c r="AL13" i="6935"/>
  <c r="AE13" i="6935"/>
  <c r="AI13" i="6935" s="1"/>
  <c r="AJ13" i="6935" s="1"/>
  <c r="AL12" i="6935"/>
  <c r="AE12" i="6935"/>
  <c r="AI12" i="6935" s="1"/>
  <c r="AJ12" i="6935" s="1"/>
  <c r="AL11" i="6935"/>
  <c r="AE11" i="6935"/>
  <c r="AI11" i="6935" s="1"/>
  <c r="AJ11" i="6935" s="1"/>
  <c r="AL10" i="6935"/>
  <c r="AE10" i="6935"/>
  <c r="AI10" i="6935" s="1"/>
  <c r="AJ10" i="6935" s="1"/>
  <c r="AL9" i="6935"/>
  <c r="AE9" i="6935"/>
  <c r="AI9" i="6935" s="1"/>
  <c r="AJ9" i="6935" s="1"/>
  <c r="AL8" i="6935"/>
  <c r="AE8" i="6935"/>
  <c r="AI8" i="6935" s="1"/>
  <c r="AJ8" i="6935" s="1"/>
  <c r="AL7" i="6935"/>
  <c r="AE7" i="6935"/>
  <c r="AI7" i="6935" s="1"/>
  <c r="AJ7" i="6935" s="1"/>
  <c r="AL6" i="6935"/>
  <c r="AE6" i="6935"/>
  <c r="AI6" i="6935" s="1"/>
  <c r="AJ6" i="6935" s="1"/>
  <c r="AL5" i="6935"/>
  <c r="AE5" i="6935"/>
  <c r="AI5" i="6935" s="1"/>
  <c r="AJ5" i="6935" s="1"/>
  <c r="AL4" i="6935"/>
  <c r="AE4" i="6935"/>
  <c r="AI4" i="6935" s="1"/>
  <c r="AJ4" i="6935" s="1"/>
  <c r="AL3" i="6935"/>
  <c r="AE3" i="6935"/>
  <c r="AI3" i="6935" s="1"/>
  <c r="AJ3" i="6935" s="1"/>
  <c r="AG37" i="6937"/>
  <c r="AG36" i="6937"/>
  <c r="AE34" i="6937"/>
  <c r="AI34" i="6937" s="1"/>
  <c r="AJ34" i="6937" s="1"/>
  <c r="AL33" i="6937"/>
  <c r="AE33" i="6937"/>
  <c r="AI33" i="6937" s="1"/>
  <c r="AJ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 s="1"/>
  <c r="AJ30" i="6937" s="1"/>
  <c r="AL29" i="6937"/>
  <c r="AE29" i="6937"/>
  <c r="AI29" i="6937" s="1"/>
  <c r="AJ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J26" i="6937" s="1"/>
  <c r="AL25" i="6937"/>
  <c r="AE25" i="6937"/>
  <c r="AI25" i="6937" s="1"/>
  <c r="AJ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 s="1"/>
  <c r="AJ22" i="6937" s="1"/>
  <c r="AL21" i="6937"/>
  <c r="AE21" i="6937"/>
  <c r="AI21" i="6937" s="1"/>
  <c r="AJ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J18" i="6937" s="1"/>
  <c r="AL17" i="6937"/>
  <c r="AE17" i="6937"/>
  <c r="AI17" i="6937" s="1"/>
  <c r="AJ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J14" i="6937" s="1"/>
  <c r="AL13" i="6937"/>
  <c r="AE13" i="6937"/>
  <c r="AI13" i="6937" s="1"/>
  <c r="AJ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J10" i="6937" s="1"/>
  <c r="AL9" i="6937"/>
  <c r="AE9" i="6937"/>
  <c r="AI9" i="6937" s="1"/>
  <c r="AJ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J6" i="6937" s="1"/>
  <c r="AL5" i="6937"/>
  <c r="AE5" i="6937"/>
  <c r="AI5" i="6937" s="1"/>
  <c r="AJ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J33" i="6936" s="1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J29" i="6936" s="1"/>
  <c r="AL28" i="6936"/>
  <c r="AE28" i="6936"/>
  <c r="AI28" i="6936" s="1"/>
  <c r="AJ28" i="6936" s="1"/>
  <c r="AL27" i="6936"/>
  <c r="AE27" i="6936"/>
  <c r="AI27" i="6936" s="1"/>
  <c r="AJ27" i="6936" s="1"/>
  <c r="AL26" i="6936"/>
  <c r="AE26" i="6936"/>
  <c r="AI26" i="6936" s="1"/>
  <c r="AJ26" i="6936" s="1"/>
  <c r="AL25" i="6936"/>
  <c r="AE25" i="6936"/>
  <c r="AI25" i="6936" s="1"/>
  <c r="AJ25" i="6936" s="1"/>
  <c r="AL24" i="6936"/>
  <c r="AE24" i="6936"/>
  <c r="AI24" i="6936" s="1"/>
  <c r="AJ24" i="6936" s="1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J21" i="6936" s="1"/>
  <c r="AL20" i="6936"/>
  <c r="AE20" i="6936"/>
  <c r="AI20" i="6936" s="1"/>
  <c r="AJ20" i="6936" s="1"/>
  <c r="AL19" i="6936"/>
  <c r="AE19" i="6936"/>
  <c r="AI19" i="6936" s="1"/>
  <c r="AJ19" i="6936" s="1"/>
  <c r="AL18" i="6936"/>
  <c r="AE18" i="6936"/>
  <c r="AI18" i="6936" s="1"/>
  <c r="AJ18" i="6936" s="1"/>
  <c r="AL17" i="6936"/>
  <c r="AE17" i="6936"/>
  <c r="AI17" i="6936" s="1"/>
  <c r="AJ17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J13" i="6936" s="1"/>
  <c r="AL12" i="6936"/>
  <c r="AE12" i="6936"/>
  <c r="AI12" i="6936" s="1"/>
  <c r="AJ12" i="6936" s="1"/>
  <c r="AL11" i="6936"/>
  <c r="AE11" i="6936"/>
  <c r="AI11" i="6936" s="1"/>
  <c r="AJ11" i="6936" s="1"/>
  <c r="AL10" i="6936"/>
  <c r="AE10" i="6936"/>
  <c r="AI10" i="6936" s="1"/>
  <c r="AJ10" i="6936" s="1"/>
  <c r="AL9" i="6936"/>
  <c r="AE9" i="6936"/>
  <c r="AI9" i="6936" s="1"/>
  <c r="AM9" i="6936" s="1"/>
  <c r="AN9" i="6936" s="1"/>
  <c r="AO9" i="6936" s="1"/>
  <c r="AL8" i="6936"/>
  <c r="AE8" i="6936"/>
  <c r="AI8" i="6936" s="1"/>
  <c r="AJ8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J5" i="6936"/>
  <c r="AL4" i="6936"/>
  <c r="AE4" i="6936"/>
  <c r="AI4" i="6936" s="1"/>
  <c r="AJ4" i="6936" s="1"/>
  <c r="AL3" i="6936"/>
  <c r="AE3" i="6936"/>
  <c r="AI3" i="6936" s="1"/>
  <c r="AJ3" i="6936"/>
  <c r="AG37" i="6942"/>
  <c r="AG36" i="6942"/>
  <c r="AE34" i="6942"/>
  <c r="AI34" i="6942"/>
  <c r="AJ34" i="6942" s="1"/>
  <c r="AL33" i="6942"/>
  <c r="AE33" i="6942"/>
  <c r="AI33" i="6942" s="1"/>
  <c r="AL32" i="6942"/>
  <c r="AE32" i="6942"/>
  <c r="AI32" i="6942" s="1"/>
  <c r="AL31" i="6942"/>
  <c r="AE31" i="6942"/>
  <c r="AI31" i="6942" s="1"/>
  <c r="AL30" i="6942"/>
  <c r="AE30" i="6942"/>
  <c r="AI30" i="6942" s="1"/>
  <c r="AL29" i="6942"/>
  <c r="AE29" i="6942"/>
  <c r="AI29" i="6942" s="1"/>
  <c r="AL28" i="6942"/>
  <c r="AE28" i="6942"/>
  <c r="AI28" i="6942" s="1"/>
  <c r="AL27" i="6942"/>
  <c r="AE27" i="6942"/>
  <c r="AI27" i="6942"/>
  <c r="AJ27" i="6942" s="1"/>
  <c r="AL26" i="6942"/>
  <c r="AE26" i="6942"/>
  <c r="AI26" i="6942" s="1"/>
  <c r="AL25" i="6942"/>
  <c r="AE25" i="6942"/>
  <c r="AI25" i="6942" s="1"/>
  <c r="AL24" i="6942"/>
  <c r="AE24" i="6942"/>
  <c r="AI24" i="6942" s="1"/>
  <c r="AL23" i="6942"/>
  <c r="AE23" i="6942"/>
  <c r="AI23" i="6942" s="1"/>
  <c r="AL22" i="6942"/>
  <c r="AE22" i="6942"/>
  <c r="AI22" i="6942"/>
  <c r="AJ22" i="6942" s="1"/>
  <c r="AL21" i="6942"/>
  <c r="AE21" i="6942"/>
  <c r="AI21" i="6942" s="1"/>
  <c r="AL20" i="6942"/>
  <c r="AE20" i="6942"/>
  <c r="AI20" i="6942" s="1"/>
  <c r="AL19" i="6942"/>
  <c r="AE19" i="6942"/>
  <c r="AI19" i="6942" s="1"/>
  <c r="AL18" i="6942"/>
  <c r="AE18" i="6942"/>
  <c r="AI18" i="6942" s="1"/>
  <c r="AL17" i="6942"/>
  <c r="AE17" i="6942"/>
  <c r="AI17" i="6942" s="1"/>
  <c r="AL16" i="6942"/>
  <c r="AE16" i="6942"/>
  <c r="AI16" i="6942" s="1"/>
  <c r="AL15" i="6942"/>
  <c r="AE15" i="6942"/>
  <c r="AI15" i="6942" s="1"/>
  <c r="AL14" i="6942"/>
  <c r="AE14" i="6942"/>
  <c r="AI14" i="6942"/>
  <c r="AJ14" i="6942" s="1"/>
  <c r="AL13" i="6942"/>
  <c r="AE13" i="6942"/>
  <c r="AI13" i="6942" s="1"/>
  <c r="AL12" i="6942"/>
  <c r="AE12" i="6942"/>
  <c r="AI12" i="6942" s="1"/>
  <c r="AL11" i="6942"/>
  <c r="AE11" i="6942"/>
  <c r="AI11" i="6942" s="1"/>
  <c r="AL10" i="6942"/>
  <c r="AE10" i="6942"/>
  <c r="AI10" i="6942"/>
  <c r="AJ10" i="6942" s="1"/>
  <c r="AL9" i="6942"/>
  <c r="AE9" i="6942"/>
  <c r="AI9" i="6942" s="1"/>
  <c r="AL8" i="6942"/>
  <c r="AE8" i="6942"/>
  <c r="AI8" i="6942" s="1"/>
  <c r="AL7" i="6942"/>
  <c r="AE7" i="6942"/>
  <c r="AI7" i="6942" s="1"/>
  <c r="AL6" i="6942"/>
  <c r="AE6" i="6942"/>
  <c r="AI6" i="6942" s="1"/>
  <c r="AL5" i="6942"/>
  <c r="AE5" i="6942"/>
  <c r="AI5" i="6942" s="1"/>
  <c r="AL4" i="6942"/>
  <c r="AE4" i="6942"/>
  <c r="AI4" i="6942" s="1"/>
  <c r="AL3" i="6942"/>
  <c r="AE3" i="6942"/>
  <c r="AI3" i="6942"/>
  <c r="AJ3" i="6942" s="1"/>
  <c r="S33" i="6942"/>
  <c r="S32" i="6942"/>
  <c r="R32" i="6942" s="1"/>
  <c r="S31" i="6942"/>
  <c r="S30" i="6942"/>
  <c r="R30" i="6942" s="1"/>
  <c r="T30" i="6942" s="1"/>
  <c r="S29" i="6942"/>
  <c r="S28" i="6942"/>
  <c r="S27" i="6942"/>
  <c r="S26" i="6942"/>
  <c r="R26" i="6942" s="1"/>
  <c r="S25" i="6942"/>
  <c r="S24" i="6942"/>
  <c r="R24" i="6942" s="1"/>
  <c r="S23" i="6942"/>
  <c r="S22" i="6942"/>
  <c r="R22" i="6942" s="1"/>
  <c r="T22" i="6942" s="1"/>
  <c r="AA22" i="6942" s="1"/>
  <c r="S21" i="6942"/>
  <c r="S20" i="6942"/>
  <c r="S19" i="6942"/>
  <c r="S18" i="6942"/>
  <c r="R18" i="6942" s="1"/>
  <c r="S17" i="6942"/>
  <c r="S16" i="6942"/>
  <c r="R16" i="6942" s="1"/>
  <c r="S15" i="6942"/>
  <c r="S14" i="6942"/>
  <c r="R14" i="6942" s="1"/>
  <c r="T14" i="6942" s="1"/>
  <c r="S13" i="6942"/>
  <c r="S12" i="6942"/>
  <c r="S11" i="6942"/>
  <c r="R11" i="6942" s="1"/>
  <c r="T11" i="6942" s="1"/>
  <c r="S10" i="6942"/>
  <c r="S9" i="6942"/>
  <c r="S8" i="6942"/>
  <c r="R8" i="6942" s="1"/>
  <c r="S7" i="6942"/>
  <c r="R7" i="6942" s="1"/>
  <c r="S6" i="6942"/>
  <c r="R6" i="6942" s="1"/>
  <c r="T6" i="6942" s="1"/>
  <c r="S5" i="6942"/>
  <c r="S4" i="6942"/>
  <c r="R4" i="6942" s="1"/>
  <c r="S3" i="6942"/>
  <c r="S33" i="6936"/>
  <c r="S32" i="6936"/>
  <c r="S31" i="6936"/>
  <c r="S30" i="6936"/>
  <c r="S29" i="6936"/>
  <c r="R29" i="6936" s="1"/>
  <c r="S28" i="6936"/>
  <c r="S27" i="6936"/>
  <c r="S26" i="6936"/>
  <c r="S25" i="6936"/>
  <c r="R25" i="6936" s="1"/>
  <c r="S24" i="6936"/>
  <c r="S23" i="6936"/>
  <c r="R23" i="6936" s="1"/>
  <c r="S22" i="6936"/>
  <c r="S21" i="6936"/>
  <c r="S20" i="6936"/>
  <c r="S19" i="6936"/>
  <c r="S18" i="6936"/>
  <c r="R18" i="6936" s="1"/>
  <c r="T18" i="6936" s="1"/>
  <c r="S17" i="6936"/>
  <c r="S16" i="6936"/>
  <c r="S15" i="6936"/>
  <c r="S14" i="6936"/>
  <c r="R14" i="6936" s="1"/>
  <c r="S13" i="6936"/>
  <c r="R13" i="6936" s="1"/>
  <c r="S12" i="6936"/>
  <c r="S11" i="6936"/>
  <c r="S10" i="6936"/>
  <c r="S9" i="6936"/>
  <c r="R9" i="6936" s="1"/>
  <c r="T9" i="6936" s="1"/>
  <c r="S8" i="6936"/>
  <c r="S7" i="6936"/>
  <c r="S6" i="6936"/>
  <c r="S5" i="6936"/>
  <c r="S4" i="6936"/>
  <c r="S3" i="6936"/>
  <c r="S33" i="6937"/>
  <c r="S32" i="6937"/>
  <c r="R32" i="6937" s="1"/>
  <c r="S31" i="6937"/>
  <c r="S30" i="6937"/>
  <c r="R30" i="6937" s="1"/>
  <c r="S29" i="6937"/>
  <c r="S28" i="6937"/>
  <c r="S27" i="6937"/>
  <c r="S26" i="6937"/>
  <c r="S25" i="6937"/>
  <c r="S24" i="6937"/>
  <c r="R24" i="6937" s="1"/>
  <c r="S23" i="6937"/>
  <c r="S22" i="6937"/>
  <c r="R22" i="6937" s="1"/>
  <c r="T22" i="6937" s="1"/>
  <c r="S21" i="6937"/>
  <c r="S20" i="6937"/>
  <c r="S19" i="6937"/>
  <c r="S18" i="6937"/>
  <c r="S17" i="6937"/>
  <c r="S16" i="6937"/>
  <c r="R16" i="6937" s="1"/>
  <c r="S15" i="6937"/>
  <c r="S14" i="6937"/>
  <c r="R14" i="6937" s="1"/>
  <c r="S13" i="6937"/>
  <c r="S12" i="6937"/>
  <c r="R12" i="6937" s="1"/>
  <c r="S11" i="6937"/>
  <c r="S10" i="6937"/>
  <c r="R10" i="6937" s="1"/>
  <c r="S9" i="6937"/>
  <c r="S8" i="6937"/>
  <c r="R8" i="6937" s="1"/>
  <c r="Y8" i="6937" s="1"/>
  <c r="S7" i="6937"/>
  <c r="S6" i="6937"/>
  <c r="R6" i="6937" s="1"/>
  <c r="S5" i="6937"/>
  <c r="R5" i="6937" s="1"/>
  <c r="S4" i="6937"/>
  <c r="S3" i="6937"/>
  <c r="S4" i="6935"/>
  <c r="R4" i="6935" s="1"/>
  <c r="S5" i="6935"/>
  <c r="Z5" i="6935" s="1"/>
  <c r="S6" i="6935"/>
  <c r="R6" i="6935" s="1"/>
  <c r="T6" i="6935" s="1"/>
  <c r="S7" i="6935"/>
  <c r="S8" i="6935"/>
  <c r="S9" i="6935"/>
  <c r="S10" i="6935"/>
  <c r="R10" i="6935" s="1"/>
  <c r="T10" i="6935" s="1"/>
  <c r="S11" i="6935"/>
  <c r="S12" i="6935"/>
  <c r="R12" i="6935" s="1"/>
  <c r="S13" i="6935"/>
  <c r="Z13" i="6935" s="1"/>
  <c r="S14" i="6935"/>
  <c r="R14" i="6935" s="1"/>
  <c r="S15" i="6935"/>
  <c r="S16" i="6935"/>
  <c r="R16" i="6935" s="1"/>
  <c r="S17" i="6935"/>
  <c r="S18" i="6935"/>
  <c r="S19" i="6935"/>
  <c r="S20" i="6935"/>
  <c r="S21" i="6935"/>
  <c r="S22" i="6935"/>
  <c r="S23" i="6935"/>
  <c r="S24" i="6935"/>
  <c r="S25" i="6935"/>
  <c r="S26" i="6935"/>
  <c r="R26" i="6935" s="1"/>
  <c r="T26" i="6935" s="1"/>
  <c r="S27" i="6935"/>
  <c r="S28" i="6935"/>
  <c r="R28" i="6935" s="1"/>
  <c r="T28" i="6935" s="1"/>
  <c r="S29" i="6935"/>
  <c r="S30" i="6935"/>
  <c r="R30" i="6935" s="1"/>
  <c r="T30" i="6935" s="1"/>
  <c r="S31" i="6935"/>
  <c r="S32" i="6935"/>
  <c r="R32" i="6935" s="1"/>
  <c r="T32" i="6935" s="1"/>
  <c r="S33" i="6935"/>
  <c r="Z33" i="6935" s="1"/>
  <c r="S3" i="6935"/>
  <c r="M38" i="6935"/>
  <c r="L38" i="6935"/>
  <c r="M37" i="6935"/>
  <c r="M45" i="6935" s="1"/>
  <c r="L37" i="6935"/>
  <c r="L44" i="6935" s="1"/>
  <c r="O36" i="6935"/>
  <c r="O37" i="6935" s="1"/>
  <c r="M36" i="6935"/>
  <c r="L36" i="6935"/>
  <c r="E36" i="6935"/>
  <c r="V33" i="6935"/>
  <c r="P33" i="6935"/>
  <c r="V32" i="6935"/>
  <c r="W32" i="6935" s="1"/>
  <c r="P32" i="6935"/>
  <c r="V31" i="6935"/>
  <c r="P31" i="6935"/>
  <c r="V30" i="6935"/>
  <c r="W30" i="6935" s="1"/>
  <c r="P30" i="6935"/>
  <c r="V29" i="6935"/>
  <c r="P29" i="6935"/>
  <c r="V28" i="6935"/>
  <c r="W28" i="6935" s="1"/>
  <c r="Z28" i="6935"/>
  <c r="P28" i="6935"/>
  <c r="V27" i="6935"/>
  <c r="Z27" i="6935"/>
  <c r="P27" i="6935"/>
  <c r="V26" i="6935"/>
  <c r="P26" i="6935"/>
  <c r="V25" i="6935"/>
  <c r="W25" i="6935" s="1"/>
  <c r="P25" i="6935"/>
  <c r="V24" i="6935"/>
  <c r="W24" i="6935" s="1"/>
  <c r="P24" i="6935"/>
  <c r="V23" i="6935"/>
  <c r="Z23" i="6935"/>
  <c r="P23" i="6935"/>
  <c r="V22" i="6935"/>
  <c r="W22" i="6935" s="1"/>
  <c r="P22" i="6935"/>
  <c r="V21" i="6935"/>
  <c r="P21" i="6935"/>
  <c r="V20" i="6935"/>
  <c r="W20" i="6935" s="1"/>
  <c r="P20" i="6935"/>
  <c r="V19" i="6935"/>
  <c r="Z19" i="6935"/>
  <c r="P19" i="6935"/>
  <c r="V18" i="6935"/>
  <c r="P18" i="6935"/>
  <c r="V17" i="6935"/>
  <c r="W17" i="6935" s="1"/>
  <c r="P17" i="6935"/>
  <c r="V16" i="6935"/>
  <c r="W16" i="6935" s="1"/>
  <c r="P16" i="6935"/>
  <c r="V15" i="6935"/>
  <c r="Z15" i="6935"/>
  <c r="P15" i="6935"/>
  <c r="V14" i="6935"/>
  <c r="W14" i="6935" s="1"/>
  <c r="P14" i="6935"/>
  <c r="V13" i="6935"/>
  <c r="P13" i="6935"/>
  <c r="W12" i="6935"/>
  <c r="AA12" i="6935" s="1"/>
  <c r="V12" i="6935"/>
  <c r="T12" i="6935"/>
  <c r="P12" i="6935"/>
  <c r="V11" i="6935"/>
  <c r="P11" i="6935"/>
  <c r="V10" i="6935"/>
  <c r="P10" i="6935"/>
  <c r="V9" i="6935"/>
  <c r="W9" i="6935" s="1"/>
  <c r="P9" i="6935"/>
  <c r="V8" i="6935"/>
  <c r="W8" i="6935" s="1"/>
  <c r="R8" i="6935"/>
  <c r="T8" i="6935" s="1"/>
  <c r="P8" i="6935"/>
  <c r="V7" i="6935"/>
  <c r="Z7" i="6935" s="1"/>
  <c r="P7" i="6935"/>
  <c r="V6" i="6935"/>
  <c r="P6" i="6935"/>
  <c r="V5" i="6935"/>
  <c r="P5" i="6935"/>
  <c r="W4" i="6935"/>
  <c r="V4" i="6935"/>
  <c r="Z4" i="6935" s="1"/>
  <c r="T4" i="6935"/>
  <c r="P4" i="6935"/>
  <c r="V3" i="6935"/>
  <c r="P3" i="6935"/>
  <c r="M38" i="6937"/>
  <c r="L38" i="6937"/>
  <c r="M37" i="6937"/>
  <c r="M45" i="6937" s="1"/>
  <c r="L37" i="6937"/>
  <c r="O36" i="6937"/>
  <c r="O37" i="6937" s="1"/>
  <c r="M36" i="6937"/>
  <c r="L36" i="6937"/>
  <c r="E36" i="6937"/>
  <c r="V33" i="6937"/>
  <c r="P33" i="6937"/>
  <c r="V32" i="6937"/>
  <c r="T32" i="6937"/>
  <c r="P32" i="6937"/>
  <c r="V31" i="6937"/>
  <c r="Z31" i="6937" s="1"/>
  <c r="P31" i="6937"/>
  <c r="V30" i="6937"/>
  <c r="Z30" i="6937"/>
  <c r="T30" i="6937"/>
  <c r="P30" i="6937"/>
  <c r="V29" i="6937"/>
  <c r="Z29" i="6937"/>
  <c r="P29" i="6937"/>
  <c r="V28" i="6937"/>
  <c r="W28" i="6937" s="1"/>
  <c r="R28" i="6937"/>
  <c r="P28" i="6937"/>
  <c r="V27" i="6937"/>
  <c r="P27" i="6937"/>
  <c r="V26" i="6937"/>
  <c r="W26" i="6937"/>
  <c r="R26" i="6937"/>
  <c r="P26" i="6937"/>
  <c r="V25" i="6937"/>
  <c r="Z25" i="6937"/>
  <c r="P25" i="6937"/>
  <c r="V24" i="6937"/>
  <c r="W24" i="6937" s="1"/>
  <c r="P24" i="6937"/>
  <c r="V23" i="6937"/>
  <c r="Z23" i="6937" s="1"/>
  <c r="P23" i="6937"/>
  <c r="V22" i="6937"/>
  <c r="W22" i="6937" s="1"/>
  <c r="Y22" i="6937"/>
  <c r="P22" i="6937"/>
  <c r="V21" i="6937"/>
  <c r="W21" i="6937" s="1"/>
  <c r="P21" i="6937"/>
  <c r="V20" i="6937"/>
  <c r="W20" i="6937" s="1"/>
  <c r="R20" i="6937"/>
  <c r="P20" i="6937"/>
  <c r="V19" i="6937"/>
  <c r="Z19" i="6937" s="1"/>
  <c r="P19" i="6937"/>
  <c r="V18" i="6937"/>
  <c r="W18" i="6937" s="1"/>
  <c r="R18" i="6937"/>
  <c r="P18" i="6937"/>
  <c r="V17" i="6937"/>
  <c r="Z17" i="6937"/>
  <c r="P17" i="6937"/>
  <c r="V16" i="6937"/>
  <c r="T16" i="6937"/>
  <c r="P16" i="6937"/>
  <c r="V15" i="6937"/>
  <c r="Z15" i="6937"/>
  <c r="P15" i="6937"/>
  <c r="V14" i="6937"/>
  <c r="Z14" i="6937" s="1"/>
  <c r="T14" i="6937"/>
  <c r="P14" i="6937"/>
  <c r="V13" i="6937"/>
  <c r="Z13" i="6937"/>
  <c r="P13" i="6937"/>
  <c r="V12" i="6937"/>
  <c r="W12" i="6937" s="1"/>
  <c r="P12" i="6937"/>
  <c r="V11" i="6937"/>
  <c r="P11" i="6937"/>
  <c r="V10" i="6937"/>
  <c r="W10" i="6937"/>
  <c r="P10" i="6937"/>
  <c r="V9" i="6937"/>
  <c r="Z9" i="6937" s="1"/>
  <c r="P9" i="6937"/>
  <c r="V8" i="6937"/>
  <c r="W8" i="6937" s="1"/>
  <c r="T8" i="6937"/>
  <c r="P8" i="6937"/>
  <c r="V7" i="6937"/>
  <c r="Z7" i="6937" s="1"/>
  <c r="P7" i="6937"/>
  <c r="V6" i="6937"/>
  <c r="W6" i="6937" s="1"/>
  <c r="T6" i="6937"/>
  <c r="P6" i="6937"/>
  <c r="V5" i="6937"/>
  <c r="Z5" i="6937" s="1"/>
  <c r="P5" i="6937"/>
  <c r="V4" i="6937"/>
  <c r="W4" i="6937" s="1"/>
  <c r="P4" i="6937"/>
  <c r="V3" i="6937"/>
  <c r="P3" i="6937"/>
  <c r="M38" i="6936"/>
  <c r="L38" i="6936"/>
  <c r="M37" i="6936"/>
  <c r="M44" i="6936" s="1"/>
  <c r="L37" i="6936"/>
  <c r="L44" i="6936" s="1"/>
  <c r="O36" i="6936"/>
  <c r="O37" i="6936" s="1"/>
  <c r="M36" i="6936"/>
  <c r="L36" i="6936"/>
  <c r="E36" i="6936"/>
  <c r="V33" i="6936"/>
  <c r="P33" i="6936"/>
  <c r="V32" i="6936"/>
  <c r="W32" i="6936" s="1"/>
  <c r="Z32" i="6936"/>
  <c r="R32" i="6936"/>
  <c r="P32" i="6936"/>
  <c r="V31" i="6936"/>
  <c r="Z31" i="6936"/>
  <c r="P31" i="6936"/>
  <c r="V30" i="6936"/>
  <c r="W30" i="6936" s="1"/>
  <c r="Z30" i="6936"/>
  <c r="R30" i="6936"/>
  <c r="T30" i="6936" s="1"/>
  <c r="P30" i="6936"/>
  <c r="V29" i="6936"/>
  <c r="P29" i="6936"/>
  <c r="V28" i="6936"/>
  <c r="R28" i="6936"/>
  <c r="T28" i="6936" s="1"/>
  <c r="P28" i="6936"/>
  <c r="V27" i="6936"/>
  <c r="Z27" i="6936" s="1"/>
  <c r="P27" i="6936"/>
  <c r="V26" i="6936"/>
  <c r="Z26" i="6936" s="1"/>
  <c r="R26" i="6936"/>
  <c r="T26" i="6936" s="1"/>
  <c r="P26" i="6936"/>
  <c r="V25" i="6936"/>
  <c r="Z25" i="6936" s="1"/>
  <c r="P25" i="6936"/>
  <c r="V24" i="6936"/>
  <c r="R24" i="6936"/>
  <c r="T24" i="6936" s="1"/>
  <c r="P24" i="6936"/>
  <c r="V23" i="6936"/>
  <c r="P23" i="6936"/>
  <c r="V22" i="6936"/>
  <c r="Z22" i="6936" s="1"/>
  <c r="R22" i="6936"/>
  <c r="T22" i="6936" s="1"/>
  <c r="P22" i="6936"/>
  <c r="V21" i="6936"/>
  <c r="P21" i="6936"/>
  <c r="V20" i="6936"/>
  <c r="R20" i="6936"/>
  <c r="T20" i="6936" s="1"/>
  <c r="P20" i="6936"/>
  <c r="V19" i="6936"/>
  <c r="Z19" i="6936" s="1"/>
  <c r="P19" i="6936"/>
  <c r="V18" i="6936"/>
  <c r="Z18" i="6936" s="1"/>
  <c r="P18" i="6936"/>
  <c r="V17" i="6936"/>
  <c r="P17" i="6936"/>
  <c r="V16" i="6936"/>
  <c r="R16" i="6936"/>
  <c r="T16" i="6936" s="1"/>
  <c r="P16" i="6936"/>
  <c r="V15" i="6936"/>
  <c r="P15" i="6936"/>
  <c r="V14" i="6936"/>
  <c r="Z14" i="6936" s="1"/>
  <c r="T14" i="6936"/>
  <c r="P14" i="6936"/>
  <c r="V13" i="6936"/>
  <c r="P13" i="6936"/>
  <c r="V12" i="6936"/>
  <c r="R12" i="6936"/>
  <c r="T12" i="6936" s="1"/>
  <c r="P12" i="6936"/>
  <c r="V11" i="6936"/>
  <c r="Z11" i="6936" s="1"/>
  <c r="P11" i="6936"/>
  <c r="Z10" i="6936"/>
  <c r="V10" i="6936"/>
  <c r="R10" i="6936"/>
  <c r="T10" i="6936" s="1"/>
  <c r="P10" i="6936"/>
  <c r="V9" i="6936"/>
  <c r="Z9" i="6936" s="1"/>
  <c r="P9" i="6936"/>
  <c r="V8" i="6936"/>
  <c r="W8" i="6936" s="1"/>
  <c r="R8" i="6936"/>
  <c r="T8" i="6936" s="1"/>
  <c r="P8" i="6936"/>
  <c r="V7" i="6936"/>
  <c r="P7" i="6936"/>
  <c r="V6" i="6936"/>
  <c r="R6" i="6936"/>
  <c r="T6" i="6936" s="1"/>
  <c r="P6" i="6936"/>
  <c r="V5" i="6936"/>
  <c r="P5" i="6936"/>
  <c r="V4" i="6936"/>
  <c r="Z4" i="6936" s="1"/>
  <c r="W4" i="6936"/>
  <c r="R4" i="6936"/>
  <c r="T4" i="6936" s="1"/>
  <c r="P4" i="6936"/>
  <c r="V3" i="6936"/>
  <c r="W3" i="6936" s="1"/>
  <c r="P3" i="6936"/>
  <c r="M38" i="6942"/>
  <c r="L38" i="6942"/>
  <c r="M37" i="6942"/>
  <c r="M45" i="6942" s="1"/>
  <c r="L37" i="6942"/>
  <c r="L44" i="6942" s="1"/>
  <c r="O36" i="6942"/>
  <c r="O37" i="6942" s="1"/>
  <c r="M36" i="6942"/>
  <c r="L36" i="6942"/>
  <c r="E36" i="6942"/>
  <c r="V33" i="6942"/>
  <c r="Z33" i="6942" s="1"/>
  <c r="P33" i="6942"/>
  <c r="V32" i="6942"/>
  <c r="T32" i="6942"/>
  <c r="P32" i="6942"/>
  <c r="V31" i="6942"/>
  <c r="Z31" i="6942" s="1"/>
  <c r="P31" i="6942"/>
  <c r="V30" i="6942"/>
  <c r="W30" i="6942"/>
  <c r="P30" i="6942"/>
  <c r="V29" i="6942"/>
  <c r="W29" i="6942" s="1"/>
  <c r="Z29" i="6942"/>
  <c r="P29" i="6942"/>
  <c r="V28" i="6942"/>
  <c r="W28" i="6942" s="1"/>
  <c r="R28" i="6942"/>
  <c r="T28" i="6942" s="1"/>
  <c r="P28" i="6942"/>
  <c r="V27" i="6942"/>
  <c r="Z27" i="6942" s="1"/>
  <c r="P27" i="6942"/>
  <c r="V26" i="6942"/>
  <c r="W26" i="6942"/>
  <c r="P26" i="6942"/>
  <c r="V25" i="6942"/>
  <c r="Z25" i="6942" s="1"/>
  <c r="P25" i="6942"/>
  <c r="W24" i="6942"/>
  <c r="V24" i="6942"/>
  <c r="Z24" i="6942" s="1"/>
  <c r="T24" i="6942"/>
  <c r="P24" i="6942"/>
  <c r="V23" i="6942"/>
  <c r="Z23" i="6942" s="1"/>
  <c r="P23" i="6942"/>
  <c r="V22" i="6942"/>
  <c r="W22" i="6942" s="1"/>
  <c r="P22" i="6942"/>
  <c r="V21" i="6942"/>
  <c r="Z21" i="6942" s="1"/>
  <c r="P21" i="6942"/>
  <c r="V20" i="6942"/>
  <c r="W20" i="6942" s="1"/>
  <c r="R20" i="6942"/>
  <c r="T20" i="6942" s="1"/>
  <c r="P20" i="6942"/>
  <c r="V19" i="6942"/>
  <c r="W19" i="6942" s="1"/>
  <c r="P19" i="6942"/>
  <c r="V18" i="6942"/>
  <c r="W18" i="6942" s="1"/>
  <c r="P18" i="6942"/>
  <c r="V17" i="6942"/>
  <c r="Z17" i="6942" s="1"/>
  <c r="P17" i="6942"/>
  <c r="V16" i="6942"/>
  <c r="W16" i="6942" s="1"/>
  <c r="T16" i="6942"/>
  <c r="P16" i="6942"/>
  <c r="V15" i="6942"/>
  <c r="Z15" i="6942" s="1"/>
  <c r="P15" i="6942"/>
  <c r="V14" i="6942"/>
  <c r="Y14" i="6942" s="1"/>
  <c r="P14" i="6942"/>
  <c r="V13" i="6942"/>
  <c r="Z13" i="6942" s="1"/>
  <c r="P13" i="6942"/>
  <c r="V12" i="6942"/>
  <c r="W12" i="6942" s="1"/>
  <c r="R12" i="6942"/>
  <c r="T12" i="6942" s="1"/>
  <c r="P12" i="6942"/>
  <c r="V11" i="6942"/>
  <c r="W11" i="6942" s="1"/>
  <c r="P11" i="6942"/>
  <c r="V10" i="6942"/>
  <c r="W10" i="6942" s="1"/>
  <c r="R10" i="6942"/>
  <c r="T10" i="6942" s="1"/>
  <c r="P10" i="6942"/>
  <c r="V9" i="6942"/>
  <c r="Z9" i="6942"/>
  <c r="P9" i="6942"/>
  <c r="W8" i="6942"/>
  <c r="V8" i="6942"/>
  <c r="Z8" i="6942"/>
  <c r="T8" i="6942"/>
  <c r="P8" i="6942"/>
  <c r="V7" i="6942"/>
  <c r="Z7" i="6942" s="1"/>
  <c r="P7" i="6942"/>
  <c r="V6" i="6942"/>
  <c r="W6" i="6942" s="1"/>
  <c r="P6" i="6942"/>
  <c r="V5" i="6942"/>
  <c r="Z5" i="6942" s="1"/>
  <c r="P5" i="6942"/>
  <c r="V4" i="6942"/>
  <c r="Y4" i="6942" s="1"/>
  <c r="T4" i="6942"/>
  <c r="P4" i="6942"/>
  <c r="V3" i="6942"/>
  <c r="P3" i="6942"/>
  <c r="E37" i="6931"/>
  <c r="B37" i="6931"/>
  <c r="G38" i="6931"/>
  <c r="E38" i="6931"/>
  <c r="B39" i="6931" s="1"/>
  <c r="B38" i="6931"/>
  <c r="G37" i="6931"/>
  <c r="D37" i="6931"/>
  <c r="C37" i="6931"/>
  <c r="Y30" i="6937"/>
  <c r="Y4" i="6935"/>
  <c r="Y8" i="6935"/>
  <c r="Y12" i="6935"/>
  <c r="Y26" i="6935"/>
  <c r="Y28" i="6935"/>
  <c r="R3" i="6935"/>
  <c r="Y3" i="6935" s="1"/>
  <c r="W3" i="6935"/>
  <c r="Z3" i="6935"/>
  <c r="R5" i="6935"/>
  <c r="T5" i="6935" s="1"/>
  <c r="W5" i="6935"/>
  <c r="R7" i="6935"/>
  <c r="T7" i="6935" s="1"/>
  <c r="AA7" i="6935" s="1"/>
  <c r="W7" i="6935"/>
  <c r="R9" i="6935"/>
  <c r="T9" i="6935" s="1"/>
  <c r="R11" i="6935"/>
  <c r="T11" i="6935" s="1"/>
  <c r="R13" i="6935"/>
  <c r="T13" i="6935" s="1"/>
  <c r="W13" i="6935"/>
  <c r="R15" i="6935"/>
  <c r="T15" i="6935" s="1"/>
  <c r="W15" i="6935"/>
  <c r="R17" i="6935"/>
  <c r="T17" i="6935" s="1"/>
  <c r="R19" i="6935"/>
  <c r="T19" i="6935"/>
  <c r="W19" i="6935"/>
  <c r="R21" i="6935"/>
  <c r="T21" i="6935" s="1"/>
  <c r="AA21" i="6935" s="1"/>
  <c r="W21" i="6935"/>
  <c r="R23" i="6935"/>
  <c r="W23" i="6935"/>
  <c r="R25" i="6935"/>
  <c r="T25" i="6935" s="1"/>
  <c r="AA25" i="6935" s="1"/>
  <c r="R27" i="6935"/>
  <c r="T27" i="6935" s="1"/>
  <c r="AA27" i="6935" s="1"/>
  <c r="W27" i="6935"/>
  <c r="R29" i="6935"/>
  <c r="T29" i="6935" s="1"/>
  <c r="W29" i="6935"/>
  <c r="R31" i="6935"/>
  <c r="T31" i="6935" s="1"/>
  <c r="W31" i="6935"/>
  <c r="W33" i="6935"/>
  <c r="R3" i="6937"/>
  <c r="Y3" i="6937"/>
  <c r="W3" i="6937"/>
  <c r="Z3" i="6937"/>
  <c r="W5" i="6937"/>
  <c r="R7" i="6937"/>
  <c r="T7" i="6937"/>
  <c r="AA7" i="6937" s="1"/>
  <c r="W7" i="6937"/>
  <c r="R9" i="6937"/>
  <c r="Y9" i="6937" s="1"/>
  <c r="T9" i="6937"/>
  <c r="AA9" i="6937" s="1"/>
  <c r="W9" i="6937"/>
  <c r="R11" i="6937"/>
  <c r="T11" i="6937"/>
  <c r="R13" i="6937"/>
  <c r="T13" i="6937"/>
  <c r="AA13" i="6937" s="1"/>
  <c r="W13" i="6937"/>
  <c r="R15" i="6937"/>
  <c r="T15" i="6937" s="1"/>
  <c r="AA15" i="6937" s="1"/>
  <c r="W15" i="6937"/>
  <c r="R17" i="6937"/>
  <c r="T17" i="6937"/>
  <c r="W17" i="6937"/>
  <c r="R19" i="6937"/>
  <c r="Y19" i="6937"/>
  <c r="W19" i="6937"/>
  <c r="R21" i="6937"/>
  <c r="T21" i="6937" s="1"/>
  <c r="R23" i="6937"/>
  <c r="W23" i="6937"/>
  <c r="R25" i="6937"/>
  <c r="T25" i="6937" s="1"/>
  <c r="W25" i="6937"/>
  <c r="R27" i="6937"/>
  <c r="T27" i="6937" s="1"/>
  <c r="R29" i="6937"/>
  <c r="W29" i="6937"/>
  <c r="R31" i="6937"/>
  <c r="T31" i="6937" s="1"/>
  <c r="W31" i="6937"/>
  <c r="W33" i="6937"/>
  <c r="R5" i="6936"/>
  <c r="T5" i="6936" s="1"/>
  <c r="W5" i="6936"/>
  <c r="R7" i="6936"/>
  <c r="T7" i="6936" s="1"/>
  <c r="W7" i="6936"/>
  <c r="W9" i="6936"/>
  <c r="R11" i="6936"/>
  <c r="T11" i="6936" s="1"/>
  <c r="W11" i="6936"/>
  <c r="W13" i="6936"/>
  <c r="R15" i="6936"/>
  <c r="T15" i="6936" s="1"/>
  <c r="W15" i="6936"/>
  <c r="R17" i="6936"/>
  <c r="W17" i="6936"/>
  <c r="R19" i="6936"/>
  <c r="T19" i="6936" s="1"/>
  <c r="W19" i="6936"/>
  <c r="R21" i="6936"/>
  <c r="T21" i="6936" s="1"/>
  <c r="W21" i="6936"/>
  <c r="W23" i="6936"/>
  <c r="R27" i="6936"/>
  <c r="T27" i="6936" s="1"/>
  <c r="W27" i="6936"/>
  <c r="W29" i="6936"/>
  <c r="R31" i="6936"/>
  <c r="T31" i="6936" s="1"/>
  <c r="W31" i="6936"/>
  <c r="R33" i="6936"/>
  <c r="W33" i="6936"/>
  <c r="Y6" i="6942"/>
  <c r="Y8" i="6942"/>
  <c r="Y16" i="6942"/>
  <c r="Y24" i="6942"/>
  <c r="Y28" i="6942"/>
  <c r="Y32" i="6942"/>
  <c r="AA8" i="6942"/>
  <c r="AA20" i="6942"/>
  <c r="AA24" i="6942"/>
  <c r="R3" i="6942"/>
  <c r="W3" i="6942"/>
  <c r="Z3" i="6942"/>
  <c r="R5" i="6942"/>
  <c r="T5" i="6942" s="1"/>
  <c r="R9" i="6942"/>
  <c r="T9" i="6942"/>
  <c r="W9" i="6942"/>
  <c r="R13" i="6942"/>
  <c r="T13" i="6942" s="1"/>
  <c r="W13" i="6942"/>
  <c r="R15" i="6942"/>
  <c r="T15" i="6942" s="1"/>
  <c r="W15" i="6942"/>
  <c r="R17" i="6942"/>
  <c r="W17" i="6942"/>
  <c r="R19" i="6942"/>
  <c r="T19" i="6942" s="1"/>
  <c r="R21" i="6942"/>
  <c r="T21" i="6942" s="1"/>
  <c r="W21" i="6942"/>
  <c r="R23" i="6942"/>
  <c r="T23" i="6942"/>
  <c r="W23" i="6942"/>
  <c r="R25" i="6942"/>
  <c r="T25" i="6942" s="1"/>
  <c r="W25" i="6942"/>
  <c r="R27" i="6942"/>
  <c r="T27" i="6942" s="1"/>
  <c r="W27" i="6942"/>
  <c r="R29" i="6942"/>
  <c r="T29" i="6942"/>
  <c r="R31" i="6942"/>
  <c r="T31" i="6942" s="1"/>
  <c r="W31" i="6942"/>
  <c r="R33" i="6942"/>
  <c r="T33" i="6942" s="1"/>
  <c r="AA33" i="6942" s="1"/>
  <c r="W33" i="6942"/>
  <c r="AA19" i="6935"/>
  <c r="Y31" i="6935"/>
  <c r="Y15" i="6935"/>
  <c r="Y29" i="6935"/>
  <c r="Y13" i="6935"/>
  <c r="Y19" i="6935"/>
  <c r="T3" i="6935"/>
  <c r="Y31" i="6937"/>
  <c r="Y15" i="6937"/>
  <c r="Y7" i="6937"/>
  <c r="Y21" i="6937"/>
  <c r="Y17" i="6937"/>
  <c r="Y13" i="6937"/>
  <c r="T3" i="6937"/>
  <c r="AA3" i="6937" s="1"/>
  <c r="Y11" i="6936"/>
  <c r="Y31" i="6936"/>
  <c r="Y7" i="6936"/>
  <c r="Y15" i="6942"/>
  <c r="Y29" i="6942"/>
  <c r="Y9" i="6942"/>
  <c r="Y27" i="6942"/>
  <c r="Y23" i="6942"/>
  <c r="Y21" i="6942"/>
  <c r="AM14" i="6935"/>
  <c r="AN14" i="6935"/>
  <c r="AO14" i="6935" s="1"/>
  <c r="AM13" i="6935"/>
  <c r="AN13" i="6935" s="1"/>
  <c r="AO13" i="6935" s="1"/>
  <c r="AM21" i="6935"/>
  <c r="AN21" i="6935" s="1"/>
  <c r="AO21" i="6935" s="1"/>
  <c r="AM26" i="6935"/>
  <c r="AN26" i="6935" s="1"/>
  <c r="AO26" i="6935" s="1"/>
  <c r="AM25" i="6935"/>
  <c r="AN25" i="6935" s="1"/>
  <c r="AO25" i="6935" s="1"/>
  <c r="AM30" i="6935"/>
  <c r="AN30" i="6935" s="1"/>
  <c r="AO30" i="6935" s="1"/>
  <c r="AM29" i="6935"/>
  <c r="AN29" i="6935" s="1"/>
  <c r="AO29" i="6935" s="1"/>
  <c r="AM33" i="6935"/>
  <c r="AN33" i="6935" s="1"/>
  <c r="AO33" i="6935" s="1"/>
  <c r="AM8" i="6935"/>
  <c r="AN8" i="6935" s="1"/>
  <c r="AO8" i="6935" s="1"/>
  <c r="AM7" i="6935"/>
  <c r="AN7" i="6935" s="1"/>
  <c r="AO7" i="6935" s="1"/>
  <c r="AM11" i="6935"/>
  <c r="AN11" i="6935" s="1"/>
  <c r="AO11" i="6935" s="1"/>
  <c r="AM24" i="6935"/>
  <c r="AN24" i="6935" s="1"/>
  <c r="AO24" i="6935" s="1"/>
  <c r="AM23" i="6935"/>
  <c r="AN23" i="6935"/>
  <c r="AO23" i="6935" s="1"/>
  <c r="AM6" i="6937"/>
  <c r="AN6" i="6937" s="1"/>
  <c r="AO6" i="6937" s="1"/>
  <c r="AM5" i="6937"/>
  <c r="AN5" i="6937"/>
  <c r="AO5" i="6937" s="1"/>
  <c r="AM10" i="6937"/>
  <c r="AN10" i="6937"/>
  <c r="AO10" i="6937"/>
  <c r="AM9" i="6937"/>
  <c r="AN9" i="6937" s="1"/>
  <c r="AO9" i="6937" s="1"/>
  <c r="AM18" i="6937"/>
  <c r="AN18" i="6937"/>
  <c r="AO18" i="6937" s="1"/>
  <c r="AM17" i="6937"/>
  <c r="AN17" i="6937" s="1"/>
  <c r="AO17" i="6937" s="1"/>
  <c r="AM22" i="6937"/>
  <c r="AN22" i="6937" s="1"/>
  <c r="AO22" i="6937" s="1"/>
  <c r="AM21" i="6937"/>
  <c r="AN21" i="6937" s="1"/>
  <c r="AO21" i="6937" s="1"/>
  <c r="AM26" i="6937"/>
  <c r="AN26" i="6937"/>
  <c r="AO26" i="6937" s="1"/>
  <c r="AM25" i="6937"/>
  <c r="AN25" i="6937" s="1"/>
  <c r="AO25" i="6937" s="1"/>
  <c r="AM30" i="6937"/>
  <c r="AN30" i="6937" s="1"/>
  <c r="AO30" i="6937" s="1"/>
  <c r="AM29" i="6937"/>
  <c r="AN29" i="6937" s="1"/>
  <c r="AO29" i="6937" s="1"/>
  <c r="AM33" i="6937"/>
  <c r="AN33" i="6937"/>
  <c r="AO33" i="6937" s="1"/>
  <c r="AM4" i="6937"/>
  <c r="AN4" i="6937" s="1"/>
  <c r="AO4" i="6937" s="1"/>
  <c r="AM3" i="6937"/>
  <c r="AN3" i="6937"/>
  <c r="AO3" i="6937" s="1"/>
  <c r="AM8" i="6937"/>
  <c r="AN8" i="6937" s="1"/>
  <c r="AO8" i="6937" s="1"/>
  <c r="AM11" i="6937"/>
  <c r="AN11" i="6937"/>
  <c r="AO11" i="6937" s="1"/>
  <c r="AM16" i="6937"/>
  <c r="AN16" i="6937"/>
  <c r="AO16" i="6937" s="1"/>
  <c r="AM15" i="6937"/>
  <c r="AN15" i="6937" s="1"/>
  <c r="AO15" i="6937" s="1"/>
  <c r="AM20" i="6937"/>
  <c r="AN20" i="6937" s="1"/>
  <c r="AO20" i="6937" s="1"/>
  <c r="AM19" i="6937"/>
  <c r="AN19" i="6937" s="1"/>
  <c r="AO19" i="6937" s="1"/>
  <c r="AM24" i="6937"/>
  <c r="AN24" i="6937" s="1"/>
  <c r="AO24" i="6937" s="1"/>
  <c r="AM23" i="6937"/>
  <c r="AN23" i="6937"/>
  <c r="AO23" i="6937" s="1"/>
  <c r="AM28" i="6937"/>
  <c r="AN28" i="6937" s="1"/>
  <c r="AO28" i="6937"/>
  <c r="AM27" i="6937"/>
  <c r="AN27" i="6937"/>
  <c r="AO27" i="6937" s="1"/>
  <c r="AM32" i="6937"/>
  <c r="AN32" i="6937" s="1"/>
  <c r="AO32" i="6937" s="1"/>
  <c r="AM31" i="6937"/>
  <c r="AN31" i="6937"/>
  <c r="AO31" i="6937" s="1"/>
  <c r="AM14" i="6936"/>
  <c r="AN14" i="6936"/>
  <c r="AO14" i="6936" s="1"/>
  <c r="AM13" i="6936"/>
  <c r="AN13" i="6936" s="1"/>
  <c r="AO13" i="6936" s="1"/>
  <c r="AM18" i="6936"/>
  <c r="AN18" i="6936" s="1"/>
  <c r="AO18" i="6936" s="1"/>
  <c r="AM17" i="6936"/>
  <c r="AN17" i="6936" s="1"/>
  <c r="AO17" i="6936" s="1"/>
  <c r="AM22" i="6936"/>
  <c r="AN22" i="6936" s="1"/>
  <c r="AO22" i="6936" s="1"/>
  <c r="AM21" i="6936"/>
  <c r="AN21" i="6936" s="1"/>
  <c r="AO21" i="6936" s="1"/>
  <c r="AM26" i="6936"/>
  <c r="AN26" i="6936" s="1"/>
  <c r="AO26" i="6936" s="1"/>
  <c r="AM30" i="6936"/>
  <c r="AN30" i="6936" s="1"/>
  <c r="AO30" i="6936" s="1"/>
  <c r="AM29" i="6936"/>
  <c r="AN29" i="6936"/>
  <c r="AO29" i="6936" s="1"/>
  <c r="AM33" i="6936"/>
  <c r="AN33" i="6936" s="1"/>
  <c r="AO33" i="6936" s="1"/>
  <c r="AM3" i="6936"/>
  <c r="AN3" i="6936" s="1"/>
  <c r="AM7" i="6936"/>
  <c r="AN7" i="6936" s="1"/>
  <c r="AO7" i="6936" s="1"/>
  <c r="AM16" i="6936"/>
  <c r="AN16" i="6936" s="1"/>
  <c r="AO16" i="6936" s="1"/>
  <c r="AM15" i="6936"/>
  <c r="AN15" i="6936" s="1"/>
  <c r="AO15" i="6936" s="1"/>
  <c r="AM20" i="6936"/>
  <c r="AN20" i="6936" s="1"/>
  <c r="AO20" i="6936" s="1"/>
  <c r="AM19" i="6936"/>
  <c r="AN19" i="6936"/>
  <c r="AO19" i="6936" s="1"/>
  <c r="AM23" i="6936"/>
  <c r="AN23" i="6936" s="1"/>
  <c r="AO23" i="6936" s="1"/>
  <c r="AM28" i="6936"/>
  <c r="AN28" i="6936" s="1"/>
  <c r="AO28" i="6936" s="1"/>
  <c r="AM27" i="6936"/>
  <c r="AN27" i="6936" s="1"/>
  <c r="AO27" i="6936" s="1"/>
  <c r="AM32" i="6936"/>
  <c r="AN32" i="6936"/>
  <c r="AO32" i="6936" s="1"/>
  <c r="AM31" i="6936"/>
  <c r="AN31" i="6936" s="1"/>
  <c r="AO31" i="6936" s="1"/>
  <c r="T19" i="6937"/>
  <c r="AA19" i="6937" s="1"/>
  <c r="W12" i="6936"/>
  <c r="AA12" i="6936" s="1"/>
  <c r="Y12" i="6936"/>
  <c r="W16" i="6936"/>
  <c r="Y16" i="6936"/>
  <c r="W20" i="6936"/>
  <c r="AA20" i="6936"/>
  <c r="Y20" i="6936"/>
  <c r="W24" i="6936"/>
  <c r="Y24" i="6936"/>
  <c r="W28" i="6936"/>
  <c r="AA28" i="6936" s="1"/>
  <c r="Y28" i="6936"/>
  <c r="W6" i="6936"/>
  <c r="AA6" i="6936" s="1"/>
  <c r="Y6" i="6936"/>
  <c r="W10" i="6936"/>
  <c r="AA10" i="6936" s="1"/>
  <c r="W14" i="6936"/>
  <c r="AA14" i="6936" s="1"/>
  <c r="Y14" i="6936"/>
  <c r="W18" i="6936"/>
  <c r="AA18" i="6936" s="1"/>
  <c r="Y18" i="6936"/>
  <c r="W22" i="6936"/>
  <c r="AA22" i="6936" s="1"/>
  <c r="Y22" i="6936"/>
  <c r="W26" i="6936"/>
  <c r="AA26" i="6936"/>
  <c r="Y26" i="6936"/>
  <c r="Z8" i="6936"/>
  <c r="Z12" i="6936"/>
  <c r="Z16" i="6936"/>
  <c r="Z20" i="6936"/>
  <c r="Z24" i="6936"/>
  <c r="Z28" i="6936"/>
  <c r="W30" i="6937"/>
  <c r="AA30" i="6937" s="1"/>
  <c r="Y32" i="6937"/>
  <c r="W32" i="6937"/>
  <c r="W6" i="6935"/>
  <c r="W10" i="6935"/>
  <c r="W18" i="6935"/>
  <c r="W26" i="6935"/>
  <c r="Z21" i="6935"/>
  <c r="Z6" i="6942"/>
  <c r="Z6" i="6937"/>
  <c r="Z18" i="6937"/>
  <c r="Z20" i="6937"/>
  <c r="Z22" i="6937"/>
  <c r="Z26" i="6937"/>
  <c r="Z28" i="6937"/>
  <c r="Z8" i="6935"/>
  <c r="Z16" i="6935"/>
  <c r="Z31" i="6935"/>
  <c r="Z29" i="6935"/>
  <c r="Y32" i="6935" l="1"/>
  <c r="Z32" i="6935"/>
  <c r="AA32" i="6935"/>
  <c r="AM32" i="6935"/>
  <c r="AN32" i="6935" s="1"/>
  <c r="AO32" i="6935" s="1"/>
  <c r="AM31" i="6935"/>
  <c r="AN31" i="6935" s="1"/>
  <c r="AO31" i="6935" s="1"/>
  <c r="AA28" i="6935"/>
  <c r="AM28" i="6935"/>
  <c r="AN28" i="6935" s="1"/>
  <c r="AO28" i="6935" s="1"/>
  <c r="AM27" i="6935"/>
  <c r="AN27" i="6935" s="1"/>
  <c r="AO27" i="6935" s="1"/>
  <c r="AA26" i="6935"/>
  <c r="Y25" i="6935"/>
  <c r="AM22" i="6935"/>
  <c r="AN22" i="6935" s="1"/>
  <c r="AO22" i="6935" s="1"/>
  <c r="AM19" i="6935"/>
  <c r="AN19" i="6935" s="1"/>
  <c r="AO19" i="6935" s="1"/>
  <c r="AM20" i="6935"/>
  <c r="AN20" i="6935" s="1"/>
  <c r="AO20" i="6935" s="1"/>
  <c r="AM18" i="6935"/>
  <c r="AN18" i="6935" s="1"/>
  <c r="AO18" i="6935" s="1"/>
  <c r="AM17" i="6935"/>
  <c r="AN17" i="6935" s="1"/>
  <c r="AO17" i="6935" s="1"/>
  <c r="Y17" i="6935"/>
  <c r="AM15" i="6935"/>
  <c r="AN15" i="6935" s="1"/>
  <c r="AO15" i="6935" s="1"/>
  <c r="AM16" i="6935"/>
  <c r="AN16" i="6935" s="1"/>
  <c r="AO16" i="6935" s="1"/>
  <c r="AM12" i="6935"/>
  <c r="AN12" i="6935" s="1"/>
  <c r="AO12" i="6935" s="1"/>
  <c r="AM10" i="6935"/>
  <c r="AN10" i="6935" s="1"/>
  <c r="AO10" i="6935" s="1"/>
  <c r="AM9" i="6935"/>
  <c r="AN9" i="6935" s="1"/>
  <c r="AO9" i="6935" s="1"/>
  <c r="AA9" i="6935"/>
  <c r="Z9" i="6935"/>
  <c r="AM5" i="6935"/>
  <c r="AN5" i="6935" s="1"/>
  <c r="AO5" i="6935" s="1"/>
  <c r="AJ36" i="6935"/>
  <c r="AM6" i="6935"/>
  <c r="AN6" i="6935" s="1"/>
  <c r="AO6" i="6935" s="1"/>
  <c r="M44" i="6935"/>
  <c r="AA4" i="6935"/>
  <c r="AM4" i="6935"/>
  <c r="AN4" i="6935" s="1"/>
  <c r="AO4" i="6935" s="1"/>
  <c r="AM3" i="6935"/>
  <c r="AN3" i="6935" s="1"/>
  <c r="L45" i="6935"/>
  <c r="Z33" i="6937"/>
  <c r="AA32" i="6937"/>
  <c r="AA25" i="6937"/>
  <c r="Y24" i="6937"/>
  <c r="AA21" i="6937"/>
  <c r="Z21" i="6937"/>
  <c r="AA17" i="6937"/>
  <c r="AJ36" i="6937"/>
  <c r="AM14" i="6937"/>
  <c r="AN14" i="6937" s="1"/>
  <c r="AO14" i="6937" s="1"/>
  <c r="AM12" i="6937"/>
  <c r="AN12" i="6937" s="1"/>
  <c r="AO12" i="6937" s="1"/>
  <c r="AM13" i="6937"/>
  <c r="AN13" i="6937" s="1"/>
  <c r="AO13" i="6937" s="1"/>
  <c r="AM7" i="6937"/>
  <c r="AN7" i="6937" s="1"/>
  <c r="AO7" i="6937" s="1"/>
  <c r="Y6" i="6937"/>
  <c r="Z4" i="6937"/>
  <c r="M44" i="6937"/>
  <c r="Y32" i="6936"/>
  <c r="AA30" i="6936"/>
  <c r="W25" i="6936"/>
  <c r="AM24" i="6936"/>
  <c r="AN24" i="6936" s="1"/>
  <c r="AO24" i="6936" s="1"/>
  <c r="AM25" i="6936"/>
  <c r="AN25" i="6936" s="1"/>
  <c r="AO25" i="6936" s="1"/>
  <c r="AA21" i="6936"/>
  <c r="Z17" i="6936"/>
  <c r="AM11" i="6936"/>
  <c r="AN11" i="6936" s="1"/>
  <c r="AO11" i="6936" s="1"/>
  <c r="AM12" i="6936"/>
  <c r="AN12" i="6936" s="1"/>
  <c r="AO12" i="6936" s="1"/>
  <c r="AM10" i="6936"/>
  <c r="AN10" i="6936" s="1"/>
  <c r="AO10" i="6936" s="1"/>
  <c r="AA9" i="6936"/>
  <c r="AM8" i="6936"/>
  <c r="AN8" i="6936" s="1"/>
  <c r="AO8" i="6936" s="1"/>
  <c r="AJ9" i="6936"/>
  <c r="Y8" i="6936"/>
  <c r="L45" i="6936"/>
  <c r="Z6" i="6936"/>
  <c r="M45" i="6936"/>
  <c r="AM6" i="6936"/>
  <c r="AN6" i="6936" s="1"/>
  <c r="AO6" i="6936" s="1"/>
  <c r="AM5" i="6936"/>
  <c r="AN5" i="6936" s="1"/>
  <c r="AO5" i="6936" s="1"/>
  <c r="AJ36" i="6936"/>
  <c r="W36" i="6936"/>
  <c r="AM4" i="6936"/>
  <c r="AN4" i="6936" s="1"/>
  <c r="AO4" i="6936" s="1"/>
  <c r="Z3" i="6936"/>
  <c r="AJ33" i="6942"/>
  <c r="AM33" i="6942"/>
  <c r="AN33" i="6942" s="1"/>
  <c r="AO33" i="6942" s="1"/>
  <c r="AJ32" i="6942"/>
  <c r="AM32" i="6942"/>
  <c r="AN32" i="6942" s="1"/>
  <c r="AO32" i="6942" s="1"/>
  <c r="AJ31" i="6942"/>
  <c r="AM31" i="6942"/>
  <c r="AN31" i="6942" s="1"/>
  <c r="AO31" i="6942" s="1"/>
  <c r="AA30" i="6942"/>
  <c r="AJ30" i="6942"/>
  <c r="AM30" i="6942"/>
  <c r="AN30" i="6942" s="1"/>
  <c r="AO30" i="6942" s="1"/>
  <c r="AA29" i="6942"/>
  <c r="AJ29" i="6942"/>
  <c r="AM29" i="6942"/>
  <c r="AN29" i="6942" s="1"/>
  <c r="AO29" i="6942" s="1"/>
  <c r="AA28" i="6942"/>
  <c r="AJ28" i="6942"/>
  <c r="AM28" i="6942"/>
  <c r="AN28" i="6942" s="1"/>
  <c r="AO28" i="6942" s="1"/>
  <c r="AM27" i="6942"/>
  <c r="AN27" i="6942" s="1"/>
  <c r="AO27" i="6942" s="1"/>
  <c r="AJ26" i="6942"/>
  <c r="AM26" i="6942"/>
  <c r="AN26" i="6942" s="1"/>
  <c r="AO26" i="6942" s="1"/>
  <c r="AA25" i="6942"/>
  <c r="AJ25" i="6942"/>
  <c r="AM25" i="6942"/>
  <c r="AN25" i="6942" s="1"/>
  <c r="AO25" i="6942" s="1"/>
  <c r="AJ24" i="6942"/>
  <c r="AM24" i="6942"/>
  <c r="AN24" i="6942" s="1"/>
  <c r="AO24" i="6942" s="1"/>
  <c r="AJ23" i="6942"/>
  <c r="AM23" i="6942"/>
  <c r="AN23" i="6942" s="1"/>
  <c r="AO23" i="6942" s="1"/>
  <c r="AM22" i="6942"/>
  <c r="AN22" i="6942" s="1"/>
  <c r="AO22" i="6942" s="1"/>
  <c r="AJ21" i="6942"/>
  <c r="AM21" i="6942"/>
  <c r="AN21" i="6942" s="1"/>
  <c r="AO21" i="6942" s="1"/>
  <c r="AJ20" i="6942"/>
  <c r="AM20" i="6942"/>
  <c r="AN20" i="6942" s="1"/>
  <c r="AO20" i="6942" s="1"/>
  <c r="Y19" i="6942"/>
  <c r="Z19" i="6942"/>
  <c r="AJ19" i="6942"/>
  <c r="AM19" i="6942"/>
  <c r="AN19" i="6942" s="1"/>
  <c r="AO19" i="6942" s="1"/>
  <c r="AJ18" i="6942"/>
  <c r="AM18" i="6942"/>
  <c r="AN18" i="6942" s="1"/>
  <c r="AO18" i="6942" s="1"/>
  <c r="AJ17" i="6942"/>
  <c r="AM17" i="6942"/>
  <c r="AN17" i="6942" s="1"/>
  <c r="AO17" i="6942" s="1"/>
  <c r="AA16" i="6942"/>
  <c r="AJ16" i="6942"/>
  <c r="AM16" i="6942"/>
  <c r="AN16" i="6942" s="1"/>
  <c r="AO16" i="6942" s="1"/>
  <c r="AJ15" i="6942"/>
  <c r="AM14" i="6942"/>
  <c r="AN14" i="6942" s="1"/>
  <c r="AO14" i="6942" s="1"/>
  <c r="AM15" i="6942"/>
  <c r="AN15" i="6942" s="1"/>
  <c r="AO15" i="6942" s="1"/>
  <c r="W14" i="6942"/>
  <c r="AA14" i="6942"/>
  <c r="AJ13" i="6942"/>
  <c r="AM13" i="6942"/>
  <c r="AN13" i="6942" s="1"/>
  <c r="AO13" i="6942" s="1"/>
  <c r="AA12" i="6942"/>
  <c r="AJ12" i="6942"/>
  <c r="AM12" i="6942"/>
  <c r="AN12" i="6942" s="1"/>
  <c r="AO12" i="6942" s="1"/>
  <c r="AJ11" i="6942"/>
  <c r="AM10" i="6942"/>
  <c r="AN10" i="6942" s="1"/>
  <c r="AO10" i="6942" s="1"/>
  <c r="AM11" i="6942"/>
  <c r="AN11" i="6942" s="1"/>
  <c r="AO11" i="6942" s="1"/>
  <c r="AA10" i="6942"/>
  <c r="Z10" i="6942"/>
  <c r="AJ9" i="6942"/>
  <c r="AM9" i="6942"/>
  <c r="AN9" i="6942" s="1"/>
  <c r="AO9" i="6942" s="1"/>
  <c r="AJ8" i="6942"/>
  <c r="AM8" i="6942"/>
  <c r="AN8" i="6942" s="1"/>
  <c r="AO8" i="6942" s="1"/>
  <c r="W7" i="6942"/>
  <c r="AJ7" i="6942"/>
  <c r="AM7" i="6942"/>
  <c r="AN7" i="6942" s="1"/>
  <c r="AO7" i="6942" s="1"/>
  <c r="M44" i="6942"/>
  <c r="AJ6" i="6942"/>
  <c r="AM6" i="6942"/>
  <c r="AN6" i="6942" s="1"/>
  <c r="AO6" i="6942" s="1"/>
  <c r="W5" i="6942"/>
  <c r="AJ5" i="6942"/>
  <c r="AM5" i="6942"/>
  <c r="AN5" i="6942" s="1"/>
  <c r="AO5" i="6942" s="1"/>
  <c r="Z4" i="6942"/>
  <c r="W4" i="6942"/>
  <c r="AA4" i="6942" s="1"/>
  <c r="L45" i="6942"/>
  <c r="AJ4" i="6942"/>
  <c r="AM4" i="6942"/>
  <c r="AN4" i="6942" s="1"/>
  <c r="AO4" i="6942" s="1"/>
  <c r="AM3" i="6942"/>
  <c r="AN3" i="6942" s="1"/>
  <c r="R33" i="6935"/>
  <c r="R33" i="6937"/>
  <c r="Z32" i="6937"/>
  <c r="T32" i="6936"/>
  <c r="AA32" i="6936" s="1"/>
  <c r="Y30" i="6942"/>
  <c r="Y30" i="6935"/>
  <c r="Y30" i="6936"/>
  <c r="Z30" i="6942"/>
  <c r="Z30" i="6935"/>
  <c r="AA27" i="6942"/>
  <c r="Y27" i="6936"/>
  <c r="T26" i="6942"/>
  <c r="AA26" i="6942" s="1"/>
  <c r="Y26" i="6942"/>
  <c r="Z26" i="6942"/>
  <c r="T25" i="6936"/>
  <c r="Y25" i="6936"/>
  <c r="AA25" i="6936"/>
  <c r="Y25" i="6937"/>
  <c r="T24" i="6937"/>
  <c r="AA24" i="6937" s="1"/>
  <c r="Z24" i="6937"/>
  <c r="Y23" i="6936"/>
  <c r="T23" i="6936"/>
  <c r="S36" i="6936"/>
  <c r="Y22" i="6942"/>
  <c r="Z22" i="6942"/>
  <c r="Y21" i="6936"/>
  <c r="Y21" i="6935"/>
  <c r="Y20" i="6942"/>
  <c r="Y19" i="6936"/>
  <c r="T18" i="6942"/>
  <c r="AA18" i="6942" s="1"/>
  <c r="Y18" i="6942"/>
  <c r="Z18" i="6942"/>
  <c r="T16" i="6935"/>
  <c r="Y16" i="6935"/>
  <c r="AA16" i="6935"/>
  <c r="Z16" i="6937"/>
  <c r="Y15" i="6936"/>
  <c r="T14" i="6935"/>
  <c r="AA14" i="6935" s="1"/>
  <c r="Y14" i="6935"/>
  <c r="Z14" i="6942"/>
  <c r="S36" i="6942"/>
  <c r="Y12" i="6942"/>
  <c r="Z12" i="6937"/>
  <c r="Z10" i="6937"/>
  <c r="Y10" i="6936"/>
  <c r="Y10" i="6942"/>
  <c r="Z10" i="6935"/>
  <c r="Y10" i="6935"/>
  <c r="Y9" i="6935"/>
  <c r="AA8" i="6937"/>
  <c r="Z8" i="6937"/>
  <c r="T7" i="6942"/>
  <c r="Y7" i="6942"/>
  <c r="Y7" i="6935"/>
  <c r="AA6" i="6942"/>
  <c r="Y6" i="6935"/>
  <c r="Y5" i="6937"/>
  <c r="T5" i="6937"/>
  <c r="AA5" i="6937" s="1"/>
  <c r="Y5" i="6935"/>
  <c r="F37" i="6931"/>
  <c r="R4" i="6937"/>
  <c r="R36" i="6937" s="1"/>
  <c r="Y4" i="6936"/>
  <c r="B40" i="6931"/>
  <c r="R3" i="6936"/>
  <c r="T3" i="6936" s="1"/>
  <c r="AA3" i="6936" s="1"/>
  <c r="S36" i="6935"/>
  <c r="AO3" i="6935"/>
  <c r="AO3" i="6942"/>
  <c r="T17" i="6936"/>
  <c r="AA17" i="6936" s="1"/>
  <c r="Y17" i="6936"/>
  <c r="T13" i="6936"/>
  <c r="AA13" i="6936" s="1"/>
  <c r="Y13" i="6936"/>
  <c r="T23" i="6937"/>
  <c r="AA23" i="6937" s="1"/>
  <c r="Y23" i="6937"/>
  <c r="Z11" i="6935"/>
  <c r="W11" i="6935"/>
  <c r="W36" i="6935" s="1"/>
  <c r="V36" i="6935"/>
  <c r="Y11" i="6935"/>
  <c r="Y27" i="6935"/>
  <c r="T33" i="6936"/>
  <c r="AA33" i="6936" s="1"/>
  <c r="Y33" i="6936"/>
  <c r="T29" i="6936"/>
  <c r="AA29" i="6936" s="1"/>
  <c r="Y29" i="6936"/>
  <c r="Z11" i="6937"/>
  <c r="W11" i="6937"/>
  <c r="Y11" i="6937"/>
  <c r="AO3" i="6936"/>
  <c r="Y5" i="6936"/>
  <c r="AA6" i="6935"/>
  <c r="Y25" i="6942"/>
  <c r="Y9" i="6936"/>
  <c r="AA21" i="6942"/>
  <c r="T17" i="6942"/>
  <c r="AA17" i="6942" s="1"/>
  <c r="Y17" i="6942"/>
  <c r="AA13" i="6942"/>
  <c r="AA9" i="6942"/>
  <c r="Y3" i="6942"/>
  <c r="T3" i="6942"/>
  <c r="AA3" i="6942" s="1"/>
  <c r="AA23" i="6936"/>
  <c r="Y3" i="6936"/>
  <c r="R36" i="6936"/>
  <c r="T29" i="6937"/>
  <c r="AA29" i="6937" s="1"/>
  <c r="Y29" i="6937"/>
  <c r="T23" i="6935"/>
  <c r="AA23" i="6935" s="1"/>
  <c r="Y23" i="6935"/>
  <c r="AA11" i="6935"/>
  <c r="AA3" i="6935"/>
  <c r="AA23" i="6942"/>
  <c r="AA5" i="6942"/>
  <c r="AA19" i="6936"/>
  <c r="AA31" i="6937"/>
  <c r="Z11" i="6942"/>
  <c r="V36" i="6942"/>
  <c r="V36" i="6936"/>
  <c r="W14" i="6937"/>
  <c r="Y14" i="6937"/>
  <c r="L45" i="6937"/>
  <c r="L44" i="6937"/>
  <c r="Z17" i="6935"/>
  <c r="Y5" i="6942"/>
  <c r="AA31" i="6942"/>
  <c r="AA19" i="6942"/>
  <c r="AA15" i="6942"/>
  <c r="AA11" i="6942"/>
  <c r="AA31" i="6936"/>
  <c r="AA27" i="6936"/>
  <c r="AA13" i="6935"/>
  <c r="Z32" i="6942"/>
  <c r="W32" i="6942"/>
  <c r="AA32" i="6942" s="1"/>
  <c r="AA24" i="6936"/>
  <c r="V36" i="6937"/>
  <c r="Z27" i="6937"/>
  <c r="W27" i="6937"/>
  <c r="AA27" i="6937" s="1"/>
  <c r="W16" i="6937"/>
  <c r="AA16" i="6937" s="1"/>
  <c r="Y16" i="6937"/>
  <c r="AA31" i="6935"/>
  <c r="AA17" i="6935"/>
  <c r="Z16" i="6942"/>
  <c r="AA4" i="6936"/>
  <c r="AA14" i="6937"/>
  <c r="AA8" i="6935"/>
  <c r="AA8" i="6936"/>
  <c r="Z25" i="6935"/>
  <c r="AA15" i="6936"/>
  <c r="AA11" i="6936"/>
  <c r="AA7" i="6936"/>
  <c r="AA29" i="6935"/>
  <c r="AA15" i="6935"/>
  <c r="AA16" i="6936"/>
  <c r="AA6" i="6937"/>
  <c r="AA22" i="6937"/>
  <c r="Z24" i="6935"/>
  <c r="Z20" i="6935"/>
  <c r="Z7" i="6936"/>
  <c r="Z15" i="6936"/>
  <c r="Z23" i="6936"/>
  <c r="Z12" i="6942"/>
  <c r="Z20" i="6942"/>
  <c r="Z28" i="6942"/>
  <c r="AA30" i="6935"/>
  <c r="Z22" i="6935"/>
  <c r="Z18" i="6935"/>
  <c r="Z14" i="6935"/>
  <c r="AA10" i="6935"/>
  <c r="Z6" i="6935"/>
  <c r="S36" i="6937"/>
  <c r="Z5" i="6936"/>
  <c r="Z13" i="6936"/>
  <c r="Z21" i="6936"/>
  <c r="Z29" i="6936"/>
  <c r="Z33" i="6936"/>
  <c r="Y13" i="6942"/>
  <c r="Y33" i="6942"/>
  <c r="Y11" i="6942"/>
  <c r="Y31" i="6942"/>
  <c r="R36" i="6942"/>
  <c r="Y27" i="6937"/>
  <c r="Z36" i="6937"/>
  <c r="AA7" i="6942"/>
  <c r="T36" i="6942"/>
  <c r="AA5" i="6936"/>
  <c r="AA5" i="6935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AA28" i="6937" s="1"/>
  <c r="Z12" i="6935"/>
  <c r="R18" i="6935"/>
  <c r="R20" i="6935"/>
  <c r="R22" i="6935"/>
  <c r="R24" i="6935"/>
  <c r="Z26" i="6935"/>
  <c r="AN36" i="6935" l="1"/>
  <c r="AN37" i="6935" s="1"/>
  <c r="AN36" i="6937"/>
  <c r="AN37" i="6937" s="1"/>
  <c r="AN36" i="6936"/>
  <c r="AN37" i="6936" s="1"/>
  <c r="AN36" i="6942"/>
  <c r="AN37" i="6942" s="1"/>
  <c r="AJ36" i="6942"/>
  <c r="T33" i="6937"/>
  <c r="AA33" i="6937" s="1"/>
  <c r="Y33" i="6937"/>
  <c r="T33" i="6935"/>
  <c r="AA33" i="6935" s="1"/>
  <c r="Y33" i="6935"/>
  <c r="T36" i="6936"/>
  <c r="Z36" i="6936"/>
  <c r="Z36" i="6942"/>
  <c r="AA36" i="6936"/>
  <c r="AA36" i="6942"/>
  <c r="Y36" i="6942"/>
  <c r="Y36" i="6936"/>
  <c r="W36" i="6942"/>
  <c r="AA11" i="6937"/>
  <c r="W36" i="6937"/>
  <c r="T24" i="6935"/>
  <c r="AA24" i="6935" s="1"/>
  <c r="Y24" i="6935"/>
  <c r="T20" i="6935"/>
  <c r="AA20" i="6935" s="1"/>
  <c r="Y20" i="6935"/>
  <c r="T36" i="6937"/>
  <c r="AA4" i="6937"/>
  <c r="Z36" i="6935"/>
  <c r="T22" i="6935"/>
  <c r="AA22" i="6935" s="1"/>
  <c r="Y22" i="6935"/>
  <c r="T18" i="6935"/>
  <c r="Y18" i="6935"/>
  <c r="R36" i="6935"/>
  <c r="Y36" i="6937"/>
  <c r="AA36" i="6937" l="1"/>
  <c r="Y36" i="6935"/>
  <c r="AA18" i="6935"/>
  <c r="AA36" i="6935" s="1"/>
  <c r="T36" i="6935"/>
</calcChain>
</file>

<file path=xl/sharedStrings.xml><?xml version="1.0" encoding="utf-8"?>
<sst xmlns="http://schemas.openxmlformats.org/spreadsheetml/2006/main" count="299" uniqueCount="77">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</sst>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zoomScale="85" workbookViewId="0">
      <pane ySplit="5" topLeftCell="A6" activePane="bottomLeft" state="frozen"/>
      <selection pane="bottomLeft" activeCell="G14" sqref="G14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20130801</v>
      </c>
      <c r="B6" s="22">
        <v>94304</v>
      </c>
      <c r="C6" s="23">
        <v>55.277905464172399</v>
      </c>
      <c r="D6" s="23">
        <v>28.364347139994301</v>
      </c>
      <c r="E6" s="24">
        <v>3274.3560054528002</v>
      </c>
      <c r="F6" s="25">
        <v>3.4721284414799998E-2</v>
      </c>
      <c r="G6" s="21"/>
    </row>
    <row r="7" spans="1:8" x14ac:dyDescent="0.2">
      <c r="A7" s="21">
        <v>20130802</v>
      </c>
      <c r="B7" s="22">
        <v>108045</v>
      </c>
      <c r="C7" s="23">
        <v>55.129048506418897</v>
      </c>
      <c r="D7" s="23">
        <v>28.2829795678457</v>
      </c>
      <c r="E7" s="24">
        <v>3715.5838996224002</v>
      </c>
      <c r="F7" s="25">
        <v>3.4389225782099998E-2</v>
      </c>
      <c r="G7" s="21"/>
    </row>
    <row r="8" spans="1:8" x14ac:dyDescent="0.2">
      <c r="A8" s="21">
        <v>20130803</v>
      </c>
      <c r="B8" s="22">
        <v>110783</v>
      </c>
      <c r="C8" s="23">
        <v>54.913703123728403</v>
      </c>
      <c r="D8" s="23">
        <v>28.353837569554599</v>
      </c>
      <c r="E8" s="24">
        <v>3830.4311060735999</v>
      </c>
      <c r="F8" s="25">
        <v>3.4575982832000002E-2</v>
      </c>
      <c r="G8" s="21"/>
    </row>
    <row r="9" spans="1:8" x14ac:dyDescent="0.2">
      <c r="A9" s="21">
        <v>20130804</v>
      </c>
      <c r="B9" s="22">
        <v>104561</v>
      </c>
      <c r="C9" s="23">
        <v>54.862133026122997</v>
      </c>
      <c r="D9" s="23">
        <v>28.555990139643399</v>
      </c>
      <c r="E9" s="24">
        <v>3625.7481674495998</v>
      </c>
      <c r="F9" s="25">
        <v>3.4675913270199997E-2</v>
      </c>
      <c r="G9" s="21"/>
    </row>
    <row r="10" spans="1:8" x14ac:dyDescent="0.2">
      <c r="A10" s="21">
        <v>20130805</v>
      </c>
      <c r="B10" s="22">
        <v>109112</v>
      </c>
      <c r="C10" s="23">
        <v>54.597343285878502</v>
      </c>
      <c r="D10" s="23">
        <v>28.5447576840719</v>
      </c>
      <c r="E10" s="24">
        <v>3795.3865852416002</v>
      </c>
      <c r="F10" s="25">
        <v>3.47843187298E-2</v>
      </c>
      <c r="G10" s="21"/>
    </row>
    <row r="11" spans="1:8" x14ac:dyDescent="0.2">
      <c r="A11" s="21">
        <v>20130806</v>
      </c>
      <c r="B11" s="22">
        <v>112706</v>
      </c>
      <c r="C11" s="23">
        <v>55.868513425191203</v>
      </c>
      <c r="D11" s="23">
        <v>28.6058984597524</v>
      </c>
      <c r="E11" s="24">
        <v>3974.2314077952001</v>
      </c>
      <c r="F11" s="25">
        <v>3.5261932885500002E-2</v>
      </c>
      <c r="G11" s="21"/>
    </row>
    <row r="12" spans="1:8" x14ac:dyDescent="0.2">
      <c r="A12" s="21">
        <v>20130807</v>
      </c>
      <c r="B12" s="22">
        <v>120779</v>
      </c>
      <c r="C12" s="23">
        <v>58.760028680165597</v>
      </c>
      <c r="D12" s="23">
        <v>28.990286588668798</v>
      </c>
      <c r="E12" s="24">
        <v>4292.1476587008001</v>
      </c>
      <c r="F12" s="25">
        <v>3.55372014895E-2</v>
      </c>
      <c r="G12" s="21"/>
    </row>
    <row r="13" spans="1:8" x14ac:dyDescent="0.2">
      <c r="A13" s="21">
        <v>20130808</v>
      </c>
      <c r="B13" s="22">
        <v>116762</v>
      </c>
      <c r="C13" s="23">
        <v>60.403556505838999</v>
      </c>
      <c r="D13" s="23">
        <v>29.011986732482899</v>
      </c>
      <c r="E13" s="24">
        <v>4154.9696017919996</v>
      </c>
      <c r="F13" s="25">
        <v>3.5584947172800002E-2</v>
      </c>
      <c r="G13" s="21"/>
    </row>
    <row r="14" spans="1:8" x14ac:dyDescent="0.2">
      <c r="A14" s="21">
        <v>20130809</v>
      </c>
      <c r="B14" s="22">
        <v>120425</v>
      </c>
      <c r="C14" s="23">
        <v>59.369687398274699</v>
      </c>
      <c r="D14" s="23">
        <v>28.7496962547302</v>
      </c>
      <c r="E14" s="24">
        <v>4296.1251856895997</v>
      </c>
      <c r="F14" s="25">
        <v>3.56746953348E-2</v>
      </c>
      <c r="G14" s="21"/>
    </row>
    <row r="15" spans="1:8" x14ac:dyDescent="0.2">
      <c r="A15" s="21">
        <v>20130810</v>
      </c>
      <c r="B15" s="22">
        <v>118089</v>
      </c>
      <c r="C15" s="23">
        <v>60.615479946136503</v>
      </c>
      <c r="D15" s="23">
        <v>28.729267676671299</v>
      </c>
      <c r="E15" s="24">
        <v>4219.1202203135999</v>
      </c>
      <c r="F15" s="25">
        <v>3.5728308481899999E-2</v>
      </c>
      <c r="G15" s="21"/>
    </row>
    <row r="16" spans="1:8" x14ac:dyDescent="0.2">
      <c r="A16" s="21">
        <v>20130811</v>
      </c>
      <c r="B16" s="22">
        <v>116517</v>
      </c>
      <c r="C16" s="23">
        <v>64.631018161773696</v>
      </c>
      <c r="D16" s="23">
        <v>28.9581649303436</v>
      </c>
      <c r="E16" s="24">
        <v>4176.2109464063997</v>
      </c>
      <c r="F16" s="25">
        <v>3.5842074087100002E-2</v>
      </c>
      <c r="G16" s="21"/>
    </row>
    <row r="17" spans="1:7" x14ac:dyDescent="0.2">
      <c r="A17" s="21">
        <v>20130812</v>
      </c>
      <c r="B17" s="22">
        <v>126592</v>
      </c>
      <c r="C17" s="23">
        <v>65.975107192993207</v>
      </c>
      <c r="D17" s="23">
        <v>29.0995375315348</v>
      </c>
      <c r="E17" s="24">
        <v>4498.1392905215998</v>
      </c>
      <c r="F17" s="25">
        <v>3.55325714936E-2</v>
      </c>
      <c r="G17" s="21"/>
    </row>
    <row r="18" spans="1:7" x14ac:dyDescent="0.2">
      <c r="A18" s="21">
        <v>20130813</v>
      </c>
      <c r="B18" s="22">
        <v>116980</v>
      </c>
      <c r="C18" s="23">
        <v>62.087288697560602</v>
      </c>
      <c r="D18" s="23">
        <v>28.9560482501984</v>
      </c>
      <c r="E18" s="24">
        <v>4142.9142973440003</v>
      </c>
      <c r="F18" s="25">
        <v>3.5415577853900003E-2</v>
      </c>
      <c r="G18" s="21"/>
    </row>
    <row r="19" spans="1:7" x14ac:dyDescent="0.2">
      <c r="A19" s="21">
        <v>20130814</v>
      </c>
      <c r="B19" s="22">
        <v>105158</v>
      </c>
      <c r="C19" s="23">
        <v>65.169108549753801</v>
      </c>
      <c r="D19" s="23">
        <v>29.2517317930857</v>
      </c>
      <c r="E19" s="24">
        <v>3719.7814178304002</v>
      </c>
      <c r="F19" s="25">
        <v>3.5373261357499998E-2</v>
      </c>
      <c r="G19" s="21"/>
    </row>
    <row r="20" spans="1:7" x14ac:dyDescent="0.2">
      <c r="A20" s="21">
        <v>20130815</v>
      </c>
      <c r="B20" s="22">
        <v>120896</v>
      </c>
      <c r="C20" s="23">
        <v>66.489135424296094</v>
      </c>
      <c r="D20" s="23">
        <v>29.063504298527999</v>
      </c>
      <c r="E20" s="24">
        <v>4274.7533468928004</v>
      </c>
      <c r="F20" s="25">
        <v>3.53589312044E-2</v>
      </c>
      <c r="G20" s="21"/>
    </row>
    <row r="21" spans="1:7" x14ac:dyDescent="0.2">
      <c r="A21" s="21">
        <v>20130816</v>
      </c>
      <c r="B21" s="22">
        <v>114462</v>
      </c>
      <c r="C21" s="23">
        <v>61.599731763203899</v>
      </c>
      <c r="D21" s="23">
        <v>28.736113230387399</v>
      </c>
      <c r="E21" s="24">
        <v>4066.5682338048</v>
      </c>
      <c r="F21" s="25">
        <v>3.5527670613899998E-2</v>
      </c>
      <c r="G21" s="21"/>
    </row>
    <row r="22" spans="1:7" x14ac:dyDescent="0.2">
      <c r="A22" s="21">
        <v>20130817</v>
      </c>
      <c r="B22" s="22">
        <v>110786</v>
      </c>
      <c r="C22" s="23">
        <v>59.193685213724798</v>
      </c>
      <c r="D22" s="23">
        <v>28.740091164906801</v>
      </c>
      <c r="E22" s="24">
        <v>3869.5040653823999</v>
      </c>
      <c r="F22" s="25">
        <v>3.4927735141500001E-2</v>
      </c>
      <c r="G22" s="21"/>
    </row>
    <row r="23" spans="1:7" x14ac:dyDescent="0.2">
      <c r="A23" s="21">
        <v>20130818</v>
      </c>
      <c r="B23" s="22">
        <v>104779</v>
      </c>
      <c r="C23" s="23">
        <v>60.030536015828503</v>
      </c>
      <c r="D23" s="23">
        <v>28.682305097579999</v>
      </c>
      <c r="E23" s="24">
        <v>3645.6207969023999</v>
      </c>
      <c r="F23" s="25">
        <v>3.4793429951600001E-2</v>
      </c>
      <c r="G23" s="21"/>
    </row>
    <row r="24" spans="1:7" x14ac:dyDescent="0.2">
      <c r="A24" s="21">
        <v>20130819</v>
      </c>
      <c r="B24" s="22">
        <v>101145</v>
      </c>
      <c r="C24" s="23">
        <v>58.856300354003899</v>
      </c>
      <c r="D24" s="23">
        <v>28.670120239257798</v>
      </c>
      <c r="E24" s="24">
        <v>3500.4549954815998</v>
      </c>
      <c r="F24" s="25">
        <v>3.4608285090499999E-2</v>
      </c>
      <c r="G24" s="21"/>
    </row>
    <row r="25" spans="1:7" x14ac:dyDescent="0.2">
      <c r="A25" s="21">
        <v>20130820</v>
      </c>
      <c r="B25" s="22">
        <v>113783</v>
      </c>
      <c r="C25" s="23">
        <v>56.591142813364698</v>
      </c>
      <c r="D25" s="23">
        <v>28.296148459116601</v>
      </c>
      <c r="E25" s="24">
        <v>3925.3804952832002</v>
      </c>
      <c r="F25" s="25">
        <v>3.44988310669E-2</v>
      </c>
      <c r="G25" s="21"/>
    </row>
    <row r="26" spans="1:7" x14ac:dyDescent="0.2">
      <c r="A26" s="21">
        <v>20130821</v>
      </c>
      <c r="B26" s="22">
        <v>105494</v>
      </c>
      <c r="C26" s="23">
        <v>56.027739744919998</v>
      </c>
      <c r="D26" s="23">
        <v>28.4686679840088</v>
      </c>
      <c r="E26" s="24">
        <v>3687.2020513440002</v>
      </c>
      <c r="F26" s="25">
        <v>3.49517702556E-2</v>
      </c>
      <c r="G26" s="21"/>
    </row>
    <row r="27" spans="1:7" x14ac:dyDescent="0.2">
      <c r="A27" s="21">
        <v>20130822</v>
      </c>
      <c r="B27" s="22">
        <v>120346</v>
      </c>
      <c r="C27" s="23">
        <v>57.513883431752497</v>
      </c>
      <c r="D27" s="23">
        <v>28.4156527519226</v>
      </c>
      <c r="E27" s="24">
        <v>4182.6592882943996</v>
      </c>
      <c r="F27" s="25">
        <v>3.4755283003099997E-2</v>
      </c>
      <c r="G27" s="21"/>
    </row>
    <row r="28" spans="1:7" x14ac:dyDescent="0.2">
      <c r="A28" s="21">
        <v>20130823</v>
      </c>
      <c r="B28" s="22">
        <v>111926</v>
      </c>
      <c r="C28" s="23">
        <v>63.777251434326203</v>
      </c>
      <c r="D28" s="23">
        <v>28.647122268676799</v>
      </c>
      <c r="E28" s="24">
        <v>3905.6944966271999</v>
      </c>
      <c r="F28" s="25">
        <v>3.48953281331E-2</v>
      </c>
      <c r="G28" s="21"/>
    </row>
    <row r="29" spans="1:7" x14ac:dyDescent="0.2">
      <c r="A29" s="21">
        <v>20130824</v>
      </c>
      <c r="B29" s="22">
        <v>109097</v>
      </c>
      <c r="C29" s="23">
        <v>63.493781248728403</v>
      </c>
      <c r="D29" s="23">
        <v>28.6544378598531</v>
      </c>
      <c r="E29" s="24">
        <v>3822.8943301631998</v>
      </c>
      <c r="F29" s="25">
        <v>3.5041241557200002E-2</v>
      </c>
      <c r="G29" s="21"/>
    </row>
    <row r="30" spans="1:7" x14ac:dyDescent="0.2">
      <c r="A30" s="21">
        <v>20130825</v>
      </c>
      <c r="B30" s="22">
        <v>94091</v>
      </c>
      <c r="C30" s="23">
        <v>62.8980210622152</v>
      </c>
      <c r="D30" s="23">
        <v>28.966697533925402</v>
      </c>
      <c r="E30" s="24">
        <v>3303.5167660031998</v>
      </c>
      <c r="F30" s="25">
        <v>3.5109806102599998E-2</v>
      </c>
      <c r="G30" s="21"/>
    </row>
    <row r="31" spans="1:7" x14ac:dyDescent="0.2">
      <c r="A31" s="21">
        <v>20130826</v>
      </c>
      <c r="B31" s="22">
        <v>82790</v>
      </c>
      <c r="C31" s="23">
        <v>56.914787292480497</v>
      </c>
      <c r="D31" s="23">
        <v>28.543309926986701</v>
      </c>
      <c r="E31" s="24">
        <v>2893.6889339904001</v>
      </c>
      <c r="F31" s="25">
        <v>3.4952155260199999E-2</v>
      </c>
      <c r="G31" s="21"/>
    </row>
    <row r="32" spans="1:7" x14ac:dyDescent="0.2">
      <c r="A32" s="21">
        <v>20130827</v>
      </c>
      <c r="B32" s="22">
        <v>82656</v>
      </c>
      <c r="C32" s="23">
        <v>55.218593279520697</v>
      </c>
      <c r="D32" s="23">
        <v>28.326255877812699</v>
      </c>
      <c r="E32" s="24">
        <v>2928.2964198912</v>
      </c>
      <c r="F32" s="25">
        <v>3.54275118551E-2</v>
      </c>
      <c r="G32" s="21"/>
    </row>
    <row r="33" spans="1:7" x14ac:dyDescent="0.2">
      <c r="A33" s="21">
        <v>20130828</v>
      </c>
      <c r="B33" s="22">
        <v>76677</v>
      </c>
      <c r="C33" s="23">
        <v>54.6024435361226</v>
      </c>
      <c r="D33" s="23">
        <v>28.020314693450899</v>
      </c>
      <c r="E33" s="24">
        <v>2649.2192034047998</v>
      </c>
      <c r="F33" s="25">
        <v>3.4550376298E-2</v>
      </c>
      <c r="G33" s="21"/>
    </row>
    <row r="34" spans="1:7" x14ac:dyDescent="0.2">
      <c r="A34" s="21">
        <v>20130829</v>
      </c>
      <c r="B34" s="22">
        <v>104322</v>
      </c>
      <c r="C34" s="23">
        <v>54.160552024841301</v>
      </c>
      <c r="D34" s="23">
        <v>28.113401889801001</v>
      </c>
      <c r="E34" s="24">
        <v>3606.9486985727999</v>
      </c>
      <c r="F34" s="25">
        <v>3.4575149043999998E-2</v>
      </c>
      <c r="G34" s="21"/>
    </row>
    <row r="35" spans="1:7" x14ac:dyDescent="0.2">
      <c r="A35" s="21">
        <v>20130830</v>
      </c>
      <c r="B35" s="22">
        <v>115785</v>
      </c>
      <c r="C35" s="23">
        <v>54.113364378611202</v>
      </c>
      <c r="D35" s="23">
        <v>28.051263968149801</v>
      </c>
      <c r="E35" s="24">
        <v>4048.2374185727999</v>
      </c>
      <c r="F35" s="25">
        <v>3.4963401291799999E-2</v>
      </c>
      <c r="G35" s="21"/>
    </row>
    <row r="36" spans="1:7" x14ac:dyDescent="0.2">
      <c r="A36" s="21">
        <v>20130831</v>
      </c>
      <c r="B36" s="22">
        <v>109452</v>
      </c>
      <c r="C36" s="23">
        <v>54.454895973205602</v>
      </c>
      <c r="D36" s="23">
        <v>27.9653127193451</v>
      </c>
      <c r="E36" s="24">
        <v>3836.1224745216</v>
      </c>
      <c r="F36" s="25">
        <v>3.5048445661299998E-2</v>
      </c>
      <c r="G36" s="21"/>
    </row>
    <row r="37" spans="1:7" ht="12.75" customHeight="1" x14ac:dyDescent="0.2">
      <c r="A37" s="34" t="s">
        <v>23</v>
      </c>
      <c r="B37" s="27">
        <f>AVERAGE(B6:B36)</f>
        <v>108364.51612903226</v>
      </c>
      <c r="C37" s="28">
        <f>AVERAGE(C6:C36)</f>
        <v>58.825669901779207</v>
      </c>
      <c r="D37" s="28">
        <f>AVERAGE(D6:D36)</f>
        <v>28.60694355749315</v>
      </c>
      <c r="E37" s="27">
        <f>AVERAGE(E6:E36)</f>
        <v>3801.9970259795614</v>
      </c>
      <c r="F37" s="37">
        <f>E37/B37</f>
        <v>3.5085258180384722E-2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3359300</v>
      </c>
      <c r="C38" s="31" t="s">
        <v>25</v>
      </c>
      <c r="D38" s="31" t="s">
        <v>25</v>
      </c>
      <c r="E38" s="32">
        <f>SUM(E6:E36)</f>
        <v>117861.9078053664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-117861.9078053664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>
        <v>0.375</v>
      </c>
      <c r="C3" s="54">
        <v>2013</v>
      </c>
      <c r="D3" s="54">
        <v>8</v>
      </c>
      <c r="E3" s="54">
        <v>1</v>
      </c>
      <c r="F3" s="55">
        <v>619428</v>
      </c>
      <c r="G3" s="54">
        <v>0</v>
      </c>
      <c r="H3" s="55">
        <v>206275</v>
      </c>
      <c r="I3" s="54">
        <v>0</v>
      </c>
      <c r="J3" s="54">
        <v>2</v>
      </c>
      <c r="K3" s="54">
        <v>0</v>
      </c>
      <c r="L3" s="55">
        <v>312.08229999999998</v>
      </c>
      <c r="M3" s="55">
        <v>31.7</v>
      </c>
      <c r="N3" s="56">
        <v>0</v>
      </c>
      <c r="O3" s="57">
        <v>3023</v>
      </c>
      <c r="P3" s="58">
        <f>F4-F3</f>
        <v>3023</v>
      </c>
      <c r="Q3" s="38">
        <v>1</v>
      </c>
      <c r="R3" s="59">
        <f>S3/4.1868</f>
        <v>8293.0363081112064</v>
      </c>
      <c r="S3" s="73">
        <f>'Mérida oeste'!F6*1000000</f>
        <v>34721.2844148</v>
      </c>
      <c r="T3" s="60">
        <f>R3*0.11237</f>
        <v>931.8884899424562</v>
      </c>
      <c r="U3" s="61"/>
      <c r="V3" s="60">
        <f>O3</f>
        <v>3023</v>
      </c>
      <c r="W3" s="62">
        <f>V3*35.31467</f>
        <v>106756.24741</v>
      </c>
      <c r="X3" s="61"/>
      <c r="Y3" s="63">
        <f>V3*R3/1000000</f>
        <v>25.069848759420175</v>
      </c>
      <c r="Z3" s="64">
        <f>S3*V3/1000000</f>
        <v>104.9624427859404</v>
      </c>
      <c r="AA3" s="65">
        <f>W3*T3/1000000</f>
        <v>99.484918190828139</v>
      </c>
      <c r="AE3" s="121" t="str">
        <f>RIGHT(F3,6)</f>
        <v>619428</v>
      </c>
      <c r="AF3" s="133"/>
      <c r="AG3" s="134"/>
      <c r="AH3" s="135"/>
      <c r="AI3" s="136">
        <f t="shared" ref="AI3:AI34" si="0">IFERROR(AE3*1,0)</f>
        <v>619428</v>
      </c>
      <c r="AJ3" s="137">
        <f>(AI3-AH3)</f>
        <v>619428</v>
      </c>
      <c r="AK3" s="122"/>
      <c r="AL3" s="138">
        <f>AH4-AH3</f>
        <v>0</v>
      </c>
      <c r="AM3" s="139">
        <f>AI4-AI3</f>
        <v>3023</v>
      </c>
      <c r="AN3" s="140">
        <f>(AM3-AL3)</f>
        <v>3023</v>
      </c>
      <c r="AO3" s="141">
        <f t="shared" ref="AO3:AO33" si="1">IFERROR(AN3/AM3,"")</f>
        <v>1</v>
      </c>
      <c r="AP3" s="122"/>
    </row>
    <row r="4" spans="1:42" x14ac:dyDescent="0.2">
      <c r="A4" s="66">
        <v>225</v>
      </c>
      <c r="B4" s="67">
        <v>0.375</v>
      </c>
      <c r="C4" s="68">
        <v>2013</v>
      </c>
      <c r="D4" s="68">
        <v>8</v>
      </c>
      <c r="E4" s="68">
        <v>2</v>
      </c>
      <c r="F4" s="69">
        <v>622451</v>
      </c>
      <c r="G4" s="68">
        <v>0</v>
      </c>
      <c r="H4" s="69">
        <v>206413</v>
      </c>
      <c r="I4" s="68">
        <v>0</v>
      </c>
      <c r="J4" s="68">
        <v>2</v>
      </c>
      <c r="K4" s="68">
        <v>0</v>
      </c>
      <c r="L4" s="69">
        <v>311.68630000000002</v>
      </c>
      <c r="M4" s="69">
        <v>31.4</v>
      </c>
      <c r="N4" s="70">
        <v>0</v>
      </c>
      <c r="O4" s="71">
        <v>2461</v>
      </c>
      <c r="P4" s="58">
        <f t="shared" ref="P4:P33" si="2">F5-F4</f>
        <v>2461</v>
      </c>
      <c r="Q4" s="38">
        <v>2</v>
      </c>
      <c r="R4" s="72">
        <f t="shared" ref="R4:R33" si="3">S4/4.1868</f>
        <v>8213.7254662510732</v>
      </c>
      <c r="S4" s="73">
        <f>'Mérida oeste'!F7*1000000</f>
        <v>34389.225782099995</v>
      </c>
      <c r="T4" s="74">
        <f>R4*0.11237</f>
        <v>922.97633064263312</v>
      </c>
      <c r="U4" s="61"/>
      <c r="V4" s="74">
        <f t="shared" ref="V4:V33" si="4">O4</f>
        <v>2461</v>
      </c>
      <c r="W4" s="75">
        <f>V4*35.31467</f>
        <v>86909.402870000005</v>
      </c>
      <c r="X4" s="61"/>
      <c r="Y4" s="76">
        <f>V4*R4/1000000</f>
        <v>20.213978372443894</v>
      </c>
      <c r="Z4" s="73">
        <f>S4*V4/1000000</f>
        <v>84.631884649748088</v>
      </c>
      <c r="AA4" s="74">
        <f>W4*T4/1000000</f>
        <v>80.215321759294923</v>
      </c>
      <c r="AE4" s="121" t="str">
        <f t="shared" ref="AE4:AE34" si="5">RIGHT(F4,6)</f>
        <v>622451</v>
      </c>
      <c r="AF4" s="142"/>
      <c r="AG4" s="143"/>
      <c r="AH4" s="144"/>
      <c r="AI4" s="145">
        <f t="shared" si="0"/>
        <v>622451</v>
      </c>
      <c r="AJ4" s="146">
        <f t="shared" ref="AJ4:AJ34" si="6">(AI4-AH4)</f>
        <v>622451</v>
      </c>
      <c r="AK4" s="122"/>
      <c r="AL4" s="138">
        <f t="shared" ref="AL4:AM33" si="7">AH5-AH4</f>
        <v>0</v>
      </c>
      <c r="AM4" s="147">
        <f t="shared" si="7"/>
        <v>2461</v>
      </c>
      <c r="AN4" s="148">
        <f t="shared" ref="AN4:AN33" si="8">(AM4-AL4)</f>
        <v>2461</v>
      </c>
      <c r="AO4" s="149">
        <f t="shared" si="1"/>
        <v>1</v>
      </c>
      <c r="AP4" s="122"/>
    </row>
    <row r="5" spans="1:42" x14ac:dyDescent="0.2">
      <c r="A5" s="66">
        <v>225</v>
      </c>
      <c r="B5" s="67">
        <v>0.375</v>
      </c>
      <c r="C5" s="68">
        <v>2013</v>
      </c>
      <c r="D5" s="68">
        <v>8</v>
      </c>
      <c r="E5" s="68">
        <v>3</v>
      </c>
      <c r="F5" s="69">
        <v>624912</v>
      </c>
      <c r="G5" s="68">
        <v>0</v>
      </c>
      <c r="H5" s="69">
        <v>206525</v>
      </c>
      <c r="I5" s="68">
        <v>0</v>
      </c>
      <c r="J5" s="68">
        <v>2</v>
      </c>
      <c r="K5" s="68">
        <v>0</v>
      </c>
      <c r="L5" s="69">
        <v>310.91469999999998</v>
      </c>
      <c r="M5" s="69">
        <v>30.6</v>
      </c>
      <c r="N5" s="70">
        <v>0</v>
      </c>
      <c r="O5" s="71">
        <v>1454</v>
      </c>
      <c r="P5" s="58">
        <f t="shared" si="2"/>
        <v>1454</v>
      </c>
      <c r="Q5" s="38">
        <v>3</v>
      </c>
      <c r="R5" s="72">
        <f t="shared" si="3"/>
        <v>8258.3316212859463</v>
      </c>
      <c r="S5" s="73">
        <f>'Mérida oeste'!F8*1000000</f>
        <v>34575.982832000002</v>
      </c>
      <c r="T5" s="74">
        <f t="shared" ref="T5:T33" si="9">R5*0.11237</f>
        <v>927.98872428390177</v>
      </c>
      <c r="U5" s="61"/>
      <c r="V5" s="74">
        <f t="shared" si="4"/>
        <v>1454</v>
      </c>
      <c r="W5" s="75">
        <f t="shared" ref="W5:W33" si="10">V5*35.31467</f>
        <v>51347.530180000002</v>
      </c>
      <c r="X5" s="61"/>
      <c r="Y5" s="76">
        <f t="shared" ref="Y5:Y33" si="11">V5*R5/1000000</f>
        <v>12.007614177349767</v>
      </c>
      <c r="Z5" s="73">
        <f t="shared" ref="Z5:Z33" si="12">S5*V5/1000000</f>
        <v>50.273479037728002</v>
      </c>
      <c r="AA5" s="74">
        <f t="shared" ref="AA5:AA33" si="13">W5*T5/1000000</f>
        <v>47.649929026867348</v>
      </c>
      <c r="AE5" s="121" t="str">
        <f t="shared" si="5"/>
        <v>624912</v>
      </c>
      <c r="AF5" s="142"/>
      <c r="AG5" s="143"/>
      <c r="AH5" s="144"/>
      <c r="AI5" s="145">
        <f t="shared" si="0"/>
        <v>624912</v>
      </c>
      <c r="AJ5" s="146">
        <f t="shared" si="6"/>
        <v>624912</v>
      </c>
      <c r="AK5" s="122"/>
      <c r="AL5" s="138">
        <f t="shared" si="7"/>
        <v>0</v>
      </c>
      <c r="AM5" s="147">
        <f t="shared" si="7"/>
        <v>1454</v>
      </c>
      <c r="AN5" s="148">
        <f t="shared" si="8"/>
        <v>1454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2013</v>
      </c>
      <c r="D6" s="68">
        <v>8</v>
      </c>
      <c r="E6" s="68">
        <v>4</v>
      </c>
      <c r="F6" s="69">
        <v>626366</v>
      </c>
      <c r="G6" s="68">
        <v>0</v>
      </c>
      <c r="H6" s="69">
        <v>206592</v>
      </c>
      <c r="I6" s="68">
        <v>0</v>
      </c>
      <c r="J6" s="68">
        <v>2</v>
      </c>
      <c r="K6" s="68">
        <v>0</v>
      </c>
      <c r="L6" s="69">
        <v>310.8134</v>
      </c>
      <c r="M6" s="69">
        <v>29.8</v>
      </c>
      <c r="N6" s="70">
        <v>0</v>
      </c>
      <c r="O6" s="71">
        <v>444</v>
      </c>
      <c r="P6" s="58">
        <f t="shared" si="2"/>
        <v>444</v>
      </c>
      <c r="Q6" s="38">
        <v>4</v>
      </c>
      <c r="R6" s="72">
        <f t="shared" si="3"/>
        <v>8282.1995963982044</v>
      </c>
      <c r="S6" s="73">
        <f>'Mérida oeste'!F9*1000000</f>
        <v>34675.913270199999</v>
      </c>
      <c r="T6" s="74">
        <f t="shared" si="9"/>
        <v>930.67076864726619</v>
      </c>
      <c r="U6" s="61"/>
      <c r="V6" s="74">
        <f t="shared" si="4"/>
        <v>444</v>
      </c>
      <c r="W6" s="75">
        <f t="shared" si="10"/>
        <v>15679.71348</v>
      </c>
      <c r="X6" s="61"/>
      <c r="Y6" s="76">
        <f t="shared" si="11"/>
        <v>3.6772966208008029</v>
      </c>
      <c r="Z6" s="73">
        <f t="shared" si="12"/>
        <v>15.396105491968799</v>
      </c>
      <c r="AA6" s="74">
        <f t="shared" si="13"/>
        <v>14.592650996600501</v>
      </c>
      <c r="AE6" s="121" t="str">
        <f t="shared" si="5"/>
        <v>626366</v>
      </c>
      <c r="AF6" s="142"/>
      <c r="AG6" s="143"/>
      <c r="AH6" s="144"/>
      <c r="AI6" s="145">
        <f t="shared" si="0"/>
        <v>626366</v>
      </c>
      <c r="AJ6" s="146">
        <f t="shared" si="6"/>
        <v>626366</v>
      </c>
      <c r="AK6" s="122"/>
      <c r="AL6" s="138">
        <f t="shared" si="7"/>
        <v>0</v>
      </c>
      <c r="AM6" s="147">
        <f t="shared" si="7"/>
        <v>444</v>
      </c>
      <c r="AN6" s="148">
        <f t="shared" si="8"/>
        <v>444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2013</v>
      </c>
      <c r="D7" s="68">
        <v>8</v>
      </c>
      <c r="E7" s="68">
        <v>5</v>
      </c>
      <c r="F7" s="69">
        <v>626810</v>
      </c>
      <c r="G7" s="68">
        <v>0</v>
      </c>
      <c r="H7" s="69">
        <v>206612</v>
      </c>
      <c r="I7" s="68">
        <v>0</v>
      </c>
      <c r="J7" s="68">
        <v>2</v>
      </c>
      <c r="K7" s="68">
        <v>0</v>
      </c>
      <c r="L7" s="69">
        <v>311.25740000000002</v>
      </c>
      <c r="M7" s="69">
        <v>32.1</v>
      </c>
      <c r="N7" s="70">
        <v>0</v>
      </c>
      <c r="O7" s="71">
        <v>2969</v>
      </c>
      <c r="P7" s="58">
        <f t="shared" si="2"/>
        <v>2969</v>
      </c>
      <c r="Q7" s="38">
        <v>5</v>
      </c>
      <c r="R7" s="72">
        <f t="shared" si="3"/>
        <v>8308.0917955956811</v>
      </c>
      <c r="S7" s="73">
        <f>'Mérida oeste'!F10*1000000</f>
        <v>34784.318729799998</v>
      </c>
      <c r="T7" s="74">
        <f t="shared" si="9"/>
        <v>933.5802750710867</v>
      </c>
      <c r="U7" s="61"/>
      <c r="V7" s="74">
        <f t="shared" si="4"/>
        <v>2969</v>
      </c>
      <c r="W7" s="75">
        <f t="shared" si="10"/>
        <v>104849.25523</v>
      </c>
      <c r="X7" s="61"/>
      <c r="Y7" s="76">
        <f t="shared" si="11"/>
        <v>24.666724541123575</v>
      </c>
      <c r="Z7" s="73">
        <f t="shared" si="12"/>
        <v>103.27464230877619</v>
      </c>
      <c r="AA7" s="74">
        <f t="shared" si="13"/>
        <v>97.885196538621983</v>
      </c>
      <c r="AE7" s="121" t="str">
        <f t="shared" si="5"/>
        <v>626810</v>
      </c>
      <c r="AF7" s="142"/>
      <c r="AG7" s="143"/>
      <c r="AH7" s="144"/>
      <c r="AI7" s="145">
        <f t="shared" si="0"/>
        <v>626810</v>
      </c>
      <c r="AJ7" s="146">
        <f t="shared" si="6"/>
        <v>626810</v>
      </c>
      <c r="AK7" s="122"/>
      <c r="AL7" s="138">
        <f t="shared" si="7"/>
        <v>0</v>
      </c>
      <c r="AM7" s="147">
        <f t="shared" si="7"/>
        <v>2969</v>
      </c>
      <c r="AN7" s="148">
        <f t="shared" si="8"/>
        <v>2969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2013</v>
      </c>
      <c r="D8" s="68">
        <v>8</v>
      </c>
      <c r="E8" s="68">
        <v>6</v>
      </c>
      <c r="F8" s="69">
        <v>629779</v>
      </c>
      <c r="G8" s="68">
        <v>0</v>
      </c>
      <c r="H8" s="69">
        <v>206748</v>
      </c>
      <c r="I8" s="68">
        <v>0</v>
      </c>
      <c r="J8" s="68">
        <v>2</v>
      </c>
      <c r="K8" s="68">
        <v>0</v>
      </c>
      <c r="L8" s="69">
        <v>310.76679999999999</v>
      </c>
      <c r="M8" s="69">
        <v>31.9</v>
      </c>
      <c r="N8" s="70">
        <v>0</v>
      </c>
      <c r="O8" s="71">
        <v>2609</v>
      </c>
      <c r="P8" s="58">
        <f t="shared" si="2"/>
        <v>2609</v>
      </c>
      <c r="Q8" s="38">
        <v>6</v>
      </c>
      <c r="R8" s="72">
        <f t="shared" si="3"/>
        <v>8422.1679768558351</v>
      </c>
      <c r="S8" s="73">
        <f>'Mérida oeste'!F11*1000000</f>
        <v>35261.932885500006</v>
      </c>
      <c r="T8" s="74">
        <f t="shared" si="9"/>
        <v>946.39901555929021</v>
      </c>
      <c r="U8" s="61"/>
      <c r="V8" s="74">
        <f t="shared" si="4"/>
        <v>2609</v>
      </c>
      <c r="W8" s="75">
        <f t="shared" si="10"/>
        <v>92135.974029999998</v>
      </c>
      <c r="X8" s="61"/>
      <c r="Y8" s="76">
        <f t="shared" si="11"/>
        <v>21.973436251616874</v>
      </c>
      <c r="Z8" s="73">
        <f t="shared" si="12"/>
        <v>91.998382898269526</v>
      </c>
      <c r="AA8" s="74">
        <f t="shared" si="13"/>
        <v>87.197395119588336</v>
      </c>
      <c r="AE8" s="121" t="str">
        <f t="shared" si="5"/>
        <v>629779</v>
      </c>
      <c r="AF8" s="142"/>
      <c r="AG8" s="143"/>
      <c r="AH8" s="144"/>
      <c r="AI8" s="145">
        <f t="shared" si="0"/>
        <v>629779</v>
      </c>
      <c r="AJ8" s="146">
        <f t="shared" si="6"/>
        <v>629779</v>
      </c>
      <c r="AK8" s="122"/>
      <c r="AL8" s="138">
        <f t="shared" si="7"/>
        <v>0</v>
      </c>
      <c r="AM8" s="147">
        <f t="shared" si="7"/>
        <v>2609</v>
      </c>
      <c r="AN8" s="148">
        <f t="shared" si="8"/>
        <v>2609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2013</v>
      </c>
      <c r="D9" s="68">
        <v>8</v>
      </c>
      <c r="E9" s="68">
        <v>7</v>
      </c>
      <c r="F9" s="69">
        <v>632388</v>
      </c>
      <c r="G9" s="68">
        <v>0</v>
      </c>
      <c r="H9" s="69">
        <v>206868</v>
      </c>
      <c r="I9" s="68">
        <v>0</v>
      </c>
      <c r="J9" s="68">
        <v>2</v>
      </c>
      <c r="K9" s="68">
        <v>0</v>
      </c>
      <c r="L9" s="69">
        <v>310.31060000000002</v>
      </c>
      <c r="M9" s="69">
        <v>31.5</v>
      </c>
      <c r="N9" s="70">
        <v>0</v>
      </c>
      <c r="O9" s="71">
        <v>2100</v>
      </c>
      <c r="P9" s="58">
        <f t="shared" si="2"/>
        <v>2100</v>
      </c>
      <c r="Q9" s="38">
        <v>7</v>
      </c>
      <c r="R9" s="72">
        <f t="shared" si="3"/>
        <v>8487.914753391613</v>
      </c>
      <c r="S9" s="73">
        <f>'Mérida oeste'!F12*1000000</f>
        <v>35537.201489500003</v>
      </c>
      <c r="T9" s="74">
        <f t="shared" si="9"/>
        <v>953.78698083861548</v>
      </c>
      <c r="U9" s="61"/>
      <c r="V9" s="74">
        <f t="shared" si="4"/>
        <v>2100</v>
      </c>
      <c r="W9" s="75">
        <f t="shared" si="10"/>
        <v>74160.807000000001</v>
      </c>
      <c r="X9" s="61"/>
      <c r="Y9" s="76">
        <f t="shared" si="11"/>
        <v>17.824620982122386</v>
      </c>
      <c r="Z9" s="73">
        <f t="shared" si="12"/>
        <v>74.628123127950019</v>
      </c>
      <c r="AA9" s="74">
        <f t="shared" si="13"/>
        <v>70.733612205085265</v>
      </c>
      <c r="AE9" s="121" t="str">
        <f t="shared" si="5"/>
        <v>632388</v>
      </c>
      <c r="AF9" s="142"/>
      <c r="AG9" s="143"/>
      <c r="AH9" s="144"/>
      <c r="AI9" s="145">
        <f t="shared" si="0"/>
        <v>632388</v>
      </c>
      <c r="AJ9" s="146">
        <f t="shared" si="6"/>
        <v>632388</v>
      </c>
      <c r="AK9" s="122"/>
      <c r="AL9" s="138">
        <f t="shared" si="7"/>
        <v>0</v>
      </c>
      <c r="AM9" s="147">
        <f t="shared" si="7"/>
        <v>2100</v>
      </c>
      <c r="AN9" s="148">
        <f t="shared" si="8"/>
        <v>2100</v>
      </c>
      <c r="AO9" s="149">
        <f t="shared" si="1"/>
        <v>1</v>
      </c>
      <c r="AP9" s="122"/>
    </row>
    <row r="10" spans="1:42" x14ac:dyDescent="0.2">
      <c r="A10" s="66">
        <v>225</v>
      </c>
      <c r="B10" s="67">
        <v>0.375</v>
      </c>
      <c r="C10" s="68">
        <v>2013</v>
      </c>
      <c r="D10" s="68">
        <v>8</v>
      </c>
      <c r="E10" s="68">
        <v>8</v>
      </c>
      <c r="F10" s="69">
        <v>634488</v>
      </c>
      <c r="G10" s="68">
        <v>0</v>
      </c>
      <c r="H10" s="69">
        <v>206964</v>
      </c>
      <c r="I10" s="68">
        <v>0</v>
      </c>
      <c r="J10" s="68">
        <v>2</v>
      </c>
      <c r="K10" s="68">
        <v>0</v>
      </c>
      <c r="L10" s="69">
        <v>309.37509999999997</v>
      </c>
      <c r="M10" s="69">
        <v>31.4</v>
      </c>
      <c r="N10" s="70">
        <v>0</v>
      </c>
      <c r="O10" s="71">
        <v>2090</v>
      </c>
      <c r="P10" s="58">
        <f t="shared" si="2"/>
        <v>2090</v>
      </c>
      <c r="Q10" s="38">
        <v>8</v>
      </c>
      <c r="R10" s="72">
        <f t="shared" si="3"/>
        <v>8499.3186139294921</v>
      </c>
      <c r="S10" s="73">
        <f>'Mérida oeste'!F13*1000000</f>
        <v>35584.947172799999</v>
      </c>
      <c r="T10" s="74">
        <f t="shared" si="9"/>
        <v>955.06843264725705</v>
      </c>
      <c r="U10" s="61"/>
      <c r="V10" s="74">
        <f t="shared" si="4"/>
        <v>2090</v>
      </c>
      <c r="W10" s="75">
        <f t="shared" si="10"/>
        <v>73807.660300000003</v>
      </c>
      <c r="X10" s="61"/>
      <c r="Y10" s="76">
        <f t="shared" si="11"/>
        <v>17.763575903112638</v>
      </c>
      <c r="Z10" s="73">
        <f t="shared" si="12"/>
        <v>74.372539591151991</v>
      </c>
      <c r="AA10" s="74">
        <f t="shared" si="13"/>
        <v>70.491366440082174</v>
      </c>
      <c r="AE10" s="121" t="str">
        <f t="shared" si="5"/>
        <v>634488</v>
      </c>
      <c r="AF10" s="142"/>
      <c r="AG10" s="143"/>
      <c r="AH10" s="144"/>
      <c r="AI10" s="145">
        <f t="shared" si="0"/>
        <v>634488</v>
      </c>
      <c r="AJ10" s="146">
        <f t="shared" si="6"/>
        <v>634488</v>
      </c>
      <c r="AK10" s="122"/>
      <c r="AL10" s="138">
        <f t="shared" si="7"/>
        <v>0</v>
      </c>
      <c r="AM10" s="147">
        <f t="shared" si="7"/>
        <v>2090</v>
      </c>
      <c r="AN10" s="148">
        <f t="shared" si="8"/>
        <v>2090</v>
      </c>
      <c r="AO10" s="149">
        <f t="shared" si="1"/>
        <v>1</v>
      </c>
      <c r="AP10" s="122"/>
    </row>
    <row r="11" spans="1:42" x14ac:dyDescent="0.2">
      <c r="A11" s="66">
        <v>225</v>
      </c>
      <c r="B11" s="67">
        <v>0.375</v>
      </c>
      <c r="C11" s="68">
        <v>2013</v>
      </c>
      <c r="D11" s="68">
        <v>8</v>
      </c>
      <c r="E11" s="68">
        <v>9</v>
      </c>
      <c r="F11" s="69">
        <v>636578</v>
      </c>
      <c r="G11" s="68">
        <v>0</v>
      </c>
      <c r="H11" s="69">
        <v>207060</v>
      </c>
      <c r="I11" s="68">
        <v>0</v>
      </c>
      <c r="J11" s="68">
        <v>2</v>
      </c>
      <c r="K11" s="68">
        <v>0</v>
      </c>
      <c r="L11" s="69">
        <v>309.77780000000001</v>
      </c>
      <c r="M11" s="69">
        <v>31.1</v>
      </c>
      <c r="N11" s="70">
        <v>0</v>
      </c>
      <c r="O11" s="71">
        <v>2205</v>
      </c>
      <c r="P11" s="58">
        <f t="shared" si="2"/>
        <v>2205</v>
      </c>
      <c r="Q11" s="38">
        <v>9</v>
      </c>
      <c r="R11" s="77">
        <f t="shared" si="3"/>
        <v>8520.7545941530534</v>
      </c>
      <c r="S11" s="73">
        <f>'Mérida oeste'!F14*1000000</f>
        <v>35674.695334800002</v>
      </c>
      <c r="T11" s="74">
        <f t="shared" si="9"/>
        <v>957.47719374497854</v>
      </c>
      <c r="V11" s="78">
        <f t="shared" si="4"/>
        <v>2205</v>
      </c>
      <c r="W11" s="79">
        <f t="shared" si="10"/>
        <v>77868.847349999996</v>
      </c>
      <c r="Y11" s="76">
        <f t="shared" si="11"/>
        <v>18.788263880107483</v>
      </c>
      <c r="Z11" s="73">
        <f t="shared" si="12"/>
        <v>78.66270321323401</v>
      </c>
      <c r="AA11" s="74">
        <f t="shared" si="13"/>
        <v>74.557645440834108</v>
      </c>
      <c r="AE11" s="121" t="str">
        <f t="shared" si="5"/>
        <v>636578</v>
      </c>
      <c r="AF11" s="142"/>
      <c r="AG11" s="143"/>
      <c r="AH11" s="144"/>
      <c r="AI11" s="145">
        <f t="shared" si="0"/>
        <v>636578</v>
      </c>
      <c r="AJ11" s="146">
        <f t="shared" si="6"/>
        <v>636578</v>
      </c>
      <c r="AK11" s="122"/>
      <c r="AL11" s="138">
        <f t="shared" si="7"/>
        <v>0</v>
      </c>
      <c r="AM11" s="147">
        <f t="shared" si="7"/>
        <v>2205</v>
      </c>
      <c r="AN11" s="148">
        <f t="shared" si="8"/>
        <v>2205</v>
      </c>
      <c r="AO11" s="149">
        <f t="shared" si="1"/>
        <v>1</v>
      </c>
      <c r="AP11" s="122"/>
    </row>
    <row r="12" spans="1:42" x14ac:dyDescent="0.2">
      <c r="A12" s="66">
        <v>225</v>
      </c>
      <c r="B12" s="67">
        <v>0.375</v>
      </c>
      <c r="C12" s="68">
        <v>2013</v>
      </c>
      <c r="D12" s="68">
        <v>8</v>
      </c>
      <c r="E12" s="68">
        <v>10</v>
      </c>
      <c r="F12" s="69">
        <v>638783</v>
      </c>
      <c r="G12" s="68">
        <v>0</v>
      </c>
      <c r="H12" s="69">
        <v>207161</v>
      </c>
      <c r="I12" s="68">
        <v>0</v>
      </c>
      <c r="J12" s="68">
        <v>2</v>
      </c>
      <c r="K12" s="68">
        <v>0</v>
      </c>
      <c r="L12" s="69">
        <v>309.41309999999999</v>
      </c>
      <c r="M12" s="69">
        <v>30.1</v>
      </c>
      <c r="N12" s="70">
        <v>0</v>
      </c>
      <c r="O12" s="71">
        <v>1038</v>
      </c>
      <c r="P12" s="58">
        <f t="shared" si="2"/>
        <v>1038</v>
      </c>
      <c r="Q12" s="38">
        <v>10</v>
      </c>
      <c r="R12" s="77">
        <f t="shared" si="3"/>
        <v>8533.5598743431747</v>
      </c>
      <c r="S12" s="73">
        <f>'Mérida oeste'!F15*1000000</f>
        <v>35728.3084819</v>
      </c>
      <c r="T12" s="74">
        <f t="shared" si="9"/>
        <v>958.91612307994251</v>
      </c>
      <c r="V12" s="78">
        <f t="shared" si="4"/>
        <v>1038</v>
      </c>
      <c r="W12" s="79">
        <f t="shared" si="10"/>
        <v>36656.627459999996</v>
      </c>
      <c r="Y12" s="76">
        <f t="shared" si="11"/>
        <v>8.8578351495682153</v>
      </c>
      <c r="Z12" s="73">
        <f t="shared" si="12"/>
        <v>37.085984204212195</v>
      </c>
      <c r="AA12" s="74">
        <f t="shared" si="13"/>
        <v>35.150631089128957</v>
      </c>
      <c r="AE12" s="121" t="str">
        <f t="shared" si="5"/>
        <v>638783</v>
      </c>
      <c r="AF12" s="142"/>
      <c r="AG12" s="143"/>
      <c r="AH12" s="144"/>
      <c r="AI12" s="145">
        <f t="shared" si="0"/>
        <v>638783</v>
      </c>
      <c r="AJ12" s="146">
        <f t="shared" si="6"/>
        <v>638783</v>
      </c>
      <c r="AK12" s="122"/>
      <c r="AL12" s="138">
        <f t="shared" si="7"/>
        <v>0</v>
      </c>
      <c r="AM12" s="147">
        <f t="shared" si="7"/>
        <v>1038</v>
      </c>
      <c r="AN12" s="148">
        <f t="shared" si="8"/>
        <v>1038</v>
      </c>
      <c r="AO12" s="149">
        <f t="shared" si="1"/>
        <v>1</v>
      </c>
      <c r="AP12" s="122"/>
    </row>
    <row r="13" spans="1:42" x14ac:dyDescent="0.2">
      <c r="A13" s="66">
        <v>225</v>
      </c>
      <c r="B13" s="67">
        <v>0.375</v>
      </c>
      <c r="C13" s="68">
        <v>2013</v>
      </c>
      <c r="D13" s="68">
        <v>8</v>
      </c>
      <c r="E13" s="68">
        <v>11</v>
      </c>
      <c r="F13" s="69">
        <v>639821</v>
      </c>
      <c r="G13" s="68">
        <v>0</v>
      </c>
      <c r="H13" s="69">
        <v>207209</v>
      </c>
      <c r="I13" s="68">
        <v>0</v>
      </c>
      <c r="J13" s="68">
        <v>2</v>
      </c>
      <c r="K13" s="68">
        <v>0</v>
      </c>
      <c r="L13" s="69">
        <v>309.774</v>
      </c>
      <c r="M13" s="69">
        <v>28.9</v>
      </c>
      <c r="N13" s="70">
        <v>0</v>
      </c>
      <c r="O13" s="71">
        <v>338</v>
      </c>
      <c r="P13" s="58">
        <f t="shared" si="2"/>
        <v>338</v>
      </c>
      <c r="Q13" s="38">
        <v>11</v>
      </c>
      <c r="R13" s="77">
        <f t="shared" si="3"/>
        <v>8560.7323223225376</v>
      </c>
      <c r="S13" s="73">
        <f>'Mérida oeste'!F16*1000000</f>
        <v>35842.074087100002</v>
      </c>
      <c r="T13" s="74">
        <f t="shared" si="9"/>
        <v>961.96949105938347</v>
      </c>
      <c r="V13" s="78">
        <f t="shared" si="4"/>
        <v>338</v>
      </c>
      <c r="W13" s="79">
        <f t="shared" si="10"/>
        <v>11936.358459999999</v>
      </c>
      <c r="Y13" s="76">
        <f t="shared" si="11"/>
        <v>2.8935275249450179</v>
      </c>
      <c r="Z13" s="73">
        <f t="shared" si="12"/>
        <v>12.114621041439802</v>
      </c>
      <c r="AA13" s="74">
        <f t="shared" si="13"/>
        <v>11.482412672868566</v>
      </c>
      <c r="AE13" s="121" t="str">
        <f t="shared" si="5"/>
        <v>639821</v>
      </c>
      <c r="AF13" s="142"/>
      <c r="AG13" s="143"/>
      <c r="AH13" s="144"/>
      <c r="AI13" s="145">
        <f t="shared" si="0"/>
        <v>639821</v>
      </c>
      <c r="AJ13" s="146">
        <f t="shared" si="6"/>
        <v>639821</v>
      </c>
      <c r="AK13" s="122"/>
      <c r="AL13" s="138">
        <f t="shared" si="7"/>
        <v>0</v>
      </c>
      <c r="AM13" s="147">
        <f t="shared" si="7"/>
        <v>338</v>
      </c>
      <c r="AN13" s="148">
        <f t="shared" si="8"/>
        <v>338</v>
      </c>
      <c r="AO13" s="149">
        <f t="shared" si="1"/>
        <v>1</v>
      </c>
      <c r="AP13" s="122"/>
    </row>
    <row r="14" spans="1:42" x14ac:dyDescent="0.2">
      <c r="A14" s="66">
        <v>225</v>
      </c>
      <c r="B14" s="67">
        <v>0.375</v>
      </c>
      <c r="C14" s="68">
        <v>2013</v>
      </c>
      <c r="D14" s="68">
        <v>8</v>
      </c>
      <c r="E14" s="68">
        <v>12</v>
      </c>
      <c r="F14" s="69">
        <v>640159</v>
      </c>
      <c r="G14" s="68">
        <v>0</v>
      </c>
      <c r="H14" s="69">
        <v>207224</v>
      </c>
      <c r="I14" s="68">
        <v>0</v>
      </c>
      <c r="J14" s="68">
        <v>2</v>
      </c>
      <c r="K14" s="68">
        <v>0</v>
      </c>
      <c r="L14" s="69">
        <v>310.58139999999997</v>
      </c>
      <c r="M14" s="69">
        <v>29</v>
      </c>
      <c r="N14" s="70">
        <v>0</v>
      </c>
      <c r="O14" s="71">
        <v>2399</v>
      </c>
      <c r="P14" s="58">
        <f t="shared" si="2"/>
        <v>2399</v>
      </c>
      <c r="Q14" s="38">
        <v>12</v>
      </c>
      <c r="R14" s="77">
        <f t="shared" si="3"/>
        <v>8486.8088978694941</v>
      </c>
      <c r="S14" s="73">
        <f>'Mérida oeste'!F17*1000000</f>
        <v>35532.5714936</v>
      </c>
      <c r="T14" s="74">
        <f t="shared" si="9"/>
        <v>953.66271585359505</v>
      </c>
      <c r="V14" s="78">
        <f t="shared" si="4"/>
        <v>2399</v>
      </c>
      <c r="W14" s="79">
        <f t="shared" si="10"/>
        <v>84719.893329999992</v>
      </c>
      <c r="Y14" s="76">
        <f t="shared" si="11"/>
        <v>20.359854545988917</v>
      </c>
      <c r="Z14" s="73">
        <f t="shared" si="12"/>
        <v>85.242639013146402</v>
      </c>
      <c r="AA14" s="74">
        <f t="shared" si="13"/>
        <v>80.794203559914664</v>
      </c>
      <c r="AE14" s="121" t="str">
        <f t="shared" si="5"/>
        <v>640159</v>
      </c>
      <c r="AF14" s="142"/>
      <c r="AG14" s="143"/>
      <c r="AH14" s="144"/>
      <c r="AI14" s="145">
        <f t="shared" si="0"/>
        <v>640159</v>
      </c>
      <c r="AJ14" s="146">
        <f t="shared" si="6"/>
        <v>640159</v>
      </c>
      <c r="AK14" s="122"/>
      <c r="AL14" s="138">
        <f t="shared" si="7"/>
        <v>0</v>
      </c>
      <c r="AM14" s="147">
        <f t="shared" si="7"/>
        <v>2399</v>
      </c>
      <c r="AN14" s="148">
        <f t="shared" si="8"/>
        <v>2399</v>
      </c>
      <c r="AO14" s="149">
        <f t="shared" si="1"/>
        <v>1</v>
      </c>
      <c r="AP14" s="122"/>
    </row>
    <row r="15" spans="1:42" x14ac:dyDescent="0.2">
      <c r="A15" s="66">
        <v>225</v>
      </c>
      <c r="B15" s="67">
        <v>0.375</v>
      </c>
      <c r="C15" s="68">
        <v>2013</v>
      </c>
      <c r="D15" s="68">
        <v>8</v>
      </c>
      <c r="E15" s="68">
        <v>13</v>
      </c>
      <c r="F15" s="69">
        <v>642558</v>
      </c>
      <c r="G15" s="68">
        <v>0</v>
      </c>
      <c r="H15" s="69">
        <v>207334</v>
      </c>
      <c r="I15" s="68">
        <v>0</v>
      </c>
      <c r="J15" s="68">
        <v>2</v>
      </c>
      <c r="K15" s="68">
        <v>0</v>
      </c>
      <c r="L15" s="69">
        <v>309.89339999999999</v>
      </c>
      <c r="M15" s="69">
        <v>30.3</v>
      </c>
      <c r="N15" s="70">
        <v>0</v>
      </c>
      <c r="O15" s="71">
        <v>2613</v>
      </c>
      <c r="P15" s="58">
        <f t="shared" si="2"/>
        <v>2613</v>
      </c>
      <c r="Q15" s="38">
        <v>13</v>
      </c>
      <c r="R15" s="77">
        <f t="shared" si="3"/>
        <v>8458.8654470956353</v>
      </c>
      <c r="S15" s="73">
        <f>'Mérida oeste'!F18*1000000</f>
        <v>35415.577853900002</v>
      </c>
      <c r="T15" s="74">
        <f t="shared" si="9"/>
        <v>950.5227102901365</v>
      </c>
      <c r="V15" s="78">
        <f t="shared" si="4"/>
        <v>2613</v>
      </c>
      <c r="W15" s="79">
        <f t="shared" si="10"/>
        <v>92277.232709999997</v>
      </c>
      <c r="Y15" s="76">
        <f t="shared" si="11"/>
        <v>22.103015413260895</v>
      </c>
      <c r="Z15" s="73">
        <f t="shared" si="12"/>
        <v>92.540904932240707</v>
      </c>
      <c r="AA15" s="74">
        <f t="shared" si="13"/>
        <v>87.711605333582838</v>
      </c>
      <c r="AE15" s="121" t="str">
        <f t="shared" si="5"/>
        <v>642558</v>
      </c>
      <c r="AF15" s="142"/>
      <c r="AG15" s="143"/>
      <c r="AH15" s="144"/>
      <c r="AI15" s="145">
        <f t="shared" si="0"/>
        <v>642558</v>
      </c>
      <c r="AJ15" s="146">
        <f t="shared" si="6"/>
        <v>642558</v>
      </c>
      <c r="AK15" s="122"/>
      <c r="AL15" s="138">
        <f t="shared" si="7"/>
        <v>0</v>
      </c>
      <c r="AM15" s="147">
        <f t="shared" si="7"/>
        <v>2613</v>
      </c>
      <c r="AN15" s="148">
        <f t="shared" si="8"/>
        <v>2613</v>
      </c>
      <c r="AO15" s="149">
        <f t="shared" si="1"/>
        <v>1</v>
      </c>
      <c r="AP15" s="122"/>
    </row>
    <row r="16" spans="1:42" x14ac:dyDescent="0.2">
      <c r="A16" s="66">
        <v>225</v>
      </c>
      <c r="B16" s="67">
        <v>0.375</v>
      </c>
      <c r="C16" s="68">
        <v>2013</v>
      </c>
      <c r="D16" s="68">
        <v>8</v>
      </c>
      <c r="E16" s="68">
        <v>14</v>
      </c>
      <c r="F16" s="69">
        <v>645171</v>
      </c>
      <c r="G16" s="68">
        <v>0</v>
      </c>
      <c r="H16" s="69">
        <v>207453</v>
      </c>
      <c r="I16" s="68">
        <v>0</v>
      </c>
      <c r="J16" s="68">
        <v>2</v>
      </c>
      <c r="K16" s="68">
        <v>0</v>
      </c>
      <c r="L16" s="69">
        <v>310.49509999999998</v>
      </c>
      <c r="M16" s="69">
        <v>30.6</v>
      </c>
      <c r="N16" s="70">
        <v>0</v>
      </c>
      <c r="O16" s="71">
        <v>2745</v>
      </c>
      <c r="P16" s="58">
        <f t="shared" si="2"/>
        <v>2745</v>
      </c>
      <c r="Q16" s="38">
        <v>14</v>
      </c>
      <c r="R16" s="77">
        <f t="shared" si="3"/>
        <v>8448.7583255708414</v>
      </c>
      <c r="S16" s="73">
        <f>'Mérida oeste'!F19*1000000</f>
        <v>35373.2613575</v>
      </c>
      <c r="T16" s="74">
        <f t="shared" si="9"/>
        <v>949.3869730443954</v>
      </c>
      <c r="V16" s="78">
        <f t="shared" si="4"/>
        <v>2745</v>
      </c>
      <c r="W16" s="79">
        <f t="shared" si="10"/>
        <v>96938.769149999993</v>
      </c>
      <c r="Y16" s="76">
        <f t="shared" si="11"/>
        <v>23.191841603691959</v>
      </c>
      <c r="Z16" s="73">
        <f t="shared" si="12"/>
        <v>97.099602426337498</v>
      </c>
      <c r="AA16" s="74">
        <f t="shared" si="13"/>
        <v>92.032404613967913</v>
      </c>
      <c r="AE16" s="121" t="str">
        <f t="shared" si="5"/>
        <v>645171</v>
      </c>
      <c r="AF16" s="142"/>
      <c r="AG16" s="143"/>
      <c r="AH16" s="144"/>
      <c r="AI16" s="145">
        <f t="shared" si="0"/>
        <v>645171</v>
      </c>
      <c r="AJ16" s="146">
        <f t="shared" si="6"/>
        <v>645171</v>
      </c>
      <c r="AK16" s="122"/>
      <c r="AL16" s="138">
        <f t="shared" si="7"/>
        <v>0</v>
      </c>
      <c r="AM16" s="147">
        <f t="shared" si="7"/>
        <v>2745</v>
      </c>
      <c r="AN16" s="148">
        <f t="shared" si="8"/>
        <v>2745</v>
      </c>
      <c r="AO16" s="149">
        <f t="shared" si="1"/>
        <v>1</v>
      </c>
      <c r="AP16" s="122"/>
    </row>
    <row r="17" spans="1:42" x14ac:dyDescent="0.2">
      <c r="A17" s="66">
        <v>225</v>
      </c>
      <c r="B17" s="67">
        <v>0.375</v>
      </c>
      <c r="C17" s="68">
        <v>2013</v>
      </c>
      <c r="D17" s="68">
        <v>8</v>
      </c>
      <c r="E17" s="68">
        <v>15</v>
      </c>
      <c r="F17" s="69">
        <v>647916</v>
      </c>
      <c r="G17" s="68">
        <v>0</v>
      </c>
      <c r="H17" s="69">
        <v>207576</v>
      </c>
      <c r="I17" s="68">
        <v>0</v>
      </c>
      <c r="J17" s="68">
        <v>2</v>
      </c>
      <c r="K17" s="68">
        <v>0</v>
      </c>
      <c r="L17" s="69">
        <v>310.49509999999998</v>
      </c>
      <c r="M17" s="69">
        <v>30.6</v>
      </c>
      <c r="N17" s="70">
        <v>0</v>
      </c>
      <c r="O17" s="71">
        <v>2741</v>
      </c>
      <c r="P17" s="58">
        <f t="shared" si="2"/>
        <v>2741</v>
      </c>
      <c r="Q17" s="38">
        <v>15</v>
      </c>
      <c r="R17" s="77">
        <f t="shared" si="3"/>
        <v>8445.3356273048648</v>
      </c>
      <c r="S17" s="73">
        <f>'Mérida oeste'!F20*1000000</f>
        <v>35358.931204400003</v>
      </c>
      <c r="T17" s="74">
        <f t="shared" si="9"/>
        <v>949.00236444024767</v>
      </c>
      <c r="V17" s="78">
        <f t="shared" si="4"/>
        <v>2741</v>
      </c>
      <c r="W17" s="79">
        <f t="shared" si="10"/>
        <v>96797.510469999994</v>
      </c>
      <c r="Y17" s="76">
        <f t="shared" si="11"/>
        <v>23.148664954442634</v>
      </c>
      <c r="Z17" s="73">
        <f t="shared" si="12"/>
        <v>96.918830431260403</v>
      </c>
      <c r="AA17" s="74">
        <f t="shared" si="13"/>
        <v>91.861066307959632</v>
      </c>
      <c r="AE17" s="121" t="str">
        <f t="shared" si="5"/>
        <v>647916</v>
      </c>
      <c r="AF17" s="142"/>
      <c r="AG17" s="143"/>
      <c r="AH17" s="144"/>
      <c r="AI17" s="145">
        <f t="shared" si="0"/>
        <v>647916</v>
      </c>
      <c r="AJ17" s="146">
        <f t="shared" si="6"/>
        <v>647916</v>
      </c>
      <c r="AK17" s="122"/>
      <c r="AL17" s="138">
        <f t="shared" si="7"/>
        <v>0</v>
      </c>
      <c r="AM17" s="147">
        <f t="shared" si="7"/>
        <v>2741</v>
      </c>
      <c r="AN17" s="148">
        <f t="shared" si="8"/>
        <v>2741</v>
      </c>
      <c r="AO17" s="149">
        <f t="shared" si="1"/>
        <v>1</v>
      </c>
      <c r="AP17" s="122"/>
    </row>
    <row r="18" spans="1:42" x14ac:dyDescent="0.2">
      <c r="A18" s="66">
        <v>225</v>
      </c>
      <c r="B18" s="67">
        <v>0.375</v>
      </c>
      <c r="C18" s="68">
        <v>2013</v>
      </c>
      <c r="D18" s="68">
        <v>8</v>
      </c>
      <c r="E18" s="68">
        <v>16</v>
      </c>
      <c r="F18" s="69">
        <v>650657</v>
      </c>
      <c r="G18" s="68">
        <v>0</v>
      </c>
      <c r="H18" s="69">
        <v>207702</v>
      </c>
      <c r="I18" s="68">
        <v>0</v>
      </c>
      <c r="J18" s="68">
        <v>2</v>
      </c>
      <c r="K18" s="68">
        <v>0</v>
      </c>
      <c r="L18" s="69">
        <v>309.89030000000002</v>
      </c>
      <c r="M18" s="69">
        <v>29.9</v>
      </c>
      <c r="N18" s="70">
        <v>0</v>
      </c>
      <c r="O18" s="71">
        <v>2483</v>
      </c>
      <c r="P18" s="58">
        <f t="shared" si="2"/>
        <v>2483</v>
      </c>
      <c r="Q18" s="38">
        <v>16</v>
      </c>
      <c r="R18" s="77">
        <f t="shared" si="3"/>
        <v>8485.6383428632835</v>
      </c>
      <c r="S18" s="73">
        <f>'Mérida oeste'!F21*1000000</f>
        <v>35527.670613899994</v>
      </c>
      <c r="T18" s="74">
        <f t="shared" si="9"/>
        <v>953.53118058754717</v>
      </c>
      <c r="V18" s="78">
        <f t="shared" si="4"/>
        <v>2483</v>
      </c>
      <c r="W18" s="79">
        <f t="shared" si="10"/>
        <v>87686.32561</v>
      </c>
      <c r="Y18" s="76">
        <f t="shared" si="11"/>
        <v>21.069840005329535</v>
      </c>
      <c r="Z18" s="73">
        <f t="shared" si="12"/>
        <v>88.215206134313689</v>
      </c>
      <c r="AA18" s="74">
        <f t="shared" si="13"/>
        <v>83.611645580287373</v>
      </c>
      <c r="AE18" s="121" t="str">
        <f t="shared" si="5"/>
        <v>650657</v>
      </c>
      <c r="AF18" s="142"/>
      <c r="AG18" s="143"/>
      <c r="AH18" s="144"/>
      <c r="AI18" s="145">
        <f t="shared" si="0"/>
        <v>650657</v>
      </c>
      <c r="AJ18" s="146">
        <f t="shared" si="6"/>
        <v>650657</v>
      </c>
      <c r="AK18" s="122"/>
      <c r="AL18" s="138">
        <f t="shared" si="7"/>
        <v>0</v>
      </c>
      <c r="AM18" s="147">
        <f t="shared" si="7"/>
        <v>2483</v>
      </c>
      <c r="AN18" s="148">
        <f t="shared" si="8"/>
        <v>2483</v>
      </c>
      <c r="AO18" s="149">
        <f t="shared" si="1"/>
        <v>1</v>
      </c>
      <c r="AP18" s="122"/>
    </row>
    <row r="19" spans="1:42" x14ac:dyDescent="0.2">
      <c r="A19" s="66">
        <v>225</v>
      </c>
      <c r="B19" s="67">
        <v>0.375</v>
      </c>
      <c r="C19" s="68">
        <v>2013</v>
      </c>
      <c r="D19" s="68">
        <v>8</v>
      </c>
      <c r="E19" s="68">
        <v>17</v>
      </c>
      <c r="F19" s="69">
        <v>653140</v>
      </c>
      <c r="G19" s="68">
        <v>0</v>
      </c>
      <c r="H19" s="69">
        <v>207814</v>
      </c>
      <c r="I19" s="68">
        <v>0</v>
      </c>
      <c r="J19" s="68">
        <v>2</v>
      </c>
      <c r="K19" s="68">
        <v>0</v>
      </c>
      <c r="L19" s="69">
        <v>310.01900000000001</v>
      </c>
      <c r="M19" s="69">
        <v>28.8</v>
      </c>
      <c r="N19" s="70">
        <v>0</v>
      </c>
      <c r="O19" s="71">
        <v>1021</v>
      </c>
      <c r="P19" s="58">
        <f t="shared" si="2"/>
        <v>1021</v>
      </c>
      <c r="Q19" s="38">
        <v>17</v>
      </c>
      <c r="R19" s="77">
        <f t="shared" si="3"/>
        <v>8342.3462170392668</v>
      </c>
      <c r="S19" s="73">
        <f>'Mérida oeste'!F22*1000000</f>
        <v>34927.735141500001</v>
      </c>
      <c r="T19" s="74">
        <f t="shared" si="9"/>
        <v>937.42944440870235</v>
      </c>
      <c r="V19" s="78">
        <f t="shared" si="4"/>
        <v>1021</v>
      </c>
      <c r="W19" s="79">
        <f t="shared" si="10"/>
        <v>36056.27807</v>
      </c>
      <c r="Y19" s="76">
        <f t="shared" si="11"/>
        <v>8.5175354875970903</v>
      </c>
      <c r="Z19" s="73">
        <f t="shared" si="12"/>
        <v>35.661217579471497</v>
      </c>
      <c r="AA19" s="74">
        <f t="shared" si="13"/>
        <v>33.800216718605782</v>
      </c>
      <c r="AE19" s="121" t="str">
        <f t="shared" si="5"/>
        <v>653140</v>
      </c>
      <c r="AF19" s="142"/>
      <c r="AG19" s="143"/>
      <c r="AH19" s="144"/>
      <c r="AI19" s="145">
        <f t="shared" si="0"/>
        <v>653140</v>
      </c>
      <c r="AJ19" s="146">
        <f t="shared" si="6"/>
        <v>653140</v>
      </c>
      <c r="AK19" s="122"/>
      <c r="AL19" s="138">
        <f t="shared" si="7"/>
        <v>0</v>
      </c>
      <c r="AM19" s="147">
        <f t="shared" si="7"/>
        <v>1021</v>
      </c>
      <c r="AN19" s="148">
        <f t="shared" si="8"/>
        <v>1021</v>
      </c>
      <c r="AO19" s="149">
        <f t="shared" si="1"/>
        <v>1</v>
      </c>
      <c r="AP19" s="122"/>
    </row>
    <row r="20" spans="1:42" x14ac:dyDescent="0.2">
      <c r="A20" s="66">
        <v>225</v>
      </c>
      <c r="B20" s="67">
        <v>0.375</v>
      </c>
      <c r="C20" s="68">
        <v>2013</v>
      </c>
      <c r="D20" s="68">
        <v>8</v>
      </c>
      <c r="E20" s="68">
        <v>18</v>
      </c>
      <c r="F20" s="69">
        <v>654161</v>
      </c>
      <c r="G20" s="68">
        <v>0</v>
      </c>
      <c r="H20" s="69">
        <v>207861</v>
      </c>
      <c r="I20" s="68">
        <v>0</v>
      </c>
      <c r="J20" s="68">
        <v>2</v>
      </c>
      <c r="K20" s="68">
        <v>0</v>
      </c>
      <c r="L20" s="69">
        <v>310.5324</v>
      </c>
      <c r="M20" s="69">
        <v>29.8</v>
      </c>
      <c r="N20" s="70">
        <v>0</v>
      </c>
      <c r="O20" s="71">
        <v>231</v>
      </c>
      <c r="P20" s="58">
        <f t="shared" si="2"/>
        <v>231</v>
      </c>
      <c r="Q20" s="38">
        <v>18</v>
      </c>
      <c r="R20" s="77">
        <f t="shared" si="3"/>
        <v>8310.2679735358761</v>
      </c>
      <c r="S20" s="73">
        <f>'Mérida oeste'!F23*1000000</f>
        <v>34793.429951600003</v>
      </c>
      <c r="T20" s="74">
        <f t="shared" si="9"/>
        <v>933.82481218622638</v>
      </c>
      <c r="V20" s="78">
        <f t="shared" si="4"/>
        <v>231</v>
      </c>
      <c r="W20" s="79">
        <f t="shared" si="10"/>
        <v>8157.6887699999997</v>
      </c>
      <c r="Y20" s="76">
        <f t="shared" si="11"/>
        <v>1.9196719018867872</v>
      </c>
      <c r="Z20" s="73">
        <f t="shared" si="12"/>
        <v>8.0372823188196012</v>
      </c>
      <c r="AA20" s="74">
        <f t="shared" si="13"/>
        <v>7.6178521835189379</v>
      </c>
      <c r="AE20" s="121" t="str">
        <f t="shared" si="5"/>
        <v>654161</v>
      </c>
      <c r="AF20" s="142"/>
      <c r="AG20" s="143"/>
      <c r="AH20" s="144"/>
      <c r="AI20" s="145">
        <f t="shared" si="0"/>
        <v>654161</v>
      </c>
      <c r="AJ20" s="146">
        <f t="shared" si="6"/>
        <v>654161</v>
      </c>
      <c r="AK20" s="122"/>
      <c r="AL20" s="138">
        <f t="shared" si="7"/>
        <v>0</v>
      </c>
      <c r="AM20" s="147">
        <f t="shared" si="7"/>
        <v>231</v>
      </c>
      <c r="AN20" s="148">
        <f t="shared" si="8"/>
        <v>231</v>
      </c>
      <c r="AO20" s="149">
        <f t="shared" si="1"/>
        <v>1</v>
      </c>
      <c r="AP20" s="122"/>
    </row>
    <row r="21" spans="1:42" x14ac:dyDescent="0.2">
      <c r="A21" s="66">
        <v>225</v>
      </c>
      <c r="B21" s="67">
        <v>0.375</v>
      </c>
      <c r="C21" s="68">
        <v>2013</v>
      </c>
      <c r="D21" s="68">
        <v>8</v>
      </c>
      <c r="E21" s="68">
        <v>19</v>
      </c>
      <c r="F21" s="69">
        <v>654392</v>
      </c>
      <c r="G21" s="68">
        <v>0</v>
      </c>
      <c r="H21" s="69">
        <v>207872</v>
      </c>
      <c r="I21" s="68">
        <v>0</v>
      </c>
      <c r="J21" s="68">
        <v>2</v>
      </c>
      <c r="K21" s="68">
        <v>0</v>
      </c>
      <c r="L21" s="69">
        <v>311.30680000000001</v>
      </c>
      <c r="M21" s="69">
        <v>30.2</v>
      </c>
      <c r="N21" s="70">
        <v>0</v>
      </c>
      <c r="O21" s="71">
        <v>1787</v>
      </c>
      <c r="P21" s="58">
        <f t="shared" si="2"/>
        <v>1787</v>
      </c>
      <c r="Q21" s="38">
        <v>19</v>
      </c>
      <c r="R21" s="77">
        <f t="shared" si="3"/>
        <v>8266.0468831804719</v>
      </c>
      <c r="S21" s="73">
        <f>'Mérida oeste'!F24*1000000</f>
        <v>34608.285090500001</v>
      </c>
      <c r="T21" s="74">
        <f t="shared" si="9"/>
        <v>928.85568826298959</v>
      </c>
      <c r="V21" s="78">
        <f t="shared" si="4"/>
        <v>1787</v>
      </c>
      <c r="W21" s="79">
        <f t="shared" si="10"/>
        <v>63107.315289999999</v>
      </c>
      <c r="Y21" s="76">
        <f t="shared" si="11"/>
        <v>14.771425780243503</v>
      </c>
      <c r="Z21" s="73">
        <f t="shared" si="12"/>
        <v>61.845005456723506</v>
      </c>
      <c r="AA21" s="74">
        <f t="shared" si="13"/>
        <v>58.617588778122432</v>
      </c>
      <c r="AE21" s="121" t="str">
        <f t="shared" si="5"/>
        <v>654392</v>
      </c>
      <c r="AF21" s="142"/>
      <c r="AG21" s="143"/>
      <c r="AH21" s="144"/>
      <c r="AI21" s="145">
        <f t="shared" si="0"/>
        <v>654392</v>
      </c>
      <c r="AJ21" s="146">
        <f t="shared" si="6"/>
        <v>654392</v>
      </c>
      <c r="AK21" s="122"/>
      <c r="AL21" s="138">
        <f t="shared" si="7"/>
        <v>0</v>
      </c>
      <c r="AM21" s="147">
        <f t="shared" si="7"/>
        <v>1787</v>
      </c>
      <c r="AN21" s="148">
        <f t="shared" si="8"/>
        <v>1787</v>
      </c>
      <c r="AO21" s="149">
        <f t="shared" si="1"/>
        <v>1</v>
      </c>
      <c r="AP21" s="122"/>
    </row>
    <row r="22" spans="1:42" x14ac:dyDescent="0.2">
      <c r="A22" s="66">
        <v>225</v>
      </c>
      <c r="B22" s="67">
        <v>0.375</v>
      </c>
      <c r="C22" s="68">
        <v>2013</v>
      </c>
      <c r="D22" s="68">
        <v>8</v>
      </c>
      <c r="E22" s="68">
        <v>20</v>
      </c>
      <c r="F22" s="69">
        <v>656179</v>
      </c>
      <c r="G22" s="68">
        <v>0</v>
      </c>
      <c r="H22" s="69">
        <v>207953</v>
      </c>
      <c r="I22" s="68">
        <v>0</v>
      </c>
      <c r="J22" s="68">
        <v>2</v>
      </c>
      <c r="K22" s="68">
        <v>0</v>
      </c>
      <c r="L22" s="69">
        <v>310.79700000000003</v>
      </c>
      <c r="M22" s="69">
        <v>29.4</v>
      </c>
      <c r="N22" s="70">
        <v>0</v>
      </c>
      <c r="O22" s="71">
        <v>1922</v>
      </c>
      <c r="P22" s="58">
        <f t="shared" si="2"/>
        <v>1922</v>
      </c>
      <c r="Q22" s="38">
        <v>20</v>
      </c>
      <c r="R22" s="77">
        <f t="shared" si="3"/>
        <v>8239.9042387742429</v>
      </c>
      <c r="S22" s="73">
        <f>'Mérida oeste'!F25*1000000</f>
        <v>34498.831066899998</v>
      </c>
      <c r="T22" s="74">
        <f t="shared" si="9"/>
        <v>925.91803931106165</v>
      </c>
      <c r="V22" s="78">
        <f t="shared" si="4"/>
        <v>1922</v>
      </c>
      <c r="W22" s="79">
        <f t="shared" si="10"/>
        <v>67874.795740000001</v>
      </c>
      <c r="Y22" s="76">
        <f t="shared" si="11"/>
        <v>15.837095946924094</v>
      </c>
      <c r="Z22" s="73">
        <f t="shared" si="12"/>
        <v>66.306753310581797</v>
      </c>
      <c r="AA22" s="74">
        <f t="shared" si="13"/>
        <v>62.846497790219594</v>
      </c>
      <c r="AE22" s="121" t="str">
        <f t="shared" si="5"/>
        <v>656179</v>
      </c>
      <c r="AF22" s="142"/>
      <c r="AG22" s="143"/>
      <c r="AH22" s="144"/>
      <c r="AI22" s="145">
        <f t="shared" si="0"/>
        <v>656179</v>
      </c>
      <c r="AJ22" s="146">
        <f t="shared" si="6"/>
        <v>656179</v>
      </c>
      <c r="AK22" s="122"/>
      <c r="AL22" s="138">
        <f t="shared" si="7"/>
        <v>0</v>
      </c>
      <c r="AM22" s="147">
        <f t="shared" si="7"/>
        <v>1922</v>
      </c>
      <c r="AN22" s="148">
        <f t="shared" si="8"/>
        <v>1922</v>
      </c>
      <c r="AO22" s="149">
        <f t="shared" si="1"/>
        <v>1</v>
      </c>
      <c r="AP22" s="122"/>
    </row>
    <row r="23" spans="1:42" x14ac:dyDescent="0.2">
      <c r="A23" s="66">
        <v>225</v>
      </c>
      <c r="B23" s="67">
        <v>0.375</v>
      </c>
      <c r="C23" s="68">
        <v>2013</v>
      </c>
      <c r="D23" s="68">
        <v>8</v>
      </c>
      <c r="E23" s="68">
        <v>21</v>
      </c>
      <c r="F23" s="69">
        <v>658101</v>
      </c>
      <c r="G23" s="68">
        <v>0</v>
      </c>
      <c r="H23" s="69">
        <v>208040</v>
      </c>
      <c r="I23" s="68">
        <v>0</v>
      </c>
      <c r="J23" s="68">
        <v>2</v>
      </c>
      <c r="K23" s="68">
        <v>0</v>
      </c>
      <c r="L23" s="69">
        <v>310.17750000000001</v>
      </c>
      <c r="M23" s="69">
        <v>29.3</v>
      </c>
      <c r="N23" s="70">
        <v>0</v>
      </c>
      <c r="O23" s="71">
        <v>1861</v>
      </c>
      <c r="P23" s="58">
        <f t="shared" si="2"/>
        <v>1861</v>
      </c>
      <c r="Q23" s="38">
        <v>21</v>
      </c>
      <c r="R23" s="77">
        <f t="shared" si="3"/>
        <v>8348.0869054170253</v>
      </c>
      <c r="S23" s="73">
        <f>'Mérida oeste'!F26*1000000</f>
        <v>34951.7702556</v>
      </c>
      <c r="T23" s="74">
        <f t="shared" si="9"/>
        <v>938.07452556171108</v>
      </c>
      <c r="V23" s="78">
        <f t="shared" si="4"/>
        <v>1861</v>
      </c>
      <c r="W23" s="79">
        <f t="shared" si="10"/>
        <v>65720.600869999995</v>
      </c>
      <c r="Y23" s="76">
        <f t="shared" si="11"/>
        <v>15.535789730981083</v>
      </c>
      <c r="Z23" s="73">
        <f t="shared" si="12"/>
        <v>65.045244445671599</v>
      </c>
      <c r="AA23" s="74">
        <f t="shared" si="13"/>
        <v>61.650821480755823</v>
      </c>
      <c r="AE23" s="121" t="str">
        <f t="shared" si="5"/>
        <v>658101</v>
      </c>
      <c r="AF23" s="142"/>
      <c r="AG23" s="143"/>
      <c r="AH23" s="144"/>
      <c r="AI23" s="145">
        <f t="shared" si="0"/>
        <v>658101</v>
      </c>
      <c r="AJ23" s="146">
        <f t="shared" si="6"/>
        <v>658101</v>
      </c>
      <c r="AK23" s="122"/>
      <c r="AL23" s="138">
        <f t="shared" si="7"/>
        <v>0</v>
      </c>
      <c r="AM23" s="147">
        <f t="shared" si="7"/>
        <v>1861</v>
      </c>
      <c r="AN23" s="148">
        <f t="shared" si="8"/>
        <v>1861</v>
      </c>
      <c r="AO23" s="149">
        <f t="shared" si="1"/>
        <v>1</v>
      </c>
      <c r="AP23" s="122"/>
    </row>
    <row r="24" spans="1:42" x14ac:dyDescent="0.2">
      <c r="A24" s="66">
        <v>225</v>
      </c>
      <c r="B24" s="67">
        <v>0.375</v>
      </c>
      <c r="C24" s="68">
        <v>2013</v>
      </c>
      <c r="D24" s="68">
        <v>8</v>
      </c>
      <c r="E24" s="68">
        <v>22</v>
      </c>
      <c r="F24" s="69">
        <v>659962</v>
      </c>
      <c r="G24" s="68">
        <v>0</v>
      </c>
      <c r="H24" s="69">
        <v>208125</v>
      </c>
      <c r="I24" s="68">
        <v>0</v>
      </c>
      <c r="J24" s="68">
        <v>2</v>
      </c>
      <c r="K24" s="68">
        <v>0</v>
      </c>
      <c r="L24" s="69">
        <v>310.81830000000002</v>
      </c>
      <c r="M24" s="69">
        <v>30.3</v>
      </c>
      <c r="N24" s="70">
        <v>0</v>
      </c>
      <c r="O24" s="71">
        <v>1759</v>
      </c>
      <c r="P24" s="58">
        <f t="shared" si="2"/>
        <v>1759</v>
      </c>
      <c r="Q24" s="38">
        <v>22</v>
      </c>
      <c r="R24" s="77">
        <f t="shared" si="3"/>
        <v>8301.1567314177883</v>
      </c>
      <c r="S24" s="73">
        <f>'Mérida oeste'!F27*1000000</f>
        <v>34755.283003099998</v>
      </c>
      <c r="T24" s="74">
        <f t="shared" si="9"/>
        <v>932.80098190941681</v>
      </c>
      <c r="V24" s="78">
        <f t="shared" si="4"/>
        <v>1759</v>
      </c>
      <c r="W24" s="79">
        <f t="shared" si="10"/>
        <v>62118.504529999998</v>
      </c>
      <c r="Y24" s="76">
        <f t="shared" si="11"/>
        <v>14.601734690563889</v>
      </c>
      <c r="Z24" s="73">
        <f t="shared" si="12"/>
        <v>61.134542802452891</v>
      </c>
      <c r="AA24" s="74">
        <f t="shared" si="13"/>
        <v>57.944202020328554</v>
      </c>
      <c r="AE24" s="121" t="str">
        <f t="shared" si="5"/>
        <v>659962</v>
      </c>
      <c r="AF24" s="142"/>
      <c r="AG24" s="143"/>
      <c r="AH24" s="144"/>
      <c r="AI24" s="145">
        <f t="shared" si="0"/>
        <v>659962</v>
      </c>
      <c r="AJ24" s="146">
        <f t="shared" si="6"/>
        <v>659962</v>
      </c>
      <c r="AK24" s="122"/>
      <c r="AL24" s="138">
        <f t="shared" si="7"/>
        <v>0</v>
      </c>
      <c r="AM24" s="147">
        <f t="shared" si="7"/>
        <v>1759</v>
      </c>
      <c r="AN24" s="148">
        <f t="shared" si="8"/>
        <v>1759</v>
      </c>
      <c r="AO24" s="149">
        <f t="shared" si="1"/>
        <v>1</v>
      </c>
      <c r="AP24" s="122"/>
    </row>
    <row r="25" spans="1:42" x14ac:dyDescent="0.2">
      <c r="A25" s="66">
        <v>225</v>
      </c>
      <c r="B25" s="67">
        <v>0.375</v>
      </c>
      <c r="C25" s="68">
        <v>2013</v>
      </c>
      <c r="D25" s="68">
        <v>8</v>
      </c>
      <c r="E25" s="68">
        <v>23</v>
      </c>
      <c r="F25" s="69">
        <v>661721</v>
      </c>
      <c r="G25" s="68">
        <v>0</v>
      </c>
      <c r="H25" s="69">
        <v>208205</v>
      </c>
      <c r="I25" s="68">
        <v>0</v>
      </c>
      <c r="J25" s="68">
        <v>2</v>
      </c>
      <c r="K25" s="68">
        <v>0</v>
      </c>
      <c r="L25" s="69">
        <v>309.50310000000002</v>
      </c>
      <c r="M25" s="69">
        <v>29.5</v>
      </c>
      <c r="N25" s="70">
        <v>0</v>
      </c>
      <c r="O25" s="71">
        <v>1436</v>
      </c>
      <c r="P25" s="58">
        <f t="shared" si="2"/>
        <v>1436</v>
      </c>
      <c r="Q25" s="38">
        <v>23</v>
      </c>
      <c r="R25" s="77">
        <f t="shared" si="3"/>
        <v>8334.6059360609524</v>
      </c>
      <c r="S25" s="73">
        <f>'Mérida oeste'!F28*1000000</f>
        <v>34895.328133099996</v>
      </c>
      <c r="T25" s="74">
        <f t="shared" si="9"/>
        <v>936.55966903516924</v>
      </c>
      <c r="V25" s="78">
        <f t="shared" si="4"/>
        <v>1436</v>
      </c>
      <c r="W25" s="79">
        <f t="shared" si="10"/>
        <v>50711.866119999999</v>
      </c>
      <c r="Y25" s="76">
        <f t="shared" si="11"/>
        <v>11.968494124183529</v>
      </c>
      <c r="Z25" s="73">
        <f t="shared" si="12"/>
        <v>50.109691199131596</v>
      </c>
      <c r="AA25" s="74">
        <f t="shared" si="13"/>
        <v>47.49468854950301</v>
      </c>
      <c r="AE25" s="121" t="str">
        <f t="shared" si="5"/>
        <v>661721</v>
      </c>
      <c r="AF25" s="142"/>
      <c r="AG25" s="143"/>
      <c r="AH25" s="144"/>
      <c r="AI25" s="145">
        <f t="shared" si="0"/>
        <v>661721</v>
      </c>
      <c r="AJ25" s="146">
        <f t="shared" si="6"/>
        <v>661721</v>
      </c>
      <c r="AK25" s="122"/>
      <c r="AL25" s="138">
        <f t="shared" si="7"/>
        <v>0</v>
      </c>
      <c r="AM25" s="147">
        <f t="shared" si="7"/>
        <v>1436</v>
      </c>
      <c r="AN25" s="148">
        <f t="shared" si="8"/>
        <v>1436</v>
      </c>
      <c r="AO25" s="149">
        <f t="shared" si="1"/>
        <v>1</v>
      </c>
      <c r="AP25" s="122"/>
    </row>
    <row r="26" spans="1:42" x14ac:dyDescent="0.2">
      <c r="A26" s="66">
        <v>225</v>
      </c>
      <c r="B26" s="67">
        <v>0.375</v>
      </c>
      <c r="C26" s="68">
        <v>2013</v>
      </c>
      <c r="D26" s="68">
        <v>8</v>
      </c>
      <c r="E26" s="68">
        <v>24</v>
      </c>
      <c r="F26" s="69">
        <v>663157</v>
      </c>
      <c r="G26" s="68">
        <v>0</v>
      </c>
      <c r="H26" s="69">
        <v>208270</v>
      </c>
      <c r="I26" s="68">
        <v>0</v>
      </c>
      <c r="J26" s="68">
        <v>2</v>
      </c>
      <c r="K26" s="68">
        <v>0</v>
      </c>
      <c r="L26" s="69">
        <v>310.18549999999999</v>
      </c>
      <c r="M26" s="69">
        <v>28.5</v>
      </c>
      <c r="N26" s="70">
        <v>0</v>
      </c>
      <c r="O26" s="71">
        <v>611</v>
      </c>
      <c r="P26" s="58">
        <f t="shared" si="2"/>
        <v>611</v>
      </c>
      <c r="Q26" s="38">
        <v>24</v>
      </c>
      <c r="R26" s="77">
        <f t="shared" si="3"/>
        <v>8369.4567586701069</v>
      </c>
      <c r="S26" s="73">
        <f>'Mérida oeste'!F29*1000000</f>
        <v>35041.241557200003</v>
      </c>
      <c r="T26" s="74">
        <f t="shared" si="9"/>
        <v>940.47585597175987</v>
      </c>
      <c r="V26" s="78">
        <f t="shared" si="4"/>
        <v>611</v>
      </c>
      <c r="W26" s="79">
        <f t="shared" si="10"/>
        <v>21577.263370000001</v>
      </c>
      <c r="Y26" s="76">
        <f t="shared" si="11"/>
        <v>5.113738079547435</v>
      </c>
      <c r="Z26" s="73">
        <f t="shared" si="12"/>
        <v>21.410198591449202</v>
      </c>
      <c r="AA26" s="74">
        <f t="shared" si="13"/>
        <v>20.292895237428851</v>
      </c>
      <c r="AE26" s="121" t="str">
        <f t="shared" si="5"/>
        <v>663157</v>
      </c>
      <c r="AF26" s="142"/>
      <c r="AG26" s="143"/>
      <c r="AH26" s="144"/>
      <c r="AI26" s="145">
        <f t="shared" si="0"/>
        <v>663157</v>
      </c>
      <c r="AJ26" s="146">
        <f t="shared" si="6"/>
        <v>663157</v>
      </c>
      <c r="AK26" s="122"/>
      <c r="AL26" s="138">
        <f t="shared" si="7"/>
        <v>0</v>
      </c>
      <c r="AM26" s="147">
        <f t="shared" si="7"/>
        <v>611</v>
      </c>
      <c r="AN26" s="148">
        <f t="shared" si="8"/>
        <v>611</v>
      </c>
      <c r="AO26" s="149">
        <f t="shared" si="1"/>
        <v>1</v>
      </c>
      <c r="AP26" s="122"/>
    </row>
    <row r="27" spans="1:42" x14ac:dyDescent="0.2">
      <c r="A27" s="66">
        <v>225</v>
      </c>
      <c r="B27" s="67">
        <v>0.375</v>
      </c>
      <c r="C27" s="68">
        <v>2013</v>
      </c>
      <c r="D27" s="68">
        <v>8</v>
      </c>
      <c r="E27" s="68">
        <v>25</v>
      </c>
      <c r="F27" s="69">
        <v>663768</v>
      </c>
      <c r="G27" s="68">
        <v>0</v>
      </c>
      <c r="H27" s="69">
        <v>208298</v>
      </c>
      <c r="I27" s="68">
        <v>0</v>
      </c>
      <c r="J27" s="68">
        <v>2</v>
      </c>
      <c r="K27" s="68">
        <v>0</v>
      </c>
      <c r="L27" s="69">
        <v>310.51589999999999</v>
      </c>
      <c r="M27" s="69">
        <v>27</v>
      </c>
      <c r="N27" s="70">
        <v>0</v>
      </c>
      <c r="O27" s="71">
        <v>262</v>
      </c>
      <c r="P27" s="58">
        <f t="shared" si="2"/>
        <v>262</v>
      </c>
      <c r="Q27" s="38">
        <v>25</v>
      </c>
      <c r="R27" s="77">
        <f t="shared" si="3"/>
        <v>8385.833118993025</v>
      </c>
      <c r="S27" s="73">
        <f>'Mérida oeste'!F30*1000000</f>
        <v>35109.8061026</v>
      </c>
      <c r="T27" s="74">
        <f t="shared" si="9"/>
        <v>942.31606758124622</v>
      </c>
      <c r="V27" s="78">
        <f t="shared" si="4"/>
        <v>262</v>
      </c>
      <c r="W27" s="79">
        <f t="shared" si="10"/>
        <v>9252.4435400000002</v>
      </c>
      <c r="Y27" s="76">
        <f t="shared" si="11"/>
        <v>2.1970882771761726</v>
      </c>
      <c r="Z27" s="73">
        <f t="shared" si="12"/>
        <v>9.1987691988811999</v>
      </c>
      <c r="AA27" s="74">
        <f t="shared" si="13"/>
        <v>8.7187262121303046</v>
      </c>
      <c r="AE27" s="121" t="str">
        <f t="shared" si="5"/>
        <v>663768</v>
      </c>
      <c r="AF27" s="142"/>
      <c r="AG27" s="143"/>
      <c r="AH27" s="144"/>
      <c r="AI27" s="145">
        <f t="shared" si="0"/>
        <v>663768</v>
      </c>
      <c r="AJ27" s="146">
        <f t="shared" si="6"/>
        <v>663768</v>
      </c>
      <c r="AK27" s="122"/>
      <c r="AL27" s="138">
        <f t="shared" si="7"/>
        <v>0</v>
      </c>
      <c r="AM27" s="147">
        <f t="shared" si="7"/>
        <v>262</v>
      </c>
      <c r="AN27" s="148">
        <f t="shared" si="8"/>
        <v>262</v>
      </c>
      <c r="AO27" s="149">
        <f t="shared" si="1"/>
        <v>1</v>
      </c>
      <c r="AP27" s="122"/>
    </row>
    <row r="28" spans="1:42" x14ac:dyDescent="0.2">
      <c r="A28" s="66">
        <v>225</v>
      </c>
      <c r="B28" s="67">
        <v>0.375</v>
      </c>
      <c r="C28" s="68">
        <v>2013</v>
      </c>
      <c r="D28" s="68">
        <v>8</v>
      </c>
      <c r="E28" s="68">
        <v>26</v>
      </c>
      <c r="F28" s="69">
        <v>664030</v>
      </c>
      <c r="G28" s="68">
        <v>0</v>
      </c>
      <c r="H28" s="69">
        <v>208310</v>
      </c>
      <c r="I28" s="68">
        <v>0</v>
      </c>
      <c r="J28" s="68">
        <v>2</v>
      </c>
      <c r="K28" s="68">
        <v>0</v>
      </c>
      <c r="L28" s="69">
        <v>311.57350000000002</v>
      </c>
      <c r="M28" s="69">
        <v>29.9</v>
      </c>
      <c r="N28" s="70">
        <v>0</v>
      </c>
      <c r="O28" s="71">
        <v>1540</v>
      </c>
      <c r="P28" s="58">
        <f t="shared" si="2"/>
        <v>1540</v>
      </c>
      <c r="Q28" s="38">
        <v>26</v>
      </c>
      <c r="R28" s="77">
        <f t="shared" si="3"/>
        <v>8348.1788621859178</v>
      </c>
      <c r="S28" s="73">
        <f>'Mérida oeste'!F31*1000000</f>
        <v>34952.155260200001</v>
      </c>
      <c r="T28" s="74">
        <f t="shared" si="9"/>
        <v>938.08485874383155</v>
      </c>
      <c r="V28" s="78">
        <f t="shared" si="4"/>
        <v>1540</v>
      </c>
      <c r="W28" s="79">
        <f t="shared" si="10"/>
        <v>54384.591800000002</v>
      </c>
      <c r="Y28" s="76">
        <f t="shared" si="11"/>
        <v>12.856195447766313</v>
      </c>
      <c r="Z28" s="73">
        <f t="shared" si="12"/>
        <v>53.826319100707998</v>
      </c>
      <c r="AA28" s="74">
        <f t="shared" si="13"/>
        <v>51.017362116543943</v>
      </c>
      <c r="AE28" s="121" t="str">
        <f t="shared" si="5"/>
        <v>664030</v>
      </c>
      <c r="AF28" s="142"/>
      <c r="AG28" s="143"/>
      <c r="AH28" s="144"/>
      <c r="AI28" s="145">
        <f t="shared" si="0"/>
        <v>664030</v>
      </c>
      <c r="AJ28" s="146">
        <f t="shared" si="6"/>
        <v>664030</v>
      </c>
      <c r="AK28" s="122"/>
      <c r="AL28" s="138">
        <f t="shared" si="7"/>
        <v>0</v>
      </c>
      <c r="AM28" s="147">
        <f t="shared" si="7"/>
        <v>1540</v>
      </c>
      <c r="AN28" s="148">
        <f t="shared" si="8"/>
        <v>1540</v>
      </c>
      <c r="AO28" s="149">
        <f t="shared" si="1"/>
        <v>1</v>
      </c>
      <c r="AP28" s="122"/>
    </row>
    <row r="29" spans="1:42" x14ac:dyDescent="0.2">
      <c r="A29" s="66">
        <v>225</v>
      </c>
      <c r="B29" s="67">
        <v>0.375</v>
      </c>
      <c r="C29" s="68">
        <v>2013</v>
      </c>
      <c r="D29" s="68">
        <v>8</v>
      </c>
      <c r="E29" s="68">
        <v>27</v>
      </c>
      <c r="F29" s="69">
        <v>665570</v>
      </c>
      <c r="G29" s="68">
        <v>0</v>
      </c>
      <c r="H29" s="69">
        <v>208380</v>
      </c>
      <c r="I29" s="68">
        <v>0</v>
      </c>
      <c r="J29" s="68">
        <v>2</v>
      </c>
      <c r="K29" s="68">
        <v>0</v>
      </c>
      <c r="L29" s="69">
        <v>311.93830000000003</v>
      </c>
      <c r="M29" s="69">
        <v>29.9</v>
      </c>
      <c r="N29" s="70">
        <v>0</v>
      </c>
      <c r="O29" s="71">
        <v>2108</v>
      </c>
      <c r="P29" s="58">
        <f t="shared" si="2"/>
        <v>2108</v>
      </c>
      <c r="Q29" s="38">
        <v>27</v>
      </c>
      <c r="R29" s="77">
        <f t="shared" si="3"/>
        <v>8461.7158343126011</v>
      </c>
      <c r="S29" s="73">
        <f>'Mérida oeste'!F32*1000000</f>
        <v>35427.511855099998</v>
      </c>
      <c r="T29" s="74">
        <f t="shared" si="9"/>
        <v>950.84300830170696</v>
      </c>
      <c r="V29" s="78">
        <f t="shared" si="4"/>
        <v>2108</v>
      </c>
      <c r="W29" s="79">
        <f t="shared" si="10"/>
        <v>74443.324359999999</v>
      </c>
      <c r="Y29" s="76">
        <f t="shared" si="11"/>
        <v>17.837296978730961</v>
      </c>
      <c r="Z29" s="73">
        <f t="shared" si="12"/>
        <v>74.681194990550807</v>
      </c>
      <c r="AA29" s="74">
        <f t="shared" si="13"/>
        <v>70.783914482442142</v>
      </c>
      <c r="AE29" s="121" t="str">
        <f t="shared" si="5"/>
        <v>665570</v>
      </c>
      <c r="AF29" s="142"/>
      <c r="AG29" s="143"/>
      <c r="AH29" s="144"/>
      <c r="AI29" s="145">
        <f t="shared" si="0"/>
        <v>665570</v>
      </c>
      <c r="AJ29" s="146">
        <f t="shared" si="6"/>
        <v>665570</v>
      </c>
      <c r="AK29" s="122"/>
      <c r="AL29" s="138">
        <f t="shared" si="7"/>
        <v>0</v>
      </c>
      <c r="AM29" s="147">
        <f t="shared" si="7"/>
        <v>2108</v>
      </c>
      <c r="AN29" s="148">
        <f t="shared" si="8"/>
        <v>2108</v>
      </c>
      <c r="AO29" s="149">
        <f t="shared" si="1"/>
        <v>1</v>
      </c>
      <c r="AP29" s="122"/>
    </row>
    <row r="30" spans="1:42" x14ac:dyDescent="0.2">
      <c r="A30" s="66">
        <v>225</v>
      </c>
      <c r="B30" s="67">
        <v>0.375</v>
      </c>
      <c r="C30" s="68">
        <v>2013</v>
      </c>
      <c r="D30" s="68">
        <v>8</v>
      </c>
      <c r="E30" s="68">
        <v>28</v>
      </c>
      <c r="F30" s="69">
        <v>667678</v>
      </c>
      <c r="G30" s="68">
        <v>0</v>
      </c>
      <c r="H30" s="69">
        <v>208476</v>
      </c>
      <c r="I30" s="68">
        <v>0</v>
      </c>
      <c r="J30" s="68">
        <v>2</v>
      </c>
      <c r="K30" s="68">
        <v>0</v>
      </c>
      <c r="L30" s="69">
        <v>312.0188</v>
      </c>
      <c r="M30" s="69">
        <v>30</v>
      </c>
      <c r="N30" s="70">
        <v>0</v>
      </c>
      <c r="O30" s="71">
        <v>1985</v>
      </c>
      <c r="P30" s="58">
        <f t="shared" si="2"/>
        <v>1985</v>
      </c>
      <c r="Q30" s="38">
        <v>28</v>
      </c>
      <c r="R30" s="77">
        <f t="shared" si="3"/>
        <v>8252.2156057131942</v>
      </c>
      <c r="S30" s="73">
        <f>'Mérida oeste'!F33*1000000</f>
        <v>34550.376298000003</v>
      </c>
      <c r="T30" s="74">
        <f t="shared" si="9"/>
        <v>927.30146761399158</v>
      </c>
      <c r="V30" s="78">
        <f t="shared" si="4"/>
        <v>1985</v>
      </c>
      <c r="W30" s="79">
        <f t="shared" si="10"/>
        <v>70099.619949999993</v>
      </c>
      <c r="Y30" s="76">
        <f t="shared" si="11"/>
        <v>16.38064797734069</v>
      </c>
      <c r="Z30" s="73">
        <f t="shared" si="12"/>
        <v>68.582496951530004</v>
      </c>
      <c r="AA30" s="74">
        <f t="shared" si="13"/>
        <v>65.003480458818032</v>
      </c>
      <c r="AE30" s="121" t="str">
        <f t="shared" si="5"/>
        <v>667678</v>
      </c>
      <c r="AF30" s="142"/>
      <c r="AG30" s="143"/>
      <c r="AH30" s="144"/>
      <c r="AI30" s="145">
        <f t="shared" si="0"/>
        <v>667678</v>
      </c>
      <c r="AJ30" s="146">
        <f t="shared" si="6"/>
        <v>667678</v>
      </c>
      <c r="AK30" s="122"/>
      <c r="AL30" s="138">
        <f t="shared" si="7"/>
        <v>0</v>
      </c>
      <c r="AM30" s="147">
        <f t="shared" si="7"/>
        <v>1985</v>
      </c>
      <c r="AN30" s="148">
        <f t="shared" si="8"/>
        <v>1985</v>
      </c>
      <c r="AO30" s="149">
        <f t="shared" si="1"/>
        <v>1</v>
      </c>
      <c r="AP30" s="122"/>
    </row>
    <row r="31" spans="1:42" x14ac:dyDescent="0.2">
      <c r="A31" s="66">
        <v>225</v>
      </c>
      <c r="B31" s="67">
        <v>0.375</v>
      </c>
      <c r="C31" s="68">
        <v>2013</v>
      </c>
      <c r="D31" s="68">
        <v>8</v>
      </c>
      <c r="E31" s="68">
        <v>29</v>
      </c>
      <c r="F31" s="69">
        <v>669663</v>
      </c>
      <c r="G31" s="68">
        <v>0</v>
      </c>
      <c r="H31" s="69">
        <v>208567</v>
      </c>
      <c r="I31" s="68">
        <v>0</v>
      </c>
      <c r="J31" s="68">
        <v>2</v>
      </c>
      <c r="K31" s="68">
        <v>0</v>
      </c>
      <c r="L31" s="69">
        <v>312.3766</v>
      </c>
      <c r="M31" s="69">
        <v>29.1</v>
      </c>
      <c r="N31" s="70">
        <v>0</v>
      </c>
      <c r="O31" s="71">
        <v>2194</v>
      </c>
      <c r="P31" s="58">
        <f t="shared" si="2"/>
        <v>2194</v>
      </c>
      <c r="Q31" s="38">
        <v>29</v>
      </c>
      <c r="R31" s="77">
        <f t="shared" si="3"/>
        <v>8258.1324744434896</v>
      </c>
      <c r="S31" s="73">
        <f>'Mérida oeste'!F34*1000000</f>
        <v>34575.149043999998</v>
      </c>
      <c r="T31" s="74">
        <f t="shared" si="9"/>
        <v>927.96634615321489</v>
      </c>
      <c r="V31" s="78">
        <f t="shared" si="4"/>
        <v>2194</v>
      </c>
      <c r="W31" s="79">
        <f t="shared" si="10"/>
        <v>77480.385979999992</v>
      </c>
      <c r="Y31" s="76">
        <f t="shared" si="11"/>
        <v>18.118342648929016</v>
      </c>
      <c r="Z31" s="73">
        <f t="shared" si="12"/>
        <v>75.857877002536</v>
      </c>
      <c r="AA31" s="74">
        <f t="shared" si="13"/>
        <v>71.899190676401375</v>
      </c>
      <c r="AE31" s="121" t="str">
        <f t="shared" si="5"/>
        <v>669663</v>
      </c>
      <c r="AF31" s="142"/>
      <c r="AG31" s="143"/>
      <c r="AH31" s="144"/>
      <c r="AI31" s="145">
        <f t="shared" si="0"/>
        <v>669663</v>
      </c>
      <c r="AJ31" s="146">
        <f t="shared" si="6"/>
        <v>669663</v>
      </c>
      <c r="AK31" s="122"/>
      <c r="AL31" s="138">
        <f t="shared" si="7"/>
        <v>0</v>
      </c>
      <c r="AM31" s="147">
        <f t="shared" si="7"/>
        <v>2194</v>
      </c>
      <c r="AN31" s="148">
        <f t="shared" si="8"/>
        <v>2194</v>
      </c>
      <c r="AO31" s="149">
        <f t="shared" si="1"/>
        <v>1</v>
      </c>
      <c r="AP31" s="122"/>
    </row>
    <row r="32" spans="1:42" x14ac:dyDescent="0.2">
      <c r="A32" s="66">
        <v>225</v>
      </c>
      <c r="B32" s="67">
        <v>0.375</v>
      </c>
      <c r="C32" s="68">
        <v>2013</v>
      </c>
      <c r="D32" s="68">
        <v>8</v>
      </c>
      <c r="E32" s="68">
        <v>30</v>
      </c>
      <c r="F32" s="69">
        <v>671857</v>
      </c>
      <c r="G32" s="68">
        <v>0</v>
      </c>
      <c r="H32" s="69">
        <v>208567</v>
      </c>
      <c r="I32" s="68">
        <v>0</v>
      </c>
      <c r="J32" s="68">
        <v>2</v>
      </c>
      <c r="K32" s="68">
        <v>0</v>
      </c>
      <c r="L32" s="69">
        <v>312.3766</v>
      </c>
      <c r="M32" s="69">
        <v>29.1</v>
      </c>
      <c r="N32" s="70">
        <v>0</v>
      </c>
      <c r="O32" s="71">
        <v>1844</v>
      </c>
      <c r="P32" s="58">
        <f t="shared" si="2"/>
        <v>1844</v>
      </c>
      <c r="Q32" s="38">
        <v>30</v>
      </c>
      <c r="R32" s="77">
        <f t="shared" si="3"/>
        <v>8350.8649306869211</v>
      </c>
      <c r="S32" s="73">
        <f>'Mérida oeste'!F35*1000000</f>
        <v>34963.401291800001</v>
      </c>
      <c r="T32" s="74">
        <f t="shared" si="9"/>
        <v>938.38669226128934</v>
      </c>
      <c r="V32" s="78">
        <f t="shared" si="4"/>
        <v>1844</v>
      </c>
      <c r="W32" s="79">
        <f t="shared" si="10"/>
        <v>65120.251479999999</v>
      </c>
      <c r="Y32" s="76">
        <f t="shared" si="11"/>
        <v>15.398994932186682</v>
      </c>
      <c r="Z32" s="73">
        <f t="shared" si="12"/>
        <v>64.472511982079197</v>
      </c>
      <c r="AA32" s="74">
        <f t="shared" si="13"/>
        <v>61.107977385540529</v>
      </c>
      <c r="AE32" s="121" t="str">
        <f t="shared" si="5"/>
        <v>671857</v>
      </c>
      <c r="AF32" s="142"/>
      <c r="AG32" s="143"/>
      <c r="AH32" s="144"/>
      <c r="AI32" s="145">
        <f t="shared" si="0"/>
        <v>671857</v>
      </c>
      <c r="AJ32" s="146">
        <f t="shared" si="6"/>
        <v>671857</v>
      </c>
      <c r="AK32" s="122"/>
      <c r="AL32" s="138">
        <f t="shared" si="7"/>
        <v>0</v>
      </c>
      <c r="AM32" s="147">
        <f t="shared" si="7"/>
        <v>1844</v>
      </c>
      <c r="AN32" s="148">
        <f t="shared" si="8"/>
        <v>1844</v>
      </c>
      <c r="AO32" s="149">
        <f t="shared" si="1"/>
        <v>1</v>
      </c>
      <c r="AP32" s="122"/>
    </row>
    <row r="33" spans="1:42" ht="13.5" thickBot="1" x14ac:dyDescent="0.25">
      <c r="A33" s="66">
        <v>225</v>
      </c>
      <c r="B33" s="67">
        <v>0.375</v>
      </c>
      <c r="C33" s="68">
        <v>2013</v>
      </c>
      <c r="D33" s="68">
        <v>8</v>
      </c>
      <c r="E33" s="68">
        <v>31</v>
      </c>
      <c r="F33" s="69">
        <v>673701</v>
      </c>
      <c r="G33" s="68">
        <v>0</v>
      </c>
      <c r="H33" s="69">
        <v>208567</v>
      </c>
      <c r="I33" s="68">
        <v>0</v>
      </c>
      <c r="J33" s="68">
        <v>2</v>
      </c>
      <c r="K33" s="68">
        <v>0</v>
      </c>
      <c r="L33" s="69">
        <v>312.3766</v>
      </c>
      <c r="M33" s="69">
        <v>29.1</v>
      </c>
      <c r="N33" s="70">
        <v>0</v>
      </c>
      <c r="O33" s="71">
        <v>1401</v>
      </c>
      <c r="P33" s="58">
        <f t="shared" si="2"/>
        <v>1401</v>
      </c>
      <c r="Q33" s="38">
        <v>31</v>
      </c>
      <c r="R33" s="80">
        <f t="shared" si="3"/>
        <v>8371.1774293732688</v>
      </c>
      <c r="S33" s="81">
        <f>'Mérida oeste'!F36*1000000</f>
        <v>35048.4456613</v>
      </c>
      <c r="T33" s="82">
        <f t="shared" si="9"/>
        <v>940.66920773867423</v>
      </c>
      <c r="V33" s="83">
        <f t="shared" si="4"/>
        <v>1401</v>
      </c>
      <c r="W33" s="84">
        <f t="shared" si="10"/>
        <v>49475.85267</v>
      </c>
      <c r="Y33" s="76">
        <f t="shared" si="11"/>
        <v>11.728019578551949</v>
      </c>
      <c r="Z33" s="73">
        <f t="shared" si="12"/>
        <v>49.102872371481297</v>
      </c>
      <c r="AA33" s="74">
        <f t="shared" si="13"/>
        <v>46.540411133284273</v>
      </c>
      <c r="AE33" s="121" t="str">
        <f t="shared" si="5"/>
        <v>673701</v>
      </c>
      <c r="AF33" s="142"/>
      <c r="AG33" s="143"/>
      <c r="AH33" s="144"/>
      <c r="AI33" s="145">
        <f t="shared" si="0"/>
        <v>673701</v>
      </c>
      <c r="AJ33" s="146">
        <f t="shared" si="6"/>
        <v>673701</v>
      </c>
      <c r="AK33" s="122"/>
      <c r="AL33" s="138">
        <f t="shared" si="7"/>
        <v>0</v>
      </c>
      <c r="AM33" s="150">
        <f t="shared" si="7"/>
        <v>1401</v>
      </c>
      <c r="AN33" s="148">
        <f t="shared" si="8"/>
        <v>1401</v>
      </c>
      <c r="AO33" s="149">
        <f t="shared" si="1"/>
        <v>1</v>
      </c>
      <c r="AP33" s="122"/>
    </row>
    <row r="34" spans="1:42" ht="13.5" thickBot="1" x14ac:dyDescent="0.25">
      <c r="A34" s="85">
        <v>225</v>
      </c>
      <c r="B34" s="86">
        <v>0.375</v>
      </c>
      <c r="C34" s="87">
        <v>2013</v>
      </c>
      <c r="D34" s="87">
        <v>9</v>
      </c>
      <c r="E34" s="87">
        <v>1</v>
      </c>
      <c r="F34" s="88">
        <v>675102</v>
      </c>
      <c r="G34" s="87">
        <v>0</v>
      </c>
      <c r="H34" s="88">
        <v>208567</v>
      </c>
      <c r="I34" s="87">
        <v>0</v>
      </c>
      <c r="J34" s="87">
        <v>2</v>
      </c>
      <c r="K34" s="87">
        <v>0</v>
      </c>
      <c r="L34" s="88">
        <v>312.3766</v>
      </c>
      <c r="M34" s="88">
        <v>29.1</v>
      </c>
      <c r="N34" s="89">
        <v>0</v>
      </c>
      <c r="O34" s="90">
        <v>441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675102</v>
      </c>
      <c r="AF34" s="151"/>
      <c r="AG34" s="152"/>
      <c r="AH34" s="153"/>
      <c r="AI34" s="154">
        <f t="shared" si="0"/>
        <v>675102</v>
      </c>
      <c r="AJ34" s="155">
        <f t="shared" si="6"/>
        <v>675102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312.3766</v>
      </c>
      <c r="M36" s="101">
        <f>MAX(M3:M34)</f>
        <v>32.1</v>
      </c>
      <c r="N36" s="99" t="s">
        <v>10</v>
      </c>
      <c r="O36" s="101">
        <f>SUM(O3:O33)</f>
        <v>55674</v>
      </c>
      <c r="Q36" s="99" t="s">
        <v>45</v>
      </c>
      <c r="R36" s="102">
        <f>AVERAGE(R3:R33)</f>
        <v>8375.652563327294</v>
      </c>
      <c r="S36" s="102">
        <f>AVERAGE(S3:S33)</f>
        <v>35067.182152138717</v>
      </c>
      <c r="T36" s="103">
        <f>AVERAGE(T3:T33)</f>
        <v>941.17207854108801</v>
      </c>
      <c r="V36" s="104">
        <f>SUM(V3:V33)</f>
        <v>55674</v>
      </c>
      <c r="W36" s="105">
        <f>SUM(W3:W33)</f>
        <v>1966108.9375799997</v>
      </c>
      <c r="Y36" s="106">
        <f>SUM(Y3:Y33)</f>
        <v>466.39201026793387</v>
      </c>
      <c r="Z36" s="107">
        <f>SUM(Z3:Z33)</f>
        <v>1952.6900685897856</v>
      </c>
      <c r="AA36" s="108">
        <f>SUM(AA3:AA33)</f>
        <v>1850.7878300991565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20095345</v>
      </c>
      <c r="AK36" s="162" t="s">
        <v>50</v>
      </c>
      <c r="AL36" s="163"/>
      <c r="AM36" s="163"/>
      <c r="AN36" s="161">
        <f>SUM(AN3:AN33)</f>
        <v>55674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310.82560312499999</v>
      </c>
      <c r="M37" s="109">
        <f>AVERAGE(M3:M34)</f>
        <v>29.996874999999999</v>
      </c>
      <c r="N37" s="99" t="s">
        <v>46</v>
      </c>
      <c r="O37" s="110">
        <f>O36*35.31467</f>
        <v>1966108.9375799999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309.37509999999997</v>
      </c>
      <c r="M38" s="110">
        <f>MIN(M3:M34)</f>
        <v>27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341.90816343750004</v>
      </c>
      <c r="M44" s="118">
        <f>M37*(1+$L$43)</f>
        <v>32.996562500000003</v>
      </c>
    </row>
    <row r="45" spans="1:42" x14ac:dyDescent="0.2">
      <c r="K45" s="117" t="s">
        <v>59</v>
      </c>
      <c r="L45" s="118">
        <f>L37*(1-$L$43)</f>
        <v>279.74304281249999</v>
      </c>
      <c r="M45" s="118">
        <f>M37*(1-$L$43)</f>
        <v>26.997187499999999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2013</v>
      </c>
      <c r="D3" s="54">
        <v>8</v>
      </c>
      <c r="E3" s="54">
        <v>1</v>
      </c>
      <c r="F3" s="55">
        <v>278632</v>
      </c>
      <c r="G3" s="54">
        <v>0</v>
      </c>
      <c r="H3" s="55">
        <v>153374</v>
      </c>
      <c r="I3" s="54">
        <v>0</v>
      </c>
      <c r="J3" s="54">
        <v>70</v>
      </c>
      <c r="K3" s="54">
        <v>0</v>
      </c>
      <c r="L3" s="55">
        <v>307.72179999999997</v>
      </c>
      <c r="M3" s="55">
        <v>30.5</v>
      </c>
      <c r="N3" s="56">
        <v>0</v>
      </c>
      <c r="O3" s="57">
        <v>16588</v>
      </c>
      <c r="P3" s="58">
        <f>F4-F3</f>
        <v>16588</v>
      </c>
      <c r="Q3" s="38">
        <v>1</v>
      </c>
      <c r="R3" s="59">
        <f>S3/4.1868</f>
        <v>8293.0363081112064</v>
      </c>
      <c r="S3" s="73">
        <f>'Mérida oeste'!F6*1000000</f>
        <v>34721.2844148</v>
      </c>
      <c r="T3" s="60">
        <f>R3*0.11237</f>
        <v>931.8884899424562</v>
      </c>
      <c r="U3" s="61"/>
      <c r="V3" s="60">
        <f>O3</f>
        <v>16588</v>
      </c>
      <c r="W3" s="62">
        <f>V3*35.31467</f>
        <v>585799.74595999997</v>
      </c>
      <c r="X3" s="61"/>
      <c r="Y3" s="63">
        <f>V3*R3/1000000</f>
        <v>137.56488627894871</v>
      </c>
      <c r="Z3" s="64">
        <f>S3*V3/1000000</f>
        <v>575.95666587270239</v>
      </c>
      <c r="AA3" s="65">
        <f>W3*T3/1000000</f>
        <v>545.90004067133884</v>
      </c>
      <c r="AE3" s="121" t="str">
        <f>RIGHT(F3,6)</f>
        <v>278632</v>
      </c>
      <c r="AF3" s="133"/>
      <c r="AG3" s="134"/>
      <c r="AH3" s="135"/>
      <c r="AI3" s="136">
        <f t="shared" ref="AI3:AI34" si="0">IFERROR(AE3*1,0)</f>
        <v>278632</v>
      </c>
      <c r="AJ3" s="137">
        <f>(AI3-AH3)</f>
        <v>278632</v>
      </c>
      <c r="AK3" s="122"/>
      <c r="AL3" s="138">
        <f>AH4-AH3</f>
        <v>0</v>
      </c>
      <c r="AM3" s="139">
        <f>AI4-AI3</f>
        <v>16588</v>
      </c>
      <c r="AN3" s="140">
        <f>(AM3-AL3)</f>
        <v>16588</v>
      </c>
      <c r="AO3" s="141">
        <f t="shared" ref="AO3:AO33" si="1">IFERROR(AN3/AM3,"")</f>
        <v>1</v>
      </c>
      <c r="AP3" s="122"/>
    </row>
    <row r="4" spans="1:42" x14ac:dyDescent="0.2">
      <c r="A4" s="66">
        <v>227</v>
      </c>
      <c r="B4" s="67">
        <v>0.375</v>
      </c>
      <c r="C4" s="68">
        <v>2013</v>
      </c>
      <c r="D4" s="68">
        <v>8</v>
      </c>
      <c r="E4" s="68">
        <v>2</v>
      </c>
      <c r="F4" s="69">
        <v>295220</v>
      </c>
      <c r="G4" s="68">
        <v>0</v>
      </c>
      <c r="H4" s="69">
        <v>154141</v>
      </c>
      <c r="I4" s="68">
        <v>0</v>
      </c>
      <c r="J4" s="68">
        <v>70</v>
      </c>
      <c r="K4" s="68">
        <v>0</v>
      </c>
      <c r="L4" s="69">
        <v>307.32459999999998</v>
      </c>
      <c r="M4" s="69">
        <v>30.7</v>
      </c>
      <c r="N4" s="70">
        <v>0</v>
      </c>
      <c r="O4" s="71">
        <v>30300</v>
      </c>
      <c r="P4" s="58">
        <f t="shared" ref="P4:P33" si="2">F5-F4</f>
        <v>30300</v>
      </c>
      <c r="Q4" s="38">
        <v>2</v>
      </c>
      <c r="R4" s="72">
        <f t="shared" ref="R4:R33" si="3">S4/4.1868</f>
        <v>8213.7254662510732</v>
      </c>
      <c r="S4" s="73">
        <f>'Mérida oeste'!F7*1000000</f>
        <v>34389.225782099995</v>
      </c>
      <c r="T4" s="74">
        <f>R4*0.11237</f>
        <v>922.97633064263312</v>
      </c>
      <c r="U4" s="61"/>
      <c r="V4" s="74">
        <f t="shared" ref="V4:V33" si="4">O4</f>
        <v>30300</v>
      </c>
      <c r="W4" s="75">
        <f>V4*35.31467</f>
        <v>1070034.5009999999</v>
      </c>
      <c r="X4" s="61"/>
      <c r="Y4" s="76">
        <f>V4*R4/1000000</f>
        <v>248.87588162740752</v>
      </c>
      <c r="Z4" s="73">
        <f>S4*V4/1000000</f>
        <v>1041.9935411976298</v>
      </c>
      <c r="AA4" s="74">
        <f>W4*T4/1000000</f>
        <v>987.61651739400088</v>
      </c>
      <c r="AE4" s="121" t="str">
        <f t="shared" ref="AE4:AE34" si="5">RIGHT(F4,6)</f>
        <v>295220</v>
      </c>
      <c r="AF4" s="142"/>
      <c r="AG4" s="143"/>
      <c r="AH4" s="144"/>
      <c r="AI4" s="145">
        <f t="shared" si="0"/>
        <v>295220</v>
      </c>
      <c r="AJ4" s="146">
        <f t="shared" ref="AJ4:AJ34" si="6">(AI4-AH4)</f>
        <v>295220</v>
      </c>
      <c r="AK4" s="122"/>
      <c r="AL4" s="138">
        <f t="shared" ref="AL4:AM33" si="7">AH5-AH4</f>
        <v>0</v>
      </c>
      <c r="AM4" s="147">
        <f t="shared" si="7"/>
        <v>30300</v>
      </c>
      <c r="AN4" s="148">
        <f t="shared" ref="AN4:AN33" si="8">(AM4-AL4)</f>
        <v>30300</v>
      </c>
      <c r="AO4" s="149">
        <f t="shared" si="1"/>
        <v>1</v>
      </c>
      <c r="AP4" s="122"/>
    </row>
    <row r="5" spans="1:42" x14ac:dyDescent="0.2">
      <c r="A5" s="66">
        <v>227</v>
      </c>
      <c r="B5" s="67">
        <v>0.375</v>
      </c>
      <c r="C5" s="68">
        <v>2013</v>
      </c>
      <c r="D5" s="68">
        <v>8</v>
      </c>
      <c r="E5" s="68">
        <v>3</v>
      </c>
      <c r="F5" s="69">
        <v>325520</v>
      </c>
      <c r="G5" s="68">
        <v>0</v>
      </c>
      <c r="H5" s="69">
        <v>155564</v>
      </c>
      <c r="I5" s="68">
        <v>0</v>
      </c>
      <c r="J5" s="68">
        <v>70</v>
      </c>
      <c r="K5" s="68">
        <v>0</v>
      </c>
      <c r="L5" s="69">
        <v>300.96269999999998</v>
      </c>
      <c r="M5" s="69">
        <v>29.5</v>
      </c>
      <c r="N5" s="70">
        <v>0</v>
      </c>
      <c r="O5" s="71">
        <v>33861</v>
      </c>
      <c r="P5" s="58">
        <f t="shared" si="2"/>
        <v>33861</v>
      </c>
      <c r="Q5" s="38">
        <v>3</v>
      </c>
      <c r="R5" s="72">
        <f t="shared" si="3"/>
        <v>8258.3316212859463</v>
      </c>
      <c r="S5" s="73">
        <f>'Mérida oeste'!F8*1000000</f>
        <v>34575.982832000002</v>
      </c>
      <c r="T5" s="74">
        <f t="shared" ref="T5:T33" si="9">R5*0.11237</f>
        <v>927.98872428390177</v>
      </c>
      <c r="U5" s="61"/>
      <c r="V5" s="74">
        <f t="shared" si="4"/>
        <v>33861</v>
      </c>
      <c r="W5" s="75">
        <f t="shared" ref="W5:W33" si="10">V5*35.31467</f>
        <v>1195790.0408699999</v>
      </c>
      <c r="X5" s="61"/>
      <c r="Y5" s="76">
        <f t="shared" ref="Y5:Y33" si="11">V5*R5/1000000</f>
        <v>279.63536702836342</v>
      </c>
      <c r="Z5" s="73">
        <f t="shared" ref="Z5:Z33" si="12">S5*V5/1000000</f>
        <v>1170.7773546743522</v>
      </c>
      <c r="AA5" s="74">
        <f t="shared" ref="AA5:AA33" si="13">W5*T5/1000000</f>
        <v>1109.679674538346</v>
      </c>
      <c r="AE5" s="121" t="str">
        <f t="shared" si="5"/>
        <v>325520</v>
      </c>
      <c r="AF5" s="142"/>
      <c r="AG5" s="143"/>
      <c r="AH5" s="144"/>
      <c r="AI5" s="145">
        <f t="shared" si="0"/>
        <v>325520</v>
      </c>
      <c r="AJ5" s="146">
        <f t="shared" si="6"/>
        <v>325520</v>
      </c>
      <c r="AK5" s="122"/>
      <c r="AL5" s="138">
        <f t="shared" si="7"/>
        <v>0</v>
      </c>
      <c r="AM5" s="147">
        <f t="shared" si="7"/>
        <v>33861</v>
      </c>
      <c r="AN5" s="148">
        <f t="shared" si="8"/>
        <v>33861</v>
      </c>
      <c r="AO5" s="149">
        <f t="shared" si="1"/>
        <v>1</v>
      </c>
      <c r="AP5" s="122"/>
    </row>
    <row r="6" spans="1:42" x14ac:dyDescent="0.2">
      <c r="A6" s="66">
        <v>227</v>
      </c>
      <c r="B6" s="67">
        <v>0.375</v>
      </c>
      <c r="C6" s="68">
        <v>2013</v>
      </c>
      <c r="D6" s="68">
        <v>8</v>
      </c>
      <c r="E6" s="68">
        <v>4</v>
      </c>
      <c r="F6" s="69">
        <v>359381</v>
      </c>
      <c r="G6" s="68">
        <v>0</v>
      </c>
      <c r="H6" s="69">
        <v>157161</v>
      </c>
      <c r="I6" s="68">
        <v>0</v>
      </c>
      <c r="J6" s="68">
        <v>70</v>
      </c>
      <c r="K6" s="68">
        <v>0</v>
      </c>
      <c r="L6" s="69">
        <v>299.3879</v>
      </c>
      <c r="M6" s="69">
        <v>29.2</v>
      </c>
      <c r="N6" s="70">
        <v>0</v>
      </c>
      <c r="O6" s="71">
        <v>29914</v>
      </c>
      <c r="P6" s="58">
        <f t="shared" si="2"/>
        <v>29914</v>
      </c>
      <c r="Q6" s="38">
        <v>4</v>
      </c>
      <c r="R6" s="72">
        <f t="shared" si="3"/>
        <v>8282.1995963982044</v>
      </c>
      <c r="S6" s="73">
        <f>'Mérida oeste'!F9*1000000</f>
        <v>34675.913270199999</v>
      </c>
      <c r="T6" s="74">
        <f t="shared" si="9"/>
        <v>930.67076864726619</v>
      </c>
      <c r="U6" s="61"/>
      <c r="V6" s="74">
        <f t="shared" si="4"/>
        <v>29914</v>
      </c>
      <c r="W6" s="75">
        <f t="shared" si="10"/>
        <v>1056403.03838</v>
      </c>
      <c r="X6" s="61"/>
      <c r="Y6" s="76">
        <f t="shared" si="11"/>
        <v>247.7537187266559</v>
      </c>
      <c r="Z6" s="73">
        <f t="shared" si="12"/>
        <v>1037.2952695647627</v>
      </c>
      <c r="AA6" s="74">
        <f t="shared" si="13"/>
        <v>983.16342773042209</v>
      </c>
      <c r="AE6" s="121" t="str">
        <f t="shared" si="5"/>
        <v>359381</v>
      </c>
      <c r="AF6" s="142"/>
      <c r="AG6" s="143"/>
      <c r="AH6" s="144"/>
      <c r="AI6" s="145">
        <f t="shared" si="0"/>
        <v>359381</v>
      </c>
      <c r="AJ6" s="146">
        <f t="shared" si="6"/>
        <v>359381</v>
      </c>
      <c r="AK6" s="122"/>
      <c r="AL6" s="138">
        <f t="shared" si="7"/>
        <v>0</v>
      </c>
      <c r="AM6" s="147">
        <f t="shared" si="7"/>
        <v>29914</v>
      </c>
      <c r="AN6" s="148">
        <f t="shared" si="8"/>
        <v>29914</v>
      </c>
      <c r="AO6" s="149">
        <f t="shared" si="1"/>
        <v>1</v>
      </c>
      <c r="AP6" s="122"/>
    </row>
    <row r="7" spans="1:42" x14ac:dyDescent="0.2">
      <c r="A7" s="66">
        <v>227</v>
      </c>
      <c r="B7" s="67">
        <v>0.375</v>
      </c>
      <c r="C7" s="68">
        <v>2013</v>
      </c>
      <c r="D7" s="68">
        <v>8</v>
      </c>
      <c r="E7" s="68">
        <v>5</v>
      </c>
      <c r="F7" s="69">
        <v>389295</v>
      </c>
      <c r="G7" s="68">
        <v>0</v>
      </c>
      <c r="H7" s="69">
        <v>158572</v>
      </c>
      <c r="I7" s="68">
        <v>0</v>
      </c>
      <c r="J7" s="68">
        <v>70</v>
      </c>
      <c r="K7" s="68">
        <v>0</v>
      </c>
      <c r="L7" s="69">
        <v>301.78149999999999</v>
      </c>
      <c r="M7" s="69">
        <v>30.7</v>
      </c>
      <c r="N7" s="70">
        <v>0</v>
      </c>
      <c r="O7" s="71">
        <v>23875</v>
      </c>
      <c r="P7" s="58">
        <f t="shared" si="2"/>
        <v>23875</v>
      </c>
      <c r="Q7" s="38">
        <v>5</v>
      </c>
      <c r="R7" s="72">
        <f t="shared" si="3"/>
        <v>8308.0917955956811</v>
      </c>
      <c r="S7" s="73">
        <f>'Mérida oeste'!F10*1000000</f>
        <v>34784.318729799998</v>
      </c>
      <c r="T7" s="74">
        <f t="shared" si="9"/>
        <v>933.5802750710867</v>
      </c>
      <c r="U7" s="61"/>
      <c r="V7" s="74">
        <f t="shared" si="4"/>
        <v>23875</v>
      </c>
      <c r="W7" s="75">
        <f t="shared" si="10"/>
        <v>843137.74624999997</v>
      </c>
      <c r="X7" s="61"/>
      <c r="Y7" s="76">
        <f t="shared" si="11"/>
        <v>198.35569161984688</v>
      </c>
      <c r="Z7" s="73">
        <f t="shared" si="12"/>
        <v>830.47560967397499</v>
      </c>
      <c r="AA7" s="74">
        <f t="shared" si="13"/>
        <v>787.13676906689102</v>
      </c>
      <c r="AE7" s="121" t="str">
        <f t="shared" si="5"/>
        <v>389295</v>
      </c>
      <c r="AF7" s="142"/>
      <c r="AG7" s="143"/>
      <c r="AH7" s="144"/>
      <c r="AI7" s="145">
        <f t="shared" si="0"/>
        <v>389295</v>
      </c>
      <c r="AJ7" s="146">
        <f t="shared" si="6"/>
        <v>389295</v>
      </c>
      <c r="AK7" s="122"/>
      <c r="AL7" s="138">
        <f t="shared" si="7"/>
        <v>0</v>
      </c>
      <c r="AM7" s="147">
        <f t="shared" si="7"/>
        <v>23875</v>
      </c>
      <c r="AN7" s="148">
        <f t="shared" si="8"/>
        <v>23875</v>
      </c>
      <c r="AO7" s="149">
        <f t="shared" si="1"/>
        <v>1</v>
      </c>
      <c r="AP7" s="122"/>
    </row>
    <row r="8" spans="1:42" x14ac:dyDescent="0.2">
      <c r="A8" s="66">
        <v>227</v>
      </c>
      <c r="B8" s="67">
        <v>0.375</v>
      </c>
      <c r="C8" s="68">
        <v>2013</v>
      </c>
      <c r="D8" s="68">
        <v>8</v>
      </c>
      <c r="E8" s="68">
        <v>6</v>
      </c>
      <c r="F8" s="69">
        <v>413170</v>
      </c>
      <c r="G8" s="68">
        <v>0</v>
      </c>
      <c r="H8" s="69">
        <v>159693</v>
      </c>
      <c r="I8" s="68">
        <v>0</v>
      </c>
      <c r="J8" s="68">
        <v>70</v>
      </c>
      <c r="K8" s="68">
        <v>0</v>
      </c>
      <c r="L8" s="69">
        <v>302.62040000000002</v>
      </c>
      <c r="M8" s="69">
        <v>30.9</v>
      </c>
      <c r="N8" s="70">
        <v>0</v>
      </c>
      <c r="O8" s="71">
        <v>26306</v>
      </c>
      <c r="P8" s="58">
        <f t="shared" si="2"/>
        <v>26306</v>
      </c>
      <c r="Q8" s="38">
        <v>6</v>
      </c>
      <c r="R8" s="72">
        <f t="shared" si="3"/>
        <v>8422.1679768558351</v>
      </c>
      <c r="S8" s="73">
        <f>'Mérida oeste'!F11*1000000</f>
        <v>35261.932885500006</v>
      </c>
      <c r="T8" s="74">
        <f t="shared" si="9"/>
        <v>946.39901555929021</v>
      </c>
      <c r="U8" s="61"/>
      <c r="V8" s="74">
        <f t="shared" si="4"/>
        <v>26306</v>
      </c>
      <c r="W8" s="75">
        <f t="shared" si="10"/>
        <v>928987.70901999995</v>
      </c>
      <c r="X8" s="61"/>
      <c r="Y8" s="76">
        <f t="shared" si="11"/>
        <v>221.55355079916961</v>
      </c>
      <c r="Z8" s="73">
        <f t="shared" si="12"/>
        <v>927.60040648596316</v>
      </c>
      <c r="AA8" s="74">
        <f t="shared" si="13"/>
        <v>879.1930532832082</v>
      </c>
      <c r="AE8" s="121" t="str">
        <f t="shared" si="5"/>
        <v>413170</v>
      </c>
      <c r="AF8" s="142"/>
      <c r="AG8" s="143"/>
      <c r="AH8" s="144"/>
      <c r="AI8" s="145">
        <f t="shared" si="0"/>
        <v>413170</v>
      </c>
      <c r="AJ8" s="146">
        <f t="shared" si="6"/>
        <v>413170</v>
      </c>
      <c r="AK8" s="122"/>
      <c r="AL8" s="138">
        <f t="shared" si="7"/>
        <v>0</v>
      </c>
      <c r="AM8" s="147">
        <f t="shared" si="7"/>
        <v>26306</v>
      </c>
      <c r="AN8" s="148">
        <f t="shared" si="8"/>
        <v>26306</v>
      </c>
      <c r="AO8" s="149">
        <f t="shared" si="1"/>
        <v>1</v>
      </c>
      <c r="AP8" s="122"/>
    </row>
    <row r="9" spans="1:42" x14ac:dyDescent="0.2">
      <c r="A9" s="66">
        <v>227</v>
      </c>
      <c r="B9" s="67">
        <v>0.375</v>
      </c>
      <c r="C9" s="68">
        <v>2013</v>
      </c>
      <c r="D9" s="68">
        <v>8</v>
      </c>
      <c r="E9" s="68">
        <v>7</v>
      </c>
      <c r="F9" s="69">
        <v>439476</v>
      </c>
      <c r="G9" s="68">
        <v>0</v>
      </c>
      <c r="H9" s="69">
        <v>160935</v>
      </c>
      <c r="I9" s="68">
        <v>0</v>
      </c>
      <c r="J9" s="68">
        <v>70</v>
      </c>
      <c r="K9" s="68">
        <v>0</v>
      </c>
      <c r="L9" s="69">
        <v>300.97640000000001</v>
      </c>
      <c r="M9" s="69">
        <v>30.5</v>
      </c>
      <c r="N9" s="70">
        <v>0</v>
      </c>
      <c r="O9" s="71">
        <v>30966</v>
      </c>
      <c r="P9" s="58">
        <f t="shared" si="2"/>
        <v>30966</v>
      </c>
      <c r="Q9" s="38">
        <v>7</v>
      </c>
      <c r="R9" s="72">
        <f t="shared" si="3"/>
        <v>8487.914753391613</v>
      </c>
      <c r="S9" s="73">
        <f>'Mérida oeste'!F12*1000000</f>
        <v>35537.201489500003</v>
      </c>
      <c r="T9" s="74">
        <f t="shared" si="9"/>
        <v>953.78698083861548</v>
      </c>
      <c r="U9" s="61"/>
      <c r="V9" s="74">
        <f t="shared" si="4"/>
        <v>30966</v>
      </c>
      <c r="W9" s="75">
        <f t="shared" si="10"/>
        <v>1093554.07122</v>
      </c>
      <c r="X9" s="61"/>
      <c r="Y9" s="76">
        <f t="shared" si="11"/>
        <v>262.83676825352467</v>
      </c>
      <c r="Z9" s="73">
        <f t="shared" si="12"/>
        <v>1100.4449813238571</v>
      </c>
      <c r="AA9" s="74">
        <f t="shared" si="13"/>
        <v>1043.0176359727002</v>
      </c>
      <c r="AE9" s="121" t="str">
        <f t="shared" si="5"/>
        <v>439476</v>
      </c>
      <c r="AF9" s="142"/>
      <c r="AG9" s="143"/>
      <c r="AH9" s="144"/>
      <c r="AI9" s="145">
        <f t="shared" si="0"/>
        <v>439476</v>
      </c>
      <c r="AJ9" s="146">
        <f t="shared" si="6"/>
        <v>439476</v>
      </c>
      <c r="AK9" s="122"/>
      <c r="AL9" s="138">
        <f t="shared" si="7"/>
        <v>0</v>
      </c>
      <c r="AM9" s="147">
        <f t="shared" si="7"/>
        <v>30966</v>
      </c>
      <c r="AN9" s="148">
        <f t="shared" si="8"/>
        <v>30966</v>
      </c>
      <c r="AO9" s="149">
        <f t="shared" si="1"/>
        <v>1</v>
      </c>
      <c r="AP9" s="122"/>
    </row>
    <row r="10" spans="1:42" x14ac:dyDescent="0.2">
      <c r="A10" s="66">
        <v>227</v>
      </c>
      <c r="B10" s="67">
        <v>0.375</v>
      </c>
      <c r="C10" s="68">
        <v>2013</v>
      </c>
      <c r="D10" s="68">
        <v>8</v>
      </c>
      <c r="E10" s="68">
        <v>8</v>
      </c>
      <c r="F10" s="69">
        <v>470442</v>
      </c>
      <c r="G10" s="68">
        <v>0</v>
      </c>
      <c r="H10" s="69">
        <v>162413</v>
      </c>
      <c r="I10" s="68">
        <v>0</v>
      </c>
      <c r="J10" s="68">
        <v>70</v>
      </c>
      <c r="K10" s="68">
        <v>0</v>
      </c>
      <c r="L10" s="69">
        <v>297.81560000000002</v>
      </c>
      <c r="M10" s="69">
        <v>30.4</v>
      </c>
      <c r="N10" s="70">
        <v>0</v>
      </c>
      <c r="O10" s="71">
        <v>31957</v>
      </c>
      <c r="P10" s="58">
        <f t="shared" si="2"/>
        <v>31957</v>
      </c>
      <c r="Q10" s="38">
        <v>8</v>
      </c>
      <c r="R10" s="72">
        <f t="shared" si="3"/>
        <v>8499.3186139294921</v>
      </c>
      <c r="S10" s="73">
        <f>'Mérida oeste'!F13*1000000</f>
        <v>35584.947172799999</v>
      </c>
      <c r="T10" s="74">
        <f t="shared" si="9"/>
        <v>955.06843264725705</v>
      </c>
      <c r="U10" s="61"/>
      <c r="V10" s="74">
        <f t="shared" si="4"/>
        <v>31957</v>
      </c>
      <c r="W10" s="75">
        <f t="shared" si="10"/>
        <v>1128550.90919</v>
      </c>
      <c r="X10" s="61"/>
      <c r="Y10" s="76">
        <f t="shared" si="11"/>
        <v>271.61272494534478</v>
      </c>
      <c r="Z10" s="73">
        <f t="shared" si="12"/>
        <v>1137.1881568011697</v>
      </c>
      <c r="AA10" s="74">
        <f t="shared" si="13"/>
        <v>1077.8433480027304</v>
      </c>
      <c r="AE10" s="121" t="str">
        <f t="shared" si="5"/>
        <v>470442</v>
      </c>
      <c r="AF10" s="142"/>
      <c r="AG10" s="143"/>
      <c r="AH10" s="144"/>
      <c r="AI10" s="145">
        <f t="shared" si="0"/>
        <v>470442</v>
      </c>
      <c r="AJ10" s="146">
        <f t="shared" si="6"/>
        <v>470442</v>
      </c>
      <c r="AK10" s="122"/>
      <c r="AL10" s="138">
        <f t="shared" si="7"/>
        <v>0</v>
      </c>
      <c r="AM10" s="147">
        <f t="shared" si="7"/>
        <v>31957</v>
      </c>
      <c r="AN10" s="148">
        <f t="shared" si="8"/>
        <v>31957</v>
      </c>
      <c r="AO10" s="149">
        <f t="shared" si="1"/>
        <v>1</v>
      </c>
      <c r="AP10" s="122"/>
    </row>
    <row r="11" spans="1:42" x14ac:dyDescent="0.2">
      <c r="A11" s="66">
        <v>227</v>
      </c>
      <c r="B11" s="67">
        <v>0.375</v>
      </c>
      <c r="C11" s="68">
        <v>2013</v>
      </c>
      <c r="D11" s="68">
        <v>8</v>
      </c>
      <c r="E11" s="68">
        <v>9</v>
      </c>
      <c r="F11" s="69">
        <v>502399</v>
      </c>
      <c r="G11" s="68">
        <v>0</v>
      </c>
      <c r="H11" s="69">
        <v>163934</v>
      </c>
      <c r="I11" s="68">
        <v>0</v>
      </c>
      <c r="J11" s="68">
        <v>70</v>
      </c>
      <c r="K11" s="68">
        <v>0</v>
      </c>
      <c r="L11" s="69">
        <v>297.81</v>
      </c>
      <c r="M11" s="69">
        <v>28.6</v>
      </c>
      <c r="N11" s="70">
        <v>0</v>
      </c>
      <c r="O11" s="71">
        <v>31480</v>
      </c>
      <c r="P11" s="58">
        <f t="shared" si="2"/>
        <v>31480</v>
      </c>
      <c r="Q11" s="38">
        <v>9</v>
      </c>
      <c r="R11" s="77">
        <f t="shared" si="3"/>
        <v>8520.7545941530534</v>
      </c>
      <c r="S11" s="73">
        <f>'Mérida oeste'!F14*1000000</f>
        <v>35674.695334800002</v>
      </c>
      <c r="T11" s="74">
        <f t="shared" si="9"/>
        <v>957.47719374497854</v>
      </c>
      <c r="V11" s="78">
        <f t="shared" si="4"/>
        <v>31480</v>
      </c>
      <c r="W11" s="79">
        <f t="shared" si="10"/>
        <v>1111705.8115999999</v>
      </c>
      <c r="Y11" s="76">
        <f t="shared" si="11"/>
        <v>268.23335462393811</v>
      </c>
      <c r="Z11" s="73">
        <f t="shared" si="12"/>
        <v>1123.0394091395042</v>
      </c>
      <c r="AA11" s="74">
        <f t="shared" si="13"/>
        <v>1064.4329607607517</v>
      </c>
      <c r="AE11" s="121" t="str">
        <f t="shared" si="5"/>
        <v>502399</v>
      </c>
      <c r="AF11" s="142"/>
      <c r="AG11" s="143"/>
      <c r="AH11" s="144"/>
      <c r="AI11" s="145">
        <f t="shared" si="0"/>
        <v>502399</v>
      </c>
      <c r="AJ11" s="146">
        <f t="shared" si="6"/>
        <v>502399</v>
      </c>
      <c r="AK11" s="122"/>
      <c r="AL11" s="138">
        <f t="shared" si="7"/>
        <v>0</v>
      </c>
      <c r="AM11" s="147">
        <f t="shared" si="7"/>
        <v>31480</v>
      </c>
      <c r="AN11" s="148">
        <f t="shared" si="8"/>
        <v>31480</v>
      </c>
      <c r="AO11" s="149">
        <f t="shared" si="1"/>
        <v>1</v>
      </c>
      <c r="AP11" s="122"/>
    </row>
    <row r="12" spans="1:42" x14ac:dyDescent="0.2">
      <c r="A12" s="66">
        <v>227</v>
      </c>
      <c r="B12" s="67">
        <v>0.375</v>
      </c>
      <c r="C12" s="68">
        <v>2013</v>
      </c>
      <c r="D12" s="68">
        <v>8</v>
      </c>
      <c r="E12" s="68">
        <v>10</v>
      </c>
      <c r="F12" s="69">
        <v>533879</v>
      </c>
      <c r="G12" s="68">
        <v>0</v>
      </c>
      <c r="H12" s="69">
        <v>165425</v>
      </c>
      <c r="I12" s="68">
        <v>0</v>
      </c>
      <c r="J12" s="68">
        <v>70</v>
      </c>
      <c r="K12" s="68">
        <v>0</v>
      </c>
      <c r="L12" s="69">
        <v>298.18759999999997</v>
      </c>
      <c r="M12" s="69">
        <v>29.3</v>
      </c>
      <c r="N12" s="70">
        <v>0</v>
      </c>
      <c r="O12" s="71">
        <v>32359</v>
      </c>
      <c r="P12" s="58">
        <f t="shared" si="2"/>
        <v>32359</v>
      </c>
      <c r="Q12" s="38">
        <v>10</v>
      </c>
      <c r="R12" s="77">
        <f t="shared" si="3"/>
        <v>8533.5598743431747</v>
      </c>
      <c r="S12" s="73">
        <f>'Mérida oeste'!F15*1000000</f>
        <v>35728.3084819</v>
      </c>
      <c r="T12" s="74">
        <f t="shared" si="9"/>
        <v>958.91612307994251</v>
      </c>
      <c r="V12" s="78">
        <f t="shared" si="4"/>
        <v>32359</v>
      </c>
      <c r="W12" s="79">
        <f t="shared" si="10"/>
        <v>1142747.40653</v>
      </c>
      <c r="Y12" s="76">
        <f t="shared" si="11"/>
        <v>276.13746397387081</v>
      </c>
      <c r="Z12" s="73">
        <f t="shared" si="12"/>
        <v>1156.1323341658019</v>
      </c>
      <c r="AA12" s="74">
        <f t="shared" si="13"/>
        <v>1095.7989127294065</v>
      </c>
      <c r="AE12" s="121" t="str">
        <f t="shared" si="5"/>
        <v>533879</v>
      </c>
      <c r="AF12" s="142"/>
      <c r="AG12" s="143"/>
      <c r="AH12" s="144"/>
      <c r="AI12" s="145">
        <f t="shared" si="0"/>
        <v>533879</v>
      </c>
      <c r="AJ12" s="146">
        <f t="shared" si="6"/>
        <v>533879</v>
      </c>
      <c r="AK12" s="122"/>
      <c r="AL12" s="138">
        <f t="shared" si="7"/>
        <v>0</v>
      </c>
      <c r="AM12" s="147">
        <f t="shared" si="7"/>
        <v>32359</v>
      </c>
      <c r="AN12" s="148">
        <f t="shared" si="8"/>
        <v>32359</v>
      </c>
      <c r="AO12" s="149">
        <f t="shared" si="1"/>
        <v>1</v>
      </c>
      <c r="AP12" s="122"/>
    </row>
    <row r="13" spans="1:42" x14ac:dyDescent="0.2">
      <c r="A13" s="66">
        <v>227</v>
      </c>
      <c r="B13" s="67">
        <v>0.375</v>
      </c>
      <c r="C13" s="68">
        <v>2013</v>
      </c>
      <c r="D13" s="68">
        <v>8</v>
      </c>
      <c r="E13" s="68">
        <v>11</v>
      </c>
      <c r="F13" s="69">
        <v>566238</v>
      </c>
      <c r="G13" s="68">
        <v>0</v>
      </c>
      <c r="H13" s="69">
        <v>166953</v>
      </c>
      <c r="I13" s="68">
        <v>0</v>
      </c>
      <c r="J13" s="68">
        <v>70</v>
      </c>
      <c r="K13" s="68">
        <v>0</v>
      </c>
      <c r="L13" s="69">
        <v>299.1619</v>
      </c>
      <c r="M13" s="69">
        <v>29.2</v>
      </c>
      <c r="N13" s="70">
        <v>0</v>
      </c>
      <c r="O13" s="71">
        <v>33132</v>
      </c>
      <c r="P13" s="58">
        <f t="shared" si="2"/>
        <v>33132</v>
      </c>
      <c r="Q13" s="38">
        <v>11</v>
      </c>
      <c r="R13" s="77">
        <f t="shared" si="3"/>
        <v>8560.7323223225376</v>
      </c>
      <c r="S13" s="73">
        <f>'Mérida oeste'!F16*1000000</f>
        <v>35842.074087100002</v>
      </c>
      <c r="T13" s="74">
        <f t="shared" si="9"/>
        <v>961.96949105938347</v>
      </c>
      <c r="V13" s="78">
        <f t="shared" si="4"/>
        <v>33132</v>
      </c>
      <c r="W13" s="79">
        <f t="shared" si="10"/>
        <v>1170045.64644</v>
      </c>
      <c r="Y13" s="76">
        <f t="shared" si="11"/>
        <v>283.6341833031903</v>
      </c>
      <c r="Z13" s="73">
        <f t="shared" si="12"/>
        <v>1187.5195986537972</v>
      </c>
      <c r="AA13" s="74">
        <f t="shared" si="13"/>
        <v>1125.5482150221342</v>
      </c>
      <c r="AE13" s="121" t="str">
        <f t="shared" si="5"/>
        <v>566238</v>
      </c>
      <c r="AF13" s="142"/>
      <c r="AG13" s="143"/>
      <c r="AH13" s="144"/>
      <c r="AI13" s="145">
        <f t="shared" si="0"/>
        <v>566238</v>
      </c>
      <c r="AJ13" s="146">
        <f t="shared" si="6"/>
        <v>566238</v>
      </c>
      <c r="AK13" s="122"/>
      <c r="AL13" s="138">
        <f t="shared" si="7"/>
        <v>0</v>
      </c>
      <c r="AM13" s="147">
        <f t="shared" si="7"/>
        <v>33132</v>
      </c>
      <c r="AN13" s="148">
        <f t="shared" si="8"/>
        <v>33132</v>
      </c>
      <c r="AO13" s="149">
        <f t="shared" si="1"/>
        <v>1</v>
      </c>
      <c r="AP13" s="122"/>
    </row>
    <row r="14" spans="1:42" x14ac:dyDescent="0.2">
      <c r="A14" s="66">
        <v>227</v>
      </c>
      <c r="B14" s="67">
        <v>0.375</v>
      </c>
      <c r="C14" s="68">
        <v>2013</v>
      </c>
      <c r="D14" s="68">
        <v>8</v>
      </c>
      <c r="E14" s="68">
        <v>12</v>
      </c>
      <c r="F14" s="69">
        <v>599370</v>
      </c>
      <c r="G14" s="68">
        <v>0</v>
      </c>
      <c r="H14" s="69">
        <v>168519</v>
      </c>
      <c r="I14" s="68">
        <v>0</v>
      </c>
      <c r="J14" s="68">
        <v>70</v>
      </c>
      <c r="K14" s="68">
        <v>0</v>
      </c>
      <c r="L14" s="69">
        <v>299.3245</v>
      </c>
      <c r="M14" s="69">
        <v>29.3</v>
      </c>
      <c r="N14" s="70">
        <v>0</v>
      </c>
      <c r="O14" s="71">
        <v>32814</v>
      </c>
      <c r="P14" s="58">
        <f t="shared" si="2"/>
        <v>32814</v>
      </c>
      <c r="Q14" s="38">
        <v>12</v>
      </c>
      <c r="R14" s="77">
        <f t="shared" si="3"/>
        <v>8486.8088978694941</v>
      </c>
      <c r="S14" s="73">
        <f>'Mérida oeste'!F17*1000000</f>
        <v>35532.5714936</v>
      </c>
      <c r="T14" s="74">
        <f t="shared" si="9"/>
        <v>953.66271585359505</v>
      </c>
      <c r="V14" s="78">
        <f t="shared" si="4"/>
        <v>32814</v>
      </c>
      <c r="W14" s="79">
        <f t="shared" si="10"/>
        <v>1158815.5813799999</v>
      </c>
      <c r="Y14" s="76">
        <f t="shared" si="11"/>
        <v>278.48614717468956</v>
      </c>
      <c r="Z14" s="73">
        <f t="shared" si="12"/>
        <v>1165.9658009909904</v>
      </c>
      <c r="AA14" s="74">
        <f t="shared" si="13"/>
        <v>1105.1192145123134</v>
      </c>
      <c r="AE14" s="121" t="str">
        <f t="shared" si="5"/>
        <v>599370</v>
      </c>
      <c r="AF14" s="142"/>
      <c r="AG14" s="143"/>
      <c r="AH14" s="144"/>
      <c r="AI14" s="145">
        <f t="shared" si="0"/>
        <v>599370</v>
      </c>
      <c r="AJ14" s="146">
        <f t="shared" si="6"/>
        <v>599370</v>
      </c>
      <c r="AK14" s="122"/>
      <c r="AL14" s="138">
        <f t="shared" si="7"/>
        <v>0</v>
      </c>
      <c r="AM14" s="147">
        <f t="shared" si="7"/>
        <v>32814</v>
      </c>
      <c r="AN14" s="148">
        <f t="shared" si="8"/>
        <v>32814</v>
      </c>
      <c r="AO14" s="149">
        <f t="shared" si="1"/>
        <v>1</v>
      </c>
      <c r="AP14" s="122"/>
    </row>
    <row r="15" spans="1:42" x14ac:dyDescent="0.2">
      <c r="A15" s="66">
        <v>227</v>
      </c>
      <c r="B15" s="67">
        <v>0.375</v>
      </c>
      <c r="C15" s="68">
        <v>2013</v>
      </c>
      <c r="D15" s="68">
        <v>8</v>
      </c>
      <c r="E15" s="68">
        <v>13</v>
      </c>
      <c r="F15" s="69">
        <v>632184</v>
      </c>
      <c r="G15" s="68">
        <v>0</v>
      </c>
      <c r="H15" s="69">
        <v>170090</v>
      </c>
      <c r="I15" s="68">
        <v>0</v>
      </c>
      <c r="J15" s="68">
        <v>73</v>
      </c>
      <c r="K15" s="68">
        <v>0</v>
      </c>
      <c r="L15" s="69">
        <v>299.36779999999999</v>
      </c>
      <c r="M15" s="69">
        <v>29.2</v>
      </c>
      <c r="N15" s="70">
        <v>0</v>
      </c>
      <c r="O15" s="71">
        <v>27721</v>
      </c>
      <c r="P15" s="58">
        <f t="shared" si="2"/>
        <v>27721</v>
      </c>
      <c r="Q15" s="38">
        <v>13</v>
      </c>
      <c r="R15" s="77">
        <f t="shared" si="3"/>
        <v>8458.8654470956353</v>
      </c>
      <c r="S15" s="73">
        <f>'Mérida oeste'!F18*1000000</f>
        <v>35415.577853900002</v>
      </c>
      <c r="T15" s="74">
        <f t="shared" si="9"/>
        <v>950.5227102901365</v>
      </c>
      <c r="V15" s="78">
        <f t="shared" si="4"/>
        <v>27721</v>
      </c>
      <c r="W15" s="79">
        <f t="shared" si="10"/>
        <v>978957.96707000001</v>
      </c>
      <c r="Y15" s="76">
        <f t="shared" si="11"/>
        <v>234.48820905893811</v>
      </c>
      <c r="Z15" s="73">
        <f t="shared" si="12"/>
        <v>981.75523368796189</v>
      </c>
      <c r="AA15" s="74">
        <f t="shared" si="13"/>
        <v>930.52178011949866</v>
      </c>
      <c r="AE15" s="121" t="str">
        <f t="shared" si="5"/>
        <v>632184</v>
      </c>
      <c r="AF15" s="142"/>
      <c r="AG15" s="143"/>
      <c r="AH15" s="144"/>
      <c r="AI15" s="145">
        <f t="shared" si="0"/>
        <v>632184</v>
      </c>
      <c r="AJ15" s="146">
        <f t="shared" si="6"/>
        <v>632184</v>
      </c>
      <c r="AK15" s="122"/>
      <c r="AL15" s="138">
        <f t="shared" si="7"/>
        <v>0</v>
      </c>
      <c r="AM15" s="147">
        <f t="shared" si="7"/>
        <v>27721</v>
      </c>
      <c r="AN15" s="148">
        <f t="shared" si="8"/>
        <v>27721</v>
      </c>
      <c r="AO15" s="149">
        <f t="shared" si="1"/>
        <v>1</v>
      </c>
      <c r="AP15" s="122"/>
    </row>
    <row r="16" spans="1:42" x14ac:dyDescent="0.2">
      <c r="A16" s="66">
        <v>227</v>
      </c>
      <c r="B16" s="67">
        <v>0.375</v>
      </c>
      <c r="C16" s="68">
        <v>2013</v>
      </c>
      <c r="D16" s="68">
        <v>8</v>
      </c>
      <c r="E16" s="68">
        <v>14</v>
      </c>
      <c r="F16" s="69">
        <v>659905</v>
      </c>
      <c r="G16" s="68">
        <v>0</v>
      </c>
      <c r="H16" s="69">
        <v>171480</v>
      </c>
      <c r="I16" s="68">
        <v>0</v>
      </c>
      <c r="J16" s="68">
        <v>96</v>
      </c>
      <c r="K16" s="68">
        <v>0</v>
      </c>
      <c r="L16" s="69">
        <v>299.36779999999999</v>
      </c>
      <c r="M16" s="69">
        <v>29.2</v>
      </c>
      <c r="N16" s="70">
        <v>0</v>
      </c>
      <c r="O16" s="71">
        <v>33377</v>
      </c>
      <c r="P16" s="58">
        <f t="shared" si="2"/>
        <v>33377</v>
      </c>
      <c r="Q16" s="38">
        <v>14</v>
      </c>
      <c r="R16" s="77">
        <f t="shared" si="3"/>
        <v>8448.7583255708414</v>
      </c>
      <c r="S16" s="73">
        <f>'Mérida oeste'!F19*1000000</f>
        <v>35373.2613575</v>
      </c>
      <c r="T16" s="74">
        <f t="shared" si="9"/>
        <v>949.3869730443954</v>
      </c>
      <c r="V16" s="78">
        <f t="shared" si="4"/>
        <v>33377</v>
      </c>
      <c r="W16" s="79">
        <f t="shared" si="10"/>
        <v>1178697.7405900001</v>
      </c>
      <c r="Y16" s="76">
        <f t="shared" si="11"/>
        <v>281.99420663257797</v>
      </c>
      <c r="Z16" s="73">
        <f t="shared" si="12"/>
        <v>1180.6533443292776</v>
      </c>
      <c r="AA16" s="74">
        <f t="shared" si="13"/>
        <v>1119.040280073008</v>
      </c>
      <c r="AE16" s="121" t="str">
        <f t="shared" si="5"/>
        <v>659905</v>
      </c>
      <c r="AF16" s="142"/>
      <c r="AG16" s="143"/>
      <c r="AH16" s="144"/>
      <c r="AI16" s="145">
        <f t="shared" si="0"/>
        <v>659905</v>
      </c>
      <c r="AJ16" s="146">
        <f t="shared" si="6"/>
        <v>659905</v>
      </c>
      <c r="AK16" s="122"/>
      <c r="AL16" s="138">
        <f t="shared" si="7"/>
        <v>0</v>
      </c>
      <c r="AM16" s="147">
        <f t="shared" si="7"/>
        <v>33377</v>
      </c>
      <c r="AN16" s="148">
        <f t="shared" si="8"/>
        <v>33377</v>
      </c>
      <c r="AO16" s="149">
        <f t="shared" si="1"/>
        <v>1</v>
      </c>
      <c r="AP16" s="122"/>
    </row>
    <row r="17" spans="1:42" x14ac:dyDescent="0.2">
      <c r="A17" s="66">
        <v>227</v>
      </c>
      <c r="B17" s="67">
        <v>0.375</v>
      </c>
      <c r="C17" s="68">
        <v>2013</v>
      </c>
      <c r="D17" s="68">
        <v>8</v>
      </c>
      <c r="E17" s="68">
        <v>15</v>
      </c>
      <c r="F17" s="69">
        <v>693282</v>
      </c>
      <c r="G17" s="68">
        <v>0</v>
      </c>
      <c r="H17" s="69">
        <v>173054</v>
      </c>
      <c r="I17" s="68">
        <v>0</v>
      </c>
      <c r="J17" s="68">
        <v>96</v>
      </c>
      <c r="K17" s="68">
        <v>0</v>
      </c>
      <c r="L17" s="69">
        <v>299.36779999999999</v>
      </c>
      <c r="M17" s="69">
        <v>29.2</v>
      </c>
      <c r="N17" s="70">
        <v>0</v>
      </c>
      <c r="O17" s="71">
        <v>33901</v>
      </c>
      <c r="P17" s="58">
        <f t="shared" si="2"/>
        <v>33901</v>
      </c>
      <c r="Q17" s="38">
        <v>15</v>
      </c>
      <c r="R17" s="77">
        <f t="shared" si="3"/>
        <v>8445.3356273048648</v>
      </c>
      <c r="S17" s="73">
        <f>'Mérida oeste'!F20*1000000</f>
        <v>35358.931204400003</v>
      </c>
      <c r="T17" s="74">
        <f t="shared" si="9"/>
        <v>949.00236444024767</v>
      </c>
      <c r="V17" s="78">
        <f t="shared" si="4"/>
        <v>33901</v>
      </c>
      <c r="W17" s="79">
        <f t="shared" si="10"/>
        <v>1197202.6276700001</v>
      </c>
      <c r="Y17" s="76">
        <f t="shared" si="11"/>
        <v>286.30532310126222</v>
      </c>
      <c r="Z17" s="73">
        <f t="shared" si="12"/>
        <v>1198.7031267603645</v>
      </c>
      <c r="AA17" s="74">
        <f t="shared" si="13"/>
        <v>1136.1481243729077</v>
      </c>
      <c r="AE17" s="121" t="str">
        <f t="shared" si="5"/>
        <v>693282</v>
      </c>
      <c r="AF17" s="142"/>
      <c r="AG17" s="143"/>
      <c r="AH17" s="144"/>
      <c r="AI17" s="145">
        <f t="shared" si="0"/>
        <v>693282</v>
      </c>
      <c r="AJ17" s="146">
        <f t="shared" si="6"/>
        <v>693282</v>
      </c>
      <c r="AK17" s="122"/>
      <c r="AL17" s="138">
        <f t="shared" si="7"/>
        <v>0</v>
      </c>
      <c r="AM17" s="147">
        <f t="shared" si="7"/>
        <v>33901</v>
      </c>
      <c r="AN17" s="148">
        <f t="shared" si="8"/>
        <v>33901</v>
      </c>
      <c r="AO17" s="149">
        <f t="shared" si="1"/>
        <v>1</v>
      </c>
      <c r="AP17" s="122"/>
    </row>
    <row r="18" spans="1:42" x14ac:dyDescent="0.2">
      <c r="A18" s="66">
        <v>227</v>
      </c>
      <c r="B18" s="67">
        <v>0.375</v>
      </c>
      <c r="C18" s="68">
        <v>2013</v>
      </c>
      <c r="D18" s="68">
        <v>8</v>
      </c>
      <c r="E18" s="68">
        <v>16</v>
      </c>
      <c r="F18" s="69">
        <v>727183</v>
      </c>
      <c r="G18" s="68">
        <v>0</v>
      </c>
      <c r="H18" s="69">
        <v>174670</v>
      </c>
      <c r="I18" s="68">
        <v>0</v>
      </c>
      <c r="J18" s="68">
        <v>96</v>
      </c>
      <c r="K18" s="68">
        <v>0</v>
      </c>
      <c r="L18" s="69">
        <v>296.51710000000003</v>
      </c>
      <c r="M18" s="69">
        <v>29.2</v>
      </c>
      <c r="N18" s="70">
        <v>0</v>
      </c>
      <c r="O18" s="71">
        <v>33209</v>
      </c>
      <c r="P18" s="58">
        <f t="shared" si="2"/>
        <v>33209</v>
      </c>
      <c r="Q18" s="38">
        <v>16</v>
      </c>
      <c r="R18" s="77">
        <f t="shared" si="3"/>
        <v>8485.6383428632835</v>
      </c>
      <c r="S18" s="73">
        <f>'Mérida oeste'!F21*1000000</f>
        <v>35527.670613899994</v>
      </c>
      <c r="T18" s="74">
        <f t="shared" si="9"/>
        <v>953.53118058754717</v>
      </c>
      <c r="V18" s="78">
        <f t="shared" si="4"/>
        <v>33209</v>
      </c>
      <c r="W18" s="79">
        <f t="shared" si="10"/>
        <v>1172764.8760299999</v>
      </c>
      <c r="Y18" s="76">
        <f t="shared" si="11"/>
        <v>281.79956372814678</v>
      </c>
      <c r="Z18" s="73">
        <f t="shared" si="12"/>
        <v>1179.8384134170049</v>
      </c>
      <c r="AA18" s="74">
        <f t="shared" si="13"/>
        <v>1118.2678767924942</v>
      </c>
      <c r="AE18" s="121" t="str">
        <f t="shared" si="5"/>
        <v>727183</v>
      </c>
      <c r="AF18" s="142"/>
      <c r="AG18" s="143"/>
      <c r="AH18" s="144"/>
      <c r="AI18" s="145">
        <f t="shared" si="0"/>
        <v>727183</v>
      </c>
      <c r="AJ18" s="146">
        <f t="shared" si="6"/>
        <v>727183</v>
      </c>
      <c r="AK18" s="122"/>
      <c r="AL18" s="138">
        <f t="shared" si="7"/>
        <v>0</v>
      </c>
      <c r="AM18" s="147">
        <f t="shared" si="7"/>
        <v>33209</v>
      </c>
      <c r="AN18" s="148">
        <f t="shared" si="8"/>
        <v>33209</v>
      </c>
      <c r="AO18" s="149">
        <f t="shared" si="1"/>
        <v>1</v>
      </c>
      <c r="AP18" s="122"/>
    </row>
    <row r="19" spans="1:42" x14ac:dyDescent="0.2">
      <c r="A19" s="66">
        <v>227</v>
      </c>
      <c r="B19" s="67">
        <v>0.375</v>
      </c>
      <c r="C19" s="68">
        <v>2013</v>
      </c>
      <c r="D19" s="68">
        <v>8</v>
      </c>
      <c r="E19" s="68">
        <v>17</v>
      </c>
      <c r="F19" s="69">
        <v>760392</v>
      </c>
      <c r="G19" s="68">
        <v>0</v>
      </c>
      <c r="H19" s="69">
        <v>176242</v>
      </c>
      <c r="I19" s="68">
        <v>0</v>
      </c>
      <c r="J19" s="68">
        <v>96</v>
      </c>
      <c r="K19" s="68">
        <v>0</v>
      </c>
      <c r="L19" s="69">
        <v>297.26049999999998</v>
      </c>
      <c r="M19" s="69">
        <v>28.1</v>
      </c>
      <c r="N19" s="70">
        <v>0</v>
      </c>
      <c r="O19" s="71">
        <v>33923</v>
      </c>
      <c r="P19" s="58">
        <f t="shared" si="2"/>
        <v>33923</v>
      </c>
      <c r="Q19" s="38">
        <v>17</v>
      </c>
      <c r="R19" s="77">
        <f t="shared" si="3"/>
        <v>8342.3462170392668</v>
      </c>
      <c r="S19" s="73">
        <f>'Mérida oeste'!F22*1000000</f>
        <v>34927.735141500001</v>
      </c>
      <c r="T19" s="74">
        <f t="shared" si="9"/>
        <v>937.42944440870235</v>
      </c>
      <c r="V19" s="78">
        <f t="shared" si="4"/>
        <v>33923</v>
      </c>
      <c r="W19" s="79">
        <f t="shared" si="10"/>
        <v>1197979.5504099999</v>
      </c>
      <c r="Y19" s="76">
        <f t="shared" si="11"/>
        <v>282.99741072062307</v>
      </c>
      <c r="Z19" s="73">
        <f t="shared" si="12"/>
        <v>1184.8535592051046</v>
      </c>
      <c r="AA19" s="74">
        <f t="shared" si="13"/>
        <v>1123.0213043538331</v>
      </c>
      <c r="AE19" s="121" t="str">
        <f t="shared" si="5"/>
        <v>760392</v>
      </c>
      <c r="AF19" s="142"/>
      <c r="AG19" s="143"/>
      <c r="AH19" s="144"/>
      <c r="AI19" s="145">
        <f t="shared" si="0"/>
        <v>760392</v>
      </c>
      <c r="AJ19" s="146">
        <f t="shared" si="6"/>
        <v>760392</v>
      </c>
      <c r="AK19" s="122"/>
      <c r="AL19" s="138">
        <f t="shared" si="7"/>
        <v>0</v>
      </c>
      <c r="AM19" s="147">
        <f t="shared" si="7"/>
        <v>33923</v>
      </c>
      <c r="AN19" s="148">
        <f t="shared" si="8"/>
        <v>33923</v>
      </c>
      <c r="AO19" s="149">
        <f t="shared" si="1"/>
        <v>1</v>
      </c>
      <c r="AP19" s="122"/>
    </row>
    <row r="20" spans="1:42" x14ac:dyDescent="0.2">
      <c r="A20" s="66">
        <v>227</v>
      </c>
      <c r="B20" s="67">
        <v>0.375</v>
      </c>
      <c r="C20" s="68">
        <v>2013</v>
      </c>
      <c r="D20" s="68">
        <v>8</v>
      </c>
      <c r="E20" s="68">
        <v>18</v>
      </c>
      <c r="F20" s="69">
        <v>794315</v>
      </c>
      <c r="G20" s="68">
        <v>0</v>
      </c>
      <c r="H20" s="69">
        <v>177844</v>
      </c>
      <c r="I20" s="68">
        <v>0</v>
      </c>
      <c r="J20" s="68">
        <v>96</v>
      </c>
      <c r="K20" s="68">
        <v>0</v>
      </c>
      <c r="L20" s="69">
        <v>298.8236</v>
      </c>
      <c r="M20" s="69">
        <v>29.1</v>
      </c>
      <c r="N20" s="70">
        <v>0</v>
      </c>
      <c r="O20" s="71">
        <v>30423</v>
      </c>
      <c r="P20" s="58">
        <f t="shared" si="2"/>
        <v>30423</v>
      </c>
      <c r="Q20" s="38">
        <v>18</v>
      </c>
      <c r="R20" s="77">
        <f t="shared" si="3"/>
        <v>8310.2679735358761</v>
      </c>
      <c r="S20" s="73">
        <f>'Mérida oeste'!F23*1000000</f>
        <v>34793.429951600003</v>
      </c>
      <c r="T20" s="74">
        <f t="shared" si="9"/>
        <v>933.82481218622638</v>
      </c>
      <c r="V20" s="78">
        <f t="shared" si="4"/>
        <v>30423</v>
      </c>
      <c r="W20" s="79">
        <f t="shared" si="10"/>
        <v>1074378.2054099999</v>
      </c>
      <c r="Y20" s="76">
        <f t="shared" si="11"/>
        <v>252.82328255888197</v>
      </c>
      <c r="Z20" s="73">
        <f t="shared" si="12"/>
        <v>1058.5205194175269</v>
      </c>
      <c r="AA20" s="74">
        <f t="shared" si="13"/>
        <v>1003.2810258839681</v>
      </c>
      <c r="AE20" s="121" t="str">
        <f t="shared" si="5"/>
        <v>794315</v>
      </c>
      <c r="AF20" s="142"/>
      <c r="AG20" s="143"/>
      <c r="AH20" s="144"/>
      <c r="AI20" s="145">
        <f t="shared" si="0"/>
        <v>794315</v>
      </c>
      <c r="AJ20" s="146">
        <f t="shared" si="6"/>
        <v>794315</v>
      </c>
      <c r="AK20" s="122"/>
      <c r="AL20" s="138">
        <f t="shared" si="7"/>
        <v>0</v>
      </c>
      <c r="AM20" s="147">
        <f t="shared" si="7"/>
        <v>30423</v>
      </c>
      <c r="AN20" s="148">
        <f t="shared" si="8"/>
        <v>30423</v>
      </c>
      <c r="AO20" s="149">
        <f t="shared" si="1"/>
        <v>1</v>
      </c>
      <c r="AP20" s="122"/>
    </row>
    <row r="21" spans="1:42" x14ac:dyDescent="0.2">
      <c r="A21" s="66">
        <v>227</v>
      </c>
      <c r="B21" s="67">
        <v>0.375</v>
      </c>
      <c r="C21" s="68">
        <v>2013</v>
      </c>
      <c r="D21" s="68">
        <v>8</v>
      </c>
      <c r="E21" s="68">
        <v>19</v>
      </c>
      <c r="F21" s="69">
        <v>824738</v>
      </c>
      <c r="G21" s="68">
        <v>0</v>
      </c>
      <c r="H21" s="69">
        <v>179276</v>
      </c>
      <c r="I21" s="68">
        <v>0</v>
      </c>
      <c r="J21" s="68">
        <v>96</v>
      </c>
      <c r="K21" s="68">
        <v>0</v>
      </c>
      <c r="L21" s="69">
        <v>301.2525</v>
      </c>
      <c r="M21" s="69">
        <v>29.4</v>
      </c>
      <c r="N21" s="70">
        <v>0</v>
      </c>
      <c r="O21" s="71">
        <v>25951</v>
      </c>
      <c r="P21" s="58">
        <f t="shared" si="2"/>
        <v>25951</v>
      </c>
      <c r="Q21" s="38">
        <v>19</v>
      </c>
      <c r="R21" s="77">
        <f t="shared" si="3"/>
        <v>8266.0468831804719</v>
      </c>
      <c r="S21" s="73">
        <f>'Mérida oeste'!F24*1000000</f>
        <v>34608.285090500001</v>
      </c>
      <c r="T21" s="74">
        <f t="shared" si="9"/>
        <v>928.85568826298959</v>
      </c>
      <c r="V21" s="78">
        <f t="shared" si="4"/>
        <v>25951</v>
      </c>
      <c r="W21" s="79">
        <f t="shared" si="10"/>
        <v>916451.00116999994</v>
      </c>
      <c r="Y21" s="76">
        <f t="shared" si="11"/>
        <v>214.51218266541642</v>
      </c>
      <c r="Z21" s="73">
        <f t="shared" si="12"/>
        <v>898.1196063835655</v>
      </c>
      <c r="AA21" s="74">
        <f t="shared" si="13"/>
        <v>851.25072545106616</v>
      </c>
      <c r="AE21" s="121" t="str">
        <f t="shared" si="5"/>
        <v>824738</v>
      </c>
      <c r="AF21" s="142"/>
      <c r="AG21" s="143"/>
      <c r="AH21" s="144"/>
      <c r="AI21" s="145">
        <f t="shared" si="0"/>
        <v>824738</v>
      </c>
      <c r="AJ21" s="146">
        <f t="shared" si="6"/>
        <v>824738</v>
      </c>
      <c r="AK21" s="122"/>
      <c r="AL21" s="138">
        <f t="shared" si="7"/>
        <v>0</v>
      </c>
      <c r="AM21" s="147">
        <f t="shared" si="7"/>
        <v>25951</v>
      </c>
      <c r="AN21" s="148">
        <f t="shared" si="8"/>
        <v>25951</v>
      </c>
      <c r="AO21" s="149">
        <f t="shared" si="1"/>
        <v>1</v>
      </c>
      <c r="AP21" s="122"/>
    </row>
    <row r="22" spans="1:42" x14ac:dyDescent="0.2">
      <c r="A22" s="66">
        <v>227</v>
      </c>
      <c r="B22" s="67">
        <v>0.375</v>
      </c>
      <c r="C22" s="68">
        <v>2013</v>
      </c>
      <c r="D22" s="68">
        <v>8</v>
      </c>
      <c r="E22" s="68">
        <v>20</v>
      </c>
      <c r="F22" s="69">
        <v>850689</v>
      </c>
      <c r="G22" s="68">
        <v>0</v>
      </c>
      <c r="H22" s="69">
        <v>180487</v>
      </c>
      <c r="I22" s="68">
        <v>0</v>
      </c>
      <c r="J22" s="68">
        <v>96</v>
      </c>
      <c r="K22" s="68">
        <v>0</v>
      </c>
      <c r="L22" s="69">
        <v>302.17059999999998</v>
      </c>
      <c r="M22" s="69">
        <v>28.6</v>
      </c>
      <c r="N22" s="70">
        <v>0</v>
      </c>
      <c r="O22" s="71">
        <v>29177</v>
      </c>
      <c r="P22" s="58">
        <f t="shared" si="2"/>
        <v>29177</v>
      </c>
      <c r="Q22" s="38">
        <v>20</v>
      </c>
      <c r="R22" s="77">
        <f t="shared" si="3"/>
        <v>8239.9042387742429</v>
      </c>
      <c r="S22" s="73">
        <f>'Mérida oeste'!F25*1000000</f>
        <v>34498.831066899998</v>
      </c>
      <c r="T22" s="74">
        <f t="shared" si="9"/>
        <v>925.91803931106165</v>
      </c>
      <c r="V22" s="78">
        <f t="shared" si="4"/>
        <v>29177</v>
      </c>
      <c r="W22" s="79">
        <f t="shared" si="10"/>
        <v>1030376.12659</v>
      </c>
      <c r="Y22" s="76">
        <f t="shared" si="11"/>
        <v>240.4156859747161</v>
      </c>
      <c r="Z22" s="73">
        <f t="shared" si="12"/>
        <v>1006.5723940389413</v>
      </c>
      <c r="AA22" s="74">
        <f t="shared" si="13"/>
        <v>954.04384288513916</v>
      </c>
      <c r="AE22" s="121" t="str">
        <f t="shared" si="5"/>
        <v>850689</v>
      </c>
      <c r="AF22" s="142"/>
      <c r="AG22" s="143"/>
      <c r="AH22" s="144"/>
      <c r="AI22" s="145">
        <f t="shared" si="0"/>
        <v>850689</v>
      </c>
      <c r="AJ22" s="146">
        <f t="shared" si="6"/>
        <v>850689</v>
      </c>
      <c r="AK22" s="122"/>
      <c r="AL22" s="138">
        <f t="shared" si="7"/>
        <v>0</v>
      </c>
      <c r="AM22" s="147">
        <f t="shared" si="7"/>
        <v>29177</v>
      </c>
      <c r="AN22" s="148">
        <f t="shared" si="8"/>
        <v>29177</v>
      </c>
      <c r="AO22" s="149">
        <f t="shared" si="1"/>
        <v>1</v>
      </c>
      <c r="AP22" s="122"/>
    </row>
    <row r="23" spans="1:42" x14ac:dyDescent="0.2">
      <c r="A23" s="66">
        <v>227</v>
      </c>
      <c r="B23" s="67">
        <v>0.375</v>
      </c>
      <c r="C23" s="68">
        <v>2013</v>
      </c>
      <c r="D23" s="68">
        <v>8</v>
      </c>
      <c r="E23" s="68">
        <v>21</v>
      </c>
      <c r="F23" s="69">
        <v>879866</v>
      </c>
      <c r="G23" s="68">
        <v>0</v>
      </c>
      <c r="H23" s="69">
        <v>181862</v>
      </c>
      <c r="I23" s="68">
        <v>0</v>
      </c>
      <c r="J23" s="68">
        <v>96</v>
      </c>
      <c r="K23" s="68">
        <v>0</v>
      </c>
      <c r="L23" s="69">
        <v>299.38189999999997</v>
      </c>
      <c r="M23" s="69">
        <v>28.4</v>
      </c>
      <c r="N23" s="70">
        <v>0</v>
      </c>
      <c r="O23" s="71">
        <v>21588</v>
      </c>
      <c r="P23" s="58">
        <f t="shared" si="2"/>
        <v>21588</v>
      </c>
      <c r="Q23" s="38">
        <v>21</v>
      </c>
      <c r="R23" s="77">
        <f t="shared" si="3"/>
        <v>8348.0869054170253</v>
      </c>
      <c r="S23" s="73">
        <f>'Mérida oeste'!F26*1000000</f>
        <v>34951.7702556</v>
      </c>
      <c r="T23" s="74">
        <f t="shared" si="9"/>
        <v>938.07452556171108</v>
      </c>
      <c r="V23" s="78">
        <f t="shared" si="4"/>
        <v>21588</v>
      </c>
      <c r="W23" s="79">
        <f t="shared" si="10"/>
        <v>762373.09595999995</v>
      </c>
      <c r="Y23" s="76">
        <f t="shared" si="11"/>
        <v>180.21850011414276</v>
      </c>
      <c r="Z23" s="73">
        <f t="shared" si="12"/>
        <v>754.53881627789281</v>
      </c>
      <c r="AA23" s="74">
        <f t="shared" si="13"/>
        <v>715.16278029368982</v>
      </c>
      <c r="AE23" s="121" t="str">
        <f t="shared" si="5"/>
        <v>879866</v>
      </c>
      <c r="AF23" s="142"/>
      <c r="AG23" s="143"/>
      <c r="AH23" s="144"/>
      <c r="AI23" s="145">
        <f t="shared" si="0"/>
        <v>879866</v>
      </c>
      <c r="AJ23" s="146">
        <f t="shared" si="6"/>
        <v>879866</v>
      </c>
      <c r="AK23" s="122"/>
      <c r="AL23" s="138">
        <f t="shared" si="7"/>
        <v>0</v>
      </c>
      <c r="AM23" s="147">
        <f t="shared" si="7"/>
        <v>21588</v>
      </c>
      <c r="AN23" s="148">
        <f t="shared" si="8"/>
        <v>21588</v>
      </c>
      <c r="AO23" s="149">
        <f t="shared" si="1"/>
        <v>1</v>
      </c>
      <c r="AP23" s="122"/>
    </row>
    <row r="24" spans="1:42" x14ac:dyDescent="0.2">
      <c r="A24" s="66">
        <v>227</v>
      </c>
      <c r="B24" s="67">
        <v>0.375</v>
      </c>
      <c r="C24" s="68">
        <v>2013</v>
      </c>
      <c r="D24" s="68">
        <v>8</v>
      </c>
      <c r="E24" s="68">
        <v>22</v>
      </c>
      <c r="F24" s="69">
        <v>901454</v>
      </c>
      <c r="G24" s="68">
        <v>0</v>
      </c>
      <c r="H24" s="69">
        <v>182871</v>
      </c>
      <c r="I24" s="68">
        <v>0</v>
      </c>
      <c r="J24" s="68">
        <v>96</v>
      </c>
      <c r="K24" s="68">
        <v>0</v>
      </c>
      <c r="L24" s="69">
        <v>303.6773</v>
      </c>
      <c r="M24" s="69">
        <v>29.2</v>
      </c>
      <c r="N24" s="70">
        <v>0</v>
      </c>
      <c r="O24" s="71">
        <v>33954</v>
      </c>
      <c r="P24" s="58">
        <f t="shared" si="2"/>
        <v>33954</v>
      </c>
      <c r="Q24" s="38">
        <v>22</v>
      </c>
      <c r="R24" s="77">
        <f t="shared" si="3"/>
        <v>8301.1567314177883</v>
      </c>
      <c r="S24" s="73">
        <f>'Mérida oeste'!F27*1000000</f>
        <v>34755.283003099998</v>
      </c>
      <c r="T24" s="74">
        <f t="shared" si="9"/>
        <v>932.80098190941681</v>
      </c>
      <c r="V24" s="78">
        <f t="shared" si="4"/>
        <v>33954</v>
      </c>
      <c r="W24" s="79">
        <f t="shared" si="10"/>
        <v>1199074.3051799999</v>
      </c>
      <c r="Y24" s="76">
        <f t="shared" si="11"/>
        <v>281.85747565855957</v>
      </c>
      <c r="Z24" s="73">
        <f t="shared" si="12"/>
        <v>1180.0808790872575</v>
      </c>
      <c r="AA24" s="74">
        <f t="shared" si="13"/>
        <v>1118.4976892542554</v>
      </c>
      <c r="AE24" s="121" t="str">
        <f t="shared" si="5"/>
        <v>901454</v>
      </c>
      <c r="AF24" s="142"/>
      <c r="AG24" s="143"/>
      <c r="AH24" s="144"/>
      <c r="AI24" s="145">
        <f t="shared" si="0"/>
        <v>901454</v>
      </c>
      <c r="AJ24" s="146">
        <f t="shared" si="6"/>
        <v>901454</v>
      </c>
      <c r="AK24" s="122"/>
      <c r="AL24" s="138">
        <f t="shared" si="7"/>
        <v>0</v>
      </c>
      <c r="AM24" s="147">
        <f t="shared" si="7"/>
        <v>33954</v>
      </c>
      <c r="AN24" s="148">
        <f t="shared" si="8"/>
        <v>33954</v>
      </c>
      <c r="AO24" s="149">
        <f t="shared" si="1"/>
        <v>1</v>
      </c>
      <c r="AP24" s="122"/>
    </row>
    <row r="25" spans="1:42" x14ac:dyDescent="0.2">
      <c r="A25" s="66">
        <v>227</v>
      </c>
      <c r="B25" s="67">
        <v>0.375</v>
      </c>
      <c r="C25" s="68">
        <v>2013</v>
      </c>
      <c r="D25" s="68">
        <v>8</v>
      </c>
      <c r="E25" s="68">
        <v>23</v>
      </c>
      <c r="F25" s="69">
        <v>935408</v>
      </c>
      <c r="G25" s="68">
        <v>0</v>
      </c>
      <c r="H25" s="69">
        <v>184492</v>
      </c>
      <c r="I25" s="68">
        <v>0</v>
      </c>
      <c r="J25" s="68">
        <v>96</v>
      </c>
      <c r="K25" s="68">
        <v>0</v>
      </c>
      <c r="L25" s="69">
        <v>295.911</v>
      </c>
      <c r="M25" s="69">
        <v>28.6</v>
      </c>
      <c r="N25" s="70">
        <v>0</v>
      </c>
      <c r="O25" s="71">
        <v>34236</v>
      </c>
      <c r="P25" s="58">
        <f t="shared" si="2"/>
        <v>34236</v>
      </c>
      <c r="Q25" s="38">
        <v>23</v>
      </c>
      <c r="R25" s="77">
        <f t="shared" si="3"/>
        <v>8334.6059360609524</v>
      </c>
      <c r="S25" s="73">
        <f>'Mérida oeste'!F28*1000000</f>
        <v>34895.328133099996</v>
      </c>
      <c r="T25" s="74">
        <f t="shared" si="9"/>
        <v>936.55966903516924</v>
      </c>
      <c r="V25" s="78">
        <f t="shared" si="4"/>
        <v>34236</v>
      </c>
      <c r="W25" s="79">
        <f t="shared" si="10"/>
        <v>1209033.0421199999</v>
      </c>
      <c r="Y25" s="76">
        <f t="shared" si="11"/>
        <v>285.34356882698279</v>
      </c>
      <c r="Z25" s="73">
        <f t="shared" si="12"/>
        <v>1194.6764539648116</v>
      </c>
      <c r="AA25" s="74">
        <f t="shared" si="13"/>
        <v>1132.331585780491</v>
      </c>
      <c r="AE25" s="121" t="str">
        <f t="shared" si="5"/>
        <v>935408</v>
      </c>
      <c r="AF25" s="142"/>
      <c r="AG25" s="143"/>
      <c r="AH25" s="144"/>
      <c r="AI25" s="145">
        <f t="shared" si="0"/>
        <v>935408</v>
      </c>
      <c r="AJ25" s="146">
        <f t="shared" si="6"/>
        <v>935408</v>
      </c>
      <c r="AK25" s="122"/>
      <c r="AL25" s="138">
        <f t="shared" si="7"/>
        <v>0</v>
      </c>
      <c r="AM25" s="147">
        <f t="shared" si="7"/>
        <v>34236</v>
      </c>
      <c r="AN25" s="148">
        <f t="shared" si="8"/>
        <v>34236</v>
      </c>
      <c r="AO25" s="149">
        <f t="shared" si="1"/>
        <v>1</v>
      </c>
      <c r="AP25" s="122"/>
    </row>
    <row r="26" spans="1:42" x14ac:dyDescent="0.2">
      <c r="A26" s="66">
        <v>227</v>
      </c>
      <c r="B26" s="67">
        <v>0.375</v>
      </c>
      <c r="C26" s="68">
        <v>2013</v>
      </c>
      <c r="D26" s="68">
        <v>8</v>
      </c>
      <c r="E26" s="68">
        <v>24</v>
      </c>
      <c r="F26" s="69">
        <v>969644</v>
      </c>
      <c r="G26" s="68">
        <v>0</v>
      </c>
      <c r="H26" s="69">
        <v>186109</v>
      </c>
      <c r="I26" s="68">
        <v>0</v>
      </c>
      <c r="J26" s="68">
        <v>96</v>
      </c>
      <c r="K26" s="68">
        <v>0</v>
      </c>
      <c r="L26" s="69">
        <v>296.78919999999999</v>
      </c>
      <c r="M26" s="69">
        <v>27.4</v>
      </c>
      <c r="N26" s="70">
        <v>0</v>
      </c>
      <c r="O26" s="71">
        <v>34887</v>
      </c>
      <c r="P26" s="58">
        <f t="shared" si="2"/>
        <v>-965113</v>
      </c>
      <c r="Q26" s="38">
        <v>24</v>
      </c>
      <c r="R26" s="77">
        <f t="shared" si="3"/>
        <v>8369.4567586701069</v>
      </c>
      <c r="S26" s="73">
        <f>'Mérida oeste'!F29*1000000</f>
        <v>35041.241557200003</v>
      </c>
      <c r="T26" s="74">
        <f t="shared" si="9"/>
        <v>940.47585597175987</v>
      </c>
      <c r="V26" s="78">
        <f t="shared" si="4"/>
        <v>34887</v>
      </c>
      <c r="W26" s="79">
        <f t="shared" si="10"/>
        <v>1232022.8922899999</v>
      </c>
      <c r="Y26" s="76">
        <f t="shared" si="11"/>
        <v>291.98523793972402</v>
      </c>
      <c r="Z26" s="73">
        <f t="shared" si="12"/>
        <v>1222.4837942060365</v>
      </c>
      <c r="AA26" s="74">
        <f t="shared" si="13"/>
        <v>1158.6877842032409</v>
      </c>
      <c r="AE26" s="121" t="str">
        <f t="shared" si="5"/>
        <v>969644</v>
      </c>
      <c r="AF26" s="142"/>
      <c r="AG26" s="143"/>
      <c r="AH26" s="144"/>
      <c r="AI26" s="145">
        <f t="shared" si="0"/>
        <v>969644</v>
      </c>
      <c r="AJ26" s="146">
        <f t="shared" si="6"/>
        <v>969644</v>
      </c>
      <c r="AK26" s="122"/>
      <c r="AL26" s="138">
        <f t="shared" si="7"/>
        <v>0</v>
      </c>
      <c r="AM26" s="147">
        <f t="shared" si="7"/>
        <v>-965113</v>
      </c>
      <c r="AN26" s="148">
        <f t="shared" si="8"/>
        <v>-965113</v>
      </c>
      <c r="AO26" s="149">
        <f t="shared" si="1"/>
        <v>1</v>
      </c>
      <c r="AP26" s="122"/>
    </row>
    <row r="27" spans="1:42" x14ac:dyDescent="0.2">
      <c r="A27" s="66">
        <v>227</v>
      </c>
      <c r="B27" s="67">
        <v>0.375</v>
      </c>
      <c r="C27" s="68">
        <v>2013</v>
      </c>
      <c r="D27" s="68">
        <v>8</v>
      </c>
      <c r="E27" s="68">
        <v>25</v>
      </c>
      <c r="F27" s="69">
        <v>4531</v>
      </c>
      <c r="G27" s="68">
        <v>0</v>
      </c>
      <c r="H27" s="69">
        <v>187749</v>
      </c>
      <c r="I27" s="68">
        <v>0</v>
      </c>
      <c r="J27" s="68">
        <v>96</v>
      </c>
      <c r="K27" s="68">
        <v>0</v>
      </c>
      <c r="L27" s="69">
        <v>298.3141</v>
      </c>
      <c r="M27" s="69">
        <v>27.4</v>
      </c>
      <c r="N27" s="70">
        <v>0</v>
      </c>
      <c r="O27" s="71">
        <v>32564</v>
      </c>
      <c r="P27" s="58">
        <f t="shared" si="2"/>
        <v>32564</v>
      </c>
      <c r="Q27" s="38">
        <v>25</v>
      </c>
      <c r="R27" s="77">
        <f t="shared" si="3"/>
        <v>8385.833118993025</v>
      </c>
      <c r="S27" s="73">
        <f>'Mérida oeste'!F30*1000000</f>
        <v>35109.8061026</v>
      </c>
      <c r="T27" s="74">
        <f t="shared" si="9"/>
        <v>942.31606758124622</v>
      </c>
      <c r="V27" s="78">
        <f t="shared" si="4"/>
        <v>32564</v>
      </c>
      <c r="W27" s="79">
        <f t="shared" si="10"/>
        <v>1149986.9138799999</v>
      </c>
      <c r="Y27" s="76">
        <f t="shared" si="11"/>
        <v>273.07626968688885</v>
      </c>
      <c r="Z27" s="73">
        <f t="shared" si="12"/>
        <v>1143.3157259250665</v>
      </c>
      <c r="AA27" s="74">
        <f t="shared" si="13"/>
        <v>1083.6511464572948</v>
      </c>
      <c r="AE27" s="121" t="str">
        <f t="shared" si="5"/>
        <v>4531</v>
      </c>
      <c r="AF27" s="142"/>
      <c r="AG27" s="143"/>
      <c r="AH27" s="144"/>
      <c r="AI27" s="145">
        <f t="shared" si="0"/>
        <v>4531</v>
      </c>
      <c r="AJ27" s="146">
        <f t="shared" si="6"/>
        <v>4531</v>
      </c>
      <c r="AK27" s="122"/>
      <c r="AL27" s="138">
        <f t="shared" si="7"/>
        <v>0</v>
      </c>
      <c r="AM27" s="147">
        <f t="shared" si="7"/>
        <v>32564</v>
      </c>
      <c r="AN27" s="148">
        <f t="shared" si="8"/>
        <v>32564</v>
      </c>
      <c r="AO27" s="149">
        <f t="shared" si="1"/>
        <v>1</v>
      </c>
      <c r="AP27" s="122"/>
    </row>
    <row r="28" spans="1:42" x14ac:dyDescent="0.2">
      <c r="A28" s="66">
        <v>227</v>
      </c>
      <c r="B28" s="67">
        <v>0.375</v>
      </c>
      <c r="C28" s="68">
        <v>2013</v>
      </c>
      <c r="D28" s="68">
        <v>8</v>
      </c>
      <c r="E28" s="68">
        <v>26</v>
      </c>
      <c r="F28" s="69">
        <v>37095</v>
      </c>
      <c r="G28" s="68">
        <v>0</v>
      </c>
      <c r="H28" s="69">
        <v>189281</v>
      </c>
      <c r="I28" s="68">
        <v>0</v>
      </c>
      <c r="J28" s="68">
        <v>96</v>
      </c>
      <c r="K28" s="68">
        <v>0</v>
      </c>
      <c r="L28" s="69">
        <v>300.25099999999998</v>
      </c>
      <c r="M28" s="69">
        <v>28.9</v>
      </c>
      <c r="N28" s="70">
        <v>0</v>
      </c>
      <c r="O28" s="71">
        <v>22903</v>
      </c>
      <c r="P28" s="58">
        <f t="shared" si="2"/>
        <v>22903</v>
      </c>
      <c r="Q28" s="38">
        <v>26</v>
      </c>
      <c r="R28" s="77">
        <f t="shared" si="3"/>
        <v>8348.1788621859178</v>
      </c>
      <c r="S28" s="73">
        <f>'Mérida oeste'!F31*1000000</f>
        <v>34952.155260200001</v>
      </c>
      <c r="T28" s="74">
        <f t="shared" si="9"/>
        <v>938.08485874383155</v>
      </c>
      <c r="V28" s="78">
        <f t="shared" si="4"/>
        <v>22903</v>
      </c>
      <c r="W28" s="79">
        <f t="shared" si="10"/>
        <v>808811.88700999995</v>
      </c>
      <c r="Y28" s="76">
        <f t="shared" si="11"/>
        <v>191.19834048064408</v>
      </c>
      <c r="Z28" s="73">
        <f t="shared" si="12"/>
        <v>800.50921192436067</v>
      </c>
      <c r="AA28" s="74">
        <f t="shared" si="13"/>
        <v>758.73418477610767</v>
      </c>
      <c r="AE28" s="121" t="str">
        <f t="shared" si="5"/>
        <v>37095</v>
      </c>
      <c r="AF28" s="142"/>
      <c r="AG28" s="143"/>
      <c r="AH28" s="144"/>
      <c r="AI28" s="145">
        <f t="shared" si="0"/>
        <v>37095</v>
      </c>
      <c r="AJ28" s="146">
        <f t="shared" si="6"/>
        <v>37095</v>
      </c>
      <c r="AK28" s="122"/>
      <c r="AL28" s="138">
        <f t="shared" si="7"/>
        <v>0</v>
      </c>
      <c r="AM28" s="147">
        <f t="shared" si="7"/>
        <v>22903</v>
      </c>
      <c r="AN28" s="148">
        <f t="shared" si="8"/>
        <v>22903</v>
      </c>
      <c r="AO28" s="149">
        <f t="shared" si="1"/>
        <v>1</v>
      </c>
      <c r="AP28" s="122"/>
    </row>
    <row r="29" spans="1:42" x14ac:dyDescent="0.2">
      <c r="A29" s="66">
        <v>227</v>
      </c>
      <c r="B29" s="67">
        <v>0.375</v>
      </c>
      <c r="C29" s="68">
        <v>2013</v>
      </c>
      <c r="D29" s="68">
        <v>8</v>
      </c>
      <c r="E29" s="68">
        <v>27</v>
      </c>
      <c r="F29" s="69">
        <v>59998</v>
      </c>
      <c r="G29" s="68">
        <v>0</v>
      </c>
      <c r="H29" s="69">
        <v>190348</v>
      </c>
      <c r="I29" s="68">
        <v>0</v>
      </c>
      <c r="J29" s="68">
        <v>96</v>
      </c>
      <c r="K29" s="68">
        <v>0</v>
      </c>
      <c r="L29" s="69">
        <v>304.63279999999997</v>
      </c>
      <c r="M29" s="69">
        <v>29.3</v>
      </c>
      <c r="N29" s="70">
        <v>0</v>
      </c>
      <c r="O29" s="71">
        <v>14226</v>
      </c>
      <c r="P29" s="58">
        <f t="shared" si="2"/>
        <v>14226</v>
      </c>
      <c r="Q29" s="38">
        <v>27</v>
      </c>
      <c r="R29" s="77">
        <f t="shared" si="3"/>
        <v>8461.7158343126011</v>
      </c>
      <c r="S29" s="73">
        <f>'Mérida oeste'!F32*1000000</f>
        <v>35427.511855099998</v>
      </c>
      <c r="T29" s="74">
        <f t="shared" si="9"/>
        <v>950.84300830170696</v>
      </c>
      <c r="V29" s="78">
        <f t="shared" si="4"/>
        <v>14226</v>
      </c>
      <c r="W29" s="79">
        <f t="shared" si="10"/>
        <v>502386.49541999999</v>
      </c>
      <c r="Y29" s="76">
        <f t="shared" si="11"/>
        <v>120.37636945893105</v>
      </c>
      <c r="Z29" s="73">
        <f t="shared" si="12"/>
        <v>503.99178365065256</v>
      </c>
      <c r="AA29" s="74">
        <f t="shared" si="13"/>
        <v>477.69068663530453</v>
      </c>
      <c r="AE29" s="121" t="str">
        <f t="shared" si="5"/>
        <v>59998</v>
      </c>
      <c r="AF29" s="142"/>
      <c r="AG29" s="143"/>
      <c r="AH29" s="144"/>
      <c r="AI29" s="145">
        <f t="shared" si="0"/>
        <v>59998</v>
      </c>
      <c r="AJ29" s="146">
        <f t="shared" si="6"/>
        <v>59998</v>
      </c>
      <c r="AK29" s="122"/>
      <c r="AL29" s="138">
        <f t="shared" si="7"/>
        <v>0</v>
      </c>
      <c r="AM29" s="147">
        <f t="shared" si="7"/>
        <v>14226</v>
      </c>
      <c r="AN29" s="148">
        <f t="shared" si="8"/>
        <v>14226</v>
      </c>
      <c r="AO29" s="149">
        <f t="shared" si="1"/>
        <v>1</v>
      </c>
      <c r="AP29" s="122"/>
    </row>
    <row r="30" spans="1:42" x14ac:dyDescent="0.2">
      <c r="A30" s="66">
        <v>227</v>
      </c>
      <c r="B30" s="67">
        <v>0.375</v>
      </c>
      <c r="C30" s="68">
        <v>2013</v>
      </c>
      <c r="D30" s="68">
        <v>8</v>
      </c>
      <c r="E30" s="68">
        <v>28</v>
      </c>
      <c r="F30" s="69">
        <v>74224</v>
      </c>
      <c r="G30" s="68">
        <v>0</v>
      </c>
      <c r="H30" s="69">
        <v>191003</v>
      </c>
      <c r="I30" s="68">
        <v>0</v>
      </c>
      <c r="J30" s="68">
        <v>96</v>
      </c>
      <c r="K30" s="68">
        <v>0</v>
      </c>
      <c r="L30" s="69">
        <v>308.25779999999997</v>
      </c>
      <c r="M30" s="69">
        <v>29.1</v>
      </c>
      <c r="N30" s="70">
        <v>0</v>
      </c>
      <c r="O30" s="71">
        <v>16224</v>
      </c>
      <c r="P30" s="58">
        <f t="shared" si="2"/>
        <v>16224</v>
      </c>
      <c r="Q30" s="38">
        <v>28</v>
      </c>
      <c r="R30" s="77">
        <f t="shared" si="3"/>
        <v>8252.2156057131942</v>
      </c>
      <c r="S30" s="73">
        <f>'Mérida oeste'!F33*1000000</f>
        <v>34550.376298000003</v>
      </c>
      <c r="T30" s="74">
        <f t="shared" si="9"/>
        <v>927.30146761399158</v>
      </c>
      <c r="V30" s="78">
        <f t="shared" si="4"/>
        <v>16224</v>
      </c>
      <c r="W30" s="79">
        <f t="shared" si="10"/>
        <v>572945.20608000003</v>
      </c>
      <c r="Y30" s="76">
        <f t="shared" si="11"/>
        <v>133.88394598709087</v>
      </c>
      <c r="Z30" s="73">
        <f t="shared" si="12"/>
        <v>560.54530505875209</v>
      </c>
      <c r="AA30" s="74">
        <f t="shared" si="13"/>
        <v>531.29293046038492</v>
      </c>
      <c r="AE30" s="121" t="str">
        <f t="shared" si="5"/>
        <v>74224</v>
      </c>
      <c r="AF30" s="142"/>
      <c r="AG30" s="143"/>
      <c r="AH30" s="144"/>
      <c r="AI30" s="145">
        <f t="shared" si="0"/>
        <v>74224</v>
      </c>
      <c r="AJ30" s="146">
        <f t="shared" si="6"/>
        <v>74224</v>
      </c>
      <c r="AK30" s="122"/>
      <c r="AL30" s="138">
        <f t="shared" si="7"/>
        <v>0</v>
      </c>
      <c r="AM30" s="147">
        <f t="shared" si="7"/>
        <v>16224</v>
      </c>
      <c r="AN30" s="148">
        <f t="shared" si="8"/>
        <v>16224</v>
      </c>
      <c r="AO30" s="149">
        <f t="shared" si="1"/>
        <v>1</v>
      </c>
      <c r="AP30" s="122"/>
    </row>
    <row r="31" spans="1:42" x14ac:dyDescent="0.2">
      <c r="A31" s="66">
        <v>227</v>
      </c>
      <c r="B31" s="67">
        <v>0.375</v>
      </c>
      <c r="C31" s="68">
        <v>2013</v>
      </c>
      <c r="D31" s="68">
        <v>8</v>
      </c>
      <c r="E31" s="68">
        <v>29</v>
      </c>
      <c r="F31" s="69">
        <v>90448</v>
      </c>
      <c r="G31" s="68">
        <v>0</v>
      </c>
      <c r="H31" s="69">
        <v>191748</v>
      </c>
      <c r="I31" s="68">
        <v>0</v>
      </c>
      <c r="J31" s="68">
        <v>96</v>
      </c>
      <c r="K31" s="68">
        <v>0</v>
      </c>
      <c r="L31" s="69">
        <v>307.9701</v>
      </c>
      <c r="M31" s="69">
        <v>28.7</v>
      </c>
      <c r="N31" s="70">
        <v>0</v>
      </c>
      <c r="O31" s="71">
        <v>26598</v>
      </c>
      <c r="P31" s="58">
        <f t="shared" si="2"/>
        <v>26598</v>
      </c>
      <c r="Q31" s="38">
        <v>29</v>
      </c>
      <c r="R31" s="77">
        <f t="shared" si="3"/>
        <v>8258.1324744434896</v>
      </c>
      <c r="S31" s="73">
        <f>'Mérida oeste'!F34*1000000</f>
        <v>34575.149043999998</v>
      </c>
      <c r="T31" s="74">
        <f t="shared" si="9"/>
        <v>927.96634615321489</v>
      </c>
      <c r="V31" s="78">
        <f t="shared" si="4"/>
        <v>26598</v>
      </c>
      <c r="W31" s="79">
        <f t="shared" si="10"/>
        <v>939299.59265999997</v>
      </c>
      <c r="Y31" s="76">
        <f t="shared" si="11"/>
        <v>219.64980755524795</v>
      </c>
      <c r="Z31" s="73">
        <f t="shared" si="12"/>
        <v>919.62981427231193</v>
      </c>
      <c r="AA31" s="74">
        <f t="shared" si="13"/>
        <v>871.6384109439033</v>
      </c>
      <c r="AE31" s="121" t="str">
        <f t="shared" si="5"/>
        <v>90448</v>
      </c>
      <c r="AF31" s="142"/>
      <c r="AG31" s="143"/>
      <c r="AH31" s="144"/>
      <c r="AI31" s="145">
        <f t="shared" si="0"/>
        <v>90448</v>
      </c>
      <c r="AJ31" s="146">
        <f t="shared" si="6"/>
        <v>90448</v>
      </c>
      <c r="AK31" s="122"/>
      <c r="AL31" s="138">
        <f t="shared" si="7"/>
        <v>0</v>
      </c>
      <c r="AM31" s="147">
        <f t="shared" si="7"/>
        <v>26598</v>
      </c>
      <c r="AN31" s="148">
        <f t="shared" si="8"/>
        <v>26598</v>
      </c>
      <c r="AO31" s="149">
        <f t="shared" si="1"/>
        <v>1</v>
      </c>
      <c r="AP31" s="122"/>
    </row>
    <row r="32" spans="1:42" x14ac:dyDescent="0.2">
      <c r="A32" s="66">
        <v>227</v>
      </c>
      <c r="B32" s="67">
        <v>0.375</v>
      </c>
      <c r="C32" s="68">
        <v>2013</v>
      </c>
      <c r="D32" s="68">
        <v>8</v>
      </c>
      <c r="E32" s="68">
        <v>30</v>
      </c>
      <c r="F32" s="69">
        <v>117046</v>
      </c>
      <c r="G32" s="68">
        <v>0</v>
      </c>
      <c r="H32" s="69">
        <v>191748</v>
      </c>
      <c r="I32" s="68">
        <v>0</v>
      </c>
      <c r="J32" s="68">
        <v>96</v>
      </c>
      <c r="K32" s="68">
        <v>0</v>
      </c>
      <c r="L32" s="69">
        <v>307.9701</v>
      </c>
      <c r="M32" s="69">
        <v>28.7</v>
      </c>
      <c r="N32" s="70">
        <v>0</v>
      </c>
      <c r="O32" s="71">
        <v>34599</v>
      </c>
      <c r="P32" s="58">
        <f t="shared" si="2"/>
        <v>34599</v>
      </c>
      <c r="Q32" s="38">
        <v>30</v>
      </c>
      <c r="R32" s="77">
        <f t="shared" si="3"/>
        <v>8350.8649306869211</v>
      </c>
      <c r="S32" s="73">
        <f>'Mérida oeste'!F35*1000000</f>
        <v>34963.401291800001</v>
      </c>
      <c r="T32" s="74">
        <f t="shared" si="9"/>
        <v>938.38669226128934</v>
      </c>
      <c r="V32" s="78">
        <f t="shared" si="4"/>
        <v>34599</v>
      </c>
      <c r="W32" s="79">
        <f t="shared" si="10"/>
        <v>1221852.2673299999</v>
      </c>
      <c r="Y32" s="76">
        <f t="shared" si="11"/>
        <v>288.93157573683681</v>
      </c>
      <c r="Z32" s="73">
        <f t="shared" si="12"/>
        <v>1209.6987212949882</v>
      </c>
      <c r="AA32" s="74">
        <f t="shared" si="13"/>
        <v>1146.5699075717555</v>
      </c>
      <c r="AE32" s="121" t="str">
        <f t="shared" si="5"/>
        <v>117046</v>
      </c>
      <c r="AF32" s="142"/>
      <c r="AG32" s="143"/>
      <c r="AH32" s="144"/>
      <c r="AI32" s="145">
        <f t="shared" si="0"/>
        <v>117046</v>
      </c>
      <c r="AJ32" s="146">
        <f t="shared" si="6"/>
        <v>117046</v>
      </c>
      <c r="AK32" s="122"/>
      <c r="AL32" s="138">
        <f t="shared" si="7"/>
        <v>0</v>
      </c>
      <c r="AM32" s="147">
        <f t="shared" si="7"/>
        <v>34599</v>
      </c>
      <c r="AN32" s="148">
        <f t="shared" si="8"/>
        <v>34599</v>
      </c>
      <c r="AO32" s="149">
        <f t="shared" si="1"/>
        <v>1</v>
      </c>
      <c r="AP32" s="122"/>
    </row>
    <row r="33" spans="1:42" ht="13.5" thickBot="1" x14ac:dyDescent="0.25">
      <c r="A33" s="66">
        <v>227</v>
      </c>
      <c r="B33" s="67">
        <v>0.375</v>
      </c>
      <c r="C33" s="68">
        <v>2013</v>
      </c>
      <c r="D33" s="68">
        <v>8</v>
      </c>
      <c r="E33" s="68">
        <v>31</v>
      </c>
      <c r="F33" s="69">
        <v>151645</v>
      </c>
      <c r="G33" s="68">
        <v>0</v>
      </c>
      <c r="H33" s="69">
        <v>191748</v>
      </c>
      <c r="I33" s="68">
        <v>0</v>
      </c>
      <c r="J33" s="68">
        <v>96</v>
      </c>
      <c r="K33" s="68">
        <v>0</v>
      </c>
      <c r="L33" s="69">
        <v>307.9701</v>
      </c>
      <c r="M33" s="69">
        <v>28.7</v>
      </c>
      <c r="N33" s="70">
        <v>0</v>
      </c>
      <c r="O33" s="71">
        <v>33283</v>
      </c>
      <c r="P33" s="58">
        <f t="shared" si="2"/>
        <v>33283</v>
      </c>
      <c r="Q33" s="38">
        <v>31</v>
      </c>
      <c r="R33" s="80">
        <f t="shared" si="3"/>
        <v>8371.1774293732688</v>
      </c>
      <c r="S33" s="81">
        <f>'Mérida oeste'!F36*1000000</f>
        <v>35048.4456613</v>
      </c>
      <c r="T33" s="82">
        <f t="shared" si="9"/>
        <v>940.66920773867423</v>
      </c>
      <c r="V33" s="83">
        <f t="shared" si="4"/>
        <v>33283</v>
      </c>
      <c r="W33" s="84">
        <f t="shared" si="10"/>
        <v>1175378.1616100001</v>
      </c>
      <c r="Y33" s="76">
        <f t="shared" si="11"/>
        <v>278.61789838183051</v>
      </c>
      <c r="Z33" s="73">
        <f t="shared" si="12"/>
        <v>1166.5174169450479</v>
      </c>
      <c r="AA33" s="74">
        <f t="shared" si="13"/>
        <v>1105.6420440750182</v>
      </c>
      <c r="AE33" s="121" t="str">
        <f t="shared" si="5"/>
        <v>151645</v>
      </c>
      <c r="AF33" s="142"/>
      <c r="AG33" s="143"/>
      <c r="AH33" s="144"/>
      <c r="AI33" s="145">
        <f t="shared" si="0"/>
        <v>151645</v>
      </c>
      <c r="AJ33" s="146">
        <f t="shared" si="6"/>
        <v>151645</v>
      </c>
      <c r="AK33" s="122"/>
      <c r="AL33" s="138">
        <f t="shared" si="7"/>
        <v>0</v>
      </c>
      <c r="AM33" s="150">
        <f t="shared" si="7"/>
        <v>33283</v>
      </c>
      <c r="AN33" s="148">
        <f t="shared" si="8"/>
        <v>33283</v>
      </c>
      <c r="AO33" s="149">
        <f t="shared" si="1"/>
        <v>1</v>
      </c>
      <c r="AP33" s="122"/>
    </row>
    <row r="34" spans="1:42" ht="13.5" thickBot="1" x14ac:dyDescent="0.25">
      <c r="A34" s="85">
        <v>227</v>
      </c>
      <c r="B34" s="86">
        <v>0.375</v>
      </c>
      <c r="C34" s="87">
        <v>2013</v>
      </c>
      <c r="D34" s="87">
        <v>9</v>
      </c>
      <c r="E34" s="87">
        <v>1</v>
      </c>
      <c r="F34" s="88">
        <v>184928</v>
      </c>
      <c r="G34" s="87">
        <v>0</v>
      </c>
      <c r="H34" s="88">
        <v>191748</v>
      </c>
      <c r="I34" s="87">
        <v>0</v>
      </c>
      <c r="J34" s="87">
        <v>96</v>
      </c>
      <c r="K34" s="87">
        <v>0</v>
      </c>
      <c r="L34" s="88">
        <v>307.9701</v>
      </c>
      <c r="M34" s="88">
        <v>28.7</v>
      </c>
      <c r="N34" s="89">
        <v>0</v>
      </c>
      <c r="O34" s="90">
        <v>31213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184928</v>
      </c>
      <c r="AF34" s="151"/>
      <c r="AG34" s="152"/>
      <c r="AH34" s="153"/>
      <c r="AI34" s="154">
        <f t="shared" si="0"/>
        <v>184928</v>
      </c>
      <c r="AJ34" s="155">
        <f t="shared" si="6"/>
        <v>184928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308.25779999999997</v>
      </c>
      <c r="M36" s="101">
        <f>MAX(M3:M34)</f>
        <v>30.9</v>
      </c>
      <c r="N36" s="99" t="s">
        <v>10</v>
      </c>
      <c r="O36" s="101">
        <f>SUM(O3:O33)</f>
        <v>906296</v>
      </c>
      <c r="Q36" s="99" t="s">
        <v>45</v>
      </c>
      <c r="R36" s="102">
        <f>AVERAGE(R3:R33)</f>
        <v>8375.652563327294</v>
      </c>
      <c r="S36" s="102">
        <f>AVERAGE(S3:S33)</f>
        <v>35067.182152138717</v>
      </c>
      <c r="T36" s="103">
        <f>AVERAGE(T3:T33)</f>
        <v>941.17207854108801</v>
      </c>
      <c r="V36" s="104">
        <f>SUM(V3:V33)</f>
        <v>906296</v>
      </c>
      <c r="W36" s="105">
        <f>SUM(W3:W33)</f>
        <v>32005544.162319988</v>
      </c>
      <c r="Y36" s="106">
        <f>SUM(Y3:Y33)</f>
        <v>7595.1545926223926</v>
      </c>
      <c r="Z36" s="107">
        <f>SUM(Z3:Z33)</f>
        <v>31799.39324839144</v>
      </c>
      <c r="AA36" s="108">
        <f>SUM(AA3:AA33)</f>
        <v>30139.923880067607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15337069</v>
      </c>
      <c r="AK36" s="162" t="s">
        <v>50</v>
      </c>
      <c r="AL36" s="163"/>
      <c r="AM36" s="163"/>
      <c r="AN36" s="161">
        <f>SUM(AN3:AN33)</f>
        <v>-93704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301.44681562500006</v>
      </c>
      <c r="M37" s="109">
        <f>AVERAGE(M3:M34)</f>
        <v>29.184375000000003</v>
      </c>
      <c r="N37" s="99" t="s">
        <v>46</v>
      </c>
      <c r="O37" s="110">
        <f>O36*35.31467</f>
        <v>32005544.162319999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295.911</v>
      </c>
      <c r="M38" s="110">
        <f>MIN(M3:M34)</f>
        <v>27.4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331.59149718750007</v>
      </c>
      <c r="M44" s="118">
        <f>M37*(1+$L$43)</f>
        <v>32.102812500000006</v>
      </c>
    </row>
    <row r="45" spans="1:42" x14ac:dyDescent="0.2">
      <c r="K45" s="117" t="s">
        <v>59</v>
      </c>
      <c r="L45" s="118">
        <f>L37*(1-$L$43)</f>
        <v>271.30213406250004</v>
      </c>
      <c r="M45" s="118">
        <f>M37*(1-$L$43)</f>
        <v>26.265937500000003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2013</v>
      </c>
      <c r="D3" s="54">
        <v>8</v>
      </c>
      <c r="E3" s="54">
        <v>1</v>
      </c>
      <c r="F3" s="55">
        <v>229169</v>
      </c>
      <c r="G3" s="54">
        <v>0</v>
      </c>
      <c r="H3" s="55">
        <v>372759</v>
      </c>
      <c r="I3" s="54">
        <v>0</v>
      </c>
      <c r="J3" s="54">
        <v>6</v>
      </c>
      <c r="K3" s="54">
        <v>0</v>
      </c>
      <c r="L3" s="55">
        <v>307.93720000000002</v>
      </c>
      <c r="M3" s="55">
        <v>33.1</v>
      </c>
      <c r="N3" s="56">
        <v>0</v>
      </c>
      <c r="O3" s="57">
        <v>4147</v>
      </c>
      <c r="P3" s="58">
        <f>F4-F3</f>
        <v>4147</v>
      </c>
      <c r="Q3" s="38">
        <v>1</v>
      </c>
      <c r="R3" s="59">
        <f>S3/4.1868</f>
        <v>8293.0363081112064</v>
      </c>
      <c r="S3" s="73">
        <f>'Mérida oeste'!F6*1000000</f>
        <v>34721.2844148</v>
      </c>
      <c r="T3" s="60">
        <f>R3*0.11237</f>
        <v>931.8884899424562</v>
      </c>
      <c r="U3" s="61"/>
      <c r="V3" s="60">
        <f>O3</f>
        <v>4147</v>
      </c>
      <c r="W3" s="62">
        <f>V3*35.31467</f>
        <v>146449.93648999999</v>
      </c>
      <c r="X3" s="61"/>
      <c r="Y3" s="63">
        <f>V3*R3/1000000</f>
        <v>34.391221569737176</v>
      </c>
      <c r="Z3" s="64">
        <f>S3*V3/1000000</f>
        <v>143.9891664681756</v>
      </c>
      <c r="AA3" s="65">
        <f>W3*T3/1000000</f>
        <v>136.47501016783471</v>
      </c>
      <c r="AE3" s="121" t="str">
        <f>RIGHT(F3,6)</f>
        <v>229169</v>
      </c>
      <c r="AF3" s="133"/>
      <c r="AG3" s="134"/>
      <c r="AH3" s="135"/>
      <c r="AI3" s="136">
        <f t="shared" ref="AI3:AI34" si="0">IFERROR(AE3*1,0)</f>
        <v>229169</v>
      </c>
      <c r="AJ3" s="137">
        <f>(AI3-AH3)</f>
        <v>229169</v>
      </c>
      <c r="AK3" s="122"/>
      <c r="AL3" s="138">
        <f>AH4-AH3</f>
        <v>0</v>
      </c>
      <c r="AM3" s="139">
        <f>AI4-AI3</f>
        <v>4147</v>
      </c>
      <c r="AN3" s="140">
        <f>(AM3-AL3)</f>
        <v>4147</v>
      </c>
      <c r="AO3" s="141">
        <f t="shared" ref="AO3:AO33" si="1">IFERROR(AN3/AM3,"")</f>
        <v>1</v>
      </c>
      <c r="AP3" s="122"/>
    </row>
    <row r="4" spans="1:42" x14ac:dyDescent="0.2">
      <c r="A4" s="66">
        <v>229</v>
      </c>
      <c r="B4" s="67">
        <v>0.375</v>
      </c>
      <c r="C4" s="68">
        <v>2013</v>
      </c>
      <c r="D4" s="68">
        <v>8</v>
      </c>
      <c r="E4" s="68">
        <v>2</v>
      </c>
      <c r="F4" s="69">
        <v>233316</v>
      </c>
      <c r="G4" s="68">
        <v>0</v>
      </c>
      <c r="H4" s="69">
        <v>372953</v>
      </c>
      <c r="I4" s="68">
        <v>0</v>
      </c>
      <c r="J4" s="68">
        <v>6</v>
      </c>
      <c r="K4" s="68">
        <v>0</v>
      </c>
      <c r="L4" s="69">
        <v>307.90679999999998</v>
      </c>
      <c r="M4" s="69">
        <v>32.299999999999997</v>
      </c>
      <c r="N4" s="70">
        <v>0</v>
      </c>
      <c r="O4" s="71">
        <v>1310</v>
      </c>
      <c r="P4" s="58">
        <f t="shared" ref="P4:P33" si="2">F5-F4</f>
        <v>1310</v>
      </c>
      <c r="Q4" s="38">
        <v>2</v>
      </c>
      <c r="R4" s="72">
        <f t="shared" ref="R4:R33" si="3">S4/4.1868</f>
        <v>8213.7254662510732</v>
      </c>
      <c r="S4" s="73">
        <f>'Mérida oeste'!F7*1000000</f>
        <v>34389.225782099995</v>
      </c>
      <c r="T4" s="74">
        <f>R4*0.11237</f>
        <v>922.97633064263312</v>
      </c>
      <c r="U4" s="61"/>
      <c r="V4" s="74">
        <f t="shared" ref="V4:V33" si="4">O4</f>
        <v>1310</v>
      </c>
      <c r="W4" s="75">
        <f>V4*35.31467</f>
        <v>46262.217700000001</v>
      </c>
      <c r="X4" s="61"/>
      <c r="Y4" s="76">
        <f>V4*R4/1000000</f>
        <v>10.759980360788907</v>
      </c>
      <c r="Z4" s="73">
        <f>S4*V4/1000000</f>
        <v>45.049885774550994</v>
      </c>
      <c r="AA4" s="74">
        <f>W4*T4/1000000</f>
        <v>42.698931940136681</v>
      </c>
      <c r="AE4" s="121" t="str">
        <f t="shared" ref="AE4:AE34" si="5">RIGHT(F4,6)</f>
        <v>233316</v>
      </c>
      <c r="AF4" s="142"/>
      <c r="AG4" s="143"/>
      <c r="AH4" s="144"/>
      <c r="AI4" s="145">
        <f t="shared" si="0"/>
        <v>233316</v>
      </c>
      <c r="AJ4" s="146">
        <f t="shared" ref="AJ4:AJ34" si="6">(AI4-AH4)</f>
        <v>233316</v>
      </c>
      <c r="AK4" s="122"/>
      <c r="AL4" s="138">
        <f t="shared" ref="AL4:AM33" si="7">AH5-AH4</f>
        <v>0</v>
      </c>
      <c r="AM4" s="147">
        <f t="shared" si="7"/>
        <v>1310</v>
      </c>
      <c r="AN4" s="148">
        <f t="shared" ref="AN4:AN33" si="8">(AM4-AL4)</f>
        <v>1310</v>
      </c>
      <c r="AO4" s="149">
        <f t="shared" si="1"/>
        <v>1</v>
      </c>
      <c r="AP4" s="122"/>
    </row>
    <row r="5" spans="1:42" x14ac:dyDescent="0.2">
      <c r="A5" s="66">
        <v>229</v>
      </c>
      <c r="B5" s="67">
        <v>0.375</v>
      </c>
      <c r="C5" s="68">
        <v>2013</v>
      </c>
      <c r="D5" s="68">
        <v>8</v>
      </c>
      <c r="E5" s="68">
        <v>3</v>
      </c>
      <c r="F5" s="69">
        <v>234626</v>
      </c>
      <c r="G5" s="68">
        <v>0</v>
      </c>
      <c r="H5" s="69">
        <v>373014</v>
      </c>
      <c r="I5" s="68">
        <v>0</v>
      </c>
      <c r="J5" s="68">
        <v>6</v>
      </c>
      <c r="K5" s="68">
        <v>0</v>
      </c>
      <c r="L5" s="69">
        <v>305.01830000000001</v>
      </c>
      <c r="M5" s="69">
        <v>29.8</v>
      </c>
      <c r="N5" s="70">
        <v>0</v>
      </c>
      <c r="O5" s="71">
        <v>103</v>
      </c>
      <c r="P5" s="58">
        <f t="shared" si="2"/>
        <v>103</v>
      </c>
      <c r="Q5" s="38">
        <v>3</v>
      </c>
      <c r="R5" s="72">
        <f t="shared" si="3"/>
        <v>8258.3316212859463</v>
      </c>
      <c r="S5" s="73">
        <f>'Mérida oeste'!F8*1000000</f>
        <v>34575.982832000002</v>
      </c>
      <c r="T5" s="74">
        <f t="shared" ref="T5:T33" si="9">R5*0.11237</f>
        <v>927.98872428390177</v>
      </c>
      <c r="U5" s="61"/>
      <c r="V5" s="74">
        <f t="shared" si="4"/>
        <v>103</v>
      </c>
      <c r="W5" s="75">
        <f t="shared" ref="W5:W33" si="10">V5*35.31467</f>
        <v>3637.4110099999998</v>
      </c>
      <c r="X5" s="61"/>
      <c r="Y5" s="76">
        <f t="shared" ref="Y5:Y33" si="11">V5*R5/1000000</f>
        <v>0.8506081569924524</v>
      </c>
      <c r="Z5" s="73">
        <f t="shared" ref="Z5:Z33" si="12">S5*V5/1000000</f>
        <v>3.5613262316960004</v>
      </c>
      <c r="AA5" s="74">
        <f t="shared" ref="AA5:AA33" si="13">W5*T5/1000000</f>
        <v>3.3754764028661186</v>
      </c>
      <c r="AE5" s="121" t="str">
        <f t="shared" si="5"/>
        <v>234626</v>
      </c>
      <c r="AF5" s="142"/>
      <c r="AG5" s="143"/>
      <c r="AH5" s="144"/>
      <c r="AI5" s="145">
        <f t="shared" si="0"/>
        <v>234626</v>
      </c>
      <c r="AJ5" s="146">
        <f t="shared" si="6"/>
        <v>234626</v>
      </c>
      <c r="AK5" s="122"/>
      <c r="AL5" s="138">
        <f t="shared" si="7"/>
        <v>0</v>
      </c>
      <c r="AM5" s="147">
        <f t="shared" si="7"/>
        <v>103</v>
      </c>
      <c r="AN5" s="148">
        <f t="shared" si="8"/>
        <v>103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2013</v>
      </c>
      <c r="D6" s="68">
        <v>8</v>
      </c>
      <c r="E6" s="68">
        <v>4</v>
      </c>
      <c r="F6" s="69">
        <v>234729</v>
      </c>
      <c r="G6" s="68">
        <v>0</v>
      </c>
      <c r="H6" s="69">
        <v>373019</v>
      </c>
      <c r="I6" s="68">
        <v>0</v>
      </c>
      <c r="J6" s="68">
        <v>6</v>
      </c>
      <c r="K6" s="68">
        <v>0</v>
      </c>
      <c r="L6" s="69">
        <v>304.46980000000002</v>
      </c>
      <c r="M6" s="69">
        <v>28.3</v>
      </c>
      <c r="N6" s="70">
        <v>0</v>
      </c>
      <c r="O6" s="71">
        <v>120</v>
      </c>
      <c r="P6" s="58">
        <f t="shared" si="2"/>
        <v>120</v>
      </c>
      <c r="Q6" s="38">
        <v>4</v>
      </c>
      <c r="R6" s="72">
        <f t="shared" si="3"/>
        <v>8282.1995963982044</v>
      </c>
      <c r="S6" s="73">
        <f>'Mérida oeste'!F9*1000000</f>
        <v>34675.913270199999</v>
      </c>
      <c r="T6" s="74">
        <f t="shared" si="9"/>
        <v>930.67076864726619</v>
      </c>
      <c r="U6" s="61"/>
      <c r="V6" s="74">
        <f t="shared" si="4"/>
        <v>120</v>
      </c>
      <c r="W6" s="75">
        <f t="shared" si="10"/>
        <v>4237.7604000000001</v>
      </c>
      <c r="X6" s="61"/>
      <c r="Y6" s="76">
        <f t="shared" si="11"/>
        <v>0.99386395156778451</v>
      </c>
      <c r="Z6" s="73">
        <f t="shared" si="12"/>
        <v>4.1611095924239994</v>
      </c>
      <c r="AA6" s="74">
        <f t="shared" si="13"/>
        <v>3.9439597288109463</v>
      </c>
      <c r="AE6" s="121" t="str">
        <f t="shared" si="5"/>
        <v>234729</v>
      </c>
      <c r="AF6" s="142"/>
      <c r="AG6" s="143"/>
      <c r="AH6" s="144"/>
      <c r="AI6" s="145">
        <f t="shared" si="0"/>
        <v>234729</v>
      </c>
      <c r="AJ6" s="146">
        <f t="shared" si="6"/>
        <v>234729</v>
      </c>
      <c r="AK6" s="122"/>
      <c r="AL6" s="138">
        <f t="shared" si="7"/>
        <v>0</v>
      </c>
      <c r="AM6" s="147">
        <f t="shared" si="7"/>
        <v>120</v>
      </c>
      <c r="AN6" s="148">
        <f t="shared" si="8"/>
        <v>120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2013</v>
      </c>
      <c r="D7" s="68">
        <v>8</v>
      </c>
      <c r="E7" s="68">
        <v>5</v>
      </c>
      <c r="F7" s="69">
        <v>234849</v>
      </c>
      <c r="G7" s="68">
        <v>0</v>
      </c>
      <c r="H7" s="69">
        <v>373024</v>
      </c>
      <c r="I7" s="68">
        <v>0</v>
      </c>
      <c r="J7" s="68">
        <v>6</v>
      </c>
      <c r="K7" s="68">
        <v>0</v>
      </c>
      <c r="L7" s="69">
        <v>306.03710000000001</v>
      </c>
      <c r="M7" s="69">
        <v>30.8</v>
      </c>
      <c r="N7" s="70">
        <v>0</v>
      </c>
      <c r="O7" s="71">
        <v>3210</v>
      </c>
      <c r="P7" s="58">
        <f t="shared" si="2"/>
        <v>3210</v>
      </c>
      <c r="Q7" s="38">
        <v>5</v>
      </c>
      <c r="R7" s="72">
        <f t="shared" si="3"/>
        <v>8308.0917955956811</v>
      </c>
      <c r="S7" s="73">
        <f>'Mérida oeste'!F10*1000000</f>
        <v>34784.318729799998</v>
      </c>
      <c r="T7" s="74">
        <f t="shared" si="9"/>
        <v>933.5802750710867</v>
      </c>
      <c r="U7" s="61"/>
      <c r="V7" s="74">
        <f t="shared" si="4"/>
        <v>3210</v>
      </c>
      <c r="W7" s="75">
        <f t="shared" si="10"/>
        <v>113360.0907</v>
      </c>
      <c r="X7" s="61"/>
      <c r="Y7" s="76">
        <f t="shared" si="11"/>
        <v>26.668974663862134</v>
      </c>
      <c r="Z7" s="73">
        <f t="shared" si="12"/>
        <v>111.65766312265799</v>
      </c>
      <c r="AA7" s="74">
        <f t="shared" si="13"/>
        <v>105.83074465778934</v>
      </c>
      <c r="AE7" s="121" t="str">
        <f t="shared" si="5"/>
        <v>234849</v>
      </c>
      <c r="AF7" s="142"/>
      <c r="AG7" s="143"/>
      <c r="AH7" s="144"/>
      <c r="AI7" s="145">
        <f t="shared" si="0"/>
        <v>234849</v>
      </c>
      <c r="AJ7" s="146">
        <f t="shared" si="6"/>
        <v>234849</v>
      </c>
      <c r="AK7" s="122"/>
      <c r="AL7" s="138">
        <f t="shared" si="7"/>
        <v>0</v>
      </c>
      <c r="AM7" s="147">
        <f t="shared" si="7"/>
        <v>3210</v>
      </c>
      <c r="AN7" s="148">
        <f t="shared" si="8"/>
        <v>3210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2013</v>
      </c>
      <c r="D8" s="68">
        <v>8</v>
      </c>
      <c r="E8" s="68">
        <v>6</v>
      </c>
      <c r="F8" s="69">
        <v>238059</v>
      </c>
      <c r="G8" s="68">
        <v>0</v>
      </c>
      <c r="H8" s="69">
        <v>373175</v>
      </c>
      <c r="I8" s="68">
        <v>0</v>
      </c>
      <c r="J8" s="68">
        <v>6</v>
      </c>
      <c r="K8" s="68">
        <v>0</v>
      </c>
      <c r="L8" s="69">
        <v>305.48770000000002</v>
      </c>
      <c r="M8" s="69">
        <v>32.6</v>
      </c>
      <c r="N8" s="70">
        <v>0</v>
      </c>
      <c r="O8" s="71">
        <v>5478</v>
      </c>
      <c r="P8" s="58">
        <f t="shared" si="2"/>
        <v>5478</v>
      </c>
      <c r="Q8" s="38">
        <v>6</v>
      </c>
      <c r="R8" s="72">
        <f t="shared" si="3"/>
        <v>8422.1679768558351</v>
      </c>
      <c r="S8" s="73">
        <f>'Mérida oeste'!F11*1000000</f>
        <v>35261.932885500006</v>
      </c>
      <c r="T8" s="74">
        <f t="shared" si="9"/>
        <v>946.39901555929021</v>
      </c>
      <c r="U8" s="61"/>
      <c r="V8" s="74">
        <f t="shared" si="4"/>
        <v>5478</v>
      </c>
      <c r="W8" s="75">
        <f t="shared" si="10"/>
        <v>193453.76225999999</v>
      </c>
      <c r="X8" s="61"/>
      <c r="Y8" s="76">
        <f t="shared" si="11"/>
        <v>46.136636177216261</v>
      </c>
      <c r="Z8" s="73">
        <f t="shared" si="12"/>
        <v>193.16486834676903</v>
      </c>
      <c r="AA8" s="74">
        <f t="shared" si="13"/>
        <v>183.08445015910493</v>
      </c>
      <c r="AE8" s="121" t="str">
        <f t="shared" si="5"/>
        <v>238059</v>
      </c>
      <c r="AF8" s="142"/>
      <c r="AG8" s="143"/>
      <c r="AH8" s="144"/>
      <c r="AI8" s="145">
        <f t="shared" si="0"/>
        <v>238059</v>
      </c>
      <c r="AJ8" s="146">
        <f t="shared" si="6"/>
        <v>238059</v>
      </c>
      <c r="AK8" s="122"/>
      <c r="AL8" s="138">
        <f t="shared" si="7"/>
        <v>0</v>
      </c>
      <c r="AM8" s="147">
        <f t="shared" si="7"/>
        <v>5478</v>
      </c>
      <c r="AN8" s="148">
        <f t="shared" si="8"/>
        <v>5478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2013</v>
      </c>
      <c r="D9" s="68">
        <v>8</v>
      </c>
      <c r="E9" s="68">
        <v>7</v>
      </c>
      <c r="F9" s="69">
        <v>243537</v>
      </c>
      <c r="G9" s="68">
        <v>0</v>
      </c>
      <c r="H9" s="69">
        <v>373434</v>
      </c>
      <c r="I9" s="68">
        <v>0</v>
      </c>
      <c r="J9" s="68">
        <v>6</v>
      </c>
      <c r="K9" s="68">
        <v>0</v>
      </c>
      <c r="L9" s="69">
        <v>302.8424</v>
      </c>
      <c r="M9" s="69">
        <v>32.799999999999997</v>
      </c>
      <c r="N9" s="70">
        <v>0</v>
      </c>
      <c r="O9" s="71">
        <v>4454</v>
      </c>
      <c r="P9" s="58">
        <f t="shared" si="2"/>
        <v>4454</v>
      </c>
      <c r="Q9" s="38">
        <v>7</v>
      </c>
      <c r="R9" s="72">
        <f t="shared" si="3"/>
        <v>8487.914753391613</v>
      </c>
      <c r="S9" s="73">
        <f>'Mérida oeste'!F12*1000000</f>
        <v>35537.201489500003</v>
      </c>
      <c r="T9" s="74">
        <f t="shared" si="9"/>
        <v>953.78698083861548</v>
      </c>
      <c r="U9" s="61"/>
      <c r="V9" s="74">
        <f t="shared" si="4"/>
        <v>4454</v>
      </c>
      <c r="W9" s="75">
        <f t="shared" si="10"/>
        <v>157291.54018000001</v>
      </c>
      <c r="X9" s="61"/>
      <c r="Y9" s="76">
        <f t="shared" si="11"/>
        <v>37.805172311606242</v>
      </c>
      <c r="Z9" s="73">
        <f t="shared" si="12"/>
        <v>158.28269543423301</v>
      </c>
      <c r="AA9" s="74">
        <f t="shared" si="13"/>
        <v>150.02262321973797</v>
      </c>
      <c r="AE9" s="121" t="str">
        <f t="shared" si="5"/>
        <v>243537</v>
      </c>
      <c r="AF9" s="142"/>
      <c r="AG9" s="143"/>
      <c r="AH9" s="144"/>
      <c r="AI9" s="145">
        <f t="shared" si="0"/>
        <v>243537</v>
      </c>
      <c r="AJ9" s="146">
        <f t="shared" si="6"/>
        <v>243537</v>
      </c>
      <c r="AK9" s="122"/>
      <c r="AL9" s="138">
        <f t="shared" si="7"/>
        <v>0</v>
      </c>
      <c r="AM9" s="147">
        <f t="shared" si="7"/>
        <v>4454</v>
      </c>
      <c r="AN9" s="148">
        <f t="shared" si="8"/>
        <v>4454</v>
      </c>
      <c r="AO9" s="149">
        <f t="shared" si="1"/>
        <v>1</v>
      </c>
      <c r="AP9" s="122"/>
    </row>
    <row r="10" spans="1:42" x14ac:dyDescent="0.2">
      <c r="A10" s="66">
        <v>229</v>
      </c>
      <c r="B10" s="67">
        <v>0.375</v>
      </c>
      <c r="C10" s="68">
        <v>2013</v>
      </c>
      <c r="D10" s="68">
        <v>8</v>
      </c>
      <c r="E10" s="68">
        <v>8</v>
      </c>
      <c r="F10" s="69">
        <v>247991</v>
      </c>
      <c r="G10" s="68">
        <v>0</v>
      </c>
      <c r="H10" s="69">
        <v>373647</v>
      </c>
      <c r="I10" s="68">
        <v>0</v>
      </c>
      <c r="J10" s="68">
        <v>6</v>
      </c>
      <c r="K10" s="68">
        <v>0</v>
      </c>
      <c r="L10" s="69">
        <v>301.03429999999997</v>
      </c>
      <c r="M10" s="69">
        <v>32.5</v>
      </c>
      <c r="N10" s="70">
        <v>0</v>
      </c>
      <c r="O10" s="71">
        <v>5247</v>
      </c>
      <c r="P10" s="58">
        <f t="shared" si="2"/>
        <v>5247</v>
      </c>
      <c r="Q10" s="38">
        <v>8</v>
      </c>
      <c r="R10" s="72">
        <f t="shared" si="3"/>
        <v>8499.3186139294921</v>
      </c>
      <c r="S10" s="73">
        <f>'Mérida oeste'!F13*1000000</f>
        <v>35584.947172799999</v>
      </c>
      <c r="T10" s="74">
        <f t="shared" si="9"/>
        <v>955.06843264725705</v>
      </c>
      <c r="U10" s="61"/>
      <c r="V10" s="74">
        <f t="shared" si="4"/>
        <v>5247</v>
      </c>
      <c r="W10" s="75">
        <f t="shared" si="10"/>
        <v>185296.07349000001</v>
      </c>
      <c r="X10" s="61"/>
      <c r="Y10" s="76">
        <f t="shared" si="11"/>
        <v>44.595924767288047</v>
      </c>
      <c r="Z10" s="73">
        <f t="shared" si="12"/>
        <v>186.71421781568159</v>
      </c>
      <c r="AA10" s="74">
        <f t="shared" si="13"/>
        <v>176.97043048378526</v>
      </c>
      <c r="AE10" s="121" t="str">
        <f t="shared" si="5"/>
        <v>247991</v>
      </c>
      <c r="AF10" s="142"/>
      <c r="AG10" s="143"/>
      <c r="AH10" s="144"/>
      <c r="AI10" s="145">
        <f t="shared" si="0"/>
        <v>247991</v>
      </c>
      <c r="AJ10" s="146">
        <f t="shared" si="6"/>
        <v>247991</v>
      </c>
      <c r="AK10" s="122"/>
      <c r="AL10" s="138">
        <f t="shared" si="7"/>
        <v>0</v>
      </c>
      <c r="AM10" s="147">
        <f t="shared" si="7"/>
        <v>5247</v>
      </c>
      <c r="AN10" s="148">
        <f t="shared" si="8"/>
        <v>5247</v>
      </c>
      <c r="AO10" s="149">
        <f t="shared" si="1"/>
        <v>1</v>
      </c>
      <c r="AP10" s="122"/>
    </row>
    <row r="11" spans="1:42" x14ac:dyDescent="0.2">
      <c r="A11" s="66">
        <v>229</v>
      </c>
      <c r="B11" s="67">
        <v>0.375</v>
      </c>
      <c r="C11" s="68">
        <v>2013</v>
      </c>
      <c r="D11" s="68">
        <v>8</v>
      </c>
      <c r="E11" s="68">
        <v>9</v>
      </c>
      <c r="F11" s="69">
        <v>253238</v>
      </c>
      <c r="G11" s="68">
        <v>0</v>
      </c>
      <c r="H11" s="69">
        <v>373897</v>
      </c>
      <c r="I11" s="68">
        <v>0</v>
      </c>
      <c r="J11" s="68">
        <v>6</v>
      </c>
      <c r="K11" s="68">
        <v>0</v>
      </c>
      <c r="L11" s="69">
        <v>300.36880000000002</v>
      </c>
      <c r="M11" s="69">
        <v>31.9</v>
      </c>
      <c r="N11" s="70">
        <v>0</v>
      </c>
      <c r="O11" s="71">
        <v>2958</v>
      </c>
      <c r="P11" s="58">
        <f t="shared" si="2"/>
        <v>2958</v>
      </c>
      <c r="Q11" s="38">
        <v>9</v>
      </c>
      <c r="R11" s="77">
        <f t="shared" si="3"/>
        <v>8520.7545941530534</v>
      </c>
      <c r="S11" s="73">
        <f>'Mérida oeste'!F14*1000000</f>
        <v>35674.695334800002</v>
      </c>
      <c r="T11" s="74">
        <f t="shared" si="9"/>
        <v>957.47719374497854</v>
      </c>
      <c r="V11" s="78">
        <f t="shared" si="4"/>
        <v>2958</v>
      </c>
      <c r="W11" s="79">
        <f t="shared" si="10"/>
        <v>104460.79386000001</v>
      </c>
      <c r="Y11" s="76">
        <f t="shared" si="11"/>
        <v>25.204392089504733</v>
      </c>
      <c r="Z11" s="73">
        <f t="shared" si="12"/>
        <v>105.52574880033841</v>
      </c>
      <c r="AA11" s="74">
        <f t="shared" si="13"/>
        <v>100.01882776144549</v>
      </c>
      <c r="AE11" s="121" t="str">
        <f t="shared" si="5"/>
        <v>253238</v>
      </c>
      <c r="AF11" s="142"/>
      <c r="AG11" s="143"/>
      <c r="AH11" s="144"/>
      <c r="AI11" s="145">
        <f t="shared" si="0"/>
        <v>253238</v>
      </c>
      <c r="AJ11" s="146">
        <f t="shared" si="6"/>
        <v>253238</v>
      </c>
      <c r="AK11" s="122"/>
      <c r="AL11" s="138">
        <f t="shared" si="7"/>
        <v>0</v>
      </c>
      <c r="AM11" s="147">
        <f t="shared" si="7"/>
        <v>2958</v>
      </c>
      <c r="AN11" s="148">
        <f t="shared" si="8"/>
        <v>2958</v>
      </c>
      <c r="AO11" s="149">
        <f t="shared" si="1"/>
        <v>1</v>
      </c>
      <c r="AP11" s="122"/>
    </row>
    <row r="12" spans="1:42" x14ac:dyDescent="0.2">
      <c r="A12" s="66">
        <v>229</v>
      </c>
      <c r="B12" s="67">
        <v>0.375</v>
      </c>
      <c r="C12" s="68">
        <v>2013</v>
      </c>
      <c r="D12" s="68">
        <v>8</v>
      </c>
      <c r="E12" s="68">
        <v>10</v>
      </c>
      <c r="F12" s="69">
        <v>256196</v>
      </c>
      <c r="G12" s="68">
        <v>0</v>
      </c>
      <c r="H12" s="69">
        <v>374037</v>
      </c>
      <c r="I12" s="68">
        <v>0</v>
      </c>
      <c r="J12" s="68">
        <v>6</v>
      </c>
      <c r="K12" s="68">
        <v>0</v>
      </c>
      <c r="L12" s="69">
        <v>302.09230000000002</v>
      </c>
      <c r="M12" s="69">
        <v>30</v>
      </c>
      <c r="N12" s="70">
        <v>0</v>
      </c>
      <c r="O12" s="71">
        <v>225</v>
      </c>
      <c r="P12" s="58">
        <f t="shared" si="2"/>
        <v>225</v>
      </c>
      <c r="Q12" s="38">
        <v>10</v>
      </c>
      <c r="R12" s="77">
        <f t="shared" si="3"/>
        <v>8533.5598743431747</v>
      </c>
      <c r="S12" s="73">
        <f>'Mérida oeste'!F15*1000000</f>
        <v>35728.3084819</v>
      </c>
      <c r="T12" s="74">
        <f t="shared" si="9"/>
        <v>958.91612307994251</v>
      </c>
      <c r="V12" s="78">
        <f t="shared" si="4"/>
        <v>225</v>
      </c>
      <c r="W12" s="79">
        <f t="shared" si="10"/>
        <v>7945.8007500000003</v>
      </c>
      <c r="Y12" s="76">
        <f t="shared" si="11"/>
        <v>1.9200509717272143</v>
      </c>
      <c r="Z12" s="73">
        <f t="shared" si="12"/>
        <v>8.0388694084274999</v>
      </c>
      <c r="AA12" s="74">
        <f t="shared" si="13"/>
        <v>7.6193564499557001</v>
      </c>
      <c r="AE12" s="121" t="str">
        <f t="shared" si="5"/>
        <v>256196</v>
      </c>
      <c r="AF12" s="142"/>
      <c r="AG12" s="143"/>
      <c r="AH12" s="144"/>
      <c r="AI12" s="145">
        <f t="shared" si="0"/>
        <v>256196</v>
      </c>
      <c r="AJ12" s="146">
        <f t="shared" si="6"/>
        <v>256196</v>
      </c>
      <c r="AK12" s="122"/>
      <c r="AL12" s="138">
        <f t="shared" si="7"/>
        <v>0</v>
      </c>
      <c r="AM12" s="147">
        <f t="shared" si="7"/>
        <v>225</v>
      </c>
      <c r="AN12" s="148">
        <f t="shared" si="8"/>
        <v>225</v>
      </c>
      <c r="AO12" s="149">
        <f t="shared" si="1"/>
        <v>1</v>
      </c>
      <c r="AP12" s="122"/>
    </row>
    <row r="13" spans="1:42" x14ac:dyDescent="0.2">
      <c r="A13" s="66">
        <v>229</v>
      </c>
      <c r="B13" s="67">
        <v>0.375</v>
      </c>
      <c r="C13" s="68">
        <v>2013</v>
      </c>
      <c r="D13" s="68">
        <v>8</v>
      </c>
      <c r="E13" s="68">
        <v>11</v>
      </c>
      <c r="F13" s="69">
        <v>256421</v>
      </c>
      <c r="G13" s="68">
        <v>0</v>
      </c>
      <c r="H13" s="69">
        <v>374048</v>
      </c>
      <c r="I13" s="68">
        <v>0</v>
      </c>
      <c r="J13" s="68">
        <v>6</v>
      </c>
      <c r="K13" s="68">
        <v>0</v>
      </c>
      <c r="L13" s="69">
        <v>303.7595</v>
      </c>
      <c r="M13" s="69">
        <v>28.1</v>
      </c>
      <c r="N13" s="70">
        <v>0</v>
      </c>
      <c r="O13" s="71">
        <v>385</v>
      </c>
      <c r="P13" s="58">
        <f t="shared" si="2"/>
        <v>385</v>
      </c>
      <c r="Q13" s="38">
        <v>11</v>
      </c>
      <c r="R13" s="77">
        <f t="shared" si="3"/>
        <v>8560.7323223225376</v>
      </c>
      <c r="S13" s="73">
        <f>'Mérida oeste'!F16*1000000</f>
        <v>35842.074087100002</v>
      </c>
      <c r="T13" s="74">
        <f t="shared" si="9"/>
        <v>961.96949105938347</v>
      </c>
      <c r="V13" s="78">
        <f t="shared" si="4"/>
        <v>385</v>
      </c>
      <c r="W13" s="79">
        <f t="shared" si="10"/>
        <v>13596.14795</v>
      </c>
      <c r="Y13" s="76">
        <f t="shared" si="11"/>
        <v>3.2958819440941767</v>
      </c>
      <c r="Z13" s="73">
        <f t="shared" si="12"/>
        <v>13.799198523533502</v>
      </c>
      <c r="AA13" s="74">
        <f t="shared" si="13"/>
        <v>13.079079523829581</v>
      </c>
      <c r="AE13" s="121" t="str">
        <f t="shared" si="5"/>
        <v>256421</v>
      </c>
      <c r="AF13" s="142"/>
      <c r="AG13" s="143"/>
      <c r="AH13" s="144"/>
      <c r="AI13" s="145">
        <f t="shared" si="0"/>
        <v>256421</v>
      </c>
      <c r="AJ13" s="146">
        <f t="shared" si="6"/>
        <v>256421</v>
      </c>
      <c r="AK13" s="122"/>
      <c r="AL13" s="138">
        <f t="shared" si="7"/>
        <v>0</v>
      </c>
      <c r="AM13" s="147">
        <f t="shared" si="7"/>
        <v>385</v>
      </c>
      <c r="AN13" s="148">
        <f t="shared" si="8"/>
        <v>385</v>
      </c>
      <c r="AO13" s="149">
        <f t="shared" si="1"/>
        <v>1</v>
      </c>
      <c r="AP13" s="122"/>
    </row>
    <row r="14" spans="1:42" x14ac:dyDescent="0.2">
      <c r="A14" s="66">
        <v>229</v>
      </c>
      <c r="B14" s="67">
        <v>0.375</v>
      </c>
      <c r="C14" s="68">
        <v>2013</v>
      </c>
      <c r="D14" s="68">
        <v>8</v>
      </c>
      <c r="E14" s="68">
        <v>12</v>
      </c>
      <c r="F14" s="69">
        <v>256806</v>
      </c>
      <c r="G14" s="68">
        <v>0</v>
      </c>
      <c r="H14" s="69">
        <v>374066</v>
      </c>
      <c r="I14" s="68">
        <v>0</v>
      </c>
      <c r="J14" s="68">
        <v>6</v>
      </c>
      <c r="K14" s="68">
        <v>0</v>
      </c>
      <c r="L14" s="69">
        <v>304.17230000000001</v>
      </c>
      <c r="M14" s="69">
        <v>28.5</v>
      </c>
      <c r="N14" s="70">
        <v>0</v>
      </c>
      <c r="O14" s="71">
        <v>2168</v>
      </c>
      <c r="P14" s="58">
        <f t="shared" si="2"/>
        <v>2168</v>
      </c>
      <c r="Q14" s="38">
        <v>12</v>
      </c>
      <c r="R14" s="77">
        <f t="shared" si="3"/>
        <v>8486.8088978694941</v>
      </c>
      <c r="S14" s="73">
        <f>'Mérida oeste'!F17*1000000</f>
        <v>35532.5714936</v>
      </c>
      <c r="T14" s="74">
        <f t="shared" si="9"/>
        <v>953.66271585359505</v>
      </c>
      <c r="V14" s="78">
        <f t="shared" si="4"/>
        <v>2168</v>
      </c>
      <c r="W14" s="79">
        <f t="shared" si="10"/>
        <v>76562.204559999998</v>
      </c>
      <c r="Y14" s="76">
        <f t="shared" si="11"/>
        <v>18.399401690581065</v>
      </c>
      <c r="Z14" s="73">
        <f t="shared" si="12"/>
        <v>77.034614998124809</v>
      </c>
      <c r="AA14" s="74">
        <f t="shared" si="13"/>
        <v>73.014519932428087</v>
      </c>
      <c r="AE14" s="121" t="str">
        <f t="shared" si="5"/>
        <v>256806</v>
      </c>
      <c r="AF14" s="142"/>
      <c r="AG14" s="143"/>
      <c r="AH14" s="144"/>
      <c r="AI14" s="145">
        <f t="shared" si="0"/>
        <v>256806</v>
      </c>
      <c r="AJ14" s="146">
        <f t="shared" si="6"/>
        <v>256806</v>
      </c>
      <c r="AK14" s="122"/>
      <c r="AL14" s="138">
        <f t="shared" si="7"/>
        <v>0</v>
      </c>
      <c r="AM14" s="147">
        <f t="shared" si="7"/>
        <v>2168</v>
      </c>
      <c r="AN14" s="148">
        <f t="shared" si="8"/>
        <v>2168</v>
      </c>
      <c r="AO14" s="149">
        <f t="shared" si="1"/>
        <v>1</v>
      </c>
      <c r="AP14" s="122"/>
    </row>
    <row r="15" spans="1:42" x14ac:dyDescent="0.2">
      <c r="A15" s="66">
        <v>229</v>
      </c>
      <c r="B15" s="67">
        <v>0.375</v>
      </c>
      <c r="C15" s="68">
        <v>2013</v>
      </c>
      <c r="D15" s="68">
        <v>8</v>
      </c>
      <c r="E15" s="68">
        <v>13</v>
      </c>
      <c r="F15" s="69">
        <v>258974</v>
      </c>
      <c r="G15" s="68">
        <v>0</v>
      </c>
      <c r="H15" s="69">
        <v>374169</v>
      </c>
      <c r="I15" s="68">
        <v>0</v>
      </c>
      <c r="J15" s="68">
        <v>6</v>
      </c>
      <c r="K15" s="68">
        <v>0</v>
      </c>
      <c r="L15" s="69">
        <v>302.3879</v>
      </c>
      <c r="M15" s="69">
        <v>30.8</v>
      </c>
      <c r="N15" s="70">
        <v>0</v>
      </c>
      <c r="O15" s="71">
        <v>5576</v>
      </c>
      <c r="P15" s="58">
        <f t="shared" si="2"/>
        <v>5576</v>
      </c>
      <c r="Q15" s="38">
        <v>13</v>
      </c>
      <c r="R15" s="77">
        <f t="shared" si="3"/>
        <v>8458.8654470956353</v>
      </c>
      <c r="S15" s="73">
        <f>'Mérida oeste'!F18*1000000</f>
        <v>35415.577853900002</v>
      </c>
      <c r="T15" s="74">
        <f t="shared" si="9"/>
        <v>950.5227102901365</v>
      </c>
      <c r="V15" s="78">
        <f t="shared" si="4"/>
        <v>5576</v>
      </c>
      <c r="W15" s="79">
        <f t="shared" si="10"/>
        <v>196914.59992000001</v>
      </c>
      <c r="Y15" s="76">
        <f t="shared" si="11"/>
        <v>47.166633733005263</v>
      </c>
      <c r="Z15" s="73">
        <f t="shared" si="12"/>
        <v>197.4772621133464</v>
      </c>
      <c r="AA15" s="74">
        <f t="shared" si="13"/>
        <v>187.17179921165629</v>
      </c>
      <c r="AE15" s="121" t="str">
        <f t="shared" si="5"/>
        <v>258974</v>
      </c>
      <c r="AF15" s="142"/>
      <c r="AG15" s="143"/>
      <c r="AH15" s="144"/>
      <c r="AI15" s="145">
        <f t="shared" si="0"/>
        <v>258974</v>
      </c>
      <c r="AJ15" s="146">
        <f t="shared" si="6"/>
        <v>258974</v>
      </c>
      <c r="AK15" s="122"/>
      <c r="AL15" s="138">
        <f t="shared" si="7"/>
        <v>0</v>
      </c>
      <c r="AM15" s="147">
        <f t="shared" si="7"/>
        <v>5576</v>
      </c>
      <c r="AN15" s="148">
        <f t="shared" si="8"/>
        <v>5576</v>
      </c>
      <c r="AO15" s="149">
        <f t="shared" si="1"/>
        <v>1</v>
      </c>
      <c r="AP15" s="122"/>
    </row>
    <row r="16" spans="1:42" x14ac:dyDescent="0.2">
      <c r="A16" s="66">
        <v>229</v>
      </c>
      <c r="B16" s="67">
        <v>0.375</v>
      </c>
      <c r="C16" s="68">
        <v>2013</v>
      </c>
      <c r="D16" s="68">
        <v>8</v>
      </c>
      <c r="E16" s="68">
        <v>14</v>
      </c>
      <c r="F16" s="69">
        <v>264550</v>
      </c>
      <c r="G16" s="68">
        <v>0</v>
      </c>
      <c r="H16" s="69">
        <v>374435</v>
      </c>
      <c r="I16" s="68">
        <v>0</v>
      </c>
      <c r="J16" s="68">
        <v>7</v>
      </c>
      <c r="K16" s="68">
        <v>0</v>
      </c>
      <c r="L16" s="69">
        <v>300.38900000000001</v>
      </c>
      <c r="M16" s="69">
        <v>31</v>
      </c>
      <c r="N16" s="70">
        <v>0</v>
      </c>
      <c r="O16" s="71">
        <v>1512</v>
      </c>
      <c r="P16" s="58">
        <f t="shared" si="2"/>
        <v>1512</v>
      </c>
      <c r="Q16" s="38">
        <v>14</v>
      </c>
      <c r="R16" s="77">
        <f t="shared" si="3"/>
        <v>8448.7583255708414</v>
      </c>
      <c r="S16" s="73">
        <f>'Mérida oeste'!F19*1000000</f>
        <v>35373.2613575</v>
      </c>
      <c r="T16" s="74">
        <f t="shared" si="9"/>
        <v>949.3869730443954</v>
      </c>
      <c r="V16" s="78">
        <f t="shared" si="4"/>
        <v>1512</v>
      </c>
      <c r="W16" s="79">
        <f t="shared" si="10"/>
        <v>53395.781040000002</v>
      </c>
      <c r="Y16" s="76">
        <f t="shared" si="11"/>
        <v>12.774522588263114</v>
      </c>
      <c r="Z16" s="73">
        <f t="shared" si="12"/>
        <v>53.484371172540001</v>
      </c>
      <c r="AA16" s="74">
        <f t="shared" si="13"/>
        <v>50.693258934906922</v>
      </c>
      <c r="AE16" s="121" t="str">
        <f t="shared" si="5"/>
        <v>264550</v>
      </c>
      <c r="AF16" s="142"/>
      <c r="AG16" s="143"/>
      <c r="AH16" s="144"/>
      <c r="AI16" s="145">
        <f t="shared" si="0"/>
        <v>264550</v>
      </c>
      <c r="AJ16" s="146">
        <f t="shared" si="6"/>
        <v>264550</v>
      </c>
      <c r="AK16" s="122"/>
      <c r="AL16" s="138">
        <f t="shared" si="7"/>
        <v>0</v>
      </c>
      <c r="AM16" s="147">
        <f t="shared" si="7"/>
        <v>1512</v>
      </c>
      <c r="AN16" s="148">
        <f t="shared" si="8"/>
        <v>1512</v>
      </c>
      <c r="AO16" s="149">
        <f t="shared" si="1"/>
        <v>1</v>
      </c>
      <c r="AP16" s="122"/>
    </row>
    <row r="17" spans="1:42" x14ac:dyDescent="0.2">
      <c r="A17" s="66">
        <v>229</v>
      </c>
      <c r="B17" s="67">
        <v>0.375</v>
      </c>
      <c r="C17" s="68">
        <v>2013</v>
      </c>
      <c r="D17" s="68">
        <v>8</v>
      </c>
      <c r="E17" s="68">
        <v>15</v>
      </c>
      <c r="F17" s="69">
        <v>266062</v>
      </c>
      <c r="G17" s="68">
        <v>0</v>
      </c>
      <c r="H17" s="69">
        <v>374506</v>
      </c>
      <c r="I17" s="68">
        <v>0</v>
      </c>
      <c r="J17" s="68">
        <v>7</v>
      </c>
      <c r="K17" s="68">
        <v>0</v>
      </c>
      <c r="L17" s="69">
        <v>303.95909999999998</v>
      </c>
      <c r="M17" s="69">
        <v>31</v>
      </c>
      <c r="N17" s="70">
        <v>0</v>
      </c>
      <c r="O17" s="71">
        <v>4682</v>
      </c>
      <c r="P17" s="58">
        <f t="shared" si="2"/>
        <v>4682</v>
      </c>
      <c r="Q17" s="38">
        <v>15</v>
      </c>
      <c r="R17" s="77">
        <f t="shared" si="3"/>
        <v>8445.3356273048648</v>
      </c>
      <c r="S17" s="73">
        <f>'Mérida oeste'!F20*1000000</f>
        <v>35358.931204400003</v>
      </c>
      <c r="T17" s="74">
        <f t="shared" si="9"/>
        <v>949.00236444024767</v>
      </c>
      <c r="V17" s="78">
        <f t="shared" si="4"/>
        <v>4682</v>
      </c>
      <c r="W17" s="79">
        <f t="shared" si="10"/>
        <v>165343.28494000001</v>
      </c>
      <c r="Y17" s="76">
        <f t="shared" si="11"/>
        <v>39.541061407041376</v>
      </c>
      <c r="Z17" s="73">
        <f t="shared" si="12"/>
        <v>165.55051589900083</v>
      </c>
      <c r="AA17" s="74">
        <f t="shared" si="13"/>
        <v>156.91116835237759</v>
      </c>
      <c r="AE17" s="121" t="str">
        <f t="shared" si="5"/>
        <v>266062</v>
      </c>
      <c r="AF17" s="142"/>
      <c r="AG17" s="143"/>
      <c r="AH17" s="144"/>
      <c r="AI17" s="145">
        <f t="shared" si="0"/>
        <v>266062</v>
      </c>
      <c r="AJ17" s="146">
        <f t="shared" si="6"/>
        <v>266062</v>
      </c>
      <c r="AK17" s="122"/>
      <c r="AL17" s="138">
        <f t="shared" si="7"/>
        <v>0</v>
      </c>
      <c r="AM17" s="147">
        <f t="shared" si="7"/>
        <v>4682</v>
      </c>
      <c r="AN17" s="148">
        <f t="shared" si="8"/>
        <v>4682</v>
      </c>
      <c r="AO17" s="149">
        <f t="shared" si="1"/>
        <v>1</v>
      </c>
      <c r="AP17" s="122"/>
    </row>
    <row r="18" spans="1:42" x14ac:dyDescent="0.2">
      <c r="A18" s="66">
        <v>229</v>
      </c>
      <c r="B18" s="67">
        <v>0.375</v>
      </c>
      <c r="C18" s="68">
        <v>2013</v>
      </c>
      <c r="D18" s="68">
        <v>8</v>
      </c>
      <c r="E18" s="68">
        <v>16</v>
      </c>
      <c r="F18" s="69">
        <v>270744</v>
      </c>
      <c r="G18" s="68">
        <v>0</v>
      </c>
      <c r="H18" s="69">
        <v>374729</v>
      </c>
      <c r="I18" s="68">
        <v>0</v>
      </c>
      <c r="J18" s="68">
        <v>7</v>
      </c>
      <c r="K18" s="68">
        <v>0</v>
      </c>
      <c r="L18" s="69">
        <v>300.50529999999998</v>
      </c>
      <c r="M18" s="69">
        <v>31.3</v>
      </c>
      <c r="N18" s="70">
        <v>0</v>
      </c>
      <c r="O18" s="71">
        <v>4125</v>
      </c>
      <c r="P18" s="58">
        <f t="shared" si="2"/>
        <v>4125</v>
      </c>
      <c r="Q18" s="38">
        <v>16</v>
      </c>
      <c r="R18" s="77">
        <f t="shared" si="3"/>
        <v>8485.6383428632835</v>
      </c>
      <c r="S18" s="73">
        <f>'Mérida oeste'!F21*1000000</f>
        <v>35527.670613899994</v>
      </c>
      <c r="T18" s="74">
        <f t="shared" si="9"/>
        <v>953.53118058754717</v>
      </c>
      <c r="V18" s="78">
        <f t="shared" si="4"/>
        <v>4125</v>
      </c>
      <c r="W18" s="79">
        <f t="shared" si="10"/>
        <v>145673.01374999998</v>
      </c>
      <c r="Y18" s="76">
        <f t="shared" si="11"/>
        <v>35.003258164311042</v>
      </c>
      <c r="Z18" s="73">
        <f t="shared" si="12"/>
        <v>146.5516412823375</v>
      </c>
      <c r="AA18" s="74">
        <f t="shared" si="13"/>
        <v>138.90376078078347</v>
      </c>
      <c r="AE18" s="121" t="str">
        <f t="shared" si="5"/>
        <v>270744</v>
      </c>
      <c r="AF18" s="142"/>
      <c r="AG18" s="143"/>
      <c r="AH18" s="144"/>
      <c r="AI18" s="145">
        <f t="shared" si="0"/>
        <v>270744</v>
      </c>
      <c r="AJ18" s="146">
        <f t="shared" si="6"/>
        <v>270744</v>
      </c>
      <c r="AK18" s="122"/>
      <c r="AL18" s="138">
        <f t="shared" si="7"/>
        <v>0</v>
      </c>
      <c r="AM18" s="147">
        <f t="shared" si="7"/>
        <v>4125</v>
      </c>
      <c r="AN18" s="148">
        <f t="shared" si="8"/>
        <v>4125</v>
      </c>
      <c r="AO18" s="149">
        <f t="shared" si="1"/>
        <v>1</v>
      </c>
      <c r="AP18" s="122"/>
    </row>
    <row r="19" spans="1:42" x14ac:dyDescent="0.2">
      <c r="A19" s="66">
        <v>229</v>
      </c>
      <c r="B19" s="67">
        <v>0.375</v>
      </c>
      <c r="C19" s="68">
        <v>2013</v>
      </c>
      <c r="D19" s="68">
        <v>8</v>
      </c>
      <c r="E19" s="68">
        <v>17</v>
      </c>
      <c r="F19" s="69">
        <v>274869</v>
      </c>
      <c r="G19" s="68">
        <v>0</v>
      </c>
      <c r="H19" s="69">
        <v>374925</v>
      </c>
      <c r="I19" s="68">
        <v>0</v>
      </c>
      <c r="J19" s="68">
        <v>7</v>
      </c>
      <c r="K19" s="68">
        <v>0</v>
      </c>
      <c r="L19" s="69">
        <v>301.18360000000001</v>
      </c>
      <c r="M19" s="69">
        <v>29.9</v>
      </c>
      <c r="N19" s="70">
        <v>0</v>
      </c>
      <c r="O19" s="71">
        <v>117</v>
      </c>
      <c r="P19" s="58">
        <f t="shared" si="2"/>
        <v>117</v>
      </c>
      <c r="Q19" s="38">
        <v>17</v>
      </c>
      <c r="R19" s="77">
        <f t="shared" si="3"/>
        <v>8342.3462170392668</v>
      </c>
      <c r="S19" s="73">
        <f>'Mérida oeste'!F22*1000000</f>
        <v>34927.735141500001</v>
      </c>
      <c r="T19" s="74">
        <f t="shared" si="9"/>
        <v>937.42944440870235</v>
      </c>
      <c r="V19" s="78">
        <f t="shared" si="4"/>
        <v>117</v>
      </c>
      <c r="W19" s="79">
        <f t="shared" si="10"/>
        <v>4131.81639</v>
      </c>
      <c r="Y19" s="76">
        <f t="shared" si="11"/>
        <v>0.97605450739359423</v>
      </c>
      <c r="Z19" s="73">
        <f t="shared" si="12"/>
        <v>4.0865450115555007</v>
      </c>
      <c r="AA19" s="74">
        <f t="shared" si="13"/>
        <v>3.8732863428764701</v>
      </c>
      <c r="AE19" s="121" t="str">
        <f t="shared" si="5"/>
        <v>274869</v>
      </c>
      <c r="AF19" s="142"/>
      <c r="AG19" s="143"/>
      <c r="AH19" s="144"/>
      <c r="AI19" s="145">
        <f t="shared" si="0"/>
        <v>274869</v>
      </c>
      <c r="AJ19" s="146">
        <f t="shared" si="6"/>
        <v>274869</v>
      </c>
      <c r="AK19" s="122"/>
      <c r="AL19" s="138">
        <f t="shared" si="7"/>
        <v>0</v>
      </c>
      <c r="AM19" s="147">
        <f t="shared" si="7"/>
        <v>117</v>
      </c>
      <c r="AN19" s="148">
        <f t="shared" si="8"/>
        <v>117</v>
      </c>
      <c r="AO19" s="149">
        <f t="shared" si="1"/>
        <v>1</v>
      </c>
      <c r="AP19" s="122"/>
    </row>
    <row r="20" spans="1:42" x14ac:dyDescent="0.2">
      <c r="A20" s="66">
        <v>229</v>
      </c>
      <c r="B20" s="67">
        <v>0.375</v>
      </c>
      <c r="C20" s="68">
        <v>2013</v>
      </c>
      <c r="D20" s="68">
        <v>8</v>
      </c>
      <c r="E20" s="68">
        <v>18</v>
      </c>
      <c r="F20" s="69">
        <v>274986</v>
      </c>
      <c r="G20" s="68">
        <v>0</v>
      </c>
      <c r="H20" s="69">
        <v>374930</v>
      </c>
      <c r="I20" s="68">
        <v>0</v>
      </c>
      <c r="J20" s="68">
        <v>7</v>
      </c>
      <c r="K20" s="68">
        <v>0</v>
      </c>
      <c r="L20" s="69">
        <v>304.1216</v>
      </c>
      <c r="M20" s="69">
        <v>29.3</v>
      </c>
      <c r="N20" s="70">
        <v>0</v>
      </c>
      <c r="O20" s="71">
        <v>564</v>
      </c>
      <c r="P20" s="58">
        <f t="shared" si="2"/>
        <v>564</v>
      </c>
      <c r="Q20" s="38">
        <v>18</v>
      </c>
      <c r="R20" s="77">
        <f t="shared" si="3"/>
        <v>8310.2679735358761</v>
      </c>
      <c r="S20" s="73">
        <f>'Mérida oeste'!F23*1000000</f>
        <v>34793.429951600003</v>
      </c>
      <c r="T20" s="74">
        <f t="shared" si="9"/>
        <v>933.82481218622638</v>
      </c>
      <c r="V20" s="78">
        <f t="shared" si="4"/>
        <v>564</v>
      </c>
      <c r="W20" s="79">
        <f t="shared" si="10"/>
        <v>19917.473880000001</v>
      </c>
      <c r="Y20" s="76">
        <f t="shared" si="11"/>
        <v>4.6869911370742336</v>
      </c>
      <c r="Z20" s="73">
        <f t="shared" si="12"/>
        <v>19.623494492702402</v>
      </c>
      <c r="AA20" s="74">
        <f t="shared" si="13"/>
        <v>18.59943130521507</v>
      </c>
      <c r="AE20" s="121" t="str">
        <f t="shared" si="5"/>
        <v>274986</v>
      </c>
      <c r="AF20" s="142"/>
      <c r="AG20" s="143"/>
      <c r="AH20" s="144"/>
      <c r="AI20" s="145">
        <f t="shared" si="0"/>
        <v>274986</v>
      </c>
      <c r="AJ20" s="146">
        <f t="shared" si="6"/>
        <v>274986</v>
      </c>
      <c r="AK20" s="122"/>
      <c r="AL20" s="138">
        <f t="shared" si="7"/>
        <v>0</v>
      </c>
      <c r="AM20" s="147">
        <f t="shared" si="7"/>
        <v>564</v>
      </c>
      <c r="AN20" s="148">
        <f t="shared" si="8"/>
        <v>564</v>
      </c>
      <c r="AO20" s="149">
        <f t="shared" si="1"/>
        <v>1</v>
      </c>
      <c r="AP20" s="122"/>
    </row>
    <row r="21" spans="1:42" x14ac:dyDescent="0.2">
      <c r="A21" s="66">
        <v>229</v>
      </c>
      <c r="B21" s="67">
        <v>0.375</v>
      </c>
      <c r="C21" s="68">
        <v>2013</v>
      </c>
      <c r="D21" s="68">
        <v>8</v>
      </c>
      <c r="E21" s="68">
        <v>19</v>
      </c>
      <c r="F21" s="69">
        <v>275550</v>
      </c>
      <c r="G21" s="68">
        <v>0</v>
      </c>
      <c r="H21" s="69">
        <v>374956</v>
      </c>
      <c r="I21" s="68">
        <v>0</v>
      </c>
      <c r="J21" s="68">
        <v>7</v>
      </c>
      <c r="K21" s="68">
        <v>0</v>
      </c>
      <c r="L21" s="69">
        <v>305.55290000000002</v>
      </c>
      <c r="M21" s="69">
        <v>29.9</v>
      </c>
      <c r="N21" s="70">
        <v>0</v>
      </c>
      <c r="O21" s="71">
        <v>3647</v>
      </c>
      <c r="P21" s="58">
        <f t="shared" si="2"/>
        <v>3647</v>
      </c>
      <c r="Q21" s="38">
        <v>19</v>
      </c>
      <c r="R21" s="77">
        <f t="shared" si="3"/>
        <v>8266.0468831804719</v>
      </c>
      <c r="S21" s="73">
        <f>'Mérida oeste'!F24*1000000</f>
        <v>34608.285090500001</v>
      </c>
      <c r="T21" s="74">
        <f t="shared" si="9"/>
        <v>928.85568826298959</v>
      </c>
      <c r="V21" s="78">
        <f t="shared" si="4"/>
        <v>3647</v>
      </c>
      <c r="W21" s="79">
        <f t="shared" si="10"/>
        <v>128792.60149</v>
      </c>
      <c r="Y21" s="76">
        <f t="shared" si="11"/>
        <v>30.146272982959182</v>
      </c>
      <c r="Z21" s="73">
        <f t="shared" si="12"/>
        <v>126.21641572505351</v>
      </c>
      <c r="AA21" s="74">
        <f t="shared" si="13"/>
        <v>119.62974050017489</v>
      </c>
      <c r="AE21" s="121" t="str">
        <f t="shared" si="5"/>
        <v>275550</v>
      </c>
      <c r="AF21" s="142"/>
      <c r="AG21" s="143"/>
      <c r="AH21" s="144"/>
      <c r="AI21" s="145">
        <f t="shared" si="0"/>
        <v>275550</v>
      </c>
      <c r="AJ21" s="146">
        <f t="shared" si="6"/>
        <v>275550</v>
      </c>
      <c r="AK21" s="122"/>
      <c r="AL21" s="138">
        <f t="shared" si="7"/>
        <v>0</v>
      </c>
      <c r="AM21" s="147">
        <f t="shared" si="7"/>
        <v>3647</v>
      </c>
      <c r="AN21" s="148">
        <f t="shared" si="8"/>
        <v>3647</v>
      </c>
      <c r="AO21" s="149">
        <f t="shared" si="1"/>
        <v>1</v>
      </c>
      <c r="AP21" s="122"/>
    </row>
    <row r="22" spans="1:42" x14ac:dyDescent="0.2">
      <c r="A22" s="66">
        <v>229</v>
      </c>
      <c r="B22" s="67">
        <v>0.375</v>
      </c>
      <c r="C22" s="68">
        <v>2013</v>
      </c>
      <c r="D22" s="68">
        <v>8</v>
      </c>
      <c r="E22" s="68">
        <v>20</v>
      </c>
      <c r="F22" s="69">
        <v>279197</v>
      </c>
      <c r="G22" s="68">
        <v>0</v>
      </c>
      <c r="H22" s="69">
        <v>375126</v>
      </c>
      <c r="I22" s="68">
        <v>0</v>
      </c>
      <c r="J22" s="68">
        <v>7</v>
      </c>
      <c r="K22" s="68">
        <v>0</v>
      </c>
      <c r="L22" s="69">
        <v>305.02100000000002</v>
      </c>
      <c r="M22" s="69">
        <v>30.2</v>
      </c>
      <c r="N22" s="70">
        <v>0</v>
      </c>
      <c r="O22" s="71">
        <v>5072</v>
      </c>
      <c r="P22" s="58">
        <f t="shared" si="2"/>
        <v>5072</v>
      </c>
      <c r="Q22" s="38">
        <v>20</v>
      </c>
      <c r="R22" s="77">
        <f t="shared" si="3"/>
        <v>8239.9042387742429</v>
      </c>
      <c r="S22" s="73">
        <f>'Mérida oeste'!F25*1000000</f>
        <v>34498.831066899998</v>
      </c>
      <c r="T22" s="74">
        <f t="shared" si="9"/>
        <v>925.91803931106165</v>
      </c>
      <c r="V22" s="78">
        <f t="shared" si="4"/>
        <v>5072</v>
      </c>
      <c r="W22" s="79">
        <f t="shared" si="10"/>
        <v>179116.00623999999</v>
      </c>
      <c r="Y22" s="76">
        <f t="shared" si="11"/>
        <v>41.792794299062962</v>
      </c>
      <c r="Z22" s="73">
        <f t="shared" si="12"/>
        <v>174.9780711713168</v>
      </c>
      <c r="AA22" s="74">
        <f t="shared" si="13"/>
        <v>165.84674130696865</v>
      </c>
      <c r="AE22" s="121" t="str">
        <f t="shared" si="5"/>
        <v>279197</v>
      </c>
      <c r="AF22" s="142"/>
      <c r="AG22" s="143"/>
      <c r="AH22" s="144"/>
      <c r="AI22" s="145">
        <f t="shared" si="0"/>
        <v>279197</v>
      </c>
      <c r="AJ22" s="146">
        <f t="shared" si="6"/>
        <v>279197</v>
      </c>
      <c r="AK22" s="122"/>
      <c r="AL22" s="138">
        <f t="shared" si="7"/>
        <v>0</v>
      </c>
      <c r="AM22" s="147">
        <f t="shared" si="7"/>
        <v>5072</v>
      </c>
      <c r="AN22" s="148">
        <f t="shared" si="8"/>
        <v>5072</v>
      </c>
      <c r="AO22" s="149">
        <f t="shared" si="1"/>
        <v>1</v>
      </c>
      <c r="AP22" s="122"/>
    </row>
    <row r="23" spans="1:42" x14ac:dyDescent="0.2">
      <c r="A23" s="66">
        <v>229</v>
      </c>
      <c r="B23" s="67">
        <v>0.375</v>
      </c>
      <c r="C23" s="68">
        <v>2013</v>
      </c>
      <c r="D23" s="68">
        <v>8</v>
      </c>
      <c r="E23" s="68">
        <v>21</v>
      </c>
      <c r="F23" s="69">
        <v>284269</v>
      </c>
      <c r="G23" s="68">
        <v>0</v>
      </c>
      <c r="H23" s="69">
        <v>375364</v>
      </c>
      <c r="I23" s="68">
        <v>0</v>
      </c>
      <c r="J23" s="68">
        <v>7</v>
      </c>
      <c r="K23" s="68">
        <v>0</v>
      </c>
      <c r="L23" s="69">
        <v>302.3091</v>
      </c>
      <c r="M23" s="69">
        <v>31</v>
      </c>
      <c r="N23" s="70">
        <v>0</v>
      </c>
      <c r="O23" s="71">
        <v>5328</v>
      </c>
      <c r="P23" s="58">
        <f t="shared" si="2"/>
        <v>5328</v>
      </c>
      <c r="Q23" s="38">
        <v>21</v>
      </c>
      <c r="R23" s="77">
        <f t="shared" si="3"/>
        <v>8348.0869054170253</v>
      </c>
      <c r="S23" s="73">
        <f>'Mérida oeste'!F26*1000000</f>
        <v>34951.7702556</v>
      </c>
      <c r="T23" s="74">
        <f t="shared" si="9"/>
        <v>938.07452556171108</v>
      </c>
      <c r="V23" s="78">
        <f t="shared" si="4"/>
        <v>5328</v>
      </c>
      <c r="W23" s="79">
        <f t="shared" si="10"/>
        <v>188156.56176000001</v>
      </c>
      <c r="Y23" s="76">
        <f t="shared" si="11"/>
        <v>44.478607032061909</v>
      </c>
      <c r="Z23" s="73">
        <f t="shared" si="12"/>
        <v>186.22303192183679</v>
      </c>
      <c r="AA23" s="74">
        <f t="shared" si="13"/>
        <v>176.50487740433482</v>
      </c>
      <c r="AE23" s="121" t="str">
        <f t="shared" si="5"/>
        <v>284269</v>
      </c>
      <c r="AF23" s="142"/>
      <c r="AG23" s="143"/>
      <c r="AH23" s="144"/>
      <c r="AI23" s="145">
        <f t="shared" si="0"/>
        <v>284269</v>
      </c>
      <c r="AJ23" s="146">
        <f t="shared" si="6"/>
        <v>284269</v>
      </c>
      <c r="AK23" s="122"/>
      <c r="AL23" s="138">
        <f t="shared" si="7"/>
        <v>0</v>
      </c>
      <c r="AM23" s="147">
        <f t="shared" si="7"/>
        <v>5328</v>
      </c>
      <c r="AN23" s="148">
        <f t="shared" si="8"/>
        <v>5328</v>
      </c>
      <c r="AO23" s="149">
        <f t="shared" si="1"/>
        <v>1</v>
      </c>
      <c r="AP23" s="122"/>
    </row>
    <row r="24" spans="1:42" x14ac:dyDescent="0.2">
      <c r="A24" s="66">
        <v>229</v>
      </c>
      <c r="B24" s="67">
        <v>0.375</v>
      </c>
      <c r="C24" s="68">
        <v>2013</v>
      </c>
      <c r="D24" s="68">
        <v>8</v>
      </c>
      <c r="E24" s="68">
        <v>22</v>
      </c>
      <c r="F24" s="69">
        <v>289597</v>
      </c>
      <c r="G24" s="68">
        <v>0</v>
      </c>
      <c r="H24" s="69">
        <v>375613</v>
      </c>
      <c r="I24" s="68">
        <v>0</v>
      </c>
      <c r="J24" s="68">
        <v>7</v>
      </c>
      <c r="K24" s="68">
        <v>0</v>
      </c>
      <c r="L24" s="69">
        <v>305.31040000000002</v>
      </c>
      <c r="M24" s="69">
        <v>32.1</v>
      </c>
      <c r="N24" s="70">
        <v>0</v>
      </c>
      <c r="O24" s="71">
        <v>4849</v>
      </c>
      <c r="P24" s="58">
        <f t="shared" si="2"/>
        <v>4849</v>
      </c>
      <c r="Q24" s="38">
        <v>22</v>
      </c>
      <c r="R24" s="77">
        <f t="shared" si="3"/>
        <v>8301.1567314177883</v>
      </c>
      <c r="S24" s="73">
        <f>'Mérida oeste'!F27*1000000</f>
        <v>34755.283003099998</v>
      </c>
      <c r="T24" s="74">
        <f t="shared" si="9"/>
        <v>932.80098190941681</v>
      </c>
      <c r="V24" s="78">
        <f t="shared" si="4"/>
        <v>4849</v>
      </c>
      <c r="W24" s="79">
        <f t="shared" si="10"/>
        <v>171240.83483000001</v>
      </c>
      <c r="Y24" s="76">
        <f t="shared" si="11"/>
        <v>40.252308990644856</v>
      </c>
      <c r="Z24" s="73">
        <f t="shared" si="12"/>
        <v>168.52836728203189</v>
      </c>
      <c r="AA24" s="74">
        <f t="shared" si="13"/>
        <v>159.73361887241225</v>
      </c>
      <c r="AE24" s="121" t="str">
        <f t="shared" si="5"/>
        <v>289597</v>
      </c>
      <c r="AF24" s="142"/>
      <c r="AG24" s="143"/>
      <c r="AH24" s="144"/>
      <c r="AI24" s="145">
        <f t="shared" si="0"/>
        <v>289597</v>
      </c>
      <c r="AJ24" s="146">
        <f t="shared" si="6"/>
        <v>289597</v>
      </c>
      <c r="AK24" s="122"/>
      <c r="AL24" s="138">
        <f t="shared" si="7"/>
        <v>0</v>
      </c>
      <c r="AM24" s="147">
        <f t="shared" si="7"/>
        <v>4849</v>
      </c>
      <c r="AN24" s="148">
        <f t="shared" si="8"/>
        <v>4849</v>
      </c>
      <c r="AO24" s="149">
        <f t="shared" si="1"/>
        <v>1</v>
      </c>
      <c r="AP24" s="122"/>
    </row>
    <row r="25" spans="1:42" x14ac:dyDescent="0.2">
      <c r="A25" s="66">
        <v>229</v>
      </c>
      <c r="B25" s="67">
        <v>0.375</v>
      </c>
      <c r="C25" s="68">
        <v>2013</v>
      </c>
      <c r="D25" s="68">
        <v>8</v>
      </c>
      <c r="E25" s="68">
        <v>23</v>
      </c>
      <c r="F25" s="69">
        <v>294446</v>
      </c>
      <c r="G25" s="68">
        <v>0</v>
      </c>
      <c r="H25" s="69">
        <v>375844</v>
      </c>
      <c r="I25" s="68">
        <v>0</v>
      </c>
      <c r="J25" s="68">
        <v>7</v>
      </c>
      <c r="K25" s="68">
        <v>0</v>
      </c>
      <c r="L25" s="69">
        <v>299.91800000000001</v>
      </c>
      <c r="M25" s="69">
        <v>31.4</v>
      </c>
      <c r="N25" s="70">
        <v>0</v>
      </c>
      <c r="O25" s="71">
        <v>4472</v>
      </c>
      <c r="P25" s="58">
        <f t="shared" si="2"/>
        <v>4472</v>
      </c>
      <c r="Q25" s="38">
        <v>23</v>
      </c>
      <c r="R25" s="77">
        <f t="shared" si="3"/>
        <v>8334.6059360609524</v>
      </c>
      <c r="S25" s="73">
        <f>'Mérida oeste'!F28*1000000</f>
        <v>34895.328133099996</v>
      </c>
      <c r="T25" s="74">
        <f t="shared" si="9"/>
        <v>936.55966903516924</v>
      </c>
      <c r="V25" s="78">
        <f t="shared" si="4"/>
        <v>4472</v>
      </c>
      <c r="W25" s="79">
        <f t="shared" si="10"/>
        <v>157927.20423999999</v>
      </c>
      <c r="Y25" s="76">
        <f t="shared" si="11"/>
        <v>37.272357746064579</v>
      </c>
      <c r="Z25" s="73">
        <f t="shared" si="12"/>
        <v>156.05190741122317</v>
      </c>
      <c r="AA25" s="74">
        <f t="shared" si="13"/>
        <v>147.90825013466397</v>
      </c>
      <c r="AE25" s="121" t="str">
        <f t="shared" si="5"/>
        <v>294446</v>
      </c>
      <c r="AF25" s="142"/>
      <c r="AG25" s="143"/>
      <c r="AH25" s="144"/>
      <c r="AI25" s="145">
        <f t="shared" si="0"/>
        <v>294446</v>
      </c>
      <c r="AJ25" s="146">
        <f t="shared" si="6"/>
        <v>294446</v>
      </c>
      <c r="AK25" s="122"/>
      <c r="AL25" s="138">
        <f t="shared" si="7"/>
        <v>0</v>
      </c>
      <c r="AM25" s="147">
        <f t="shared" si="7"/>
        <v>4472</v>
      </c>
      <c r="AN25" s="148">
        <f t="shared" si="8"/>
        <v>4472</v>
      </c>
      <c r="AO25" s="149">
        <f t="shared" si="1"/>
        <v>1</v>
      </c>
      <c r="AP25" s="122"/>
    </row>
    <row r="26" spans="1:42" x14ac:dyDescent="0.2">
      <c r="A26" s="66">
        <v>229</v>
      </c>
      <c r="B26" s="67">
        <v>0.375</v>
      </c>
      <c r="C26" s="68">
        <v>2013</v>
      </c>
      <c r="D26" s="68">
        <v>8</v>
      </c>
      <c r="E26" s="68">
        <v>24</v>
      </c>
      <c r="F26" s="69">
        <v>298918</v>
      </c>
      <c r="G26" s="68">
        <v>0</v>
      </c>
      <c r="H26" s="69">
        <v>376056</v>
      </c>
      <c r="I26" s="68">
        <v>0</v>
      </c>
      <c r="J26" s="68">
        <v>7</v>
      </c>
      <c r="K26" s="68">
        <v>0</v>
      </c>
      <c r="L26" s="69">
        <v>301.00830000000002</v>
      </c>
      <c r="M26" s="69">
        <v>30</v>
      </c>
      <c r="N26" s="70">
        <v>0</v>
      </c>
      <c r="O26" s="71">
        <v>202</v>
      </c>
      <c r="P26" s="58">
        <f t="shared" si="2"/>
        <v>202</v>
      </c>
      <c r="Q26" s="38">
        <v>24</v>
      </c>
      <c r="R26" s="77">
        <f t="shared" si="3"/>
        <v>8369.4567586701069</v>
      </c>
      <c r="S26" s="73">
        <f>'Mérida oeste'!F29*1000000</f>
        <v>35041.241557200003</v>
      </c>
      <c r="T26" s="74">
        <f t="shared" si="9"/>
        <v>940.47585597175987</v>
      </c>
      <c r="V26" s="78">
        <f t="shared" si="4"/>
        <v>202</v>
      </c>
      <c r="W26" s="79">
        <f t="shared" si="10"/>
        <v>7133.5633399999997</v>
      </c>
      <c r="Y26" s="76">
        <f t="shared" si="11"/>
        <v>1.6906302652513616</v>
      </c>
      <c r="Z26" s="73">
        <f t="shared" si="12"/>
        <v>7.0783307945544003</v>
      </c>
      <c r="AA26" s="74">
        <f t="shared" si="13"/>
        <v>6.708944088315266</v>
      </c>
      <c r="AE26" s="121" t="str">
        <f t="shared" si="5"/>
        <v>298918</v>
      </c>
      <c r="AF26" s="142"/>
      <c r="AG26" s="143"/>
      <c r="AH26" s="144"/>
      <c r="AI26" s="145">
        <f t="shared" si="0"/>
        <v>298918</v>
      </c>
      <c r="AJ26" s="146">
        <f t="shared" si="6"/>
        <v>298918</v>
      </c>
      <c r="AK26" s="122"/>
      <c r="AL26" s="138">
        <f t="shared" si="7"/>
        <v>0</v>
      </c>
      <c r="AM26" s="147">
        <f t="shared" si="7"/>
        <v>202</v>
      </c>
      <c r="AN26" s="148">
        <f t="shared" si="8"/>
        <v>202</v>
      </c>
      <c r="AO26" s="149">
        <f t="shared" si="1"/>
        <v>1</v>
      </c>
      <c r="AP26" s="122"/>
    </row>
    <row r="27" spans="1:42" x14ac:dyDescent="0.2">
      <c r="A27" s="66">
        <v>229</v>
      </c>
      <c r="B27" s="67">
        <v>0.375</v>
      </c>
      <c r="C27" s="68">
        <v>2013</v>
      </c>
      <c r="D27" s="68">
        <v>8</v>
      </c>
      <c r="E27" s="68">
        <v>25</v>
      </c>
      <c r="F27" s="69">
        <v>299120</v>
      </c>
      <c r="G27" s="68">
        <v>0</v>
      </c>
      <c r="H27" s="69">
        <v>376065</v>
      </c>
      <c r="I27" s="68">
        <v>0</v>
      </c>
      <c r="J27" s="68">
        <v>7</v>
      </c>
      <c r="K27" s="68">
        <v>0</v>
      </c>
      <c r="L27" s="69">
        <v>303.88299999999998</v>
      </c>
      <c r="M27" s="69">
        <v>27</v>
      </c>
      <c r="N27" s="70">
        <v>0</v>
      </c>
      <c r="O27" s="71">
        <v>846</v>
      </c>
      <c r="P27" s="58">
        <f t="shared" si="2"/>
        <v>846</v>
      </c>
      <c r="Q27" s="38">
        <v>25</v>
      </c>
      <c r="R27" s="77">
        <f t="shared" si="3"/>
        <v>8385.833118993025</v>
      </c>
      <c r="S27" s="73">
        <f>'Mérida oeste'!F30*1000000</f>
        <v>35109.8061026</v>
      </c>
      <c r="T27" s="74">
        <f t="shared" si="9"/>
        <v>942.31606758124622</v>
      </c>
      <c r="V27" s="78">
        <f t="shared" si="4"/>
        <v>846</v>
      </c>
      <c r="W27" s="79">
        <f t="shared" si="10"/>
        <v>29876.21082</v>
      </c>
      <c r="Y27" s="76">
        <f t="shared" si="11"/>
        <v>7.0944148186680991</v>
      </c>
      <c r="Z27" s="73">
        <f t="shared" si="12"/>
        <v>29.702895962799602</v>
      </c>
      <c r="AA27" s="74">
        <f t="shared" si="13"/>
        <v>28.152833494130679</v>
      </c>
      <c r="AE27" s="121" t="str">
        <f t="shared" si="5"/>
        <v>299120</v>
      </c>
      <c r="AF27" s="142"/>
      <c r="AG27" s="143"/>
      <c r="AH27" s="144"/>
      <c r="AI27" s="145">
        <f t="shared" si="0"/>
        <v>299120</v>
      </c>
      <c r="AJ27" s="146">
        <f t="shared" si="6"/>
        <v>299120</v>
      </c>
      <c r="AK27" s="122"/>
      <c r="AL27" s="138">
        <f t="shared" si="7"/>
        <v>0</v>
      </c>
      <c r="AM27" s="147">
        <f t="shared" si="7"/>
        <v>846</v>
      </c>
      <c r="AN27" s="148">
        <f t="shared" si="8"/>
        <v>846</v>
      </c>
      <c r="AO27" s="149">
        <f t="shared" si="1"/>
        <v>1</v>
      </c>
      <c r="AP27" s="122"/>
    </row>
    <row r="28" spans="1:42" x14ac:dyDescent="0.2">
      <c r="A28" s="66">
        <v>229</v>
      </c>
      <c r="B28" s="67">
        <v>0.375</v>
      </c>
      <c r="C28" s="68">
        <v>2013</v>
      </c>
      <c r="D28" s="68">
        <v>8</v>
      </c>
      <c r="E28" s="68">
        <v>26</v>
      </c>
      <c r="F28" s="69">
        <v>299966</v>
      </c>
      <c r="G28" s="68">
        <v>0</v>
      </c>
      <c r="H28" s="69">
        <v>376105</v>
      </c>
      <c r="I28" s="68">
        <v>0</v>
      </c>
      <c r="J28" s="68">
        <v>7</v>
      </c>
      <c r="K28" s="68">
        <v>0</v>
      </c>
      <c r="L28" s="69">
        <v>305.23820000000001</v>
      </c>
      <c r="M28" s="69">
        <v>29.8</v>
      </c>
      <c r="N28" s="70">
        <v>0</v>
      </c>
      <c r="O28" s="71">
        <v>4168</v>
      </c>
      <c r="P28" s="58">
        <f t="shared" si="2"/>
        <v>4168</v>
      </c>
      <c r="Q28" s="38">
        <v>26</v>
      </c>
      <c r="R28" s="77">
        <f t="shared" si="3"/>
        <v>8348.1788621859178</v>
      </c>
      <c r="S28" s="73">
        <f>'Mérida oeste'!F31*1000000</f>
        <v>34952.155260200001</v>
      </c>
      <c r="T28" s="74">
        <f t="shared" si="9"/>
        <v>938.08485874383155</v>
      </c>
      <c r="V28" s="78">
        <f t="shared" si="4"/>
        <v>4168</v>
      </c>
      <c r="W28" s="79">
        <f t="shared" si="10"/>
        <v>147191.54456000001</v>
      </c>
      <c r="Y28" s="76">
        <f t="shared" si="11"/>
        <v>34.795209497590903</v>
      </c>
      <c r="Z28" s="73">
        <f t="shared" si="12"/>
        <v>145.68058312451359</v>
      </c>
      <c r="AA28" s="74">
        <f t="shared" si="13"/>
        <v>138.078159286854</v>
      </c>
      <c r="AE28" s="121" t="str">
        <f t="shared" si="5"/>
        <v>299966</v>
      </c>
      <c r="AF28" s="142"/>
      <c r="AG28" s="143"/>
      <c r="AH28" s="144"/>
      <c r="AI28" s="145">
        <f t="shared" si="0"/>
        <v>299966</v>
      </c>
      <c r="AJ28" s="146">
        <f t="shared" si="6"/>
        <v>299966</v>
      </c>
      <c r="AK28" s="122"/>
      <c r="AL28" s="138">
        <f t="shared" si="7"/>
        <v>0</v>
      </c>
      <c r="AM28" s="147">
        <f t="shared" si="7"/>
        <v>4168</v>
      </c>
      <c r="AN28" s="148">
        <f t="shared" si="8"/>
        <v>4168</v>
      </c>
      <c r="AO28" s="149">
        <f t="shared" si="1"/>
        <v>1</v>
      </c>
      <c r="AP28" s="122"/>
    </row>
    <row r="29" spans="1:42" x14ac:dyDescent="0.2">
      <c r="A29" s="66">
        <v>229</v>
      </c>
      <c r="B29" s="67">
        <v>0.375</v>
      </c>
      <c r="C29" s="68">
        <v>2013</v>
      </c>
      <c r="D29" s="68">
        <v>8</v>
      </c>
      <c r="E29" s="68">
        <v>27</v>
      </c>
      <c r="F29" s="69">
        <v>304134</v>
      </c>
      <c r="G29" s="68">
        <v>0</v>
      </c>
      <c r="H29" s="69">
        <v>376299</v>
      </c>
      <c r="I29" s="68">
        <v>0</v>
      </c>
      <c r="J29" s="68">
        <v>7</v>
      </c>
      <c r="K29" s="68">
        <v>0</v>
      </c>
      <c r="L29" s="69">
        <v>306.55079999999998</v>
      </c>
      <c r="M29" s="69">
        <v>31.4</v>
      </c>
      <c r="N29" s="70">
        <v>0</v>
      </c>
      <c r="O29" s="71">
        <v>5257</v>
      </c>
      <c r="P29" s="58">
        <f t="shared" si="2"/>
        <v>5257</v>
      </c>
      <c r="Q29" s="38">
        <v>27</v>
      </c>
      <c r="R29" s="77">
        <f t="shared" si="3"/>
        <v>8461.7158343126011</v>
      </c>
      <c r="S29" s="73">
        <f>'Mérida oeste'!F32*1000000</f>
        <v>35427.511855099998</v>
      </c>
      <c r="T29" s="74">
        <f t="shared" si="9"/>
        <v>950.84300830170696</v>
      </c>
      <c r="V29" s="78">
        <f t="shared" si="4"/>
        <v>5257</v>
      </c>
      <c r="W29" s="79">
        <f t="shared" si="10"/>
        <v>185649.22018999999</v>
      </c>
      <c r="Y29" s="76">
        <f t="shared" si="11"/>
        <v>44.483240140981344</v>
      </c>
      <c r="Z29" s="73">
        <f t="shared" si="12"/>
        <v>186.24242982226068</v>
      </c>
      <c r="AA29" s="74">
        <f t="shared" si="13"/>
        <v>176.52326301432558</v>
      </c>
      <c r="AE29" s="121" t="str">
        <f t="shared" si="5"/>
        <v>304134</v>
      </c>
      <c r="AF29" s="142"/>
      <c r="AG29" s="143"/>
      <c r="AH29" s="144"/>
      <c r="AI29" s="145">
        <f t="shared" si="0"/>
        <v>304134</v>
      </c>
      <c r="AJ29" s="146">
        <f t="shared" si="6"/>
        <v>304134</v>
      </c>
      <c r="AK29" s="122"/>
      <c r="AL29" s="138">
        <f t="shared" si="7"/>
        <v>0</v>
      </c>
      <c r="AM29" s="147">
        <f t="shared" si="7"/>
        <v>5257</v>
      </c>
      <c r="AN29" s="148">
        <f t="shared" si="8"/>
        <v>5257</v>
      </c>
      <c r="AO29" s="149">
        <f t="shared" si="1"/>
        <v>1</v>
      </c>
      <c r="AP29" s="122"/>
    </row>
    <row r="30" spans="1:42" x14ac:dyDescent="0.2">
      <c r="A30" s="66">
        <v>229</v>
      </c>
      <c r="B30" s="67">
        <v>0.375</v>
      </c>
      <c r="C30" s="68">
        <v>2013</v>
      </c>
      <c r="D30" s="68">
        <v>8</v>
      </c>
      <c r="E30" s="68">
        <v>28</v>
      </c>
      <c r="F30" s="69">
        <v>309391</v>
      </c>
      <c r="G30" s="68">
        <v>0</v>
      </c>
      <c r="H30" s="69">
        <v>376543</v>
      </c>
      <c r="I30" s="68">
        <v>0</v>
      </c>
      <c r="J30" s="68">
        <v>7</v>
      </c>
      <c r="K30" s="68">
        <v>0</v>
      </c>
      <c r="L30" s="69">
        <v>308.38920000000002</v>
      </c>
      <c r="M30" s="69">
        <v>31.9</v>
      </c>
      <c r="N30" s="70">
        <v>0</v>
      </c>
      <c r="O30" s="71">
        <v>5771</v>
      </c>
      <c r="P30" s="58">
        <f t="shared" si="2"/>
        <v>5771</v>
      </c>
      <c r="Q30" s="38">
        <v>28</v>
      </c>
      <c r="R30" s="77">
        <f t="shared" si="3"/>
        <v>8252.2156057131942</v>
      </c>
      <c r="S30" s="73">
        <f>'Mérida oeste'!F33*1000000</f>
        <v>34550.376298000003</v>
      </c>
      <c r="T30" s="74">
        <f t="shared" si="9"/>
        <v>927.30146761399158</v>
      </c>
      <c r="V30" s="78">
        <f t="shared" si="4"/>
        <v>5771</v>
      </c>
      <c r="W30" s="79">
        <f t="shared" si="10"/>
        <v>203800.96057</v>
      </c>
      <c r="Y30" s="76">
        <f t="shared" si="11"/>
        <v>47.623536260570845</v>
      </c>
      <c r="Z30" s="73">
        <f t="shared" si="12"/>
        <v>199.39022161575801</v>
      </c>
      <c r="AA30" s="74">
        <f t="shared" si="13"/>
        <v>188.98492983770223</v>
      </c>
      <c r="AE30" s="121" t="str">
        <f t="shared" si="5"/>
        <v>309391</v>
      </c>
      <c r="AF30" s="142"/>
      <c r="AG30" s="143"/>
      <c r="AH30" s="144"/>
      <c r="AI30" s="145">
        <f t="shared" si="0"/>
        <v>309391</v>
      </c>
      <c r="AJ30" s="146">
        <f t="shared" si="6"/>
        <v>309391</v>
      </c>
      <c r="AK30" s="122"/>
      <c r="AL30" s="138">
        <f t="shared" si="7"/>
        <v>0</v>
      </c>
      <c r="AM30" s="147">
        <f t="shared" si="7"/>
        <v>5771</v>
      </c>
      <c r="AN30" s="148">
        <f t="shared" si="8"/>
        <v>5771</v>
      </c>
      <c r="AO30" s="149">
        <f t="shared" si="1"/>
        <v>1</v>
      </c>
      <c r="AP30" s="122"/>
    </row>
    <row r="31" spans="1:42" x14ac:dyDescent="0.2">
      <c r="A31" s="66">
        <v>229</v>
      </c>
      <c r="B31" s="67">
        <v>0.375</v>
      </c>
      <c r="C31" s="68">
        <v>2013</v>
      </c>
      <c r="D31" s="68">
        <v>8</v>
      </c>
      <c r="E31" s="68">
        <v>29</v>
      </c>
      <c r="F31" s="69">
        <v>315162</v>
      </c>
      <c r="G31" s="68">
        <v>0</v>
      </c>
      <c r="H31" s="69">
        <v>376811</v>
      </c>
      <c r="I31" s="68">
        <v>0</v>
      </c>
      <c r="J31" s="68">
        <v>7</v>
      </c>
      <c r="K31" s="68">
        <v>0</v>
      </c>
      <c r="L31" s="69">
        <v>308.01119999999997</v>
      </c>
      <c r="M31" s="69">
        <v>31.8</v>
      </c>
      <c r="N31" s="70">
        <v>0</v>
      </c>
      <c r="O31" s="71">
        <v>5074</v>
      </c>
      <c r="P31" s="58">
        <f t="shared" si="2"/>
        <v>5074</v>
      </c>
      <c r="Q31" s="38">
        <v>29</v>
      </c>
      <c r="R31" s="77">
        <f t="shared" si="3"/>
        <v>8258.1324744434896</v>
      </c>
      <c r="S31" s="73">
        <f>'Mérida oeste'!F34*1000000</f>
        <v>34575.149043999998</v>
      </c>
      <c r="T31" s="74">
        <f t="shared" si="9"/>
        <v>927.96634615321489</v>
      </c>
      <c r="V31" s="78">
        <f t="shared" si="4"/>
        <v>5074</v>
      </c>
      <c r="W31" s="79">
        <f t="shared" si="10"/>
        <v>179186.63558</v>
      </c>
      <c r="Y31" s="76">
        <f t="shared" si="11"/>
        <v>41.901764175326264</v>
      </c>
      <c r="Z31" s="73">
        <f t="shared" si="12"/>
        <v>175.434306249256</v>
      </c>
      <c r="AA31" s="74">
        <f t="shared" si="13"/>
        <v>166.27916749866026</v>
      </c>
      <c r="AE31" s="121" t="str">
        <f t="shared" si="5"/>
        <v>315162</v>
      </c>
      <c r="AF31" s="142"/>
      <c r="AG31" s="143"/>
      <c r="AH31" s="144"/>
      <c r="AI31" s="145">
        <f t="shared" si="0"/>
        <v>315162</v>
      </c>
      <c r="AJ31" s="146">
        <f t="shared" si="6"/>
        <v>315162</v>
      </c>
      <c r="AK31" s="122"/>
      <c r="AL31" s="138">
        <f t="shared" si="7"/>
        <v>0</v>
      </c>
      <c r="AM31" s="147">
        <f t="shared" si="7"/>
        <v>5074</v>
      </c>
      <c r="AN31" s="148">
        <f t="shared" si="8"/>
        <v>5074</v>
      </c>
      <c r="AO31" s="149">
        <f t="shared" si="1"/>
        <v>1</v>
      </c>
      <c r="AP31" s="122"/>
    </row>
    <row r="32" spans="1:42" x14ac:dyDescent="0.2">
      <c r="A32" s="66">
        <v>229</v>
      </c>
      <c r="B32" s="67">
        <v>0.375</v>
      </c>
      <c r="C32" s="68">
        <v>2013</v>
      </c>
      <c r="D32" s="68">
        <v>8</v>
      </c>
      <c r="E32" s="68">
        <v>30</v>
      </c>
      <c r="F32" s="69">
        <v>320236</v>
      </c>
      <c r="G32" s="68">
        <v>0</v>
      </c>
      <c r="H32" s="69">
        <v>376811</v>
      </c>
      <c r="I32" s="68">
        <v>0</v>
      </c>
      <c r="J32" s="68">
        <v>7</v>
      </c>
      <c r="K32" s="68">
        <v>0</v>
      </c>
      <c r="L32" s="69">
        <v>308.01119999999997</v>
      </c>
      <c r="M32" s="69">
        <v>31.8</v>
      </c>
      <c r="N32" s="70">
        <v>0</v>
      </c>
      <c r="O32" s="71">
        <v>4675</v>
      </c>
      <c r="P32" s="58">
        <f t="shared" si="2"/>
        <v>4675</v>
      </c>
      <c r="Q32" s="38">
        <v>30</v>
      </c>
      <c r="R32" s="77">
        <f t="shared" si="3"/>
        <v>8350.8649306869211</v>
      </c>
      <c r="S32" s="73">
        <f>'Mérida oeste'!F35*1000000</f>
        <v>34963.401291800001</v>
      </c>
      <c r="T32" s="74">
        <f t="shared" si="9"/>
        <v>938.38669226128934</v>
      </c>
      <c r="V32" s="78">
        <f t="shared" si="4"/>
        <v>4675</v>
      </c>
      <c r="W32" s="79">
        <f t="shared" si="10"/>
        <v>165096.08225000001</v>
      </c>
      <c r="Y32" s="76">
        <f t="shared" si="11"/>
        <v>39.040293550961351</v>
      </c>
      <c r="Z32" s="73">
        <f t="shared" si="12"/>
        <v>163.453901039165</v>
      </c>
      <c r="AA32" s="74">
        <f t="shared" si="13"/>
        <v>154.92396652787528</v>
      </c>
      <c r="AE32" s="121" t="str">
        <f t="shared" si="5"/>
        <v>320236</v>
      </c>
      <c r="AF32" s="142"/>
      <c r="AG32" s="143"/>
      <c r="AH32" s="144"/>
      <c r="AI32" s="145">
        <f t="shared" si="0"/>
        <v>320236</v>
      </c>
      <c r="AJ32" s="146">
        <f t="shared" si="6"/>
        <v>320236</v>
      </c>
      <c r="AK32" s="122"/>
      <c r="AL32" s="138">
        <f t="shared" si="7"/>
        <v>0</v>
      </c>
      <c r="AM32" s="147">
        <f t="shared" si="7"/>
        <v>4675</v>
      </c>
      <c r="AN32" s="148">
        <f t="shared" si="8"/>
        <v>4675</v>
      </c>
      <c r="AO32" s="149">
        <f t="shared" si="1"/>
        <v>1</v>
      </c>
      <c r="AP32" s="122"/>
    </row>
    <row r="33" spans="1:42" ht="13.5" thickBot="1" x14ac:dyDescent="0.25">
      <c r="A33" s="66">
        <v>229</v>
      </c>
      <c r="B33" s="67">
        <v>0.375</v>
      </c>
      <c r="C33" s="68">
        <v>2013</v>
      </c>
      <c r="D33" s="68">
        <v>8</v>
      </c>
      <c r="E33" s="68">
        <v>31</v>
      </c>
      <c r="F33" s="69">
        <v>324911</v>
      </c>
      <c r="G33" s="68">
        <v>0</v>
      </c>
      <c r="H33" s="69">
        <v>376811</v>
      </c>
      <c r="I33" s="68">
        <v>0</v>
      </c>
      <c r="J33" s="68">
        <v>7</v>
      </c>
      <c r="K33" s="68">
        <v>0</v>
      </c>
      <c r="L33" s="69">
        <v>308.01119999999997</v>
      </c>
      <c r="M33" s="69">
        <v>31.8</v>
      </c>
      <c r="N33" s="70">
        <v>0</v>
      </c>
      <c r="O33" s="71">
        <v>1027</v>
      </c>
      <c r="P33" s="58">
        <f t="shared" si="2"/>
        <v>1027</v>
      </c>
      <c r="Q33" s="38">
        <v>31</v>
      </c>
      <c r="R33" s="80">
        <f t="shared" si="3"/>
        <v>8371.1774293732688</v>
      </c>
      <c r="S33" s="81">
        <f>'Mérida oeste'!F36*1000000</f>
        <v>35048.4456613</v>
      </c>
      <c r="T33" s="82">
        <f t="shared" si="9"/>
        <v>940.66920773867423</v>
      </c>
      <c r="V33" s="83">
        <f t="shared" si="4"/>
        <v>1027</v>
      </c>
      <c r="W33" s="84">
        <f t="shared" si="10"/>
        <v>36268.166089999999</v>
      </c>
      <c r="Y33" s="76">
        <f t="shared" si="11"/>
        <v>8.5971992199663472</v>
      </c>
      <c r="Z33" s="73">
        <f t="shared" si="12"/>
        <v>35.994753694155094</v>
      </c>
      <c r="AA33" s="74">
        <f t="shared" si="13"/>
        <v>34.116347062014952</v>
      </c>
      <c r="AE33" s="121" t="str">
        <f t="shared" si="5"/>
        <v>324911</v>
      </c>
      <c r="AF33" s="142"/>
      <c r="AG33" s="143"/>
      <c r="AH33" s="144"/>
      <c r="AI33" s="145">
        <f t="shared" si="0"/>
        <v>324911</v>
      </c>
      <c r="AJ33" s="146">
        <f t="shared" si="6"/>
        <v>324911</v>
      </c>
      <c r="AK33" s="122"/>
      <c r="AL33" s="138">
        <f t="shared" si="7"/>
        <v>0</v>
      </c>
      <c r="AM33" s="150">
        <f t="shared" si="7"/>
        <v>1027</v>
      </c>
      <c r="AN33" s="148">
        <f t="shared" si="8"/>
        <v>1027</v>
      </c>
      <c r="AO33" s="149">
        <f t="shared" si="1"/>
        <v>1</v>
      </c>
      <c r="AP33" s="122"/>
    </row>
    <row r="34" spans="1:42" ht="13.5" thickBot="1" x14ac:dyDescent="0.25">
      <c r="A34" s="85">
        <v>229</v>
      </c>
      <c r="B34" s="86">
        <v>0.375</v>
      </c>
      <c r="C34" s="87">
        <v>2013</v>
      </c>
      <c r="D34" s="87">
        <v>9</v>
      </c>
      <c r="E34" s="87">
        <v>1</v>
      </c>
      <c r="F34" s="88">
        <v>325938</v>
      </c>
      <c r="G34" s="87">
        <v>0</v>
      </c>
      <c r="H34" s="88">
        <v>376811</v>
      </c>
      <c r="I34" s="87">
        <v>0</v>
      </c>
      <c r="J34" s="87">
        <v>7</v>
      </c>
      <c r="K34" s="87">
        <v>0</v>
      </c>
      <c r="L34" s="88">
        <v>308.01119999999997</v>
      </c>
      <c r="M34" s="88">
        <v>31.8</v>
      </c>
      <c r="N34" s="89">
        <v>0</v>
      </c>
      <c r="O34" s="90">
        <v>942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325938</v>
      </c>
      <c r="AF34" s="151"/>
      <c r="AG34" s="152"/>
      <c r="AH34" s="153"/>
      <c r="AI34" s="154">
        <f t="shared" si="0"/>
        <v>325938</v>
      </c>
      <c r="AJ34" s="155">
        <f t="shared" si="6"/>
        <v>325938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308.38920000000002</v>
      </c>
      <c r="M36" s="101">
        <f>MAX(M3:M34)</f>
        <v>33.1</v>
      </c>
      <c r="N36" s="99" t="s">
        <v>10</v>
      </c>
      <c r="O36" s="101">
        <f>SUM(O3:O33)</f>
        <v>96769</v>
      </c>
      <c r="Q36" s="99" t="s">
        <v>45</v>
      </c>
      <c r="R36" s="102">
        <f>AVERAGE(R3:R33)</f>
        <v>8375.652563327294</v>
      </c>
      <c r="S36" s="102">
        <f>AVERAGE(S3:S33)</f>
        <v>35067.182152138717</v>
      </c>
      <c r="T36" s="103">
        <f>AVERAGE(T3:T33)</f>
        <v>941.17207854108801</v>
      </c>
      <c r="V36" s="104">
        <f>SUM(V3:V33)</f>
        <v>96769</v>
      </c>
      <c r="W36" s="105">
        <f>SUM(W3:W33)</f>
        <v>3417365.3012299999</v>
      </c>
      <c r="Y36" s="106">
        <f>SUM(Y3:Y33)</f>
        <v>810.33925917216504</v>
      </c>
      <c r="Z36" s="107">
        <f>SUM(Z3:Z33)</f>
        <v>3392.7284103020193</v>
      </c>
      <c r="AA36" s="108">
        <f>SUM(AA3:AA33)</f>
        <v>3215.6769543839728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8424019</v>
      </c>
      <c r="AK36" s="162" t="s">
        <v>50</v>
      </c>
      <c r="AL36" s="163"/>
      <c r="AM36" s="163"/>
      <c r="AN36" s="161">
        <f>SUM(AN3:AN33)</f>
        <v>96769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304.34058437500011</v>
      </c>
      <c r="M37" s="109">
        <f>AVERAGE(M3:M34)</f>
        <v>30.809374999999992</v>
      </c>
      <c r="N37" s="99" t="s">
        <v>46</v>
      </c>
      <c r="O37" s="110">
        <f>O36*35.31467</f>
        <v>3417365.3012299999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299.91800000000001</v>
      </c>
      <c r="M38" s="110">
        <f>MIN(M3:M34)</f>
        <v>27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334.77464281250013</v>
      </c>
      <c r="M44" s="118">
        <f>M37*(1+$L$43)</f>
        <v>33.890312499999993</v>
      </c>
    </row>
    <row r="45" spans="1:42" x14ac:dyDescent="0.2">
      <c r="K45" s="117" t="s">
        <v>59</v>
      </c>
      <c r="L45" s="118">
        <f>L37*(1-$L$43)</f>
        <v>273.90652593750008</v>
      </c>
      <c r="M45" s="118">
        <f>M37*(1-$L$43)</f>
        <v>27.728437499999995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>
      <selection activeCell="D4" sqref="D4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2013</v>
      </c>
      <c r="D3" s="54">
        <v>8</v>
      </c>
      <c r="E3" s="54">
        <v>1</v>
      </c>
      <c r="F3" s="55">
        <v>676299</v>
      </c>
      <c r="G3" s="54">
        <v>0</v>
      </c>
      <c r="H3" s="55">
        <v>596335</v>
      </c>
      <c r="I3" s="54">
        <v>0</v>
      </c>
      <c r="J3" s="54">
        <v>2</v>
      </c>
      <c r="K3" s="54">
        <v>0</v>
      </c>
      <c r="L3" s="55">
        <v>312.2912</v>
      </c>
      <c r="M3" s="55">
        <v>31.9</v>
      </c>
      <c r="N3" s="56">
        <v>0</v>
      </c>
      <c r="O3" s="57">
        <v>8734</v>
      </c>
      <c r="P3" s="58">
        <f>F4-F3</f>
        <v>8734</v>
      </c>
      <c r="Q3" s="38">
        <v>1</v>
      </c>
      <c r="R3" s="59">
        <f>S3/4.1868</f>
        <v>8293.0363081112064</v>
      </c>
      <c r="S3" s="73">
        <f>'Mérida oeste'!F6*1000000</f>
        <v>34721.2844148</v>
      </c>
      <c r="T3" s="60">
        <f>R3*0.11237</f>
        <v>931.8884899424562</v>
      </c>
      <c r="U3" s="61"/>
      <c r="V3" s="60">
        <f>O3</f>
        <v>8734</v>
      </c>
      <c r="W3" s="62">
        <f>V3*35.31467</f>
        <v>308438.32777999999</v>
      </c>
      <c r="X3" s="61"/>
      <c r="Y3" s="63">
        <f>V3*R3/1000000</f>
        <v>72.431379115043285</v>
      </c>
      <c r="Z3" s="64">
        <f>S3*V3/1000000</f>
        <v>303.25569807886319</v>
      </c>
      <c r="AA3" s="65">
        <f>W3*T3/1000000</f>
        <v>287.43012751528056</v>
      </c>
      <c r="AE3" s="121" t="str">
        <f>RIGHT(F3,6)</f>
        <v>676299</v>
      </c>
      <c r="AF3" s="133"/>
      <c r="AG3" s="134"/>
      <c r="AH3" s="135"/>
      <c r="AI3" s="136">
        <f t="shared" ref="AI3:AI34" si="0">IFERROR(AE3*1,0)</f>
        <v>676299</v>
      </c>
      <c r="AJ3" s="137">
        <f>(AI3-AH3)</f>
        <v>676299</v>
      </c>
      <c r="AK3" s="122"/>
      <c r="AL3" s="138">
        <f>AH4-AH3</f>
        <v>0</v>
      </c>
      <c r="AM3" s="139">
        <f>AI4-AI3</f>
        <v>8734</v>
      </c>
      <c r="AN3" s="140">
        <f>(AM3-AL3)</f>
        <v>8734</v>
      </c>
      <c r="AO3" s="141">
        <f t="shared" ref="AO3:AO33" si="1">IFERROR(AN3/AM3,"")</f>
        <v>1</v>
      </c>
      <c r="AP3" s="122"/>
    </row>
    <row r="4" spans="1:42" x14ac:dyDescent="0.2">
      <c r="A4" s="66">
        <v>231</v>
      </c>
      <c r="B4" s="67">
        <v>0.375</v>
      </c>
      <c r="C4" s="68">
        <v>2013</v>
      </c>
      <c r="D4" s="68">
        <v>8</v>
      </c>
      <c r="E4" s="68">
        <v>2</v>
      </c>
      <c r="F4" s="69">
        <v>685033</v>
      </c>
      <c r="G4" s="68">
        <v>0</v>
      </c>
      <c r="H4" s="69">
        <v>596733</v>
      </c>
      <c r="I4" s="68">
        <v>0</v>
      </c>
      <c r="J4" s="68">
        <v>2</v>
      </c>
      <c r="K4" s="68">
        <v>0</v>
      </c>
      <c r="L4" s="69">
        <v>311.83249999999998</v>
      </c>
      <c r="M4" s="69">
        <v>30.8</v>
      </c>
      <c r="N4" s="70">
        <v>0</v>
      </c>
      <c r="O4" s="71">
        <v>8275</v>
      </c>
      <c r="P4" s="58">
        <f t="shared" ref="P4:P33" si="2">F5-F4</f>
        <v>8275</v>
      </c>
      <c r="Q4" s="38">
        <v>2</v>
      </c>
      <c r="R4" s="72">
        <f t="shared" ref="R4:R33" si="3">S4/4.1868</f>
        <v>8213.7254662510732</v>
      </c>
      <c r="S4" s="73">
        <f>'Mérida oeste'!F7*1000000</f>
        <v>34389.225782099995</v>
      </c>
      <c r="T4" s="74">
        <f>R4*0.11237</f>
        <v>922.97633064263312</v>
      </c>
      <c r="U4" s="61"/>
      <c r="V4" s="74">
        <f t="shared" ref="V4:V33" si="4">O4</f>
        <v>8275</v>
      </c>
      <c r="W4" s="75">
        <f>V4*35.31467</f>
        <v>292228.89425000001</v>
      </c>
      <c r="X4" s="61"/>
      <c r="Y4" s="76">
        <f>V4*R4/1000000</f>
        <v>67.968578233227632</v>
      </c>
      <c r="Z4" s="73">
        <f>S4*V4/1000000</f>
        <v>284.57084334687744</v>
      </c>
      <c r="AA4" s="74">
        <f>W4*T4/1000000</f>
        <v>269.72035252261907</v>
      </c>
      <c r="AE4" s="121" t="str">
        <f t="shared" ref="AE4:AE34" si="5">RIGHT(F4,6)</f>
        <v>685033</v>
      </c>
      <c r="AF4" s="142"/>
      <c r="AG4" s="143"/>
      <c r="AH4" s="144"/>
      <c r="AI4" s="145">
        <f t="shared" si="0"/>
        <v>685033</v>
      </c>
      <c r="AJ4" s="146">
        <f t="shared" ref="AJ4:AJ34" si="6">(AI4-AH4)</f>
        <v>685033</v>
      </c>
      <c r="AK4" s="122"/>
      <c r="AL4" s="138">
        <f t="shared" ref="AL4:AM33" si="7">AH5-AH4</f>
        <v>0</v>
      </c>
      <c r="AM4" s="147">
        <f t="shared" si="7"/>
        <v>8275</v>
      </c>
      <c r="AN4" s="148">
        <f t="shared" ref="AN4:AN33" si="8">(AM4-AL4)</f>
        <v>8275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2013</v>
      </c>
      <c r="D5" s="68">
        <v>8</v>
      </c>
      <c r="E5" s="68">
        <v>3</v>
      </c>
      <c r="F5" s="69">
        <v>693308</v>
      </c>
      <c r="G5" s="68">
        <v>0</v>
      </c>
      <c r="H5" s="69">
        <v>597109</v>
      </c>
      <c r="I5" s="68">
        <v>0</v>
      </c>
      <c r="J5" s="68">
        <v>2</v>
      </c>
      <c r="K5" s="68">
        <v>0</v>
      </c>
      <c r="L5" s="69">
        <v>311.2253</v>
      </c>
      <c r="M5" s="69">
        <v>29.9</v>
      </c>
      <c r="N5" s="70">
        <v>0</v>
      </c>
      <c r="O5" s="71">
        <v>8698</v>
      </c>
      <c r="P5" s="58">
        <f t="shared" si="2"/>
        <v>8698</v>
      </c>
      <c r="Q5" s="38">
        <v>3</v>
      </c>
      <c r="R5" s="72">
        <f t="shared" si="3"/>
        <v>8258.3316212859463</v>
      </c>
      <c r="S5" s="73">
        <f>'Mérida oeste'!F8*1000000</f>
        <v>34575.982832000002</v>
      </c>
      <c r="T5" s="74">
        <f t="shared" ref="T5:T33" si="9">R5*0.11237</f>
        <v>927.98872428390177</v>
      </c>
      <c r="U5" s="61"/>
      <c r="V5" s="74">
        <f t="shared" si="4"/>
        <v>8698</v>
      </c>
      <c r="W5" s="75">
        <f t="shared" ref="W5:W33" si="10">V5*35.31467</f>
        <v>307166.99965999997</v>
      </c>
      <c r="X5" s="61"/>
      <c r="Y5" s="76">
        <f t="shared" ref="Y5:Y33" si="11">V5*R5/1000000</f>
        <v>71.83096844194516</v>
      </c>
      <c r="Z5" s="73">
        <f t="shared" ref="Z5:Z33" si="12">S5*V5/1000000</f>
        <v>300.741898672736</v>
      </c>
      <c r="AA5" s="74">
        <f t="shared" ref="AA5:AA33" si="13">W5*T5/1000000</f>
        <v>285.04751215659707</v>
      </c>
      <c r="AE5" s="121" t="str">
        <f t="shared" si="5"/>
        <v>693308</v>
      </c>
      <c r="AF5" s="142"/>
      <c r="AG5" s="143"/>
      <c r="AH5" s="144"/>
      <c r="AI5" s="145">
        <f t="shared" si="0"/>
        <v>693308</v>
      </c>
      <c r="AJ5" s="146">
        <f t="shared" si="6"/>
        <v>693308</v>
      </c>
      <c r="AK5" s="122"/>
      <c r="AL5" s="138">
        <f t="shared" si="7"/>
        <v>0</v>
      </c>
      <c r="AM5" s="147">
        <f t="shared" si="7"/>
        <v>8698</v>
      </c>
      <c r="AN5" s="148">
        <f t="shared" si="8"/>
        <v>8698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2013</v>
      </c>
      <c r="D6" s="68">
        <v>8</v>
      </c>
      <c r="E6" s="68">
        <v>4</v>
      </c>
      <c r="F6" s="69">
        <v>702006</v>
      </c>
      <c r="G6" s="68">
        <v>0</v>
      </c>
      <c r="H6" s="69">
        <v>597505</v>
      </c>
      <c r="I6" s="68">
        <v>0</v>
      </c>
      <c r="J6" s="68">
        <v>2</v>
      </c>
      <c r="K6" s="68">
        <v>0</v>
      </c>
      <c r="L6" s="69">
        <v>311.14089999999999</v>
      </c>
      <c r="M6" s="69">
        <v>30.3</v>
      </c>
      <c r="N6" s="70">
        <v>0</v>
      </c>
      <c r="O6" s="71">
        <v>6008</v>
      </c>
      <c r="P6" s="58">
        <f t="shared" si="2"/>
        <v>6008</v>
      </c>
      <c r="Q6" s="38">
        <v>4</v>
      </c>
      <c r="R6" s="72">
        <f t="shared" si="3"/>
        <v>8282.1995963982044</v>
      </c>
      <c r="S6" s="73">
        <f>'Mérida oeste'!F9*1000000</f>
        <v>34675.913270199999</v>
      </c>
      <c r="T6" s="74">
        <f t="shared" si="9"/>
        <v>930.67076864726619</v>
      </c>
      <c r="U6" s="61"/>
      <c r="V6" s="74">
        <f t="shared" si="4"/>
        <v>6008</v>
      </c>
      <c r="W6" s="75">
        <f t="shared" si="10"/>
        <v>212170.53735999999</v>
      </c>
      <c r="X6" s="61"/>
      <c r="Y6" s="76">
        <f t="shared" si="11"/>
        <v>49.759455175160419</v>
      </c>
      <c r="Z6" s="73">
        <f t="shared" si="12"/>
        <v>208.33288692736161</v>
      </c>
      <c r="AA6" s="74">
        <f t="shared" si="13"/>
        <v>197.46091708913468</v>
      </c>
      <c r="AE6" s="121" t="str">
        <f t="shared" si="5"/>
        <v>702006</v>
      </c>
      <c r="AF6" s="142"/>
      <c r="AG6" s="143"/>
      <c r="AH6" s="144"/>
      <c r="AI6" s="145">
        <f t="shared" si="0"/>
        <v>702006</v>
      </c>
      <c r="AJ6" s="146">
        <f t="shared" si="6"/>
        <v>702006</v>
      </c>
      <c r="AK6" s="122"/>
      <c r="AL6" s="138">
        <f t="shared" si="7"/>
        <v>0</v>
      </c>
      <c r="AM6" s="147">
        <f t="shared" si="7"/>
        <v>6008</v>
      </c>
      <c r="AN6" s="148">
        <f t="shared" si="8"/>
        <v>6008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2013</v>
      </c>
      <c r="D7" s="68">
        <v>8</v>
      </c>
      <c r="E7" s="68">
        <v>5</v>
      </c>
      <c r="F7" s="69">
        <v>708014</v>
      </c>
      <c r="G7" s="68">
        <v>0</v>
      </c>
      <c r="H7" s="69">
        <v>597780</v>
      </c>
      <c r="I7" s="68">
        <v>0</v>
      </c>
      <c r="J7" s="68">
        <v>2</v>
      </c>
      <c r="K7" s="68">
        <v>0</v>
      </c>
      <c r="L7" s="69">
        <v>311.65109999999999</v>
      </c>
      <c r="M7" s="69">
        <v>31.9</v>
      </c>
      <c r="N7" s="70">
        <v>0</v>
      </c>
      <c r="O7" s="71">
        <v>9188</v>
      </c>
      <c r="P7" s="58">
        <f t="shared" si="2"/>
        <v>9188</v>
      </c>
      <c r="Q7" s="38">
        <v>5</v>
      </c>
      <c r="R7" s="72">
        <f t="shared" si="3"/>
        <v>8308.0917955956811</v>
      </c>
      <c r="S7" s="73">
        <f>'Mérida oeste'!F10*1000000</f>
        <v>34784.318729799998</v>
      </c>
      <c r="T7" s="74">
        <f t="shared" si="9"/>
        <v>933.5802750710867</v>
      </c>
      <c r="U7" s="61"/>
      <c r="V7" s="74">
        <f t="shared" si="4"/>
        <v>9188</v>
      </c>
      <c r="W7" s="75">
        <f t="shared" si="10"/>
        <v>324471.18796000001</v>
      </c>
      <c r="X7" s="61"/>
      <c r="Y7" s="76">
        <f t="shared" si="11"/>
        <v>76.334747417933116</v>
      </c>
      <c r="Z7" s="73">
        <f t="shared" si="12"/>
        <v>319.59832048940234</v>
      </c>
      <c r="AA7" s="74">
        <f t="shared" si="13"/>
        <v>302.91990090833906</v>
      </c>
      <c r="AE7" s="121" t="str">
        <f t="shared" si="5"/>
        <v>708014</v>
      </c>
      <c r="AF7" s="142"/>
      <c r="AG7" s="143"/>
      <c r="AH7" s="144"/>
      <c r="AI7" s="145">
        <f t="shared" si="0"/>
        <v>708014</v>
      </c>
      <c r="AJ7" s="146">
        <f t="shared" si="6"/>
        <v>708014</v>
      </c>
      <c r="AK7" s="122"/>
      <c r="AL7" s="138">
        <f t="shared" si="7"/>
        <v>0</v>
      </c>
      <c r="AM7" s="147">
        <f t="shared" si="7"/>
        <v>9188</v>
      </c>
      <c r="AN7" s="148">
        <f t="shared" si="8"/>
        <v>9188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2013</v>
      </c>
      <c r="D8" s="68">
        <v>8</v>
      </c>
      <c r="E8" s="68">
        <v>6</v>
      </c>
      <c r="F8" s="69">
        <v>717202</v>
      </c>
      <c r="G8" s="68">
        <v>0</v>
      </c>
      <c r="H8" s="69">
        <v>598201</v>
      </c>
      <c r="I8" s="68">
        <v>0</v>
      </c>
      <c r="J8" s="68">
        <v>2</v>
      </c>
      <c r="K8" s="68">
        <v>0</v>
      </c>
      <c r="L8" s="69">
        <v>310.98840000000001</v>
      </c>
      <c r="M8" s="69">
        <v>31.7</v>
      </c>
      <c r="N8" s="70">
        <v>0</v>
      </c>
      <c r="O8" s="71">
        <v>9208</v>
      </c>
      <c r="P8" s="58">
        <f t="shared" si="2"/>
        <v>9208</v>
      </c>
      <c r="Q8" s="38">
        <v>6</v>
      </c>
      <c r="R8" s="72">
        <f t="shared" si="3"/>
        <v>8422.1679768558351</v>
      </c>
      <c r="S8" s="73">
        <f>'Mérida oeste'!F11*1000000</f>
        <v>35261.932885500006</v>
      </c>
      <c r="T8" s="74">
        <f t="shared" si="9"/>
        <v>946.39901555929021</v>
      </c>
      <c r="U8" s="61"/>
      <c r="V8" s="74">
        <f t="shared" si="4"/>
        <v>9208</v>
      </c>
      <c r="W8" s="75">
        <f t="shared" si="10"/>
        <v>325177.48135999998</v>
      </c>
      <c r="X8" s="61"/>
      <c r="Y8" s="76">
        <f t="shared" si="11"/>
        <v>77.551322730888529</v>
      </c>
      <c r="Z8" s="73">
        <f t="shared" si="12"/>
        <v>324.69187800968405</v>
      </c>
      <c r="AA8" s="74">
        <f t="shared" si="13"/>
        <v>307.7476482411534</v>
      </c>
      <c r="AE8" s="121" t="str">
        <f t="shared" si="5"/>
        <v>717202</v>
      </c>
      <c r="AF8" s="142"/>
      <c r="AG8" s="143"/>
      <c r="AH8" s="144"/>
      <c r="AI8" s="145">
        <f t="shared" si="0"/>
        <v>717202</v>
      </c>
      <c r="AJ8" s="146">
        <f t="shared" si="6"/>
        <v>717202</v>
      </c>
      <c r="AK8" s="122"/>
      <c r="AL8" s="138">
        <f t="shared" si="7"/>
        <v>0</v>
      </c>
      <c r="AM8" s="147">
        <f t="shared" si="7"/>
        <v>9208</v>
      </c>
      <c r="AN8" s="148">
        <f t="shared" si="8"/>
        <v>9208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2013</v>
      </c>
      <c r="D9" s="68">
        <v>8</v>
      </c>
      <c r="E9" s="68">
        <v>7</v>
      </c>
      <c r="F9" s="69">
        <v>726410</v>
      </c>
      <c r="G9" s="68">
        <v>0</v>
      </c>
      <c r="H9" s="69">
        <v>598622</v>
      </c>
      <c r="I9" s="68">
        <v>0</v>
      </c>
      <c r="J9" s="68">
        <v>2</v>
      </c>
      <c r="K9" s="68">
        <v>0</v>
      </c>
      <c r="L9" s="69">
        <v>310.60680000000002</v>
      </c>
      <c r="M9" s="69">
        <v>31.3</v>
      </c>
      <c r="N9" s="70">
        <v>0</v>
      </c>
      <c r="O9" s="71">
        <v>7912</v>
      </c>
      <c r="P9" s="58">
        <f t="shared" si="2"/>
        <v>7912</v>
      </c>
      <c r="Q9" s="38">
        <v>7</v>
      </c>
      <c r="R9" s="72">
        <f t="shared" si="3"/>
        <v>8487.914753391613</v>
      </c>
      <c r="S9" s="73">
        <f>'Mérida oeste'!F12*1000000</f>
        <v>35537.201489500003</v>
      </c>
      <c r="T9" s="74">
        <f t="shared" si="9"/>
        <v>953.78698083861548</v>
      </c>
      <c r="U9" s="61"/>
      <c r="V9" s="74">
        <f t="shared" si="4"/>
        <v>7912</v>
      </c>
      <c r="W9" s="75">
        <f t="shared" si="10"/>
        <v>279409.66904000001</v>
      </c>
      <c r="X9" s="61"/>
      <c r="Y9" s="76">
        <f t="shared" si="11"/>
        <v>67.156381528834444</v>
      </c>
      <c r="Z9" s="73">
        <f t="shared" si="12"/>
        <v>281.17033818492399</v>
      </c>
      <c r="AA9" s="74">
        <f t="shared" si="13"/>
        <v>266.4973046507784</v>
      </c>
      <c r="AE9" s="121" t="str">
        <f t="shared" si="5"/>
        <v>726410</v>
      </c>
      <c r="AF9" s="142"/>
      <c r="AG9" s="143"/>
      <c r="AH9" s="144"/>
      <c r="AI9" s="145">
        <f t="shared" si="0"/>
        <v>726410</v>
      </c>
      <c r="AJ9" s="146">
        <f t="shared" si="6"/>
        <v>726410</v>
      </c>
      <c r="AK9" s="122"/>
      <c r="AL9" s="138">
        <f t="shared" si="7"/>
        <v>0</v>
      </c>
      <c r="AM9" s="147">
        <f t="shared" si="7"/>
        <v>7912</v>
      </c>
      <c r="AN9" s="148">
        <f t="shared" si="8"/>
        <v>7912</v>
      </c>
      <c r="AO9" s="149">
        <f t="shared" si="1"/>
        <v>1</v>
      </c>
      <c r="AP9" s="122"/>
    </row>
    <row r="10" spans="1:42" x14ac:dyDescent="0.2">
      <c r="A10" s="66">
        <v>231</v>
      </c>
      <c r="B10" s="67">
        <v>0.375</v>
      </c>
      <c r="C10" s="68">
        <v>2013</v>
      </c>
      <c r="D10" s="68">
        <v>8</v>
      </c>
      <c r="E10" s="68">
        <v>8</v>
      </c>
      <c r="F10" s="69">
        <v>734322</v>
      </c>
      <c r="G10" s="68">
        <v>0</v>
      </c>
      <c r="H10" s="69">
        <v>598985</v>
      </c>
      <c r="I10" s="68">
        <v>0</v>
      </c>
      <c r="J10" s="68">
        <v>2</v>
      </c>
      <c r="K10" s="68">
        <v>0</v>
      </c>
      <c r="L10" s="69">
        <v>309.82069999999999</v>
      </c>
      <c r="M10" s="69">
        <v>31.2</v>
      </c>
      <c r="N10" s="70">
        <v>0</v>
      </c>
      <c r="O10" s="71">
        <v>8058</v>
      </c>
      <c r="P10" s="58">
        <f t="shared" si="2"/>
        <v>8058</v>
      </c>
      <c r="Q10" s="38">
        <v>8</v>
      </c>
      <c r="R10" s="72">
        <f t="shared" si="3"/>
        <v>8499.3186139294921</v>
      </c>
      <c r="S10" s="73">
        <f>'Mérida oeste'!F13*1000000</f>
        <v>35584.947172799999</v>
      </c>
      <c r="T10" s="74">
        <f t="shared" si="9"/>
        <v>955.06843264725705</v>
      </c>
      <c r="U10" s="61"/>
      <c r="V10" s="74">
        <f t="shared" si="4"/>
        <v>8058</v>
      </c>
      <c r="W10" s="75">
        <f t="shared" si="10"/>
        <v>284565.61086000002</v>
      </c>
      <c r="X10" s="61"/>
      <c r="Y10" s="76">
        <f t="shared" si="11"/>
        <v>68.487509391043844</v>
      </c>
      <c r="Z10" s="73">
        <f t="shared" si="12"/>
        <v>286.74350431842237</v>
      </c>
      <c r="AA10" s="74">
        <f t="shared" si="13"/>
        <v>271.7796319493695</v>
      </c>
      <c r="AE10" s="121" t="str">
        <f t="shared" si="5"/>
        <v>734322</v>
      </c>
      <c r="AF10" s="142"/>
      <c r="AG10" s="143"/>
      <c r="AH10" s="144"/>
      <c r="AI10" s="145">
        <f t="shared" si="0"/>
        <v>734322</v>
      </c>
      <c r="AJ10" s="146">
        <f t="shared" si="6"/>
        <v>734322</v>
      </c>
      <c r="AK10" s="122"/>
      <c r="AL10" s="138">
        <f t="shared" si="7"/>
        <v>0</v>
      </c>
      <c r="AM10" s="147">
        <f t="shared" si="7"/>
        <v>8058</v>
      </c>
      <c r="AN10" s="148">
        <f t="shared" si="8"/>
        <v>8058</v>
      </c>
      <c r="AO10" s="149">
        <f t="shared" si="1"/>
        <v>1</v>
      </c>
      <c r="AP10" s="122"/>
    </row>
    <row r="11" spans="1:42" x14ac:dyDescent="0.2">
      <c r="A11" s="66">
        <v>231</v>
      </c>
      <c r="B11" s="67">
        <v>0.375</v>
      </c>
      <c r="C11" s="68">
        <v>2013</v>
      </c>
      <c r="D11" s="68">
        <v>8</v>
      </c>
      <c r="E11" s="68">
        <v>9</v>
      </c>
      <c r="F11" s="69">
        <v>742380</v>
      </c>
      <c r="G11" s="68">
        <v>0</v>
      </c>
      <c r="H11" s="69">
        <v>599354</v>
      </c>
      <c r="I11" s="68">
        <v>0</v>
      </c>
      <c r="J11" s="68">
        <v>2</v>
      </c>
      <c r="K11" s="68">
        <v>0</v>
      </c>
      <c r="L11" s="69">
        <v>310.26819999999998</v>
      </c>
      <c r="M11" s="69">
        <v>30.9</v>
      </c>
      <c r="N11" s="70">
        <v>0</v>
      </c>
      <c r="O11" s="71">
        <v>9437</v>
      </c>
      <c r="P11" s="58">
        <f t="shared" si="2"/>
        <v>9437</v>
      </c>
      <c r="Q11" s="38">
        <v>9</v>
      </c>
      <c r="R11" s="77">
        <f t="shared" si="3"/>
        <v>8520.7545941530534</v>
      </c>
      <c r="S11" s="73">
        <f>'Mérida oeste'!F14*1000000</f>
        <v>35674.695334800002</v>
      </c>
      <c r="T11" s="74">
        <f t="shared" si="9"/>
        <v>957.47719374497854</v>
      </c>
      <c r="V11" s="78">
        <f t="shared" si="4"/>
        <v>9437</v>
      </c>
      <c r="W11" s="79">
        <f t="shared" si="10"/>
        <v>333264.54079</v>
      </c>
      <c r="Y11" s="76">
        <f t="shared" si="11"/>
        <v>80.410361105022375</v>
      </c>
      <c r="Z11" s="73">
        <f t="shared" si="12"/>
        <v>336.66209987450759</v>
      </c>
      <c r="AA11" s="74">
        <f t="shared" si="13"/>
        <v>319.09319729031813</v>
      </c>
      <c r="AE11" s="121" t="str">
        <f t="shared" si="5"/>
        <v>742380</v>
      </c>
      <c r="AF11" s="142"/>
      <c r="AG11" s="143"/>
      <c r="AH11" s="144"/>
      <c r="AI11" s="145">
        <f t="shared" si="0"/>
        <v>742380</v>
      </c>
      <c r="AJ11" s="146">
        <f t="shared" si="6"/>
        <v>742380</v>
      </c>
      <c r="AK11" s="122"/>
      <c r="AL11" s="138">
        <f t="shared" si="7"/>
        <v>0</v>
      </c>
      <c r="AM11" s="147">
        <f t="shared" si="7"/>
        <v>9437</v>
      </c>
      <c r="AN11" s="148">
        <f t="shared" si="8"/>
        <v>9437</v>
      </c>
      <c r="AO11" s="149">
        <f t="shared" si="1"/>
        <v>1</v>
      </c>
      <c r="AP11" s="122"/>
    </row>
    <row r="12" spans="1:42" x14ac:dyDescent="0.2">
      <c r="A12" s="66">
        <v>231</v>
      </c>
      <c r="B12" s="67">
        <v>0.375</v>
      </c>
      <c r="C12" s="68">
        <v>2013</v>
      </c>
      <c r="D12" s="68">
        <v>8</v>
      </c>
      <c r="E12" s="68">
        <v>10</v>
      </c>
      <c r="F12" s="69">
        <v>751817</v>
      </c>
      <c r="G12" s="68">
        <v>0</v>
      </c>
      <c r="H12" s="69">
        <v>599784</v>
      </c>
      <c r="I12" s="68">
        <v>0</v>
      </c>
      <c r="J12" s="68">
        <v>2</v>
      </c>
      <c r="K12" s="68">
        <v>0</v>
      </c>
      <c r="L12" s="69">
        <v>309.7011</v>
      </c>
      <c r="M12" s="69">
        <v>29.1</v>
      </c>
      <c r="N12" s="70">
        <v>0</v>
      </c>
      <c r="O12" s="71">
        <v>8987</v>
      </c>
      <c r="P12" s="58">
        <f t="shared" si="2"/>
        <v>8987</v>
      </c>
      <c r="Q12" s="38">
        <v>10</v>
      </c>
      <c r="R12" s="77">
        <f t="shared" si="3"/>
        <v>8533.5598743431747</v>
      </c>
      <c r="S12" s="73">
        <f>'Mérida oeste'!F15*1000000</f>
        <v>35728.3084819</v>
      </c>
      <c r="T12" s="74">
        <f t="shared" si="9"/>
        <v>958.91612307994251</v>
      </c>
      <c r="V12" s="78">
        <f t="shared" si="4"/>
        <v>8987</v>
      </c>
      <c r="W12" s="79">
        <f t="shared" si="10"/>
        <v>317372.93929000001</v>
      </c>
      <c r="Y12" s="76">
        <f t="shared" si="11"/>
        <v>76.69110259072211</v>
      </c>
      <c r="Z12" s="73">
        <f t="shared" si="12"/>
        <v>321.09030832683527</v>
      </c>
      <c r="AA12" s="74">
        <f t="shared" si="13"/>
        <v>304.33402851445277</v>
      </c>
      <c r="AE12" s="121" t="str">
        <f t="shared" si="5"/>
        <v>751817</v>
      </c>
      <c r="AF12" s="142"/>
      <c r="AG12" s="143"/>
      <c r="AH12" s="144"/>
      <c r="AI12" s="145">
        <f t="shared" si="0"/>
        <v>751817</v>
      </c>
      <c r="AJ12" s="146">
        <f t="shared" si="6"/>
        <v>751817</v>
      </c>
      <c r="AK12" s="122"/>
      <c r="AL12" s="138">
        <f t="shared" si="7"/>
        <v>0</v>
      </c>
      <c r="AM12" s="147">
        <f t="shared" si="7"/>
        <v>8987</v>
      </c>
      <c r="AN12" s="148">
        <f t="shared" si="8"/>
        <v>8987</v>
      </c>
      <c r="AO12" s="149">
        <f t="shared" si="1"/>
        <v>1</v>
      </c>
      <c r="AP12" s="122"/>
    </row>
    <row r="13" spans="1:42" x14ac:dyDescent="0.2">
      <c r="A13" s="66">
        <v>231</v>
      </c>
      <c r="B13" s="67">
        <v>0.375</v>
      </c>
      <c r="C13" s="68">
        <v>2013</v>
      </c>
      <c r="D13" s="68">
        <v>8</v>
      </c>
      <c r="E13" s="68">
        <v>11</v>
      </c>
      <c r="F13" s="69">
        <v>760804</v>
      </c>
      <c r="G13" s="68">
        <v>0</v>
      </c>
      <c r="H13" s="69">
        <v>600192</v>
      </c>
      <c r="I13" s="68">
        <v>0</v>
      </c>
      <c r="J13" s="68">
        <v>2</v>
      </c>
      <c r="K13" s="68">
        <v>0</v>
      </c>
      <c r="L13" s="69">
        <v>310.05149999999998</v>
      </c>
      <c r="M13" s="69">
        <v>28.9</v>
      </c>
      <c r="N13" s="70">
        <v>0</v>
      </c>
      <c r="O13" s="71">
        <v>6506</v>
      </c>
      <c r="P13" s="58">
        <f t="shared" si="2"/>
        <v>6506</v>
      </c>
      <c r="Q13" s="38">
        <v>11</v>
      </c>
      <c r="R13" s="77">
        <f t="shared" si="3"/>
        <v>8560.7323223225376</v>
      </c>
      <c r="S13" s="73">
        <f>'Mérida oeste'!F16*1000000</f>
        <v>35842.074087100002</v>
      </c>
      <c r="T13" s="74">
        <f t="shared" si="9"/>
        <v>961.96949105938347</v>
      </c>
      <c r="V13" s="78">
        <f t="shared" si="4"/>
        <v>6506</v>
      </c>
      <c r="W13" s="79">
        <f t="shared" si="10"/>
        <v>229757.24301999999</v>
      </c>
      <c r="Y13" s="76">
        <f t="shared" si="11"/>
        <v>55.696124489030431</v>
      </c>
      <c r="Z13" s="73">
        <f t="shared" si="12"/>
        <v>233.18853401067261</v>
      </c>
      <c r="AA13" s="74">
        <f t="shared" si="13"/>
        <v>221.01945813515647</v>
      </c>
      <c r="AE13" s="121" t="str">
        <f t="shared" si="5"/>
        <v>760804</v>
      </c>
      <c r="AF13" s="142"/>
      <c r="AG13" s="143"/>
      <c r="AH13" s="144"/>
      <c r="AI13" s="145">
        <f t="shared" si="0"/>
        <v>760804</v>
      </c>
      <c r="AJ13" s="146">
        <f t="shared" si="6"/>
        <v>760804</v>
      </c>
      <c r="AK13" s="122"/>
      <c r="AL13" s="138">
        <f t="shared" si="7"/>
        <v>0</v>
      </c>
      <c r="AM13" s="147">
        <f t="shared" si="7"/>
        <v>6506</v>
      </c>
      <c r="AN13" s="148">
        <f t="shared" si="8"/>
        <v>6506</v>
      </c>
      <c r="AO13" s="149">
        <f t="shared" si="1"/>
        <v>1</v>
      </c>
      <c r="AP13" s="122"/>
    </row>
    <row r="14" spans="1:42" x14ac:dyDescent="0.2">
      <c r="A14" s="66">
        <v>231</v>
      </c>
      <c r="B14" s="67">
        <v>0.375</v>
      </c>
      <c r="C14" s="68">
        <v>2013</v>
      </c>
      <c r="D14" s="68">
        <v>8</v>
      </c>
      <c r="E14" s="68">
        <v>12</v>
      </c>
      <c r="F14" s="69">
        <v>767310</v>
      </c>
      <c r="G14" s="68">
        <v>0</v>
      </c>
      <c r="H14" s="69">
        <v>600487</v>
      </c>
      <c r="I14" s="68">
        <v>0</v>
      </c>
      <c r="J14" s="68">
        <v>2</v>
      </c>
      <c r="K14" s="68">
        <v>0</v>
      </c>
      <c r="L14" s="69">
        <v>311.03890000000001</v>
      </c>
      <c r="M14" s="69">
        <v>29.1</v>
      </c>
      <c r="N14" s="70">
        <v>0</v>
      </c>
      <c r="O14" s="71">
        <v>9275</v>
      </c>
      <c r="P14" s="58">
        <f t="shared" si="2"/>
        <v>9275</v>
      </c>
      <c r="Q14" s="38">
        <v>12</v>
      </c>
      <c r="R14" s="77">
        <f t="shared" si="3"/>
        <v>8486.8088978694941</v>
      </c>
      <c r="S14" s="73">
        <f>'Mérida oeste'!F17*1000000</f>
        <v>35532.5714936</v>
      </c>
      <c r="T14" s="74">
        <f t="shared" si="9"/>
        <v>953.66271585359505</v>
      </c>
      <c r="V14" s="78">
        <f t="shared" si="4"/>
        <v>9275</v>
      </c>
      <c r="W14" s="79">
        <f t="shared" si="10"/>
        <v>327543.56425</v>
      </c>
      <c r="Y14" s="76">
        <f t="shared" si="11"/>
        <v>78.715152527739548</v>
      </c>
      <c r="Z14" s="73">
        <f t="shared" si="12"/>
        <v>329.56460060313998</v>
      </c>
      <c r="AA14" s="74">
        <f t="shared" si="13"/>
        <v>312.36608504302149</v>
      </c>
      <c r="AE14" s="121" t="str">
        <f t="shared" si="5"/>
        <v>767310</v>
      </c>
      <c r="AF14" s="142"/>
      <c r="AG14" s="143"/>
      <c r="AH14" s="144"/>
      <c r="AI14" s="145">
        <f t="shared" si="0"/>
        <v>767310</v>
      </c>
      <c r="AJ14" s="146">
        <f t="shared" si="6"/>
        <v>767310</v>
      </c>
      <c r="AK14" s="122"/>
      <c r="AL14" s="138">
        <f t="shared" si="7"/>
        <v>0</v>
      </c>
      <c r="AM14" s="147">
        <f t="shared" si="7"/>
        <v>9275</v>
      </c>
      <c r="AN14" s="148">
        <f t="shared" si="8"/>
        <v>9275</v>
      </c>
      <c r="AO14" s="149">
        <f t="shared" si="1"/>
        <v>1</v>
      </c>
      <c r="AP14" s="122"/>
    </row>
    <row r="15" spans="1:42" x14ac:dyDescent="0.2">
      <c r="A15" s="66">
        <v>231</v>
      </c>
      <c r="B15" s="67">
        <v>0.375</v>
      </c>
      <c r="C15" s="68">
        <v>2013</v>
      </c>
      <c r="D15" s="68">
        <v>8</v>
      </c>
      <c r="E15" s="68">
        <v>13</v>
      </c>
      <c r="F15" s="69">
        <v>776585</v>
      </c>
      <c r="G15" s="68">
        <v>0</v>
      </c>
      <c r="H15" s="69">
        <v>600912</v>
      </c>
      <c r="I15" s="68">
        <v>0</v>
      </c>
      <c r="J15" s="68">
        <v>2</v>
      </c>
      <c r="K15" s="68">
        <v>0</v>
      </c>
      <c r="L15" s="69">
        <v>310.29649999999998</v>
      </c>
      <c r="M15" s="69">
        <v>30.8</v>
      </c>
      <c r="N15" s="70">
        <v>0</v>
      </c>
      <c r="O15" s="71">
        <v>9481</v>
      </c>
      <c r="P15" s="58">
        <f t="shared" si="2"/>
        <v>9481</v>
      </c>
      <c r="Q15" s="38">
        <v>13</v>
      </c>
      <c r="R15" s="77">
        <f t="shared" si="3"/>
        <v>8458.8654470956353</v>
      </c>
      <c r="S15" s="73">
        <f>'Mérida oeste'!F18*1000000</f>
        <v>35415.577853900002</v>
      </c>
      <c r="T15" s="74">
        <f t="shared" si="9"/>
        <v>950.5227102901365</v>
      </c>
      <c r="V15" s="78">
        <f t="shared" si="4"/>
        <v>9481</v>
      </c>
      <c r="W15" s="79">
        <f t="shared" si="10"/>
        <v>334818.38627000002</v>
      </c>
      <c r="Y15" s="76">
        <f t="shared" si="11"/>
        <v>80.198503303913711</v>
      </c>
      <c r="Z15" s="73">
        <f t="shared" si="12"/>
        <v>335.77509363282593</v>
      </c>
      <c r="AA15" s="74">
        <f t="shared" si="13"/>
        <v>318.25247997233026</v>
      </c>
      <c r="AE15" s="121" t="str">
        <f t="shared" si="5"/>
        <v>776585</v>
      </c>
      <c r="AF15" s="142"/>
      <c r="AG15" s="143"/>
      <c r="AH15" s="144"/>
      <c r="AI15" s="145">
        <f t="shared" si="0"/>
        <v>776585</v>
      </c>
      <c r="AJ15" s="146">
        <f t="shared" si="6"/>
        <v>776585</v>
      </c>
      <c r="AK15" s="122"/>
      <c r="AL15" s="138">
        <f t="shared" si="7"/>
        <v>0</v>
      </c>
      <c r="AM15" s="147">
        <f t="shared" si="7"/>
        <v>9481</v>
      </c>
      <c r="AN15" s="148">
        <f t="shared" si="8"/>
        <v>9481</v>
      </c>
      <c r="AO15" s="149">
        <f t="shared" si="1"/>
        <v>1</v>
      </c>
      <c r="AP15" s="122"/>
    </row>
    <row r="16" spans="1:42" x14ac:dyDescent="0.2">
      <c r="A16" s="66">
        <v>231</v>
      </c>
      <c r="B16" s="67">
        <v>0.375</v>
      </c>
      <c r="C16" s="68">
        <v>2013</v>
      </c>
      <c r="D16" s="68">
        <v>8</v>
      </c>
      <c r="E16" s="68">
        <v>14</v>
      </c>
      <c r="F16" s="69">
        <v>786066</v>
      </c>
      <c r="G16" s="68">
        <v>0</v>
      </c>
      <c r="H16" s="69">
        <v>601345</v>
      </c>
      <c r="I16" s="68">
        <v>0</v>
      </c>
      <c r="J16" s="68">
        <v>2</v>
      </c>
      <c r="K16" s="68">
        <v>0</v>
      </c>
      <c r="L16" s="69">
        <v>310.81889999999999</v>
      </c>
      <c r="M16" s="69">
        <v>30.6</v>
      </c>
      <c r="N16" s="70">
        <v>0</v>
      </c>
      <c r="O16" s="71">
        <v>8511</v>
      </c>
      <c r="P16" s="58">
        <f t="shared" si="2"/>
        <v>8511</v>
      </c>
      <c r="Q16" s="38">
        <v>14</v>
      </c>
      <c r="R16" s="77">
        <f t="shared" si="3"/>
        <v>8448.7583255708414</v>
      </c>
      <c r="S16" s="73">
        <f>'Mérida oeste'!F19*1000000</f>
        <v>35373.2613575</v>
      </c>
      <c r="T16" s="74">
        <f t="shared" si="9"/>
        <v>949.3869730443954</v>
      </c>
      <c r="V16" s="78">
        <f t="shared" si="4"/>
        <v>8511</v>
      </c>
      <c r="W16" s="79">
        <f t="shared" si="10"/>
        <v>300563.15636999998</v>
      </c>
      <c r="Y16" s="76">
        <f t="shared" si="11"/>
        <v>71.907382108933433</v>
      </c>
      <c r="Z16" s="73">
        <f t="shared" si="12"/>
        <v>301.06182741368252</v>
      </c>
      <c r="AA16" s="74">
        <f t="shared" si="13"/>
        <v>285.35074523478357</v>
      </c>
      <c r="AE16" s="121" t="str">
        <f t="shared" si="5"/>
        <v>786066</v>
      </c>
      <c r="AF16" s="142"/>
      <c r="AG16" s="143"/>
      <c r="AH16" s="144"/>
      <c r="AI16" s="145">
        <f t="shared" si="0"/>
        <v>786066</v>
      </c>
      <c r="AJ16" s="146">
        <f t="shared" si="6"/>
        <v>786066</v>
      </c>
      <c r="AK16" s="122"/>
      <c r="AL16" s="138">
        <f t="shared" si="7"/>
        <v>0</v>
      </c>
      <c r="AM16" s="147">
        <f t="shared" si="7"/>
        <v>8511</v>
      </c>
      <c r="AN16" s="148">
        <f t="shared" si="8"/>
        <v>8511</v>
      </c>
      <c r="AO16" s="149">
        <f t="shared" si="1"/>
        <v>1</v>
      </c>
      <c r="AP16" s="122"/>
    </row>
    <row r="17" spans="1:42" x14ac:dyDescent="0.2">
      <c r="A17" s="66">
        <v>231</v>
      </c>
      <c r="B17" s="67">
        <v>0.375</v>
      </c>
      <c r="C17" s="68">
        <v>2013</v>
      </c>
      <c r="D17" s="68">
        <v>8</v>
      </c>
      <c r="E17" s="68">
        <v>15</v>
      </c>
      <c r="F17" s="69">
        <v>794577</v>
      </c>
      <c r="G17" s="68">
        <v>0</v>
      </c>
      <c r="H17" s="69">
        <v>601731</v>
      </c>
      <c r="I17" s="68">
        <v>0</v>
      </c>
      <c r="J17" s="68">
        <v>2</v>
      </c>
      <c r="K17" s="68">
        <v>0</v>
      </c>
      <c r="L17" s="69">
        <v>310.81889999999999</v>
      </c>
      <c r="M17" s="69">
        <v>30.6</v>
      </c>
      <c r="N17" s="70">
        <v>0</v>
      </c>
      <c r="O17" s="71">
        <v>8964</v>
      </c>
      <c r="P17" s="58">
        <f t="shared" si="2"/>
        <v>8964</v>
      </c>
      <c r="Q17" s="38">
        <v>15</v>
      </c>
      <c r="R17" s="77">
        <f t="shared" si="3"/>
        <v>8445.3356273048648</v>
      </c>
      <c r="S17" s="73">
        <f>'Mérida oeste'!F20*1000000</f>
        <v>35358.931204400003</v>
      </c>
      <c r="T17" s="74">
        <f t="shared" si="9"/>
        <v>949.00236444024767</v>
      </c>
      <c r="V17" s="78">
        <f t="shared" si="4"/>
        <v>8964</v>
      </c>
      <c r="W17" s="79">
        <f t="shared" si="10"/>
        <v>316560.70188000001</v>
      </c>
      <c r="Y17" s="76">
        <f t="shared" si="11"/>
        <v>75.703988563160806</v>
      </c>
      <c r="Z17" s="73">
        <f t="shared" si="12"/>
        <v>316.95745931624162</v>
      </c>
      <c r="AA17" s="74">
        <f t="shared" si="13"/>
        <v>300.41685457298433</v>
      </c>
      <c r="AE17" s="121" t="str">
        <f t="shared" si="5"/>
        <v>794577</v>
      </c>
      <c r="AF17" s="142"/>
      <c r="AG17" s="143"/>
      <c r="AH17" s="144"/>
      <c r="AI17" s="145">
        <f t="shared" si="0"/>
        <v>794577</v>
      </c>
      <c r="AJ17" s="146">
        <f t="shared" si="6"/>
        <v>794577</v>
      </c>
      <c r="AK17" s="122"/>
      <c r="AL17" s="138">
        <f t="shared" si="7"/>
        <v>0</v>
      </c>
      <c r="AM17" s="147">
        <f t="shared" si="7"/>
        <v>8964</v>
      </c>
      <c r="AN17" s="148">
        <f t="shared" si="8"/>
        <v>8964</v>
      </c>
      <c r="AO17" s="149">
        <f t="shared" si="1"/>
        <v>1</v>
      </c>
      <c r="AP17" s="122"/>
    </row>
    <row r="18" spans="1:42" x14ac:dyDescent="0.2">
      <c r="A18" s="66">
        <v>231</v>
      </c>
      <c r="B18" s="67">
        <v>0.375</v>
      </c>
      <c r="C18" s="68">
        <v>2013</v>
      </c>
      <c r="D18" s="68">
        <v>8</v>
      </c>
      <c r="E18" s="68">
        <v>16</v>
      </c>
      <c r="F18" s="69">
        <v>803541</v>
      </c>
      <c r="G18" s="68">
        <v>0</v>
      </c>
      <c r="H18" s="69">
        <v>602140</v>
      </c>
      <c r="I18" s="68">
        <v>0</v>
      </c>
      <c r="J18" s="68">
        <v>3</v>
      </c>
      <c r="K18" s="68">
        <v>0</v>
      </c>
      <c r="L18" s="69">
        <v>310.07429999999999</v>
      </c>
      <c r="M18" s="69">
        <v>29.9</v>
      </c>
      <c r="N18" s="70">
        <v>0</v>
      </c>
      <c r="O18" s="71">
        <v>9168</v>
      </c>
      <c r="P18" s="58">
        <f t="shared" si="2"/>
        <v>9168</v>
      </c>
      <c r="Q18" s="38">
        <v>16</v>
      </c>
      <c r="R18" s="77">
        <f t="shared" si="3"/>
        <v>8485.6383428632835</v>
      </c>
      <c r="S18" s="73">
        <f>'Mérida oeste'!F21*1000000</f>
        <v>35527.670613899994</v>
      </c>
      <c r="T18" s="74">
        <f t="shared" si="9"/>
        <v>953.53118058754717</v>
      </c>
      <c r="V18" s="78">
        <f t="shared" si="4"/>
        <v>9168</v>
      </c>
      <c r="W18" s="79">
        <f t="shared" si="10"/>
        <v>323764.89455999999</v>
      </c>
      <c r="Y18" s="76">
        <f t="shared" si="11"/>
        <v>77.796332327370578</v>
      </c>
      <c r="Z18" s="73">
        <f t="shared" si="12"/>
        <v>325.71768418823518</v>
      </c>
      <c r="AA18" s="74">
        <f t="shared" si="13"/>
        <v>308.7199221425995</v>
      </c>
      <c r="AE18" s="121" t="str">
        <f t="shared" si="5"/>
        <v>803541</v>
      </c>
      <c r="AF18" s="142"/>
      <c r="AG18" s="143"/>
      <c r="AH18" s="144"/>
      <c r="AI18" s="145">
        <f t="shared" si="0"/>
        <v>803541</v>
      </c>
      <c r="AJ18" s="146">
        <f t="shared" si="6"/>
        <v>803541</v>
      </c>
      <c r="AK18" s="122"/>
      <c r="AL18" s="138">
        <f t="shared" si="7"/>
        <v>0</v>
      </c>
      <c r="AM18" s="147">
        <f t="shared" si="7"/>
        <v>9168</v>
      </c>
      <c r="AN18" s="148">
        <f t="shared" si="8"/>
        <v>9168</v>
      </c>
      <c r="AO18" s="149">
        <f t="shared" si="1"/>
        <v>1</v>
      </c>
      <c r="AP18" s="122"/>
    </row>
    <row r="19" spans="1:42" x14ac:dyDescent="0.2">
      <c r="A19" s="66">
        <v>231</v>
      </c>
      <c r="B19" s="67">
        <v>0.375</v>
      </c>
      <c r="C19" s="68">
        <v>2013</v>
      </c>
      <c r="D19" s="68">
        <v>8</v>
      </c>
      <c r="E19" s="68">
        <v>17</v>
      </c>
      <c r="F19" s="69">
        <v>812709</v>
      </c>
      <c r="G19" s="68">
        <v>0</v>
      </c>
      <c r="H19" s="69">
        <v>602556</v>
      </c>
      <c r="I19" s="68">
        <v>0</v>
      </c>
      <c r="J19" s="68">
        <v>3</v>
      </c>
      <c r="K19" s="68">
        <v>0</v>
      </c>
      <c r="L19" s="69">
        <v>310.12020000000001</v>
      </c>
      <c r="M19" s="69">
        <v>28.4</v>
      </c>
      <c r="N19" s="70">
        <v>0</v>
      </c>
      <c r="O19" s="71">
        <v>8434</v>
      </c>
      <c r="P19" s="58">
        <f t="shared" si="2"/>
        <v>8434</v>
      </c>
      <c r="Q19" s="38">
        <v>17</v>
      </c>
      <c r="R19" s="77">
        <f t="shared" si="3"/>
        <v>8342.3462170392668</v>
      </c>
      <c r="S19" s="73">
        <f>'Mérida oeste'!F22*1000000</f>
        <v>34927.735141500001</v>
      </c>
      <c r="T19" s="74">
        <f t="shared" si="9"/>
        <v>937.42944440870235</v>
      </c>
      <c r="V19" s="78">
        <f t="shared" si="4"/>
        <v>8434</v>
      </c>
      <c r="W19" s="79">
        <f t="shared" si="10"/>
        <v>297843.92677999998</v>
      </c>
      <c r="Y19" s="76">
        <f t="shared" si="11"/>
        <v>70.359347994509179</v>
      </c>
      <c r="Z19" s="73">
        <f t="shared" si="12"/>
        <v>294.58051818341102</v>
      </c>
      <c r="AA19" s="74">
        <f t="shared" si="13"/>
        <v>279.2076668018816</v>
      </c>
      <c r="AE19" s="121" t="str">
        <f t="shared" si="5"/>
        <v>812709</v>
      </c>
      <c r="AF19" s="142"/>
      <c r="AG19" s="143"/>
      <c r="AH19" s="144"/>
      <c r="AI19" s="145">
        <f t="shared" si="0"/>
        <v>812709</v>
      </c>
      <c r="AJ19" s="146">
        <f t="shared" si="6"/>
        <v>812709</v>
      </c>
      <c r="AK19" s="122"/>
      <c r="AL19" s="138">
        <f t="shared" si="7"/>
        <v>0</v>
      </c>
      <c r="AM19" s="147">
        <f t="shared" si="7"/>
        <v>8434</v>
      </c>
      <c r="AN19" s="148">
        <f t="shared" si="8"/>
        <v>8434</v>
      </c>
      <c r="AO19" s="149">
        <f t="shared" si="1"/>
        <v>1</v>
      </c>
      <c r="AP19" s="122"/>
    </row>
    <row r="20" spans="1:42" x14ac:dyDescent="0.2">
      <c r="A20" s="66">
        <v>231</v>
      </c>
      <c r="B20" s="67">
        <v>0.375</v>
      </c>
      <c r="C20" s="68">
        <v>2013</v>
      </c>
      <c r="D20" s="68">
        <v>8</v>
      </c>
      <c r="E20" s="68">
        <v>18</v>
      </c>
      <c r="F20" s="69">
        <v>821143</v>
      </c>
      <c r="G20" s="68">
        <v>0</v>
      </c>
      <c r="H20" s="69">
        <v>602939</v>
      </c>
      <c r="I20" s="68">
        <v>0</v>
      </c>
      <c r="J20" s="68">
        <v>3</v>
      </c>
      <c r="K20" s="68">
        <v>0</v>
      </c>
      <c r="L20" s="69">
        <v>310.55549999999999</v>
      </c>
      <c r="M20" s="69">
        <v>29.3</v>
      </c>
      <c r="N20" s="70">
        <v>0</v>
      </c>
      <c r="O20" s="71">
        <v>3767</v>
      </c>
      <c r="P20" s="58">
        <f t="shared" si="2"/>
        <v>3767</v>
      </c>
      <c r="Q20" s="38">
        <v>18</v>
      </c>
      <c r="R20" s="77">
        <f t="shared" si="3"/>
        <v>8310.2679735358761</v>
      </c>
      <c r="S20" s="73">
        <f>'Mérida oeste'!F23*1000000</f>
        <v>34793.429951600003</v>
      </c>
      <c r="T20" s="74">
        <f t="shared" si="9"/>
        <v>933.82481218622638</v>
      </c>
      <c r="V20" s="78">
        <f t="shared" si="4"/>
        <v>3767</v>
      </c>
      <c r="W20" s="79">
        <f t="shared" si="10"/>
        <v>133030.36189</v>
      </c>
      <c r="Y20" s="76">
        <f t="shared" si="11"/>
        <v>31.304779456309646</v>
      </c>
      <c r="Z20" s="73">
        <f t="shared" si="12"/>
        <v>131.06685062767721</v>
      </c>
      <c r="AA20" s="74">
        <f t="shared" si="13"/>
        <v>124.22705270699498</v>
      </c>
      <c r="AE20" s="121" t="str">
        <f t="shared" si="5"/>
        <v>821143</v>
      </c>
      <c r="AF20" s="142"/>
      <c r="AG20" s="143"/>
      <c r="AH20" s="144"/>
      <c r="AI20" s="145">
        <f t="shared" si="0"/>
        <v>821143</v>
      </c>
      <c r="AJ20" s="146">
        <f t="shared" si="6"/>
        <v>821143</v>
      </c>
      <c r="AK20" s="122"/>
      <c r="AL20" s="138">
        <f t="shared" si="7"/>
        <v>0</v>
      </c>
      <c r="AM20" s="147">
        <f t="shared" si="7"/>
        <v>3767</v>
      </c>
      <c r="AN20" s="148">
        <f t="shared" si="8"/>
        <v>3767</v>
      </c>
      <c r="AO20" s="149">
        <f t="shared" si="1"/>
        <v>1</v>
      </c>
      <c r="AP20" s="122"/>
    </row>
    <row r="21" spans="1:42" x14ac:dyDescent="0.2">
      <c r="A21" s="66">
        <v>231</v>
      </c>
      <c r="B21" s="67">
        <v>0.375</v>
      </c>
      <c r="C21" s="68">
        <v>2013</v>
      </c>
      <c r="D21" s="68">
        <v>8</v>
      </c>
      <c r="E21" s="68">
        <v>19</v>
      </c>
      <c r="F21" s="69">
        <v>824910</v>
      </c>
      <c r="G21" s="68">
        <v>0</v>
      </c>
      <c r="H21" s="69">
        <v>603111</v>
      </c>
      <c r="I21" s="68">
        <v>0</v>
      </c>
      <c r="J21" s="68">
        <v>3</v>
      </c>
      <c r="K21" s="68">
        <v>0</v>
      </c>
      <c r="L21" s="69">
        <v>311.46069999999997</v>
      </c>
      <c r="M21" s="69">
        <v>28.8</v>
      </c>
      <c r="N21" s="70">
        <v>0</v>
      </c>
      <c r="O21" s="71">
        <v>7664</v>
      </c>
      <c r="P21" s="58">
        <f t="shared" si="2"/>
        <v>7664</v>
      </c>
      <c r="Q21" s="38">
        <v>19</v>
      </c>
      <c r="R21" s="77">
        <f t="shared" si="3"/>
        <v>8266.0468831804719</v>
      </c>
      <c r="S21" s="73">
        <f>'Mérida oeste'!F24*1000000</f>
        <v>34608.285090500001</v>
      </c>
      <c r="T21" s="74">
        <f t="shared" si="9"/>
        <v>928.85568826298959</v>
      </c>
      <c r="V21" s="78">
        <f t="shared" si="4"/>
        <v>7664</v>
      </c>
      <c r="W21" s="79">
        <f t="shared" si="10"/>
        <v>270651.63088000001</v>
      </c>
      <c r="Y21" s="76">
        <f t="shared" si="11"/>
        <v>63.350983312695135</v>
      </c>
      <c r="Z21" s="73">
        <f t="shared" si="12"/>
        <v>265.23789693359203</v>
      </c>
      <c r="AA21" s="74">
        <f t="shared" si="13"/>
        <v>251.39630688054302</v>
      </c>
      <c r="AE21" s="121" t="str">
        <f t="shared" si="5"/>
        <v>824910</v>
      </c>
      <c r="AF21" s="142"/>
      <c r="AG21" s="143"/>
      <c r="AH21" s="144"/>
      <c r="AI21" s="145">
        <f t="shared" si="0"/>
        <v>824910</v>
      </c>
      <c r="AJ21" s="146">
        <f t="shared" si="6"/>
        <v>824910</v>
      </c>
      <c r="AK21" s="122"/>
      <c r="AL21" s="138">
        <f t="shared" si="7"/>
        <v>0</v>
      </c>
      <c r="AM21" s="147">
        <f t="shared" si="7"/>
        <v>7664</v>
      </c>
      <c r="AN21" s="148">
        <f t="shared" si="8"/>
        <v>7664</v>
      </c>
      <c r="AO21" s="149">
        <f t="shared" si="1"/>
        <v>1</v>
      </c>
      <c r="AP21" s="122"/>
    </row>
    <row r="22" spans="1:42" x14ac:dyDescent="0.2">
      <c r="A22" s="66">
        <v>231</v>
      </c>
      <c r="B22" s="67">
        <v>0.375</v>
      </c>
      <c r="C22" s="68">
        <v>2013</v>
      </c>
      <c r="D22" s="68">
        <v>8</v>
      </c>
      <c r="E22" s="68">
        <v>20</v>
      </c>
      <c r="F22" s="69">
        <v>832574</v>
      </c>
      <c r="G22" s="68">
        <v>0</v>
      </c>
      <c r="H22" s="69">
        <v>603458</v>
      </c>
      <c r="I22" s="68">
        <v>0</v>
      </c>
      <c r="J22" s="68">
        <v>3</v>
      </c>
      <c r="K22" s="68">
        <v>0</v>
      </c>
      <c r="L22" s="69">
        <v>310.8048</v>
      </c>
      <c r="M22" s="69">
        <v>29</v>
      </c>
      <c r="N22" s="70">
        <v>0</v>
      </c>
      <c r="O22" s="71">
        <v>9902</v>
      </c>
      <c r="P22" s="58">
        <f t="shared" si="2"/>
        <v>9902</v>
      </c>
      <c r="Q22" s="38">
        <v>20</v>
      </c>
      <c r="R22" s="77">
        <f t="shared" si="3"/>
        <v>8239.9042387742429</v>
      </c>
      <c r="S22" s="73">
        <f>'Mérida oeste'!F25*1000000</f>
        <v>34498.831066899998</v>
      </c>
      <c r="T22" s="74">
        <f t="shared" si="9"/>
        <v>925.91803931106165</v>
      </c>
      <c r="V22" s="78">
        <f t="shared" si="4"/>
        <v>9902</v>
      </c>
      <c r="W22" s="79">
        <f t="shared" si="10"/>
        <v>349685.86233999999</v>
      </c>
      <c r="Y22" s="76">
        <f t="shared" si="11"/>
        <v>81.591531772342549</v>
      </c>
      <c r="Z22" s="73">
        <f t="shared" si="12"/>
        <v>341.60742522444377</v>
      </c>
      <c r="AA22" s="74">
        <f t="shared" si="13"/>
        <v>323.78044803265061</v>
      </c>
      <c r="AE22" s="121" t="str">
        <f t="shared" si="5"/>
        <v>832574</v>
      </c>
      <c r="AF22" s="142"/>
      <c r="AG22" s="143"/>
      <c r="AH22" s="144"/>
      <c r="AI22" s="145">
        <f t="shared" si="0"/>
        <v>832574</v>
      </c>
      <c r="AJ22" s="146">
        <f t="shared" si="6"/>
        <v>832574</v>
      </c>
      <c r="AK22" s="122"/>
      <c r="AL22" s="138">
        <f t="shared" si="7"/>
        <v>0</v>
      </c>
      <c r="AM22" s="147">
        <f t="shared" si="7"/>
        <v>9902</v>
      </c>
      <c r="AN22" s="148">
        <f t="shared" si="8"/>
        <v>9902</v>
      </c>
      <c r="AO22" s="149">
        <f t="shared" si="1"/>
        <v>1</v>
      </c>
      <c r="AP22" s="122"/>
    </row>
    <row r="23" spans="1:42" x14ac:dyDescent="0.2">
      <c r="A23" s="66">
        <v>231</v>
      </c>
      <c r="B23" s="67">
        <v>0.375</v>
      </c>
      <c r="C23" s="68">
        <v>2013</v>
      </c>
      <c r="D23" s="68">
        <v>8</v>
      </c>
      <c r="E23" s="68">
        <v>21</v>
      </c>
      <c r="F23" s="69">
        <v>842476</v>
      </c>
      <c r="G23" s="68">
        <v>0</v>
      </c>
      <c r="H23" s="69">
        <v>603908</v>
      </c>
      <c r="I23" s="68">
        <v>0</v>
      </c>
      <c r="J23" s="68">
        <v>3</v>
      </c>
      <c r="K23" s="68">
        <v>0</v>
      </c>
      <c r="L23" s="69">
        <v>310.15649999999999</v>
      </c>
      <c r="M23" s="69">
        <v>28.9</v>
      </c>
      <c r="N23" s="70">
        <v>0</v>
      </c>
      <c r="O23" s="71">
        <v>10203</v>
      </c>
      <c r="P23" s="58">
        <f t="shared" si="2"/>
        <v>10203</v>
      </c>
      <c r="Q23" s="38">
        <v>21</v>
      </c>
      <c r="R23" s="77">
        <f t="shared" si="3"/>
        <v>8348.0869054170253</v>
      </c>
      <c r="S23" s="73">
        <f>'Mérida oeste'!F26*1000000</f>
        <v>34951.7702556</v>
      </c>
      <c r="T23" s="74">
        <f t="shared" si="9"/>
        <v>938.07452556171108</v>
      </c>
      <c r="V23" s="78">
        <f t="shared" si="4"/>
        <v>10203</v>
      </c>
      <c r="W23" s="79">
        <f t="shared" si="10"/>
        <v>360315.57801</v>
      </c>
      <c r="Y23" s="76">
        <f t="shared" si="11"/>
        <v>85.175530695969911</v>
      </c>
      <c r="Z23" s="73">
        <f t="shared" si="12"/>
        <v>356.61291191788678</v>
      </c>
      <c r="AA23" s="74">
        <f t="shared" si="13"/>
        <v>338.00286489422444</v>
      </c>
      <c r="AE23" s="121" t="str">
        <f t="shared" si="5"/>
        <v>842476</v>
      </c>
      <c r="AF23" s="142"/>
      <c r="AG23" s="143"/>
      <c r="AH23" s="144"/>
      <c r="AI23" s="145">
        <f t="shared" si="0"/>
        <v>842476</v>
      </c>
      <c r="AJ23" s="146">
        <f t="shared" si="6"/>
        <v>842476</v>
      </c>
      <c r="AK23" s="122"/>
      <c r="AL23" s="138">
        <f t="shared" si="7"/>
        <v>0</v>
      </c>
      <c r="AM23" s="147">
        <f t="shared" si="7"/>
        <v>10203</v>
      </c>
      <c r="AN23" s="148">
        <f t="shared" si="8"/>
        <v>10203</v>
      </c>
      <c r="AO23" s="149">
        <f t="shared" si="1"/>
        <v>1</v>
      </c>
      <c r="AP23" s="122"/>
    </row>
    <row r="24" spans="1:42" x14ac:dyDescent="0.2">
      <c r="A24" s="66">
        <v>231</v>
      </c>
      <c r="B24" s="67">
        <v>0.375</v>
      </c>
      <c r="C24" s="68">
        <v>2013</v>
      </c>
      <c r="D24" s="68">
        <v>8</v>
      </c>
      <c r="E24" s="68">
        <v>22</v>
      </c>
      <c r="F24" s="69">
        <v>852679</v>
      </c>
      <c r="G24" s="68">
        <v>0</v>
      </c>
      <c r="H24" s="69">
        <v>604374</v>
      </c>
      <c r="I24" s="68">
        <v>0</v>
      </c>
      <c r="J24" s="68">
        <v>3</v>
      </c>
      <c r="K24" s="68">
        <v>0</v>
      </c>
      <c r="L24" s="69">
        <v>310.62979999999999</v>
      </c>
      <c r="M24" s="69">
        <v>30.3</v>
      </c>
      <c r="N24" s="70">
        <v>0</v>
      </c>
      <c r="O24" s="71">
        <v>9208</v>
      </c>
      <c r="P24" s="58">
        <f t="shared" si="2"/>
        <v>9208</v>
      </c>
      <c r="Q24" s="38">
        <v>22</v>
      </c>
      <c r="R24" s="77">
        <f t="shared" si="3"/>
        <v>8301.1567314177883</v>
      </c>
      <c r="S24" s="73">
        <f>'Mérida oeste'!F27*1000000</f>
        <v>34755.283003099998</v>
      </c>
      <c r="T24" s="74">
        <f t="shared" si="9"/>
        <v>932.80098190941681</v>
      </c>
      <c r="V24" s="78">
        <f t="shared" si="4"/>
        <v>9208</v>
      </c>
      <c r="W24" s="79">
        <f t="shared" si="10"/>
        <v>325177.48135999998</v>
      </c>
      <c r="Y24" s="76">
        <f t="shared" si="11"/>
        <v>76.43705118289499</v>
      </c>
      <c r="Z24" s="73">
        <f t="shared" si="12"/>
        <v>320.02664589254482</v>
      </c>
      <c r="AA24" s="74">
        <f t="shared" si="13"/>
        <v>303.32587390743907</v>
      </c>
      <c r="AE24" s="121" t="str">
        <f t="shared" si="5"/>
        <v>852679</v>
      </c>
      <c r="AF24" s="142"/>
      <c r="AG24" s="143"/>
      <c r="AH24" s="144"/>
      <c r="AI24" s="145">
        <f t="shared" si="0"/>
        <v>852679</v>
      </c>
      <c r="AJ24" s="146">
        <f t="shared" si="6"/>
        <v>852679</v>
      </c>
      <c r="AK24" s="122"/>
      <c r="AL24" s="138">
        <f t="shared" si="7"/>
        <v>0</v>
      </c>
      <c r="AM24" s="147">
        <f t="shared" si="7"/>
        <v>9208</v>
      </c>
      <c r="AN24" s="148">
        <f t="shared" si="8"/>
        <v>9208</v>
      </c>
      <c r="AO24" s="149">
        <f t="shared" si="1"/>
        <v>1</v>
      </c>
      <c r="AP24" s="122"/>
    </row>
    <row r="25" spans="1:42" x14ac:dyDescent="0.2">
      <c r="A25" s="66">
        <v>231</v>
      </c>
      <c r="B25" s="67">
        <v>0.375</v>
      </c>
      <c r="C25" s="68">
        <v>2013</v>
      </c>
      <c r="D25" s="68">
        <v>8</v>
      </c>
      <c r="E25" s="68">
        <v>23</v>
      </c>
      <c r="F25" s="69">
        <v>861887</v>
      </c>
      <c r="G25" s="68">
        <v>0</v>
      </c>
      <c r="H25" s="69">
        <v>604794</v>
      </c>
      <c r="I25" s="68">
        <v>0</v>
      </c>
      <c r="J25" s="68">
        <v>3</v>
      </c>
      <c r="K25" s="68">
        <v>0</v>
      </c>
      <c r="L25" s="69">
        <v>309.63810000000001</v>
      </c>
      <c r="M25" s="69">
        <v>29.5</v>
      </c>
      <c r="N25" s="70">
        <v>0</v>
      </c>
      <c r="O25" s="71">
        <v>8491</v>
      </c>
      <c r="P25" s="58">
        <f t="shared" si="2"/>
        <v>8491</v>
      </c>
      <c r="Q25" s="38">
        <v>23</v>
      </c>
      <c r="R25" s="77">
        <f t="shared" si="3"/>
        <v>8334.6059360609524</v>
      </c>
      <c r="S25" s="73">
        <f>'Mérida oeste'!F28*1000000</f>
        <v>34895.328133099996</v>
      </c>
      <c r="T25" s="74">
        <f t="shared" si="9"/>
        <v>936.55966903516924</v>
      </c>
      <c r="V25" s="78">
        <f t="shared" si="4"/>
        <v>8491</v>
      </c>
      <c r="W25" s="79">
        <f t="shared" si="10"/>
        <v>299856.86297000002</v>
      </c>
      <c r="Y25" s="76">
        <f t="shared" si="11"/>
        <v>70.769139003093542</v>
      </c>
      <c r="Z25" s="73">
        <f t="shared" si="12"/>
        <v>296.29623117815208</v>
      </c>
      <c r="AA25" s="74">
        <f t="shared" si="13"/>
        <v>280.83384434110729</v>
      </c>
      <c r="AE25" s="121" t="str">
        <f t="shared" si="5"/>
        <v>861887</v>
      </c>
      <c r="AF25" s="142"/>
      <c r="AG25" s="143"/>
      <c r="AH25" s="144"/>
      <c r="AI25" s="145">
        <f t="shared" si="0"/>
        <v>861887</v>
      </c>
      <c r="AJ25" s="146">
        <f t="shared" si="6"/>
        <v>861887</v>
      </c>
      <c r="AK25" s="122"/>
      <c r="AL25" s="138">
        <f t="shared" si="7"/>
        <v>0</v>
      </c>
      <c r="AM25" s="147">
        <f t="shared" si="7"/>
        <v>8491</v>
      </c>
      <c r="AN25" s="148">
        <f t="shared" si="8"/>
        <v>8491</v>
      </c>
      <c r="AO25" s="149">
        <f t="shared" si="1"/>
        <v>1</v>
      </c>
      <c r="AP25" s="122"/>
    </row>
    <row r="26" spans="1:42" x14ac:dyDescent="0.2">
      <c r="A26" s="66">
        <v>231</v>
      </c>
      <c r="B26" s="67">
        <v>0.375</v>
      </c>
      <c r="C26" s="68">
        <v>2013</v>
      </c>
      <c r="D26" s="68">
        <v>8</v>
      </c>
      <c r="E26" s="68">
        <v>24</v>
      </c>
      <c r="F26" s="69">
        <v>870378</v>
      </c>
      <c r="G26" s="68">
        <v>0</v>
      </c>
      <c r="H26" s="69">
        <v>605178</v>
      </c>
      <c r="I26" s="68">
        <v>0</v>
      </c>
      <c r="J26" s="68">
        <v>3</v>
      </c>
      <c r="K26" s="68">
        <v>0</v>
      </c>
      <c r="L26" s="69">
        <v>310.32209999999998</v>
      </c>
      <c r="M26" s="69">
        <v>28.2</v>
      </c>
      <c r="N26" s="70">
        <v>0</v>
      </c>
      <c r="O26" s="71">
        <v>8838</v>
      </c>
      <c r="P26" s="58">
        <f t="shared" si="2"/>
        <v>8838</v>
      </c>
      <c r="Q26" s="38">
        <v>24</v>
      </c>
      <c r="R26" s="77">
        <f t="shared" si="3"/>
        <v>8369.4567586701069</v>
      </c>
      <c r="S26" s="73">
        <f>'Mérida oeste'!F29*1000000</f>
        <v>35041.241557200003</v>
      </c>
      <c r="T26" s="74">
        <f t="shared" si="9"/>
        <v>940.47585597175987</v>
      </c>
      <c r="V26" s="78">
        <f t="shared" si="4"/>
        <v>8838</v>
      </c>
      <c r="W26" s="79">
        <f t="shared" si="10"/>
        <v>312111.05346000002</v>
      </c>
      <c r="Y26" s="76">
        <f t="shared" si="11"/>
        <v>73.969258833126418</v>
      </c>
      <c r="Z26" s="73">
        <f t="shared" si="12"/>
        <v>309.69449288253361</v>
      </c>
      <c r="AA26" s="74">
        <f t="shared" si="13"/>
        <v>293.53291016104117</v>
      </c>
      <c r="AE26" s="121" t="str">
        <f t="shared" si="5"/>
        <v>870378</v>
      </c>
      <c r="AF26" s="142"/>
      <c r="AG26" s="143"/>
      <c r="AH26" s="144"/>
      <c r="AI26" s="145">
        <f t="shared" si="0"/>
        <v>870378</v>
      </c>
      <c r="AJ26" s="146">
        <f t="shared" si="6"/>
        <v>870378</v>
      </c>
      <c r="AK26" s="122"/>
      <c r="AL26" s="138">
        <f t="shared" si="7"/>
        <v>0</v>
      </c>
      <c r="AM26" s="147">
        <f t="shared" si="7"/>
        <v>8838</v>
      </c>
      <c r="AN26" s="148">
        <f t="shared" si="8"/>
        <v>8838</v>
      </c>
      <c r="AO26" s="149">
        <f t="shared" si="1"/>
        <v>1</v>
      </c>
      <c r="AP26" s="122"/>
    </row>
    <row r="27" spans="1:42" x14ac:dyDescent="0.2">
      <c r="A27" s="66">
        <v>231</v>
      </c>
      <c r="B27" s="67">
        <v>0.375</v>
      </c>
      <c r="C27" s="68">
        <v>2013</v>
      </c>
      <c r="D27" s="68">
        <v>8</v>
      </c>
      <c r="E27" s="68">
        <v>25</v>
      </c>
      <c r="F27" s="69">
        <v>879216</v>
      </c>
      <c r="G27" s="68">
        <v>0</v>
      </c>
      <c r="H27" s="69">
        <v>605579</v>
      </c>
      <c r="I27" s="68">
        <v>0</v>
      </c>
      <c r="J27" s="68">
        <v>3</v>
      </c>
      <c r="K27" s="68">
        <v>0</v>
      </c>
      <c r="L27" s="69">
        <v>310.584</v>
      </c>
      <c r="M27" s="69">
        <v>28.2</v>
      </c>
      <c r="N27" s="70">
        <v>0</v>
      </c>
      <c r="O27" s="71">
        <v>4247</v>
      </c>
      <c r="P27" s="58">
        <f t="shared" si="2"/>
        <v>4247</v>
      </c>
      <c r="Q27" s="38">
        <v>25</v>
      </c>
      <c r="R27" s="77">
        <f t="shared" si="3"/>
        <v>8385.833118993025</v>
      </c>
      <c r="S27" s="73">
        <f>'Mérida oeste'!F30*1000000</f>
        <v>35109.8061026</v>
      </c>
      <c r="T27" s="74">
        <f t="shared" si="9"/>
        <v>942.31606758124622</v>
      </c>
      <c r="V27" s="78">
        <f t="shared" si="4"/>
        <v>4247</v>
      </c>
      <c r="W27" s="79">
        <f t="shared" si="10"/>
        <v>149981.40349</v>
      </c>
      <c r="Y27" s="76">
        <f t="shared" si="11"/>
        <v>35.614633256363376</v>
      </c>
      <c r="Z27" s="73">
        <f t="shared" si="12"/>
        <v>149.11134651774219</v>
      </c>
      <c r="AA27" s="74">
        <f t="shared" si="13"/>
        <v>141.329886347013</v>
      </c>
      <c r="AE27" s="121" t="str">
        <f t="shared" si="5"/>
        <v>879216</v>
      </c>
      <c r="AF27" s="142"/>
      <c r="AG27" s="143"/>
      <c r="AH27" s="144"/>
      <c r="AI27" s="145">
        <f t="shared" si="0"/>
        <v>879216</v>
      </c>
      <c r="AJ27" s="146">
        <f t="shared" si="6"/>
        <v>879216</v>
      </c>
      <c r="AK27" s="122"/>
      <c r="AL27" s="138">
        <f t="shared" si="7"/>
        <v>0</v>
      </c>
      <c r="AM27" s="147">
        <f t="shared" si="7"/>
        <v>4247</v>
      </c>
      <c r="AN27" s="148">
        <f t="shared" si="8"/>
        <v>4247</v>
      </c>
      <c r="AO27" s="149">
        <f t="shared" si="1"/>
        <v>1</v>
      </c>
      <c r="AP27" s="122"/>
    </row>
    <row r="28" spans="1:42" x14ac:dyDescent="0.2">
      <c r="A28" s="66">
        <v>231</v>
      </c>
      <c r="B28" s="67">
        <v>0.375</v>
      </c>
      <c r="C28" s="68">
        <v>2013</v>
      </c>
      <c r="D28" s="68">
        <v>8</v>
      </c>
      <c r="E28" s="68">
        <v>26</v>
      </c>
      <c r="F28" s="69">
        <v>883463</v>
      </c>
      <c r="G28" s="68">
        <v>0</v>
      </c>
      <c r="H28" s="69">
        <v>605772</v>
      </c>
      <c r="I28" s="68">
        <v>0</v>
      </c>
      <c r="J28" s="68">
        <v>3</v>
      </c>
      <c r="K28" s="68">
        <v>0</v>
      </c>
      <c r="L28" s="69">
        <v>311.77859999999998</v>
      </c>
      <c r="M28" s="69">
        <v>29.6</v>
      </c>
      <c r="N28" s="70">
        <v>0</v>
      </c>
      <c r="O28" s="71">
        <v>9247</v>
      </c>
      <c r="P28" s="58">
        <f t="shared" si="2"/>
        <v>9247</v>
      </c>
      <c r="Q28" s="38">
        <v>26</v>
      </c>
      <c r="R28" s="77">
        <f t="shared" si="3"/>
        <v>8348.1788621859178</v>
      </c>
      <c r="S28" s="73">
        <f>'Mérida oeste'!F31*1000000</f>
        <v>34952.155260200001</v>
      </c>
      <c r="T28" s="74">
        <f t="shared" si="9"/>
        <v>938.08485874383155</v>
      </c>
      <c r="V28" s="78">
        <f t="shared" si="4"/>
        <v>9247</v>
      </c>
      <c r="W28" s="79">
        <f t="shared" si="10"/>
        <v>326554.75348999997</v>
      </c>
      <c r="Y28" s="76">
        <f t="shared" si="11"/>
        <v>77.195609938633183</v>
      </c>
      <c r="Z28" s="73">
        <f t="shared" si="12"/>
        <v>323.20257969106945</v>
      </c>
      <c r="AA28" s="74">
        <f t="shared" si="13"/>
        <v>306.33606979979334</v>
      </c>
      <c r="AE28" s="121" t="str">
        <f t="shared" si="5"/>
        <v>883463</v>
      </c>
      <c r="AF28" s="142"/>
      <c r="AG28" s="143"/>
      <c r="AH28" s="144"/>
      <c r="AI28" s="145">
        <f t="shared" si="0"/>
        <v>883463</v>
      </c>
      <c r="AJ28" s="146">
        <f t="shared" si="6"/>
        <v>883463</v>
      </c>
      <c r="AK28" s="122"/>
      <c r="AL28" s="138">
        <f t="shared" si="7"/>
        <v>0</v>
      </c>
      <c r="AM28" s="147">
        <f t="shared" si="7"/>
        <v>9247</v>
      </c>
      <c r="AN28" s="148">
        <f t="shared" si="8"/>
        <v>9247</v>
      </c>
      <c r="AO28" s="149">
        <f t="shared" si="1"/>
        <v>1</v>
      </c>
      <c r="AP28" s="122"/>
    </row>
    <row r="29" spans="1:42" x14ac:dyDescent="0.2">
      <c r="A29" s="66">
        <v>231</v>
      </c>
      <c r="B29" s="67">
        <v>0.375</v>
      </c>
      <c r="C29" s="68">
        <v>2013</v>
      </c>
      <c r="D29" s="68">
        <v>8</v>
      </c>
      <c r="E29" s="68">
        <v>27</v>
      </c>
      <c r="F29" s="69">
        <v>892710</v>
      </c>
      <c r="G29" s="68">
        <v>0</v>
      </c>
      <c r="H29" s="69">
        <v>606192</v>
      </c>
      <c r="I29" s="68">
        <v>0</v>
      </c>
      <c r="J29" s="68">
        <v>3</v>
      </c>
      <c r="K29" s="68">
        <v>0</v>
      </c>
      <c r="L29" s="69">
        <v>311.8458</v>
      </c>
      <c r="M29" s="69">
        <v>30.1</v>
      </c>
      <c r="N29" s="70">
        <v>0</v>
      </c>
      <c r="O29" s="71">
        <v>8643</v>
      </c>
      <c r="P29" s="58">
        <f t="shared" si="2"/>
        <v>8643</v>
      </c>
      <c r="Q29" s="38">
        <v>27</v>
      </c>
      <c r="R29" s="77">
        <f t="shared" si="3"/>
        <v>8461.7158343126011</v>
      </c>
      <c r="S29" s="73">
        <f>'Mérida oeste'!F32*1000000</f>
        <v>35427.511855099998</v>
      </c>
      <c r="T29" s="74">
        <f t="shared" si="9"/>
        <v>950.84300830170696</v>
      </c>
      <c r="V29" s="78">
        <f t="shared" si="4"/>
        <v>8643</v>
      </c>
      <c r="W29" s="79">
        <f t="shared" si="10"/>
        <v>305224.69280999998</v>
      </c>
      <c r="Y29" s="76">
        <f t="shared" si="11"/>
        <v>73.134609955963811</v>
      </c>
      <c r="Z29" s="73">
        <f t="shared" si="12"/>
        <v>306.19998496362933</v>
      </c>
      <c r="AA29" s="74">
        <f t="shared" si="13"/>
        <v>290.22076511942475</v>
      </c>
      <c r="AE29" s="121" t="str">
        <f t="shared" si="5"/>
        <v>892710</v>
      </c>
      <c r="AF29" s="142"/>
      <c r="AG29" s="143"/>
      <c r="AH29" s="144"/>
      <c r="AI29" s="145">
        <f t="shared" si="0"/>
        <v>892710</v>
      </c>
      <c r="AJ29" s="146">
        <f t="shared" si="6"/>
        <v>892710</v>
      </c>
      <c r="AK29" s="122"/>
      <c r="AL29" s="138">
        <f t="shared" si="7"/>
        <v>0</v>
      </c>
      <c r="AM29" s="147">
        <f t="shared" si="7"/>
        <v>8643</v>
      </c>
      <c r="AN29" s="148">
        <f t="shared" si="8"/>
        <v>8643</v>
      </c>
      <c r="AO29" s="149">
        <f t="shared" si="1"/>
        <v>1</v>
      </c>
      <c r="AP29" s="122"/>
    </row>
    <row r="30" spans="1:42" x14ac:dyDescent="0.2">
      <c r="A30" s="66">
        <v>231</v>
      </c>
      <c r="B30" s="67">
        <v>0.375</v>
      </c>
      <c r="C30" s="68">
        <v>2013</v>
      </c>
      <c r="D30" s="68">
        <v>8</v>
      </c>
      <c r="E30" s="68">
        <v>28</v>
      </c>
      <c r="F30" s="69">
        <v>901353</v>
      </c>
      <c r="G30" s="68">
        <v>0</v>
      </c>
      <c r="H30" s="69">
        <v>606585</v>
      </c>
      <c r="I30" s="68">
        <v>0</v>
      </c>
      <c r="J30" s="68">
        <v>3</v>
      </c>
      <c r="K30" s="68">
        <v>0</v>
      </c>
      <c r="L30" s="69">
        <v>311.84050000000002</v>
      </c>
      <c r="M30" s="69">
        <v>30</v>
      </c>
      <c r="N30" s="70">
        <v>0</v>
      </c>
      <c r="O30" s="71">
        <v>8796</v>
      </c>
      <c r="P30" s="58">
        <f t="shared" si="2"/>
        <v>8796</v>
      </c>
      <c r="Q30" s="38">
        <v>28</v>
      </c>
      <c r="R30" s="77">
        <f t="shared" si="3"/>
        <v>8252.2156057131942</v>
      </c>
      <c r="S30" s="73">
        <f>'Mérida oeste'!F33*1000000</f>
        <v>34550.376298000003</v>
      </c>
      <c r="T30" s="74">
        <f t="shared" si="9"/>
        <v>927.30146761399158</v>
      </c>
      <c r="V30" s="78">
        <f t="shared" si="4"/>
        <v>8796</v>
      </c>
      <c r="W30" s="79">
        <f t="shared" si="10"/>
        <v>310627.83731999999</v>
      </c>
      <c r="Y30" s="76">
        <f t="shared" si="11"/>
        <v>72.586488467853258</v>
      </c>
      <c r="Z30" s="73">
        <f t="shared" si="12"/>
        <v>303.90510991720799</v>
      </c>
      <c r="AA30" s="74">
        <f t="shared" si="13"/>
        <v>288.04564942859622</v>
      </c>
      <c r="AE30" s="121" t="str">
        <f t="shared" si="5"/>
        <v>901353</v>
      </c>
      <c r="AF30" s="142"/>
      <c r="AG30" s="143"/>
      <c r="AH30" s="144"/>
      <c r="AI30" s="145">
        <f t="shared" si="0"/>
        <v>901353</v>
      </c>
      <c r="AJ30" s="146">
        <f t="shared" si="6"/>
        <v>901353</v>
      </c>
      <c r="AK30" s="122"/>
      <c r="AL30" s="138">
        <f t="shared" si="7"/>
        <v>0</v>
      </c>
      <c r="AM30" s="147">
        <f t="shared" si="7"/>
        <v>8796</v>
      </c>
      <c r="AN30" s="148">
        <f t="shared" si="8"/>
        <v>8796</v>
      </c>
      <c r="AO30" s="149">
        <f t="shared" si="1"/>
        <v>1</v>
      </c>
      <c r="AP30" s="122"/>
    </row>
    <row r="31" spans="1:42" x14ac:dyDescent="0.2">
      <c r="A31" s="66">
        <v>231</v>
      </c>
      <c r="B31" s="67">
        <v>0.375</v>
      </c>
      <c r="C31" s="68">
        <v>2013</v>
      </c>
      <c r="D31" s="68">
        <v>8</v>
      </c>
      <c r="E31" s="68">
        <v>29</v>
      </c>
      <c r="F31" s="69">
        <v>910149</v>
      </c>
      <c r="G31" s="68">
        <v>0</v>
      </c>
      <c r="H31" s="69">
        <v>606984</v>
      </c>
      <c r="I31" s="68">
        <v>0</v>
      </c>
      <c r="J31" s="68">
        <v>3</v>
      </c>
      <c r="K31" s="68">
        <v>0</v>
      </c>
      <c r="L31" s="69">
        <v>312.19229999999999</v>
      </c>
      <c r="M31" s="69">
        <v>28.9</v>
      </c>
      <c r="N31" s="70">
        <v>0</v>
      </c>
      <c r="O31" s="71">
        <v>9362</v>
      </c>
      <c r="P31" s="58">
        <f t="shared" si="2"/>
        <v>9362</v>
      </c>
      <c r="Q31" s="38">
        <v>29</v>
      </c>
      <c r="R31" s="77">
        <f t="shared" si="3"/>
        <v>8258.1324744434896</v>
      </c>
      <c r="S31" s="73">
        <f>'Mérida oeste'!F34*1000000</f>
        <v>34575.149043999998</v>
      </c>
      <c r="T31" s="74">
        <f t="shared" si="9"/>
        <v>927.96634615321489</v>
      </c>
      <c r="V31" s="78">
        <f t="shared" si="4"/>
        <v>9362</v>
      </c>
      <c r="W31" s="79">
        <f t="shared" si="10"/>
        <v>330615.94053999998</v>
      </c>
      <c r="Y31" s="76">
        <f t="shared" si="11"/>
        <v>77.312636225739951</v>
      </c>
      <c r="Z31" s="73">
        <f t="shared" si="12"/>
        <v>323.69254534992797</v>
      </c>
      <c r="AA31" s="74">
        <f t="shared" si="13"/>
        <v>306.80046632291231</v>
      </c>
      <c r="AE31" s="121" t="str">
        <f t="shared" si="5"/>
        <v>910149</v>
      </c>
      <c r="AF31" s="142"/>
      <c r="AG31" s="143"/>
      <c r="AH31" s="144"/>
      <c r="AI31" s="145">
        <f t="shared" si="0"/>
        <v>910149</v>
      </c>
      <c r="AJ31" s="146">
        <f t="shared" si="6"/>
        <v>910149</v>
      </c>
      <c r="AK31" s="122"/>
      <c r="AL31" s="138">
        <f t="shared" si="7"/>
        <v>0</v>
      </c>
      <c r="AM31" s="147">
        <f t="shared" si="7"/>
        <v>9362</v>
      </c>
      <c r="AN31" s="148">
        <f t="shared" si="8"/>
        <v>9362</v>
      </c>
      <c r="AO31" s="149">
        <f t="shared" si="1"/>
        <v>1</v>
      </c>
      <c r="AP31" s="122"/>
    </row>
    <row r="32" spans="1:42" x14ac:dyDescent="0.2">
      <c r="A32" s="66">
        <v>231</v>
      </c>
      <c r="B32" s="67">
        <v>0.375</v>
      </c>
      <c r="C32" s="68">
        <v>2013</v>
      </c>
      <c r="D32" s="68">
        <v>8</v>
      </c>
      <c r="E32" s="68">
        <v>30</v>
      </c>
      <c r="F32" s="69">
        <v>919511</v>
      </c>
      <c r="G32" s="68">
        <v>0</v>
      </c>
      <c r="H32" s="69">
        <v>606984</v>
      </c>
      <c r="I32" s="68">
        <v>0</v>
      </c>
      <c r="J32" s="68">
        <v>3</v>
      </c>
      <c r="K32" s="68">
        <v>0</v>
      </c>
      <c r="L32" s="69">
        <v>312.19229999999999</v>
      </c>
      <c r="M32" s="69">
        <v>28.9</v>
      </c>
      <c r="N32" s="70">
        <v>0</v>
      </c>
      <c r="O32" s="71">
        <v>9391</v>
      </c>
      <c r="P32" s="58">
        <f t="shared" si="2"/>
        <v>9391</v>
      </c>
      <c r="Q32" s="38">
        <v>30</v>
      </c>
      <c r="R32" s="77">
        <f t="shared" si="3"/>
        <v>8350.8649306869211</v>
      </c>
      <c r="S32" s="73">
        <f>'Mérida oeste'!F35*1000000</f>
        <v>34963.401291800001</v>
      </c>
      <c r="T32" s="74">
        <f t="shared" si="9"/>
        <v>938.38669226128934</v>
      </c>
      <c r="V32" s="78">
        <f t="shared" si="4"/>
        <v>9391</v>
      </c>
      <c r="W32" s="79">
        <f t="shared" si="10"/>
        <v>331640.06597</v>
      </c>
      <c r="Y32" s="76">
        <f t="shared" si="11"/>
        <v>78.422972564080879</v>
      </c>
      <c r="Z32" s="73">
        <f t="shared" si="12"/>
        <v>328.34130153129382</v>
      </c>
      <c r="AA32" s="74">
        <f t="shared" si="13"/>
        <v>311.20662452690408</v>
      </c>
      <c r="AE32" s="121" t="str">
        <f t="shared" si="5"/>
        <v>919511</v>
      </c>
      <c r="AF32" s="142"/>
      <c r="AG32" s="143"/>
      <c r="AH32" s="144"/>
      <c r="AI32" s="145">
        <f t="shared" si="0"/>
        <v>919511</v>
      </c>
      <c r="AJ32" s="146">
        <f t="shared" si="6"/>
        <v>919511</v>
      </c>
      <c r="AK32" s="122"/>
      <c r="AL32" s="138">
        <f t="shared" si="7"/>
        <v>0</v>
      </c>
      <c r="AM32" s="147">
        <f t="shared" si="7"/>
        <v>9391</v>
      </c>
      <c r="AN32" s="148">
        <f t="shared" si="8"/>
        <v>9391</v>
      </c>
      <c r="AO32" s="149">
        <f t="shared" si="1"/>
        <v>1</v>
      </c>
      <c r="AP32" s="122"/>
    </row>
    <row r="33" spans="1:42" ht="13.5" thickBot="1" x14ac:dyDescent="0.25">
      <c r="A33" s="66">
        <v>231</v>
      </c>
      <c r="B33" s="67">
        <v>0.375</v>
      </c>
      <c r="C33" s="68">
        <v>2013</v>
      </c>
      <c r="D33" s="68">
        <v>8</v>
      </c>
      <c r="E33" s="68">
        <v>31</v>
      </c>
      <c r="F33" s="69">
        <v>928902</v>
      </c>
      <c r="G33" s="68">
        <v>0</v>
      </c>
      <c r="H33" s="69">
        <v>606984</v>
      </c>
      <c r="I33" s="68">
        <v>0</v>
      </c>
      <c r="J33" s="68">
        <v>3</v>
      </c>
      <c r="K33" s="68">
        <v>0</v>
      </c>
      <c r="L33" s="69">
        <v>312.19229999999999</v>
      </c>
      <c r="M33" s="69">
        <v>28.9</v>
      </c>
      <c r="N33" s="70">
        <v>0</v>
      </c>
      <c r="O33" s="71">
        <v>7767</v>
      </c>
      <c r="P33" s="58">
        <f t="shared" si="2"/>
        <v>7767</v>
      </c>
      <c r="Q33" s="38">
        <v>31</v>
      </c>
      <c r="R33" s="80">
        <f t="shared" si="3"/>
        <v>8371.1774293732688</v>
      </c>
      <c r="S33" s="81">
        <f>'Mérida oeste'!F36*1000000</f>
        <v>35048.4456613</v>
      </c>
      <c r="T33" s="82">
        <f t="shared" si="9"/>
        <v>940.66920773867423</v>
      </c>
      <c r="V33" s="83">
        <f t="shared" si="4"/>
        <v>7767</v>
      </c>
      <c r="W33" s="84">
        <f t="shared" si="10"/>
        <v>274289.04188999999</v>
      </c>
      <c r="Y33" s="76">
        <f t="shared" si="11"/>
        <v>65.018935093942176</v>
      </c>
      <c r="Z33" s="73">
        <f t="shared" si="12"/>
        <v>272.22127745131706</v>
      </c>
      <c r="AA33" s="74">
        <f t="shared" si="13"/>
        <v>258.0152557260663</v>
      </c>
      <c r="AE33" s="121" t="str">
        <f t="shared" si="5"/>
        <v>928902</v>
      </c>
      <c r="AF33" s="142"/>
      <c r="AG33" s="143"/>
      <c r="AH33" s="144"/>
      <c r="AI33" s="145">
        <f t="shared" si="0"/>
        <v>928902</v>
      </c>
      <c r="AJ33" s="146">
        <f t="shared" si="6"/>
        <v>928902</v>
      </c>
      <c r="AK33" s="122"/>
      <c r="AL33" s="138">
        <f t="shared" si="7"/>
        <v>0</v>
      </c>
      <c r="AM33" s="150">
        <f t="shared" si="7"/>
        <v>7767</v>
      </c>
      <c r="AN33" s="148">
        <f t="shared" si="8"/>
        <v>7767</v>
      </c>
      <c r="AO33" s="149">
        <f t="shared" si="1"/>
        <v>1</v>
      </c>
      <c r="AP33" s="122"/>
    </row>
    <row r="34" spans="1:42" ht="13.5" thickBot="1" x14ac:dyDescent="0.25">
      <c r="A34" s="85">
        <v>231</v>
      </c>
      <c r="B34" s="86">
        <v>0.375</v>
      </c>
      <c r="C34" s="87">
        <v>2013</v>
      </c>
      <c r="D34" s="87">
        <v>9</v>
      </c>
      <c r="E34" s="87">
        <v>1</v>
      </c>
      <c r="F34" s="88">
        <v>936669</v>
      </c>
      <c r="G34" s="87">
        <v>0</v>
      </c>
      <c r="H34" s="88">
        <v>606984</v>
      </c>
      <c r="I34" s="87">
        <v>0</v>
      </c>
      <c r="J34" s="87">
        <v>3</v>
      </c>
      <c r="K34" s="87">
        <v>0</v>
      </c>
      <c r="L34" s="88">
        <v>312.19229999999999</v>
      </c>
      <c r="M34" s="88">
        <v>28.9</v>
      </c>
      <c r="N34" s="89">
        <v>0</v>
      </c>
      <c r="O34" s="90">
        <v>1557</v>
      </c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>936669</v>
      </c>
      <c r="AF34" s="151"/>
      <c r="AG34" s="152"/>
      <c r="AH34" s="153"/>
      <c r="AI34" s="154">
        <f t="shared" si="0"/>
        <v>936669</v>
      </c>
      <c r="AJ34" s="155">
        <f t="shared" si="6"/>
        <v>936669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32</v>
      </c>
      <c r="K36" s="99" t="s">
        <v>44</v>
      </c>
      <c r="L36" s="101">
        <f>MAX(L3:L34)</f>
        <v>312.2912</v>
      </c>
      <c r="M36" s="101">
        <f>MAX(M3:M34)</f>
        <v>31.9</v>
      </c>
      <c r="N36" s="99" t="s">
        <v>10</v>
      </c>
      <c r="O36" s="101">
        <f>SUM(O3:O33)</f>
        <v>260370</v>
      </c>
      <c r="Q36" s="99" t="s">
        <v>45</v>
      </c>
      <c r="R36" s="102">
        <f>AVERAGE(R3:R33)</f>
        <v>8375.652563327294</v>
      </c>
      <c r="S36" s="102">
        <f>AVERAGE(S3:S33)</f>
        <v>35067.182152138717</v>
      </c>
      <c r="T36" s="103">
        <f>AVERAGE(T3:T33)</f>
        <v>941.17207854108801</v>
      </c>
      <c r="V36" s="104">
        <f>SUM(V3:V33)</f>
        <v>260370</v>
      </c>
      <c r="W36" s="105">
        <f>SUM(W3:W33)</f>
        <v>9194880.6279000007</v>
      </c>
      <c r="Y36" s="106">
        <f>SUM(Y3:Y33)</f>
        <v>2180.8827968034875</v>
      </c>
      <c r="Z36" s="107">
        <f>SUM(Z3:Z33)</f>
        <v>9130.9200936568413</v>
      </c>
      <c r="AA36" s="108">
        <f>SUM(AA3:AA33)</f>
        <v>8654.4178509355097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24859734</v>
      </c>
      <c r="AK36" s="162" t="s">
        <v>50</v>
      </c>
      <c r="AL36" s="163"/>
      <c r="AM36" s="163"/>
      <c r="AN36" s="161">
        <f>SUM(AN3:AN33)</f>
        <v>260370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310.9728437500001</v>
      </c>
      <c r="M37" s="109">
        <f>AVERAGE(M3:M34)</f>
        <v>29.837499999999999</v>
      </c>
      <c r="N37" s="99" t="s">
        <v>46</v>
      </c>
      <c r="O37" s="110">
        <f>O36*35.31467</f>
        <v>9194880.6279000007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32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309.63810000000001</v>
      </c>
      <c r="M38" s="110">
        <f>MIN(M3:M34)</f>
        <v>28.2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342.07012812500011</v>
      </c>
      <c r="M44" s="118">
        <f>M37*(1+$L$43)</f>
        <v>32.821249999999999</v>
      </c>
    </row>
    <row r="45" spans="1:42" x14ac:dyDescent="0.2">
      <c r="K45" s="117" t="s">
        <v>59</v>
      </c>
      <c r="L45" s="118">
        <f>L37*(1-$L$43)</f>
        <v>279.87555937500008</v>
      </c>
      <c r="M45" s="118">
        <f>M37*(1-$L$43)</f>
        <v>26.853749999999998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Mérida oeste</vt:lpstr>
      <vt:lpstr>Rotoplas</vt:lpstr>
      <vt:lpstr>Maseca</vt:lpstr>
      <vt:lpstr>Barcel</vt:lpstr>
      <vt:lpstr>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2014-05-08T17:13:10Z</dcterms:modified>
</cp:coreProperties>
</file>