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0275" windowHeight="276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/>
  <c r="AJ34" i="6935"/>
  <c r="AL33" i="6935"/>
  <c r="AE33" i="6935"/>
  <c r="AI33" i="6935"/>
  <c r="AJ33" i="6935" s="1"/>
  <c r="AL32" i="6935"/>
  <c r="AE32" i="6935"/>
  <c r="AI32" i="6935"/>
  <c r="AJ32" i="6935" s="1"/>
  <c r="AL31" i="6935"/>
  <c r="AE31" i="6935"/>
  <c r="AI31" i="6935"/>
  <c r="AJ31" i="6935" s="1"/>
  <c r="AL30" i="6935"/>
  <c r="AE30" i="6935"/>
  <c r="AI30" i="6935"/>
  <c r="AJ30" i="6935" s="1"/>
  <c r="AL29" i="6935"/>
  <c r="AE29" i="6935"/>
  <c r="AI29" i="6935"/>
  <c r="AJ29" i="6935" s="1"/>
  <c r="AL28" i="6935"/>
  <c r="AE28" i="6935"/>
  <c r="AI28" i="6935"/>
  <c r="AJ28" i="6935" s="1"/>
  <c r="AL27" i="6935"/>
  <c r="AE27" i="6935"/>
  <c r="AI27" i="6935"/>
  <c r="AJ27" i="6935" s="1"/>
  <c r="AL26" i="6935"/>
  <c r="AE26" i="6935"/>
  <c r="AI26" i="6935"/>
  <c r="AJ26" i="6935" s="1"/>
  <c r="AL25" i="6935"/>
  <c r="AE25" i="6935"/>
  <c r="AI25" i="6935"/>
  <c r="AJ25" i="6935" s="1"/>
  <c r="AL24" i="6935"/>
  <c r="AE24" i="6935"/>
  <c r="AI24" i="6935"/>
  <c r="AJ24" i="6935" s="1"/>
  <c r="AL23" i="6935"/>
  <c r="AE23" i="6935"/>
  <c r="AI23" i="6935"/>
  <c r="AJ23" i="6935" s="1"/>
  <c r="AL22" i="6935"/>
  <c r="AE22" i="6935"/>
  <c r="AI22" i="6935"/>
  <c r="AJ22" i="6935" s="1"/>
  <c r="AL21" i="6935"/>
  <c r="AE21" i="6935"/>
  <c r="AI21" i="6935"/>
  <c r="AJ21" i="6935" s="1"/>
  <c r="AL20" i="6935"/>
  <c r="AE20" i="6935"/>
  <c r="AI20" i="6935"/>
  <c r="AJ20" i="6935" s="1"/>
  <c r="AL19" i="6935"/>
  <c r="AE19" i="6935"/>
  <c r="AI19" i="6935"/>
  <c r="AJ19" i="6935" s="1"/>
  <c r="AL18" i="6935"/>
  <c r="AE18" i="6935"/>
  <c r="AI18" i="6935"/>
  <c r="AJ18" i="6935" s="1"/>
  <c r="AL17" i="6935"/>
  <c r="AE17" i="6935"/>
  <c r="AI17" i="6935"/>
  <c r="AJ17" i="6935" s="1"/>
  <c r="AL16" i="6935"/>
  <c r="AE16" i="6935"/>
  <c r="AI16" i="6935"/>
  <c r="AJ16" i="6935" s="1"/>
  <c r="AL15" i="6935"/>
  <c r="AE15" i="6935"/>
  <c r="AI15" i="6935"/>
  <c r="AJ15" i="6935" s="1"/>
  <c r="AL14" i="6935"/>
  <c r="AE14" i="6935"/>
  <c r="AI14" i="6935"/>
  <c r="AJ14" i="6935" s="1"/>
  <c r="AL13" i="6935"/>
  <c r="AE13" i="6935"/>
  <c r="AI13" i="6935"/>
  <c r="AJ13" i="6935" s="1"/>
  <c r="AL12" i="6935"/>
  <c r="AE12" i="6935"/>
  <c r="AI12" i="6935"/>
  <c r="AJ12" i="6935" s="1"/>
  <c r="AL11" i="6935"/>
  <c r="AE11" i="6935"/>
  <c r="AI11" i="6935"/>
  <c r="AJ11" i="6935" s="1"/>
  <c r="AL10" i="6935"/>
  <c r="AE10" i="6935"/>
  <c r="AI10" i="6935"/>
  <c r="AJ10" i="6935" s="1"/>
  <c r="AL9" i="6935"/>
  <c r="AE9" i="6935"/>
  <c r="AI9" i="6935"/>
  <c r="AJ9" i="6935" s="1"/>
  <c r="AL8" i="6935"/>
  <c r="AE8" i="6935"/>
  <c r="AI8" i="6935"/>
  <c r="AJ8" i="6935" s="1"/>
  <c r="AL7" i="6935"/>
  <c r="AE7" i="6935"/>
  <c r="AI7" i="6935"/>
  <c r="AJ7" i="6935" s="1"/>
  <c r="AL6" i="6935"/>
  <c r="AE6" i="6935"/>
  <c r="AI6" i="6935"/>
  <c r="AJ6" i="6935" s="1"/>
  <c r="AL5" i="6935"/>
  <c r="AE5" i="6935"/>
  <c r="AI5" i="6935"/>
  <c r="AJ5" i="6935" s="1"/>
  <c r="AL4" i="6935"/>
  <c r="AE4" i="6935"/>
  <c r="AI4" i="6935"/>
  <c r="AJ4" i="6935" s="1"/>
  <c r="AL3" i="6935"/>
  <c r="AE3" i="6935"/>
  <c r="AI3" i="6935"/>
  <c r="AJ3" i="6935" s="1"/>
  <c r="AG37" i="6937"/>
  <c r="AG36" i="6937"/>
  <c r="AE34" i="6937"/>
  <c r="AI34" i="6937"/>
  <c r="AL33" i="6937"/>
  <c r="AE33" i="6937"/>
  <c r="AI33" i="6937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L29" i="6937"/>
  <c r="AE29" i="6937"/>
  <c r="AI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L25" i="6937"/>
  <c r="AE25" i="6937"/>
  <c r="AI25" i="6937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/>
  <c r="AJ22" i="6937" s="1"/>
  <c r="AL21" i="6937"/>
  <c r="AE21" i="6937"/>
  <c r="AI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L17" i="6937"/>
  <c r="AE17" i="6937"/>
  <c r="AI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L13" i="6937"/>
  <c r="AE13" i="6937"/>
  <c r="AI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L9" i="6937"/>
  <c r="AE9" i="6937"/>
  <c r="AI9" i="6937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L5" i="6937"/>
  <c r="AE5" i="6937"/>
  <c r="AI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M29" i="6936" s="1"/>
  <c r="AN29" i="6936" s="1"/>
  <c r="AO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L25" i="6936"/>
  <c r="AE25" i="6936"/>
  <c r="AI25" i="6936" s="1"/>
  <c r="AJ25" i="6936" s="1"/>
  <c r="AL24" i="6936"/>
  <c r="AE24" i="6936"/>
  <c r="AI24" i="6936" s="1"/>
  <c r="AJ24" i="6936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L9" i="6936"/>
  <c r="AE9" i="6936"/>
  <c r="AI9" i="6936" s="1"/>
  <c r="AJ9" i="6936" s="1"/>
  <c r="AL8" i="6936"/>
  <c r="AE8" i="6936"/>
  <c r="AI8" i="6936" s="1"/>
  <c r="AM8" i="6936" s="1"/>
  <c r="AN8" i="6936" s="1"/>
  <c r="AO8" i="6936" s="1"/>
  <c r="AJ8" i="6936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/>
  <c r="AJ34" i="6942"/>
  <c r="AL33" i="6942"/>
  <c r="AE33" i="6942"/>
  <c r="AI33" i="6942" s="1"/>
  <c r="AL32" i="6942"/>
  <c r="AE32" i="6942"/>
  <c r="AI32" i="6942"/>
  <c r="AJ32" i="6942"/>
  <c r="AL31" i="6942"/>
  <c r="AE31" i="6942"/>
  <c r="AI31" i="6942"/>
  <c r="AJ31" i="6942"/>
  <c r="AL30" i="6942"/>
  <c r="AE30" i="6942"/>
  <c r="AI30" i="6942"/>
  <c r="AM30" i="6942" s="1"/>
  <c r="AN30" i="6942" s="1"/>
  <c r="AO30" i="6942" s="1"/>
  <c r="AJ30" i="6942"/>
  <c r="AL29" i="6942"/>
  <c r="AE29" i="6942"/>
  <c r="AI29" i="6942"/>
  <c r="AJ29" i="6942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/>
  <c r="AJ24" i="6942"/>
  <c r="AL23" i="6942"/>
  <c r="AE23" i="6942"/>
  <c r="AI23" i="6942" s="1"/>
  <c r="AL22" i="6942"/>
  <c r="AE22" i="6942"/>
  <c r="AI22" i="6942"/>
  <c r="AJ22" i="6942"/>
  <c r="AL21" i="6942"/>
  <c r="AE21" i="6942"/>
  <c r="AI21" i="6942" s="1"/>
  <c r="AL20" i="6942"/>
  <c r="AE20" i="6942"/>
  <c r="AI20" i="6942" s="1"/>
  <c r="AL19" i="6942"/>
  <c r="AE19" i="6942"/>
  <c r="AI19" i="6942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/>
  <c r="AL9" i="6942"/>
  <c r="AE9" i="6942"/>
  <c r="AI9" i="6942" s="1"/>
  <c r="AL8" i="6942"/>
  <c r="AE8" i="6942"/>
  <c r="AI8" i="6942" s="1"/>
  <c r="AL7" i="6942"/>
  <c r="AE7" i="6942"/>
  <c r="AI7" i="6942" s="1"/>
  <c r="AL6" i="6942"/>
  <c r="AE6" i="6942"/>
  <c r="AI6" i="6942"/>
  <c r="AL5" i="6942"/>
  <c r="AE5" i="6942"/>
  <c r="AI5" i="6942" s="1"/>
  <c r="AL4" i="6942"/>
  <c r="AE4" i="6942"/>
  <c r="AI4" i="6942"/>
  <c r="AJ4" i="6942"/>
  <c r="AL3" i="6942"/>
  <c r="AE3" i="6942"/>
  <c r="AI3" i="6942"/>
  <c r="AM3" i="6942" s="1"/>
  <c r="AN3" i="6942" s="1"/>
  <c r="AO3" i="6942" s="1"/>
  <c r="AJ3" i="6942"/>
  <c r="S33" i="6942"/>
  <c r="S32" i="6942"/>
  <c r="R32" i="6942" s="1"/>
  <c r="S31" i="6942"/>
  <c r="S30" i="6942"/>
  <c r="R30" i="6942" s="1"/>
  <c r="T30" i="6942" s="1"/>
  <c r="S29" i="6942"/>
  <c r="R29" i="6942" s="1"/>
  <c r="T29" i="6942" s="1"/>
  <c r="AA29" i="6942" s="1"/>
  <c r="S28" i="6942"/>
  <c r="S27" i="6942"/>
  <c r="R27" i="6942" s="1"/>
  <c r="S26" i="6942"/>
  <c r="R26" i="6942" s="1"/>
  <c r="T26" i="6942" s="1"/>
  <c r="S25" i="6942"/>
  <c r="S24" i="6942"/>
  <c r="R24" i="6942" s="1"/>
  <c r="S23" i="6942"/>
  <c r="S22" i="6942"/>
  <c r="R22" i="6942" s="1"/>
  <c r="T22" i="6942" s="1"/>
  <c r="S21" i="6942"/>
  <c r="S20" i="6942"/>
  <c r="S19" i="6942"/>
  <c r="S18" i="6942"/>
  <c r="R18" i="6942" s="1"/>
  <c r="S17" i="6942"/>
  <c r="S16" i="6942"/>
  <c r="R16" i="6942" s="1"/>
  <c r="S15" i="6942"/>
  <c r="S14" i="6942"/>
  <c r="R14" i="6942" s="1"/>
  <c r="T14" i="6942" s="1"/>
  <c r="S13" i="6942"/>
  <c r="S12" i="6942"/>
  <c r="S11" i="6942"/>
  <c r="S10" i="6942"/>
  <c r="R10" i="6942" s="1"/>
  <c r="S9" i="6942"/>
  <c r="R9" i="6942" s="1"/>
  <c r="S8" i="6942"/>
  <c r="R8" i="6942" s="1"/>
  <c r="T8" i="6942" s="1"/>
  <c r="S7" i="6942"/>
  <c r="S6" i="6942"/>
  <c r="R6" i="6942" s="1"/>
  <c r="T6" i="6942" s="1"/>
  <c r="S5" i="6942"/>
  <c r="S4" i="6942"/>
  <c r="R4" i="6942" s="1"/>
  <c r="S3" i="6942"/>
  <c r="S33" i="6936"/>
  <c r="S32" i="6936"/>
  <c r="Z32" i="6936" s="1"/>
  <c r="S31" i="6936"/>
  <c r="S30" i="6936"/>
  <c r="S29" i="6936"/>
  <c r="S28" i="6936"/>
  <c r="S27" i="6936"/>
  <c r="S26" i="6936"/>
  <c r="S25" i="6936"/>
  <c r="R25" i="6936" s="1"/>
  <c r="T25" i="6936" s="1"/>
  <c r="S24" i="6936"/>
  <c r="R24" i="6936" s="1"/>
  <c r="T24" i="6936" s="1"/>
  <c r="S23" i="6936"/>
  <c r="S22" i="6936"/>
  <c r="S21" i="6936"/>
  <c r="R21" i="6936" s="1"/>
  <c r="T21" i="6936" s="1"/>
  <c r="S20" i="6936"/>
  <c r="R20" i="6936" s="1"/>
  <c r="T20" i="6936" s="1"/>
  <c r="S19" i="6936"/>
  <c r="S18" i="6936"/>
  <c r="S17" i="6936"/>
  <c r="R17" i="6936" s="1"/>
  <c r="S16" i="6936"/>
  <c r="R16" i="6936" s="1"/>
  <c r="T16" i="6936" s="1"/>
  <c r="S15" i="6936"/>
  <c r="S14" i="6936"/>
  <c r="S13" i="6936"/>
  <c r="S12" i="6936"/>
  <c r="S11" i="6936"/>
  <c r="S10" i="6936"/>
  <c r="S9" i="6936"/>
  <c r="Z9" i="6936" s="1"/>
  <c r="S8" i="6936"/>
  <c r="R8" i="6936" s="1"/>
  <c r="T8" i="6936" s="1"/>
  <c r="S7" i="6936"/>
  <c r="S6" i="6936"/>
  <c r="S5" i="6936"/>
  <c r="Z5" i="6936" s="1"/>
  <c r="S4" i="6936"/>
  <c r="S3" i="6936"/>
  <c r="S33" i="6937"/>
  <c r="S32" i="6937"/>
  <c r="S31" i="6937"/>
  <c r="S30" i="6937"/>
  <c r="R30" i="6937" s="1"/>
  <c r="S29" i="6937"/>
  <c r="S28" i="6937"/>
  <c r="R28" i="6937" s="1"/>
  <c r="S27" i="6937"/>
  <c r="R27" i="6937" s="1"/>
  <c r="T27" i="6937" s="1"/>
  <c r="S26" i="6937"/>
  <c r="S25" i="6937"/>
  <c r="S24" i="6937"/>
  <c r="R24" i="6937" s="1"/>
  <c r="T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R12" i="6937" s="1"/>
  <c r="S11" i="6937"/>
  <c r="S10" i="6937"/>
  <c r="S9" i="6937"/>
  <c r="S8" i="6937"/>
  <c r="R8" i="6937" s="1"/>
  <c r="S7" i="6937"/>
  <c r="S6" i="6937"/>
  <c r="R6" i="6937" s="1"/>
  <c r="T6" i="6937" s="1"/>
  <c r="S5" i="6937"/>
  <c r="S4" i="6937"/>
  <c r="R4" i="6937" s="1"/>
  <c r="S3" i="6937"/>
  <c r="R3" i="6937" s="1"/>
  <c r="S4" i="6935"/>
  <c r="R4" i="6935" s="1"/>
  <c r="T4" i="6935" s="1"/>
  <c r="AA4" i="6935" s="1"/>
  <c r="S5" i="6935"/>
  <c r="S6" i="6935"/>
  <c r="S7" i="6935"/>
  <c r="S8" i="6935"/>
  <c r="Z8" i="6935" s="1"/>
  <c r="S9" i="6935"/>
  <c r="Z9" i="6935" s="1"/>
  <c r="S10" i="6935"/>
  <c r="S11" i="6935"/>
  <c r="S12" i="6935"/>
  <c r="R12" i="6935" s="1"/>
  <c r="S13" i="6935"/>
  <c r="R13" i="6935" s="1"/>
  <c r="S14" i="6935"/>
  <c r="S15" i="6935"/>
  <c r="S16" i="6935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R31" i="6935" s="1"/>
  <c r="T31" i="6935" s="1"/>
  <c r="AA31" i="6935" s="1"/>
  <c r="S32" i="6935"/>
  <c r="R32" i="6935" s="1"/>
  <c r="T32" i="6935" s="1"/>
  <c r="S33" i="6935"/>
  <c r="S3" i="6935"/>
  <c r="R3" i="6935" s="1"/>
  <c r="M38" i="6935"/>
  <c r="L38" i="6935"/>
  <c r="M37" i="6935"/>
  <c r="M44" i="6935" s="1"/>
  <c r="L37" i="6935"/>
  <c r="O36" i="6935"/>
  <c r="O37" i="6935" s="1"/>
  <c r="M36" i="6935"/>
  <c r="L36" i="6935"/>
  <c r="E36" i="6935"/>
  <c r="V33" i="6935"/>
  <c r="Z33" i="6935"/>
  <c r="P33" i="6935"/>
  <c r="V32" i="6935"/>
  <c r="W32" i="6935"/>
  <c r="P32" i="6935"/>
  <c r="V31" i="6935"/>
  <c r="P31" i="6935"/>
  <c r="V30" i="6935"/>
  <c r="W30" i="6935" s="1"/>
  <c r="P30" i="6935"/>
  <c r="V29" i="6935"/>
  <c r="P29" i="6935"/>
  <c r="W28" i="6935"/>
  <c r="V28" i="6935"/>
  <c r="Z28" i="6935" s="1"/>
  <c r="P28" i="6935"/>
  <c r="V27" i="6935"/>
  <c r="P27" i="6935"/>
  <c r="V26" i="6935"/>
  <c r="W26" i="6935" s="1"/>
  <c r="P26" i="6935"/>
  <c r="V25" i="6935"/>
  <c r="Z25" i="6935" s="1"/>
  <c r="P25" i="6935"/>
  <c r="V24" i="6935"/>
  <c r="W24" i="6935" s="1"/>
  <c r="P24" i="6935"/>
  <c r="V23" i="6935"/>
  <c r="P23" i="6935"/>
  <c r="V22" i="6935"/>
  <c r="W22" i="6935" s="1"/>
  <c r="P22" i="6935"/>
  <c r="V21" i="6935"/>
  <c r="P21" i="6935"/>
  <c r="V20" i="6935"/>
  <c r="W20" i="6935" s="1"/>
  <c r="P20" i="6935"/>
  <c r="V19" i="6935"/>
  <c r="P19" i="6935"/>
  <c r="V18" i="6935"/>
  <c r="W18" i="6935" s="1"/>
  <c r="P18" i="6935"/>
  <c r="V17" i="6935"/>
  <c r="Z17" i="6935"/>
  <c r="P17" i="6935"/>
  <c r="V16" i="6935"/>
  <c r="W16" i="6935"/>
  <c r="R16" i="6935"/>
  <c r="P16" i="6935"/>
  <c r="V15" i="6935"/>
  <c r="W15" i="6935" s="1"/>
  <c r="P15" i="6935"/>
  <c r="V14" i="6935"/>
  <c r="P14" i="6935"/>
  <c r="V13" i="6935"/>
  <c r="P13" i="6935"/>
  <c r="V12" i="6935"/>
  <c r="W12" i="6935" s="1"/>
  <c r="T12" i="6935"/>
  <c r="P12" i="6935"/>
  <c r="V11" i="6935"/>
  <c r="P11" i="6935"/>
  <c r="V10" i="6935"/>
  <c r="W10" i="6935" s="1"/>
  <c r="P10" i="6935"/>
  <c r="V9" i="6935"/>
  <c r="P9" i="6935"/>
  <c r="V8" i="6935"/>
  <c r="R8" i="6935"/>
  <c r="T8" i="6935" s="1"/>
  <c r="P8" i="6935"/>
  <c r="V7" i="6935"/>
  <c r="P7" i="6935"/>
  <c r="V6" i="6935"/>
  <c r="P6" i="6935"/>
  <c r="V5" i="6935"/>
  <c r="Z5" i="6935"/>
  <c r="P5" i="6935"/>
  <c r="V4" i="6935"/>
  <c r="W4" i="6935" s="1"/>
  <c r="P4" i="6935"/>
  <c r="V3" i="6935"/>
  <c r="W3" i="6935" s="1"/>
  <c r="P3" i="6935"/>
  <c r="M38" i="6937"/>
  <c r="L38" i="6937"/>
  <c r="M37" i="6937"/>
  <c r="M44" i="6937" s="1"/>
  <c r="L37" i="6937"/>
  <c r="O36" i="6937"/>
  <c r="O37" i="6937" s="1"/>
  <c r="M36" i="6937"/>
  <c r="L36" i="6937"/>
  <c r="E36" i="6937"/>
  <c r="V33" i="6937"/>
  <c r="Z33" i="6937" s="1"/>
  <c r="P33" i="6937"/>
  <c r="V32" i="6937"/>
  <c r="W32" i="6937" s="1"/>
  <c r="P32" i="6937"/>
  <c r="V31" i="6937"/>
  <c r="P31" i="6937"/>
  <c r="V30" i="6937"/>
  <c r="Z30" i="6937" s="1"/>
  <c r="T30" i="6937"/>
  <c r="P30" i="6937"/>
  <c r="V29" i="6937"/>
  <c r="Z29" i="6937" s="1"/>
  <c r="P29" i="6937"/>
  <c r="V28" i="6937"/>
  <c r="P28" i="6937"/>
  <c r="V27" i="6937"/>
  <c r="W27" i="6937" s="1"/>
  <c r="P27" i="6937"/>
  <c r="V26" i="6937"/>
  <c r="W26" i="6937"/>
  <c r="R26" i="6937"/>
  <c r="P26" i="6937"/>
  <c r="V25" i="6937"/>
  <c r="Z25" i="6937" s="1"/>
  <c r="P25" i="6937"/>
  <c r="V24" i="6937"/>
  <c r="Y24" i="6937" s="1"/>
  <c r="W24" i="6937"/>
  <c r="P24" i="6937"/>
  <c r="V23" i="6937"/>
  <c r="P23" i="6937"/>
  <c r="V22" i="6937"/>
  <c r="W22" i="6937" s="1"/>
  <c r="T22" i="6937"/>
  <c r="P22" i="6937"/>
  <c r="V21" i="6937"/>
  <c r="Z21" i="6937" s="1"/>
  <c r="P21" i="6937"/>
  <c r="V20" i="6937"/>
  <c r="W20" i="6937" s="1"/>
  <c r="P20" i="6937"/>
  <c r="V19" i="6937"/>
  <c r="P19" i="6937"/>
  <c r="V18" i="6937"/>
  <c r="W18" i="6937" s="1"/>
  <c r="R18" i="6937"/>
  <c r="P18" i="6937"/>
  <c r="V17" i="6937"/>
  <c r="Z17" i="6937" s="1"/>
  <c r="P17" i="6937"/>
  <c r="V16" i="6937"/>
  <c r="P16" i="6937"/>
  <c r="V15" i="6937"/>
  <c r="W15" i="6937" s="1"/>
  <c r="P15" i="6937"/>
  <c r="V14" i="6937"/>
  <c r="Y14" i="6937" s="1"/>
  <c r="W14" i="6937"/>
  <c r="T14" i="6937"/>
  <c r="P14" i="6937"/>
  <c r="V13" i="6937"/>
  <c r="Z13" i="6937" s="1"/>
  <c r="P13" i="6937"/>
  <c r="V12" i="6937"/>
  <c r="W12" i="6937"/>
  <c r="P12" i="6937"/>
  <c r="V11" i="6937"/>
  <c r="P11" i="6937"/>
  <c r="V10" i="6937"/>
  <c r="W10" i="6937" s="1"/>
  <c r="R10" i="6937"/>
  <c r="P10" i="6937"/>
  <c r="V9" i="6937"/>
  <c r="P9" i="6937"/>
  <c r="V8" i="6937"/>
  <c r="W8" i="6937" s="1"/>
  <c r="P8" i="6937"/>
  <c r="V7" i="6937"/>
  <c r="P7" i="6937"/>
  <c r="V6" i="6937"/>
  <c r="Y6" i="6937" s="1"/>
  <c r="W6" i="6937"/>
  <c r="P6" i="6937"/>
  <c r="V5" i="6937"/>
  <c r="Z5" i="6937" s="1"/>
  <c r="P5" i="6937"/>
  <c r="V4" i="6937"/>
  <c r="W4" i="6937" s="1"/>
  <c r="P4" i="6937"/>
  <c r="V3" i="6937"/>
  <c r="W3" i="6937" s="1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R32" i="6936"/>
  <c r="P32" i="6936"/>
  <c r="V31" i="6936"/>
  <c r="Z31" i="6936"/>
  <c r="P31" i="6936"/>
  <c r="V30" i="6936"/>
  <c r="W30" i="6936" s="1"/>
  <c r="R30" i="6936"/>
  <c r="T30" i="6936" s="1"/>
  <c r="P30" i="6936"/>
  <c r="V29" i="6936"/>
  <c r="W29" i="6936" s="1"/>
  <c r="P29" i="6936"/>
  <c r="V28" i="6936"/>
  <c r="P28" i="6936"/>
  <c r="V27" i="6936"/>
  <c r="P27" i="6936"/>
  <c r="V26" i="6936"/>
  <c r="R26" i="6936"/>
  <c r="T26" i="6936" s="1"/>
  <c r="P26" i="6936"/>
  <c r="V25" i="6936"/>
  <c r="W25" i="6936" s="1"/>
  <c r="P25" i="6936"/>
  <c r="V24" i="6936"/>
  <c r="P24" i="6936"/>
  <c r="V23" i="6936"/>
  <c r="P23" i="6936"/>
  <c r="V22" i="6936"/>
  <c r="Z22" i="6936" s="1"/>
  <c r="R22" i="6936"/>
  <c r="T22" i="6936" s="1"/>
  <c r="P22" i="6936"/>
  <c r="V21" i="6936"/>
  <c r="P21" i="6936"/>
  <c r="V20" i="6936"/>
  <c r="P20" i="6936"/>
  <c r="V19" i="6936"/>
  <c r="Z19" i="6936" s="1"/>
  <c r="P19" i="6936"/>
  <c r="V18" i="6936"/>
  <c r="Z18" i="6936" s="1"/>
  <c r="R18" i="6936"/>
  <c r="T18" i="6936" s="1"/>
  <c r="P18" i="6936"/>
  <c r="V17" i="6936"/>
  <c r="P17" i="6936"/>
  <c r="V16" i="6936"/>
  <c r="P16" i="6936"/>
  <c r="V15" i="6936"/>
  <c r="P15" i="6936"/>
  <c r="V14" i="6936"/>
  <c r="Z14" i="6936" s="1"/>
  <c r="R14" i="6936"/>
  <c r="T14" i="6936"/>
  <c r="P14" i="6936"/>
  <c r="V13" i="6936"/>
  <c r="W13" i="6936" s="1"/>
  <c r="P13" i="6936"/>
  <c r="V12" i="6936"/>
  <c r="P12" i="6936"/>
  <c r="V11" i="6936"/>
  <c r="Z11" i="6936" s="1"/>
  <c r="P11" i="6936"/>
  <c r="V10" i="6936"/>
  <c r="Z10" i="6936" s="1"/>
  <c r="R10" i="6936"/>
  <c r="P10" i="6936"/>
  <c r="V9" i="6936"/>
  <c r="P9" i="6936"/>
  <c r="V8" i="6936"/>
  <c r="W8" i="6936" s="1"/>
  <c r="P8" i="6936"/>
  <c r="V7" i="6936"/>
  <c r="W7" i="6936" s="1"/>
  <c r="P7" i="6936"/>
  <c r="V6" i="6936"/>
  <c r="Z6" i="6936" s="1"/>
  <c r="R6" i="6936"/>
  <c r="T6" i="6936" s="1"/>
  <c r="P6" i="6936"/>
  <c r="V5" i="6936"/>
  <c r="P5" i="6936"/>
  <c r="V4" i="6936"/>
  <c r="W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P33" i="6942"/>
  <c r="V32" i="6942"/>
  <c r="T32" i="6942"/>
  <c r="P32" i="6942"/>
  <c r="V31" i="6942"/>
  <c r="P31" i="6942"/>
  <c r="V30" i="6942"/>
  <c r="W30" i="6942"/>
  <c r="P30" i="6942"/>
  <c r="V29" i="6942"/>
  <c r="Z29" i="6942"/>
  <c r="P29" i="6942"/>
  <c r="V28" i="6942"/>
  <c r="W28" i="6942" s="1"/>
  <c r="AA28" i="6942" s="1"/>
  <c r="R28" i="6942"/>
  <c r="T28" i="6942" s="1"/>
  <c r="P28" i="6942"/>
  <c r="V27" i="6942"/>
  <c r="W27" i="6942" s="1"/>
  <c r="Z27" i="6942"/>
  <c r="P27" i="6942"/>
  <c r="V26" i="6942"/>
  <c r="P26" i="6942"/>
  <c r="V25" i="6942"/>
  <c r="P25" i="6942"/>
  <c r="V24" i="6942"/>
  <c r="Z24" i="6942" s="1"/>
  <c r="T24" i="6942"/>
  <c r="P24" i="6942"/>
  <c r="V23" i="6942"/>
  <c r="P23" i="6942"/>
  <c r="V22" i="6942"/>
  <c r="W22" i="6942" s="1"/>
  <c r="P22" i="6942"/>
  <c r="V21" i="6942"/>
  <c r="P21" i="6942"/>
  <c r="V20" i="6942"/>
  <c r="R20" i="6942"/>
  <c r="T20" i="6942" s="1"/>
  <c r="P20" i="6942"/>
  <c r="V19" i="6942"/>
  <c r="Z19" i="6942" s="1"/>
  <c r="P19" i="6942"/>
  <c r="V18" i="6942"/>
  <c r="W18" i="6942"/>
  <c r="P18" i="6942"/>
  <c r="V17" i="6942"/>
  <c r="P17" i="6942"/>
  <c r="W16" i="6942"/>
  <c r="V16" i="6942"/>
  <c r="Z16" i="6942" s="1"/>
  <c r="T16" i="6942"/>
  <c r="P16" i="6942"/>
  <c r="V15" i="6942"/>
  <c r="Z15" i="6942" s="1"/>
  <c r="P15" i="6942"/>
  <c r="V14" i="6942"/>
  <c r="P14" i="6942"/>
  <c r="V13" i="6942"/>
  <c r="W13" i="6942" s="1"/>
  <c r="P13" i="6942"/>
  <c r="V12" i="6942"/>
  <c r="Y12" i="6942" s="1"/>
  <c r="R12" i="6942"/>
  <c r="T12" i="6942" s="1"/>
  <c r="P12" i="6942"/>
  <c r="V11" i="6942"/>
  <c r="P11" i="6942"/>
  <c r="V10" i="6942"/>
  <c r="W10" i="6942" s="1"/>
  <c r="P10" i="6942"/>
  <c r="V9" i="6942"/>
  <c r="Z9" i="6942" s="1"/>
  <c r="P9" i="6942"/>
  <c r="V8" i="6942"/>
  <c r="W8" i="6942" s="1"/>
  <c r="P8" i="6942"/>
  <c r="V7" i="6942"/>
  <c r="Z7" i="6942"/>
  <c r="P7" i="6942"/>
  <c r="V6" i="6942"/>
  <c r="W6" i="6942" s="1"/>
  <c r="P6" i="6942"/>
  <c r="V5" i="6942"/>
  <c r="P5" i="6942"/>
  <c r="V4" i="6942"/>
  <c r="W4" i="6942" s="1"/>
  <c r="T4" i="6942"/>
  <c r="AA4" i="6942" s="1"/>
  <c r="P4" i="6942"/>
  <c r="V3" i="6942"/>
  <c r="P3" i="6942"/>
  <c r="E37" i="6931"/>
  <c r="B37" i="6931"/>
  <c r="G38" i="6931"/>
  <c r="E38" i="6931"/>
  <c r="B40" i="6931" s="1"/>
  <c r="B38" i="6931"/>
  <c r="G37" i="6931"/>
  <c r="D37" i="6931"/>
  <c r="C37" i="6931"/>
  <c r="Y4" i="6935"/>
  <c r="Y12" i="6935"/>
  <c r="Y28" i="6935"/>
  <c r="Y30" i="6935"/>
  <c r="Y32" i="6935"/>
  <c r="AA12" i="6935"/>
  <c r="R5" i="6935"/>
  <c r="T5" i="6935" s="1"/>
  <c r="W5" i="6935"/>
  <c r="W7" i="6935"/>
  <c r="W9" i="6935"/>
  <c r="W11" i="6935"/>
  <c r="W13" i="6935"/>
  <c r="R17" i="6935"/>
  <c r="T17" i="6935" s="1"/>
  <c r="W17" i="6935"/>
  <c r="W19" i="6935"/>
  <c r="R21" i="6935"/>
  <c r="T21" i="6935" s="1"/>
  <c r="W21" i="6935"/>
  <c r="W23" i="6935"/>
  <c r="R25" i="6935"/>
  <c r="W25" i="6935"/>
  <c r="W27" i="6935"/>
  <c r="R29" i="6935"/>
  <c r="W29" i="6935"/>
  <c r="W31" i="6935"/>
  <c r="R33" i="6935"/>
  <c r="W33" i="6935"/>
  <c r="Z3" i="6937"/>
  <c r="R5" i="6937"/>
  <c r="T5" i="6937" s="1"/>
  <c r="R7" i="6937"/>
  <c r="W7" i="6937"/>
  <c r="R9" i="6937"/>
  <c r="W9" i="6937"/>
  <c r="W11" i="6937"/>
  <c r="R13" i="6937"/>
  <c r="T13" i="6937" s="1"/>
  <c r="R17" i="6937"/>
  <c r="W17" i="6937"/>
  <c r="W19" i="6937"/>
  <c r="R21" i="6937"/>
  <c r="W21" i="6937"/>
  <c r="W23" i="6937"/>
  <c r="R25" i="6937"/>
  <c r="R29" i="6937"/>
  <c r="T29" i="6937" s="1"/>
  <c r="W31" i="6937"/>
  <c r="R33" i="6937"/>
  <c r="T33" i="6937" s="1"/>
  <c r="W33" i="6937"/>
  <c r="R3" i="6936"/>
  <c r="W5" i="6936"/>
  <c r="R7" i="6936"/>
  <c r="T7" i="6936" s="1"/>
  <c r="W9" i="6936"/>
  <c r="R11" i="6936"/>
  <c r="T11" i="6936" s="1"/>
  <c r="W11" i="6936"/>
  <c r="R15" i="6936"/>
  <c r="W15" i="6936"/>
  <c r="W17" i="6936"/>
  <c r="R19" i="6936"/>
  <c r="W19" i="6936"/>
  <c r="W21" i="6936"/>
  <c r="R23" i="6936"/>
  <c r="T23" i="6936"/>
  <c r="AA23" i="6936" s="1"/>
  <c r="W23" i="6936"/>
  <c r="R27" i="6936"/>
  <c r="T27" i="6936" s="1"/>
  <c r="R31" i="6936"/>
  <c r="T31" i="6936" s="1"/>
  <c r="AA31" i="6936" s="1"/>
  <c r="W31" i="6936"/>
  <c r="R33" i="6936"/>
  <c r="T33" i="6936" s="1"/>
  <c r="W33" i="6936"/>
  <c r="Y4" i="6942"/>
  <c r="Y16" i="6942"/>
  <c r="Y28" i="6942"/>
  <c r="R3" i="6942"/>
  <c r="Y3" i="6942" s="1"/>
  <c r="W3" i="6942"/>
  <c r="Z3" i="6942"/>
  <c r="W5" i="6942"/>
  <c r="R7" i="6942"/>
  <c r="T7" i="6942" s="1"/>
  <c r="W7" i="6942"/>
  <c r="T9" i="6942"/>
  <c r="W9" i="6942"/>
  <c r="R11" i="6942"/>
  <c r="T11" i="6942" s="1"/>
  <c r="R15" i="6942"/>
  <c r="W15" i="6942"/>
  <c r="W17" i="6942"/>
  <c r="R19" i="6942"/>
  <c r="T19" i="6942" s="1"/>
  <c r="AA19" i="6942" s="1"/>
  <c r="W19" i="6942"/>
  <c r="W21" i="6942"/>
  <c r="R23" i="6942"/>
  <c r="T23" i="6942" s="1"/>
  <c r="R25" i="6942"/>
  <c r="T25" i="6942" s="1"/>
  <c r="W25" i="6942"/>
  <c r="W29" i="6942"/>
  <c r="R31" i="6942"/>
  <c r="T31" i="6942" s="1"/>
  <c r="R33" i="6942"/>
  <c r="T33" i="6942" s="1"/>
  <c r="AA33" i="6942" s="1"/>
  <c r="W33" i="6942"/>
  <c r="Y31" i="6935"/>
  <c r="Y21" i="6935"/>
  <c r="Y5" i="6935"/>
  <c r="Y33" i="6937"/>
  <c r="T3" i="6936"/>
  <c r="Y33" i="6936"/>
  <c r="Y31" i="6936"/>
  <c r="Y23" i="6936"/>
  <c r="T3" i="6942"/>
  <c r="Y29" i="6942"/>
  <c r="AM22" i="6937"/>
  <c r="AN22" i="6937" s="1"/>
  <c r="AO22" i="6937" s="1"/>
  <c r="AM3" i="6937"/>
  <c r="AN3" i="6937" s="1"/>
  <c r="AM11" i="6937"/>
  <c r="AN11" i="6937" s="1"/>
  <c r="AO11" i="6937" s="1"/>
  <c r="AM15" i="6937"/>
  <c r="AN15" i="6937" s="1"/>
  <c r="AO15" i="6937" s="1"/>
  <c r="AM19" i="6937"/>
  <c r="AN19" i="6937" s="1"/>
  <c r="AO19" i="6937" s="1"/>
  <c r="AM23" i="6937"/>
  <c r="AN23" i="6937" s="1"/>
  <c r="AO23" i="6937" s="1"/>
  <c r="AM27" i="6937"/>
  <c r="AN27" i="6937"/>
  <c r="AO27" i="6937" s="1"/>
  <c r="AM5" i="6936"/>
  <c r="AN5" i="6936" s="1"/>
  <c r="AO5" i="6936" s="1"/>
  <c r="AM18" i="6936"/>
  <c r="AN18" i="6936" s="1"/>
  <c r="AO18" i="6936" s="1"/>
  <c r="AM26" i="6936"/>
  <c r="AN26" i="6936" s="1"/>
  <c r="AO26" i="6936" s="1"/>
  <c r="AM33" i="6936"/>
  <c r="AN33" i="6936" s="1"/>
  <c r="AO33" i="6936" s="1"/>
  <c r="AM7" i="6936"/>
  <c r="AN7" i="6936"/>
  <c r="AO7" i="6936" s="1"/>
  <c r="AM11" i="6936"/>
  <c r="AN11" i="6936" s="1"/>
  <c r="AO11" i="6936" s="1"/>
  <c r="AM16" i="6936"/>
  <c r="AN16" i="6936" s="1"/>
  <c r="AO16" i="6936" s="1"/>
  <c r="AM19" i="6936"/>
  <c r="AN19" i="6936" s="1"/>
  <c r="AO19" i="6936" s="1"/>
  <c r="AM24" i="6936"/>
  <c r="AN24" i="6936" s="1"/>
  <c r="AO24" i="6936" s="1"/>
  <c r="AM23" i="6936"/>
  <c r="AN23" i="6936"/>
  <c r="AO23" i="6936" s="1"/>
  <c r="AM27" i="6936"/>
  <c r="AN27" i="6936" s="1"/>
  <c r="AO27" i="6936" s="1"/>
  <c r="AM32" i="6936"/>
  <c r="AN32" i="6936" s="1"/>
  <c r="AO32" i="6936" s="1"/>
  <c r="AM29" i="6942"/>
  <c r="AM31" i="6942"/>
  <c r="AN31" i="6942" s="1"/>
  <c r="AO31" i="6942" s="1"/>
  <c r="W12" i="6936"/>
  <c r="W16" i="6936"/>
  <c r="Y16" i="6936"/>
  <c r="W20" i="6936"/>
  <c r="AA20" i="6936" s="1"/>
  <c r="W24" i="6936"/>
  <c r="Y24" i="6936"/>
  <c r="W28" i="6936"/>
  <c r="Z4" i="6942"/>
  <c r="Z4" i="6936"/>
  <c r="W6" i="6936"/>
  <c r="AA6" i="6936" s="1"/>
  <c r="Y6" i="6936"/>
  <c r="W18" i="6936"/>
  <c r="AA18" i="6936"/>
  <c r="Y18" i="6936"/>
  <c r="W22" i="6936"/>
  <c r="Y22" i="6936"/>
  <c r="Z8" i="6936"/>
  <c r="Z16" i="6936"/>
  <c r="Z20" i="6936"/>
  <c r="W30" i="6937"/>
  <c r="AA30" i="6937" s="1"/>
  <c r="W6" i="6935"/>
  <c r="W14" i="6935"/>
  <c r="Z21" i="6935"/>
  <c r="Z18" i="6942"/>
  <c r="T32" i="6936"/>
  <c r="AA32" i="6936" s="1"/>
  <c r="Z6" i="6937"/>
  <c r="Z8" i="6937"/>
  <c r="Z10" i="6937"/>
  <c r="Z14" i="6937"/>
  <c r="Z22" i="6937"/>
  <c r="Z26" i="6937"/>
  <c r="Z16" i="6935"/>
  <c r="Z32" i="6935"/>
  <c r="Z31" i="6935"/>
  <c r="Z29" i="6935"/>
  <c r="AM33" i="6935" l="1"/>
  <c r="AN33" i="6935" s="1"/>
  <c r="AO33" i="6935" s="1"/>
  <c r="AM32" i="6935"/>
  <c r="AN32" i="6935" s="1"/>
  <c r="AO32" i="6935" s="1"/>
  <c r="AM31" i="6935"/>
  <c r="AN31" i="6935" s="1"/>
  <c r="AO31" i="6935" s="1"/>
  <c r="AM30" i="6935"/>
  <c r="AN30" i="6935" s="1"/>
  <c r="AO30" i="6935" s="1"/>
  <c r="AM29" i="6935"/>
  <c r="AN29" i="6935" s="1"/>
  <c r="AO29" i="6935" s="1"/>
  <c r="AM27" i="6935"/>
  <c r="AN27" i="6935" s="1"/>
  <c r="AO27" i="6935" s="1"/>
  <c r="AM28" i="6935"/>
  <c r="AN28" i="6935" s="1"/>
  <c r="AO28" i="6935" s="1"/>
  <c r="AM26" i="6935"/>
  <c r="AN26" i="6935" s="1"/>
  <c r="AO26" i="6935" s="1"/>
  <c r="AA26" i="6935"/>
  <c r="AM25" i="6935"/>
  <c r="AN25" i="6935" s="1"/>
  <c r="AO25" i="6935" s="1"/>
  <c r="AM24" i="6935"/>
  <c r="AN24" i="6935" s="1"/>
  <c r="AO24" i="6935" s="1"/>
  <c r="AM22" i="6935"/>
  <c r="AN22" i="6935" s="1"/>
  <c r="AO22" i="6935" s="1"/>
  <c r="AM23" i="6935"/>
  <c r="AN23" i="6935" s="1"/>
  <c r="AO23" i="6935" s="1"/>
  <c r="Z22" i="6935"/>
  <c r="AA21" i="6935"/>
  <c r="AM21" i="6935"/>
  <c r="AN21" i="6935" s="1"/>
  <c r="AO21" i="6935" s="1"/>
  <c r="AM20" i="6935"/>
  <c r="AN20" i="6935" s="1"/>
  <c r="AO20" i="6935" s="1"/>
  <c r="AM18" i="6935"/>
  <c r="AN18" i="6935" s="1"/>
  <c r="AO18" i="6935" s="1"/>
  <c r="AM19" i="6935"/>
  <c r="AN19" i="6935" s="1"/>
  <c r="AO19" i="6935" s="1"/>
  <c r="Z18" i="6935"/>
  <c r="AM17" i="6935"/>
  <c r="AN17" i="6935" s="1"/>
  <c r="AO17" i="6935" s="1"/>
  <c r="AA17" i="6935"/>
  <c r="AM16" i="6935"/>
  <c r="AN16" i="6935" s="1"/>
  <c r="AO16" i="6935" s="1"/>
  <c r="AM15" i="6935"/>
  <c r="AN15" i="6935" s="1"/>
  <c r="AO15" i="6935" s="1"/>
  <c r="AM14" i="6935"/>
  <c r="AN14" i="6935" s="1"/>
  <c r="AO14" i="6935" s="1"/>
  <c r="AM12" i="6935"/>
  <c r="AN12" i="6935" s="1"/>
  <c r="AO12" i="6935" s="1"/>
  <c r="AM13" i="6935"/>
  <c r="AN13" i="6935" s="1"/>
  <c r="AO13" i="6935" s="1"/>
  <c r="AM11" i="6935"/>
  <c r="AN11" i="6935" s="1"/>
  <c r="AO11" i="6935" s="1"/>
  <c r="AM10" i="6935"/>
  <c r="AN10" i="6935" s="1"/>
  <c r="AO10" i="6935" s="1"/>
  <c r="AM8" i="6935"/>
  <c r="AN8" i="6935" s="1"/>
  <c r="AO8" i="6935" s="1"/>
  <c r="AM9" i="6935"/>
  <c r="AN9" i="6935" s="1"/>
  <c r="AO9" i="6935" s="1"/>
  <c r="AM7" i="6935"/>
  <c r="AN7" i="6935" s="1"/>
  <c r="AO7" i="6935" s="1"/>
  <c r="AM6" i="6935"/>
  <c r="AN6" i="6935" s="1"/>
  <c r="AO6" i="6935" s="1"/>
  <c r="AM5" i="6935"/>
  <c r="AN5" i="6935" s="1"/>
  <c r="AO5" i="6935" s="1"/>
  <c r="AM4" i="6935"/>
  <c r="AN4" i="6935" s="1"/>
  <c r="AO4" i="6935" s="1"/>
  <c r="Z4" i="6935"/>
  <c r="M45" i="6935"/>
  <c r="AJ36" i="6935"/>
  <c r="AM3" i="6935"/>
  <c r="AN3" i="6935" s="1"/>
  <c r="V36" i="6935"/>
  <c r="AM32" i="6937"/>
  <c r="AN32" i="6937" s="1"/>
  <c r="AO32" i="6937" s="1"/>
  <c r="AM31" i="6937"/>
  <c r="AN31" i="6937" s="1"/>
  <c r="AO31" i="6937" s="1"/>
  <c r="Y30" i="6937"/>
  <c r="AJ30" i="6937"/>
  <c r="AM30" i="6937"/>
  <c r="AN30" i="6937" s="1"/>
  <c r="AO30" i="6937" s="1"/>
  <c r="W29" i="6937"/>
  <c r="Y29" i="6937"/>
  <c r="AJ29" i="6937"/>
  <c r="AM29" i="6937"/>
  <c r="AN29" i="6937" s="1"/>
  <c r="AO29" i="6937" s="1"/>
  <c r="AM28" i="6937"/>
  <c r="AN28" i="6937" s="1"/>
  <c r="AO28" i="6937" s="1"/>
  <c r="W25" i="6937"/>
  <c r="AM24" i="6937"/>
  <c r="AN24" i="6937" s="1"/>
  <c r="AO24" i="6937" s="1"/>
  <c r="AM25" i="6937"/>
  <c r="AN25" i="6937" s="1"/>
  <c r="AO25" i="6937" s="1"/>
  <c r="AA24" i="6937"/>
  <c r="AA22" i="6937"/>
  <c r="Y22" i="6937"/>
  <c r="AJ21" i="6937"/>
  <c r="AM20" i="6937"/>
  <c r="AN20" i="6937" s="1"/>
  <c r="AO20" i="6937" s="1"/>
  <c r="AM21" i="6937"/>
  <c r="AN21" i="6937" s="1"/>
  <c r="AO21" i="6937" s="1"/>
  <c r="Z20" i="6937"/>
  <c r="Z18" i="6937"/>
  <c r="AJ17" i="6937"/>
  <c r="AM17" i="6937"/>
  <c r="AN17" i="6937" s="1"/>
  <c r="AO17" i="6937" s="1"/>
  <c r="AM16" i="6937"/>
  <c r="AN16" i="6937" s="1"/>
  <c r="AO16" i="6937" s="1"/>
  <c r="Z15" i="6937"/>
  <c r="AJ14" i="6937"/>
  <c r="AM14" i="6937"/>
  <c r="AN14" i="6937" s="1"/>
  <c r="AO14" i="6937" s="1"/>
  <c r="W13" i="6937"/>
  <c r="AA13" i="6937" s="1"/>
  <c r="AJ13" i="6937"/>
  <c r="AM13" i="6937"/>
  <c r="AN13" i="6937" s="1"/>
  <c r="AO13" i="6937" s="1"/>
  <c r="AM12" i="6937"/>
  <c r="AN12" i="6937" s="1"/>
  <c r="AO12" i="6937" s="1"/>
  <c r="Z9" i="6937"/>
  <c r="AM8" i="6937"/>
  <c r="AN8" i="6937" s="1"/>
  <c r="AO8" i="6937" s="1"/>
  <c r="AM9" i="6937"/>
  <c r="AN9" i="6937" s="1"/>
  <c r="AO9" i="6937" s="1"/>
  <c r="Y8" i="6937"/>
  <c r="Z7" i="6937"/>
  <c r="AM7" i="6937"/>
  <c r="AN7" i="6937" s="1"/>
  <c r="AO7" i="6937" s="1"/>
  <c r="AA6" i="6937"/>
  <c r="AJ6" i="6937"/>
  <c r="AM6" i="6937"/>
  <c r="AN6" i="6937" s="1"/>
  <c r="AO6" i="6937" s="1"/>
  <c r="W5" i="6937"/>
  <c r="AA5" i="6937" s="1"/>
  <c r="AJ5" i="6937"/>
  <c r="AM5" i="6937"/>
  <c r="AN5" i="6937" s="1"/>
  <c r="AO5" i="6937" s="1"/>
  <c r="AM4" i="6937"/>
  <c r="AN4" i="6937" s="1"/>
  <c r="AO4" i="6937" s="1"/>
  <c r="M45" i="6937"/>
  <c r="Y32" i="6936"/>
  <c r="AM31" i="6936"/>
  <c r="AN31" i="6936" s="1"/>
  <c r="AO31" i="6936" s="1"/>
  <c r="Z30" i="6936"/>
  <c r="Z29" i="6936"/>
  <c r="Z25" i="6936"/>
  <c r="AM21" i="6936"/>
  <c r="AN21" i="6936" s="1"/>
  <c r="AO21" i="6936" s="1"/>
  <c r="M44" i="6936"/>
  <c r="AM15" i="6936"/>
  <c r="AN15" i="6936" s="1"/>
  <c r="AO15" i="6936" s="1"/>
  <c r="Y14" i="6936"/>
  <c r="W14" i="6936"/>
  <c r="AA14" i="6936" s="1"/>
  <c r="AM13" i="6936"/>
  <c r="AN13" i="6936" s="1"/>
  <c r="AO13" i="6936" s="1"/>
  <c r="Z13" i="6936"/>
  <c r="AA11" i="6936"/>
  <c r="W10" i="6936"/>
  <c r="L45" i="6936"/>
  <c r="AM3" i="6936"/>
  <c r="AN3" i="6936" s="1"/>
  <c r="AO3" i="6936" s="1"/>
  <c r="AA3" i="6936"/>
  <c r="Z33" i="6942"/>
  <c r="AM33" i="6942"/>
  <c r="AN33" i="6942" s="1"/>
  <c r="AO33" i="6942" s="1"/>
  <c r="AM32" i="6942"/>
  <c r="AN32" i="6942" s="1"/>
  <c r="AO32" i="6942" s="1"/>
  <c r="AJ33" i="6942"/>
  <c r="AN29" i="6942"/>
  <c r="AO29" i="6942" s="1"/>
  <c r="AM28" i="6942"/>
  <c r="AN28" i="6942" s="1"/>
  <c r="AO28" i="6942" s="1"/>
  <c r="AJ28" i="6942"/>
  <c r="AM27" i="6942"/>
  <c r="AJ27" i="6942"/>
  <c r="AN27" i="6942"/>
  <c r="AO27" i="6942" s="1"/>
  <c r="AJ26" i="6942"/>
  <c r="AM26" i="6942"/>
  <c r="AN26" i="6942" s="1"/>
  <c r="AO26" i="6942" s="1"/>
  <c r="Z25" i="6942"/>
  <c r="AA25" i="6942"/>
  <c r="AJ25" i="6942"/>
  <c r="AM25" i="6942"/>
  <c r="AN25" i="6942" s="1"/>
  <c r="AO25" i="6942" s="1"/>
  <c r="AM24" i="6942"/>
  <c r="AN24" i="6942" s="1"/>
  <c r="AO24" i="6942" s="1"/>
  <c r="W24" i="6942"/>
  <c r="AA24" i="6942" s="1"/>
  <c r="Y24" i="6942"/>
  <c r="AM23" i="6942"/>
  <c r="AN23" i="6942" s="1"/>
  <c r="AO23" i="6942" s="1"/>
  <c r="AJ23" i="6942"/>
  <c r="AM22" i="6942"/>
  <c r="AN22" i="6942" s="1"/>
  <c r="AO22" i="6942" s="1"/>
  <c r="Z21" i="6942"/>
  <c r="AM21" i="6942"/>
  <c r="AJ21" i="6942"/>
  <c r="AN21" i="6942"/>
  <c r="AO21" i="6942" s="1"/>
  <c r="AJ20" i="6942"/>
  <c r="AM20" i="6942"/>
  <c r="AN20" i="6942" s="1"/>
  <c r="AO20" i="6942" s="1"/>
  <c r="AM19" i="6942"/>
  <c r="AN19" i="6942" s="1"/>
  <c r="AO19" i="6942" s="1"/>
  <c r="AJ19" i="6942"/>
  <c r="AM18" i="6942"/>
  <c r="AN18" i="6942" s="1"/>
  <c r="AO18" i="6942" s="1"/>
  <c r="AJ18" i="6942"/>
  <c r="Z17" i="6942"/>
  <c r="AM17" i="6942"/>
  <c r="AN17" i="6942" s="1"/>
  <c r="AO17" i="6942" s="1"/>
  <c r="AJ17" i="6942"/>
  <c r="AM16" i="6942"/>
  <c r="AN16" i="6942" s="1"/>
  <c r="AO16" i="6942" s="1"/>
  <c r="AJ16" i="6942"/>
  <c r="AM15" i="6942"/>
  <c r="AN15" i="6942" s="1"/>
  <c r="AO15" i="6942" s="1"/>
  <c r="AJ15" i="6942"/>
  <c r="AM14" i="6942"/>
  <c r="AN14" i="6942" s="1"/>
  <c r="AO14" i="6942" s="1"/>
  <c r="AJ14" i="6942"/>
  <c r="Z13" i="6942"/>
  <c r="AM13" i="6942"/>
  <c r="AJ13" i="6942"/>
  <c r="AN13" i="6942"/>
  <c r="AO13" i="6942" s="1"/>
  <c r="W12" i="6942"/>
  <c r="AJ12" i="6942"/>
  <c r="AM12" i="6942"/>
  <c r="AN12" i="6942" s="1"/>
  <c r="AO12" i="6942" s="1"/>
  <c r="AJ11" i="6942"/>
  <c r="AM11" i="6942"/>
  <c r="AM10" i="6942"/>
  <c r="AN10" i="6942" s="1"/>
  <c r="AO10" i="6942" s="1"/>
  <c r="AN11" i="6942"/>
  <c r="AO11" i="6942" s="1"/>
  <c r="AJ10" i="6942"/>
  <c r="Y9" i="6942"/>
  <c r="AA9" i="6942"/>
  <c r="AM9" i="6942"/>
  <c r="AN9" i="6942" s="1"/>
  <c r="AO9" i="6942" s="1"/>
  <c r="AJ9" i="6942"/>
  <c r="Z8" i="6942"/>
  <c r="M44" i="6942"/>
  <c r="AM8" i="6942"/>
  <c r="AN8" i="6942" s="1"/>
  <c r="AO8" i="6942" s="1"/>
  <c r="AJ8" i="6942"/>
  <c r="AM7" i="6942"/>
  <c r="AN7" i="6942" s="1"/>
  <c r="AO7" i="6942" s="1"/>
  <c r="AJ7" i="6942"/>
  <c r="AM6" i="6942"/>
  <c r="AN6" i="6942" s="1"/>
  <c r="AO6" i="6942" s="1"/>
  <c r="Y6" i="6942"/>
  <c r="AA6" i="6942"/>
  <c r="AJ6" i="6942"/>
  <c r="AM5" i="6942"/>
  <c r="AN5" i="6942" s="1"/>
  <c r="AM4" i="6942"/>
  <c r="AN4" i="6942" s="1"/>
  <c r="AO4" i="6942" s="1"/>
  <c r="AJ5" i="6942"/>
  <c r="AJ36" i="6942"/>
  <c r="Y30" i="6942"/>
  <c r="Y30" i="6936"/>
  <c r="AA30" i="6942"/>
  <c r="Z30" i="6942"/>
  <c r="Z30" i="6935"/>
  <c r="R29" i="6936"/>
  <c r="T29" i="6936" s="1"/>
  <c r="T27" i="6942"/>
  <c r="AA27" i="6942" s="1"/>
  <c r="Y27" i="6942"/>
  <c r="Z26" i="6942"/>
  <c r="Z24" i="6937"/>
  <c r="AA22" i="6936"/>
  <c r="AA22" i="6942"/>
  <c r="Y21" i="6936"/>
  <c r="R20" i="6937"/>
  <c r="Y19" i="6942"/>
  <c r="T17" i="6936"/>
  <c r="Y17" i="6936"/>
  <c r="AA16" i="6942"/>
  <c r="Z16" i="6937"/>
  <c r="Z14" i="6942"/>
  <c r="T13" i="6935"/>
  <c r="AA13" i="6935" s="1"/>
  <c r="Y13" i="6935"/>
  <c r="Y13" i="6937"/>
  <c r="R13" i="6936"/>
  <c r="T13" i="6936" s="1"/>
  <c r="AA13" i="6936" s="1"/>
  <c r="AA12" i="6942"/>
  <c r="Z12" i="6937"/>
  <c r="Z10" i="6942"/>
  <c r="R9" i="6935"/>
  <c r="R9" i="6936"/>
  <c r="Y8" i="6942"/>
  <c r="AA8" i="6942"/>
  <c r="T8" i="6937"/>
  <c r="AA8" i="6937" s="1"/>
  <c r="Z6" i="6942"/>
  <c r="R5" i="6936"/>
  <c r="Y5" i="6937"/>
  <c r="F37" i="6931"/>
  <c r="Z4" i="6937"/>
  <c r="Y3" i="6935"/>
  <c r="T3" i="6935"/>
  <c r="Z3" i="6935"/>
  <c r="Y8" i="6936"/>
  <c r="T19" i="6936"/>
  <c r="AA19" i="6936" s="1"/>
  <c r="Y19" i="6936"/>
  <c r="T25" i="6937"/>
  <c r="AA25" i="6937" s="1"/>
  <c r="Y25" i="6937"/>
  <c r="T10" i="6936"/>
  <c r="Y10" i="6936"/>
  <c r="Z26" i="6936"/>
  <c r="Y26" i="6936"/>
  <c r="AO3" i="6937"/>
  <c r="T5" i="6936"/>
  <c r="AA5" i="6936" s="1"/>
  <c r="Y5" i="6936"/>
  <c r="T7" i="6937"/>
  <c r="AA7" i="6937" s="1"/>
  <c r="Y7" i="6937"/>
  <c r="T25" i="6935"/>
  <c r="AA25" i="6935" s="1"/>
  <c r="Y25" i="6935"/>
  <c r="L44" i="6937"/>
  <c r="L45" i="6937"/>
  <c r="AJ10" i="6936"/>
  <c r="AM9" i="6936"/>
  <c r="AN9" i="6936" s="1"/>
  <c r="AO9" i="6936" s="1"/>
  <c r="AJ26" i="6936"/>
  <c r="AM25" i="6936"/>
  <c r="AN25" i="6936" s="1"/>
  <c r="AO25" i="6936" s="1"/>
  <c r="W26" i="6936"/>
  <c r="AM10" i="6936"/>
  <c r="AN10" i="6936" s="1"/>
  <c r="AO10" i="6936" s="1"/>
  <c r="AO3" i="6935"/>
  <c r="Y25" i="6942"/>
  <c r="Y11" i="6936"/>
  <c r="T29" i="6935"/>
  <c r="AA29" i="6935" s="1"/>
  <c r="Y29" i="6935"/>
  <c r="W11" i="6942"/>
  <c r="AA11" i="6942" s="1"/>
  <c r="Z11" i="6942"/>
  <c r="W14" i="6942"/>
  <c r="AA14" i="6942" s="1"/>
  <c r="Y14" i="6942"/>
  <c r="T18" i="6942"/>
  <c r="AA18" i="6942" s="1"/>
  <c r="Y18" i="6942"/>
  <c r="W20" i="6942"/>
  <c r="AA20" i="6942" s="1"/>
  <c r="Y20" i="6942"/>
  <c r="W31" i="6942"/>
  <c r="AA31" i="6942" s="1"/>
  <c r="Z31" i="6942"/>
  <c r="Y16" i="6937"/>
  <c r="W16" i="6937"/>
  <c r="AA16" i="6937" s="1"/>
  <c r="AJ5" i="6936"/>
  <c r="AM4" i="6936"/>
  <c r="AN4" i="6936" s="1"/>
  <c r="AJ21" i="6936"/>
  <c r="AM20" i="6936"/>
  <c r="AN20" i="6936" s="1"/>
  <c r="AO20" i="6936" s="1"/>
  <c r="AA10" i="6936"/>
  <c r="T15" i="6936"/>
  <c r="AA15" i="6936" s="1"/>
  <c r="Y15" i="6936"/>
  <c r="AJ18" i="6936"/>
  <c r="AM17" i="6936"/>
  <c r="AN17" i="6936" s="1"/>
  <c r="AO17" i="6936" s="1"/>
  <c r="AJ10" i="6937"/>
  <c r="AM10" i="6937"/>
  <c r="AN10" i="6937" s="1"/>
  <c r="AO10" i="6937" s="1"/>
  <c r="AJ18" i="6937"/>
  <c r="AM18" i="6937"/>
  <c r="AN18" i="6937" s="1"/>
  <c r="AO18" i="6937" s="1"/>
  <c r="AJ26" i="6937"/>
  <c r="AM26" i="6937"/>
  <c r="AN26" i="6937" s="1"/>
  <c r="AO26" i="6937" s="1"/>
  <c r="AJ34" i="6937"/>
  <c r="AM33" i="6937"/>
  <c r="AN33" i="6937" s="1"/>
  <c r="AO33" i="6937" s="1"/>
  <c r="AA33" i="6936"/>
  <c r="AA29" i="6936"/>
  <c r="T17" i="6937"/>
  <c r="AA17" i="6937" s="1"/>
  <c r="Y17" i="6937"/>
  <c r="T9" i="6937"/>
  <c r="AA9" i="6937" s="1"/>
  <c r="Y9" i="6937"/>
  <c r="T33" i="6935"/>
  <c r="AA33" i="6935" s="1"/>
  <c r="Y33" i="6935"/>
  <c r="Z23" i="6942"/>
  <c r="Y23" i="6942"/>
  <c r="W23" i="6942"/>
  <c r="W26" i="6942"/>
  <c r="AA26" i="6942" s="1"/>
  <c r="Y26" i="6942"/>
  <c r="AA25" i="6936"/>
  <c r="W28" i="6937"/>
  <c r="Z28" i="6937"/>
  <c r="L44" i="6935"/>
  <c r="L45" i="6935"/>
  <c r="Z27" i="6935"/>
  <c r="R27" i="6935"/>
  <c r="T27" i="6935" s="1"/>
  <c r="AA27" i="6935" s="1"/>
  <c r="Z23" i="6935"/>
  <c r="R23" i="6935"/>
  <c r="Z19" i="6935"/>
  <c r="R19" i="6935"/>
  <c r="Z15" i="6935"/>
  <c r="R15" i="6935"/>
  <c r="Z11" i="6935"/>
  <c r="R11" i="6935"/>
  <c r="Z7" i="6935"/>
  <c r="R7" i="6935"/>
  <c r="S36" i="6935"/>
  <c r="Y3" i="6937"/>
  <c r="T3" i="6937"/>
  <c r="AA3" i="6937" s="1"/>
  <c r="Z11" i="6937"/>
  <c r="R11" i="6937"/>
  <c r="T11" i="6937" s="1"/>
  <c r="AA11" i="6937" s="1"/>
  <c r="Z19" i="6937"/>
  <c r="R19" i="6937"/>
  <c r="R23" i="6937"/>
  <c r="Z23" i="6937"/>
  <c r="AA27" i="6937"/>
  <c r="R31" i="6937"/>
  <c r="Z31" i="6937"/>
  <c r="R4" i="6936"/>
  <c r="S36" i="6936"/>
  <c r="AA8" i="6936"/>
  <c r="Z12" i="6936"/>
  <c r="R12" i="6936"/>
  <c r="AA16" i="6936"/>
  <c r="AA24" i="6936"/>
  <c r="R28" i="6936"/>
  <c r="Z28" i="6936"/>
  <c r="R5" i="6942"/>
  <c r="Z5" i="6942"/>
  <c r="S36" i="6942"/>
  <c r="Z24" i="6936"/>
  <c r="Y20" i="6936"/>
  <c r="R21" i="6942"/>
  <c r="R17" i="6942"/>
  <c r="R13" i="6942"/>
  <c r="T13" i="6942" s="1"/>
  <c r="AA13" i="6942" s="1"/>
  <c r="T21" i="6937"/>
  <c r="AA21" i="6937" s="1"/>
  <c r="Y21" i="6937"/>
  <c r="R15" i="6937"/>
  <c r="T15" i="6937" s="1"/>
  <c r="AA15" i="6937" s="1"/>
  <c r="W32" i="6942"/>
  <c r="AA32" i="6942" s="1"/>
  <c r="Z32" i="6942"/>
  <c r="Y32" i="6942"/>
  <c r="Z27" i="6937"/>
  <c r="Y27" i="6935"/>
  <c r="T10" i="6942"/>
  <c r="AA10" i="6942" s="1"/>
  <c r="Y10" i="6942"/>
  <c r="AJ13" i="6936"/>
  <c r="AM12" i="6936"/>
  <c r="AN12" i="6936" s="1"/>
  <c r="AO12" i="6936" s="1"/>
  <c r="AJ29" i="6936"/>
  <c r="AM28" i="6936"/>
  <c r="AN28" i="6936" s="1"/>
  <c r="AO28" i="6936" s="1"/>
  <c r="AA3" i="6942"/>
  <c r="AA21" i="6936"/>
  <c r="AA17" i="6936"/>
  <c r="Y13" i="6936"/>
  <c r="AA29" i="6937"/>
  <c r="B39" i="6931"/>
  <c r="V36" i="6942"/>
  <c r="Y11" i="6937"/>
  <c r="V36" i="6937"/>
  <c r="W8" i="6935"/>
  <c r="W36" i="6935" s="1"/>
  <c r="Y8" i="6935"/>
  <c r="T16" i="6935"/>
  <c r="AA16" i="6935" s="1"/>
  <c r="Y16" i="6935"/>
  <c r="Z22" i="6942"/>
  <c r="L44" i="6942"/>
  <c r="AM30" i="6936"/>
  <c r="AN30" i="6936" s="1"/>
  <c r="AO30" i="6936" s="1"/>
  <c r="AM22" i="6936"/>
  <c r="AN22" i="6936" s="1"/>
  <c r="AO22" i="6936" s="1"/>
  <c r="AM14" i="6936"/>
  <c r="AN14" i="6936" s="1"/>
  <c r="AO14" i="6936" s="1"/>
  <c r="AM6" i="6936"/>
  <c r="AN6" i="6936" s="1"/>
  <c r="AO6" i="6936" s="1"/>
  <c r="Y7" i="6942"/>
  <c r="Y7" i="6936"/>
  <c r="Y25" i="6936"/>
  <c r="AA23" i="6942"/>
  <c r="T15" i="6942"/>
  <c r="AA15" i="6942" s="1"/>
  <c r="Y15" i="6942"/>
  <c r="Y22" i="6942"/>
  <c r="AA7" i="6936"/>
  <c r="AA33" i="6937"/>
  <c r="AA3" i="6935"/>
  <c r="Y26" i="6935"/>
  <c r="V36" i="6936"/>
  <c r="Z3" i="6936"/>
  <c r="Y3" i="6936"/>
  <c r="Z27" i="6936"/>
  <c r="W27" i="6936"/>
  <c r="AA27" i="6936" s="1"/>
  <c r="Y27" i="6936"/>
  <c r="Y29" i="6936"/>
  <c r="AA30" i="6936"/>
  <c r="Y17" i="6935"/>
  <c r="AA30" i="6935"/>
  <c r="Z14" i="6935"/>
  <c r="R14" i="6935"/>
  <c r="R10" i="6935"/>
  <c r="Z10" i="6935"/>
  <c r="Z6" i="6935"/>
  <c r="R6" i="6935"/>
  <c r="T6" i="6935" s="1"/>
  <c r="AA6" i="6935" s="1"/>
  <c r="S36" i="6937"/>
  <c r="R32" i="6937"/>
  <c r="Z32" i="6937"/>
  <c r="Z17" i="6936"/>
  <c r="Z21" i="6936"/>
  <c r="Z33" i="6936"/>
  <c r="AA14" i="6937"/>
  <c r="Z13" i="6935"/>
  <c r="AA32" i="6935"/>
  <c r="AA28" i="6935"/>
  <c r="Z24" i="6935"/>
  <c r="Z20" i="6935"/>
  <c r="Z7" i="6936"/>
  <c r="Z15" i="6936"/>
  <c r="Z23" i="6936"/>
  <c r="Z12" i="6942"/>
  <c r="Z20" i="6942"/>
  <c r="Z28" i="6942"/>
  <c r="Y33" i="6942"/>
  <c r="Y11" i="6942"/>
  <c r="Y31" i="6942"/>
  <c r="Y27" i="6937"/>
  <c r="AA7" i="6942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Z12" i="6935"/>
  <c r="R18" i="6935"/>
  <c r="R20" i="6935"/>
  <c r="R22" i="6935"/>
  <c r="R24" i="6935"/>
  <c r="Z26" i="6935"/>
  <c r="AN36" i="6935" l="1"/>
  <c r="AN37" i="6935" s="1"/>
  <c r="AA8" i="6935"/>
  <c r="AO5" i="6942"/>
  <c r="AN36" i="6942"/>
  <c r="AN37" i="6942" s="1"/>
  <c r="Z36" i="6937"/>
  <c r="Y13" i="6942"/>
  <c r="T9" i="6936"/>
  <c r="AA9" i="6936" s="1"/>
  <c r="Y9" i="6936"/>
  <c r="T9" i="6935"/>
  <c r="AA9" i="6935" s="1"/>
  <c r="Y9" i="6935"/>
  <c r="Z36" i="6936"/>
  <c r="Z36" i="6942"/>
  <c r="T17" i="6942"/>
  <c r="AA17" i="6942" s="1"/>
  <c r="Y17" i="6942"/>
  <c r="T10" i="6935"/>
  <c r="AA10" i="6935" s="1"/>
  <c r="Y10" i="6935"/>
  <c r="T28" i="6936"/>
  <c r="AA28" i="6936" s="1"/>
  <c r="Y28" i="6936"/>
  <c r="T23" i="6937"/>
  <c r="AA23" i="6937" s="1"/>
  <c r="Y23" i="6937"/>
  <c r="AJ36" i="6937"/>
  <c r="AO4" i="6936"/>
  <c r="AN36" i="6936"/>
  <c r="AN37" i="6936" s="1"/>
  <c r="AA28" i="6937"/>
  <c r="R36" i="6942"/>
  <c r="T5" i="6942"/>
  <c r="Y5" i="6942"/>
  <c r="R36" i="6937"/>
  <c r="W36" i="6937"/>
  <c r="T32" i="6937"/>
  <c r="AA32" i="6937" s="1"/>
  <c r="Y32" i="6937"/>
  <c r="Y6" i="6935"/>
  <c r="R36" i="6936"/>
  <c r="T12" i="6936"/>
  <c r="AA12" i="6936" s="1"/>
  <c r="Y12" i="6936"/>
  <c r="Y36" i="6936" s="1"/>
  <c r="T4" i="6936"/>
  <c r="Y4" i="6936"/>
  <c r="T11" i="6935"/>
  <c r="AA11" i="6935" s="1"/>
  <c r="Y11" i="6935"/>
  <c r="T19" i="6935"/>
  <c r="AA19" i="6935" s="1"/>
  <c r="Y19" i="6935"/>
  <c r="AN36" i="6937"/>
  <c r="AN37" i="6937" s="1"/>
  <c r="T14" i="6935"/>
  <c r="AA14" i="6935" s="1"/>
  <c r="Y14" i="6935"/>
  <c r="Y15" i="6937"/>
  <c r="T21" i="6942"/>
  <c r="AA21" i="6942" s="1"/>
  <c r="Y21" i="6942"/>
  <c r="T31" i="6937"/>
  <c r="AA31" i="6937" s="1"/>
  <c r="Y31" i="6937"/>
  <c r="Y19" i="6937"/>
  <c r="T19" i="6937"/>
  <c r="AA19" i="6937" s="1"/>
  <c r="T7" i="6935"/>
  <c r="AA7" i="6935" s="1"/>
  <c r="Y7" i="6935"/>
  <c r="T15" i="6935"/>
  <c r="AA15" i="6935" s="1"/>
  <c r="Y15" i="6935"/>
  <c r="T23" i="6935"/>
  <c r="AA23" i="6935" s="1"/>
  <c r="Y23" i="6935"/>
  <c r="AJ36" i="6936"/>
  <c r="W36" i="6942"/>
  <c r="W36" i="6936"/>
  <c r="AA26" i="6936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AA36" i="6937" l="1"/>
  <c r="Y36" i="6937"/>
  <c r="Y36" i="6935"/>
  <c r="AA4" i="6936"/>
  <c r="AA36" i="6936" s="1"/>
  <c r="T36" i="6936"/>
  <c r="T36" i="6937"/>
  <c r="Y36" i="6942"/>
  <c r="AA5" i="6942"/>
  <c r="AA36" i="6942" s="1"/>
  <c r="T36" i="6942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<sst xmlns="http://schemas.openxmlformats.org/spreadsheetml/2006/main" count="299" uniqueCount="77">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</sst>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20130901</v>
      </c>
      <c r="B6" s="22">
        <v>102088</v>
      </c>
      <c r="C6" s="23">
        <v>55.130252202351897</v>
      </c>
      <c r="D6" s="23">
        <v>27.871080160140998</v>
      </c>
      <c r="E6" s="24">
        <v>3635.6726921472</v>
      </c>
      <c r="F6" s="25">
        <v>3.5613124874099997E-2</v>
      </c>
      <c r="G6" s="21"/>
    </row>
    <row r="7" spans="1:8" x14ac:dyDescent="0.2">
      <c r="A7" s="21">
        <v>20130902</v>
      </c>
      <c r="B7" s="22">
        <v>113479</v>
      </c>
      <c r="C7" s="23">
        <v>55.882467746734598</v>
      </c>
      <c r="D7" s="23">
        <v>27.792865276336698</v>
      </c>
      <c r="E7" s="24">
        <v>4046.7995709696002</v>
      </c>
      <c r="F7" s="25">
        <v>3.5661219881800002E-2</v>
      </c>
      <c r="G7" s="21"/>
    </row>
    <row r="8" spans="1:8" x14ac:dyDescent="0.2">
      <c r="A8" s="21">
        <v>20130903</v>
      </c>
      <c r="B8" s="22">
        <v>115727</v>
      </c>
      <c r="C8" s="23">
        <v>56.438843886057498</v>
      </c>
      <c r="D8" s="23">
        <v>27.768389940261802</v>
      </c>
      <c r="E8" s="24">
        <v>4031.3771414784001</v>
      </c>
      <c r="F8" s="25">
        <v>3.4835234141400002E-2</v>
      </c>
      <c r="G8" s="21"/>
    </row>
    <row r="9" spans="1:8" x14ac:dyDescent="0.2">
      <c r="A9" s="21">
        <v>20130904</v>
      </c>
      <c r="B9" s="22">
        <v>104754</v>
      </c>
      <c r="C9" s="23">
        <v>55.419360160827601</v>
      </c>
      <c r="D9" s="23">
        <v>27.573703384399401</v>
      </c>
      <c r="E9" s="24">
        <v>3581.3889042192</v>
      </c>
      <c r="F9" s="25">
        <v>3.4188564677400002E-2</v>
      </c>
      <c r="G9" s="21"/>
    </row>
    <row r="10" spans="1:8" x14ac:dyDescent="0.2">
      <c r="A10" s="21">
        <v>20130905</v>
      </c>
      <c r="B10" s="22">
        <v>126929</v>
      </c>
      <c r="C10" s="23">
        <v>54.730427106221498</v>
      </c>
      <c r="D10" s="23">
        <v>27.706710815429702</v>
      </c>
      <c r="E10" s="24">
        <v>4450.7112201215996</v>
      </c>
      <c r="F10" s="25">
        <v>3.5064573266299998E-2</v>
      </c>
      <c r="G10" s="21"/>
    </row>
    <row r="11" spans="1:8" x14ac:dyDescent="0.2">
      <c r="A11" s="21">
        <v>20130906</v>
      </c>
      <c r="B11" s="22">
        <v>121780</v>
      </c>
      <c r="C11" s="23">
        <v>54.552625020345097</v>
      </c>
      <c r="D11" s="23">
        <v>27.737074136734002</v>
      </c>
      <c r="E11" s="24">
        <v>4263.6948357888004</v>
      </c>
      <c r="F11" s="25">
        <v>3.50114537345E-2</v>
      </c>
      <c r="G11" s="21"/>
    </row>
    <row r="12" spans="1:8" x14ac:dyDescent="0.2">
      <c r="A12" s="21">
        <v>20130907</v>
      </c>
      <c r="B12" s="22">
        <v>112056</v>
      </c>
      <c r="C12" s="23">
        <v>54.908548037211098</v>
      </c>
      <c r="D12" s="23">
        <v>27.764721870422399</v>
      </c>
      <c r="E12" s="24">
        <v>4001.8484784384</v>
      </c>
      <c r="F12" s="25">
        <v>3.5712933519300001E-2</v>
      </c>
      <c r="G12" s="21"/>
    </row>
    <row r="13" spans="1:8" x14ac:dyDescent="0.2">
      <c r="A13" s="21">
        <v>20130908</v>
      </c>
      <c r="B13" s="22">
        <v>109102</v>
      </c>
      <c r="C13" s="23">
        <v>55.5324516296387</v>
      </c>
      <c r="D13" s="23">
        <v>27.623655478159598</v>
      </c>
      <c r="E13" s="24">
        <v>3896.2521573119998</v>
      </c>
      <c r="F13" s="25">
        <v>3.5712014053900003E-2</v>
      </c>
      <c r="G13" s="21"/>
    </row>
    <row r="14" spans="1:8" x14ac:dyDescent="0.2">
      <c r="A14" s="21">
        <v>20130909</v>
      </c>
      <c r="B14" s="22">
        <v>122901</v>
      </c>
      <c r="C14" s="23">
        <v>55.410617510477699</v>
      </c>
      <c r="D14" s="23">
        <v>27.5310768286387</v>
      </c>
      <c r="E14" s="24">
        <v>4285.6036568064001</v>
      </c>
      <c r="F14" s="25">
        <v>3.4870372550299997E-2</v>
      </c>
      <c r="G14" s="21"/>
    </row>
    <row r="15" spans="1:8" x14ac:dyDescent="0.2">
      <c r="A15" s="21">
        <v>20130910</v>
      </c>
      <c r="B15" s="22">
        <v>126445</v>
      </c>
      <c r="C15" s="23">
        <v>54.950433254241901</v>
      </c>
      <c r="D15" s="23">
        <v>27.418444315592399</v>
      </c>
      <c r="E15" s="24">
        <v>4466.9493052416001</v>
      </c>
      <c r="F15" s="25">
        <v>3.53272118727E-2</v>
      </c>
      <c r="G15" s="21"/>
    </row>
    <row r="16" spans="1:8" x14ac:dyDescent="0.2">
      <c r="A16" s="21">
        <v>20130911</v>
      </c>
      <c r="B16" s="22">
        <v>131620</v>
      </c>
      <c r="C16" s="23">
        <v>54.785516738891602</v>
      </c>
      <c r="D16" s="23">
        <v>27.437561353047698</v>
      </c>
      <c r="E16" s="24">
        <v>4593.3523476480004</v>
      </c>
      <c r="F16" s="25">
        <v>3.4898589482200003E-2</v>
      </c>
      <c r="G16" s="21"/>
    </row>
    <row r="17" spans="1:7" x14ac:dyDescent="0.2">
      <c r="A17" s="21">
        <v>20130912</v>
      </c>
      <c r="B17" s="22">
        <v>114436</v>
      </c>
      <c r="C17" s="23">
        <v>54.461275100708001</v>
      </c>
      <c r="D17" s="23">
        <v>27.343578179677301</v>
      </c>
      <c r="E17" s="24">
        <v>4000.6724230656</v>
      </c>
      <c r="F17" s="25">
        <v>3.4959911418300002E-2</v>
      </c>
      <c r="G17" s="21"/>
    </row>
    <row r="18" spans="1:7" x14ac:dyDescent="0.2">
      <c r="A18" s="21">
        <v>20130913</v>
      </c>
      <c r="B18" s="22">
        <v>66940</v>
      </c>
      <c r="C18" s="23">
        <v>54.998418649037703</v>
      </c>
      <c r="D18" s="23">
        <v>27.268656730651902</v>
      </c>
      <c r="E18" s="24">
        <v>2371.3759206144</v>
      </c>
      <c r="F18" s="25">
        <v>3.5425394690999999E-2</v>
      </c>
      <c r="G18" s="21"/>
    </row>
    <row r="19" spans="1:7" x14ac:dyDescent="0.2">
      <c r="A19" s="21">
        <v>20130914</v>
      </c>
      <c r="B19" s="22">
        <v>45139</v>
      </c>
      <c r="C19" s="23">
        <v>53.415760517120397</v>
      </c>
      <c r="D19" s="23">
        <v>26.805912451310601</v>
      </c>
      <c r="E19" s="24">
        <v>1566.4301932031999</v>
      </c>
      <c r="F19" s="25">
        <v>3.4702368089700002E-2</v>
      </c>
      <c r="G19" s="21"/>
    </row>
    <row r="20" spans="1:7" x14ac:dyDescent="0.2">
      <c r="A20" s="21">
        <v>20130915</v>
      </c>
      <c r="B20" s="22">
        <v>0</v>
      </c>
      <c r="C20" s="23">
        <v>0</v>
      </c>
      <c r="D20" s="23">
        <v>0</v>
      </c>
      <c r="E20" s="24">
        <v>0</v>
      </c>
      <c r="F20" s="25">
        <v>0</v>
      </c>
      <c r="G20" s="21"/>
    </row>
    <row r="21" spans="1:7" x14ac:dyDescent="0.2">
      <c r="A21" s="21">
        <v>20130916</v>
      </c>
      <c r="B21" s="22">
        <v>14119</v>
      </c>
      <c r="C21" s="23">
        <v>50.944498300552397</v>
      </c>
      <c r="D21" s="23">
        <v>27.008274184333001</v>
      </c>
      <c r="E21" s="24">
        <v>494.41237914240003</v>
      </c>
      <c r="F21" s="25">
        <v>3.5017521010200003E-2</v>
      </c>
      <c r="G21" s="21"/>
    </row>
    <row r="22" spans="1:7" x14ac:dyDescent="0.2">
      <c r="A22" s="21">
        <v>20130917</v>
      </c>
      <c r="B22" s="22">
        <v>105895</v>
      </c>
      <c r="C22" s="23">
        <v>54.704102675119998</v>
      </c>
      <c r="D22" s="23">
        <v>27.447336037953701</v>
      </c>
      <c r="E22" s="24">
        <v>3672.4198003199999</v>
      </c>
      <c r="F22" s="25">
        <v>3.4679822468700001E-2</v>
      </c>
      <c r="G22" s="21"/>
    </row>
    <row r="23" spans="1:7" x14ac:dyDescent="0.2">
      <c r="A23" s="21">
        <v>20130918</v>
      </c>
      <c r="B23" s="22">
        <v>127970</v>
      </c>
      <c r="C23" s="23">
        <v>52.461265563964801</v>
      </c>
      <c r="D23" s="23">
        <v>27.075172583262098</v>
      </c>
      <c r="E23" s="24">
        <v>4440.7936622591997</v>
      </c>
      <c r="F23" s="25">
        <v>3.4701833728699998E-2</v>
      </c>
      <c r="G23" s="21"/>
    </row>
    <row r="24" spans="1:7" x14ac:dyDescent="0.2">
      <c r="A24" s="21">
        <v>20130919</v>
      </c>
      <c r="B24" s="22">
        <v>127364</v>
      </c>
      <c r="C24" s="23">
        <v>51.885900656382198</v>
      </c>
      <c r="D24" s="23">
        <v>27.288283268610598</v>
      </c>
      <c r="E24" s="24">
        <v>4381.0139289600002</v>
      </c>
      <c r="F24" s="25">
        <v>3.4397584317100001E-2</v>
      </c>
      <c r="G24" s="21"/>
    </row>
    <row r="25" spans="1:7" x14ac:dyDescent="0.2">
      <c r="A25" s="21">
        <v>20130920</v>
      </c>
      <c r="B25" s="22">
        <v>129580</v>
      </c>
      <c r="C25" s="23">
        <v>51.412521203358999</v>
      </c>
      <c r="D25" s="23">
        <v>27.2773053646088</v>
      </c>
      <c r="E25" s="24">
        <v>4507.6082913791997</v>
      </c>
      <c r="F25" s="25">
        <v>3.4786296429800002E-2</v>
      </c>
      <c r="G25" s="21"/>
    </row>
    <row r="26" spans="1:7" x14ac:dyDescent="0.2">
      <c r="A26" s="21">
        <v>20130921</v>
      </c>
      <c r="B26" s="22">
        <v>118161</v>
      </c>
      <c r="C26" s="23">
        <v>51.658430894215897</v>
      </c>
      <c r="D26" s="23">
        <v>27.314518133799201</v>
      </c>
      <c r="E26" s="24">
        <v>4184.4462815232</v>
      </c>
      <c r="F26" s="25">
        <v>3.54130913036E-2</v>
      </c>
      <c r="G26" s="21"/>
    </row>
    <row r="27" spans="1:7" x14ac:dyDescent="0.2">
      <c r="A27" s="21">
        <v>20130922</v>
      </c>
      <c r="B27" s="22">
        <v>117443</v>
      </c>
      <c r="C27" s="23">
        <v>51.7309761047363</v>
      </c>
      <c r="D27" s="23">
        <v>27.260970671971599</v>
      </c>
      <c r="E27" s="24">
        <v>4067.9889322752001</v>
      </c>
      <c r="F27" s="25">
        <v>3.4637985510200003E-2</v>
      </c>
      <c r="G27" s="21"/>
    </row>
    <row r="28" spans="1:7" x14ac:dyDescent="0.2">
      <c r="A28" s="21">
        <v>20130923</v>
      </c>
      <c r="B28" s="22">
        <v>117336</v>
      </c>
      <c r="C28" s="23">
        <v>51.420679251352901</v>
      </c>
      <c r="D28" s="23">
        <v>27.3644575277964</v>
      </c>
      <c r="E28" s="24">
        <v>4122.6244616448002</v>
      </c>
      <c r="F28" s="25">
        <v>3.5135205407100002E-2</v>
      </c>
      <c r="G28" s="21"/>
    </row>
    <row r="29" spans="1:7" x14ac:dyDescent="0.2">
      <c r="A29" s="21">
        <v>20130924</v>
      </c>
      <c r="B29" s="22">
        <v>128644</v>
      </c>
      <c r="C29" s="23">
        <v>51.472854614257798</v>
      </c>
      <c r="D29" s="23">
        <v>27.3536098798116</v>
      </c>
      <c r="E29" s="24">
        <v>4563.8590546943997</v>
      </c>
      <c r="F29" s="25">
        <v>3.5476656934599997E-2</v>
      </c>
      <c r="G29" s="21"/>
    </row>
    <row r="30" spans="1:7" x14ac:dyDescent="0.2">
      <c r="A30" s="21">
        <v>20130925</v>
      </c>
      <c r="B30" s="22">
        <v>120635</v>
      </c>
      <c r="C30" s="23">
        <v>52.1943758328756</v>
      </c>
      <c r="D30" s="23">
        <v>27.4184790452321</v>
      </c>
      <c r="E30" s="24">
        <v>4246.3854657791999</v>
      </c>
      <c r="F30" s="25">
        <v>3.52002774135E-2</v>
      </c>
      <c r="G30" s="21"/>
    </row>
    <row r="31" spans="1:7" x14ac:dyDescent="0.2">
      <c r="A31" s="21">
        <v>20130926</v>
      </c>
      <c r="B31" s="22">
        <v>125463</v>
      </c>
      <c r="C31" s="23">
        <v>52.735699653625502</v>
      </c>
      <c r="D31" s="23">
        <v>27.428050041198698</v>
      </c>
      <c r="E31" s="24">
        <v>4448.4625400832001</v>
      </c>
      <c r="F31" s="25">
        <v>3.5456369926500003E-2</v>
      </c>
      <c r="G31" s="21"/>
    </row>
    <row r="32" spans="1:7" x14ac:dyDescent="0.2">
      <c r="A32" s="21">
        <v>20130927</v>
      </c>
      <c r="B32" s="22">
        <v>125047</v>
      </c>
      <c r="C32" s="23">
        <v>53.477160771687799</v>
      </c>
      <c r="D32" s="23">
        <v>27.499374787012702</v>
      </c>
      <c r="E32" s="24">
        <v>4451.093592192</v>
      </c>
      <c r="F32" s="25">
        <v>3.5595364880299997E-2</v>
      </c>
      <c r="G32" s="21"/>
    </row>
    <row r="33" spans="1:7" x14ac:dyDescent="0.2">
      <c r="A33" s="21">
        <v>20130928</v>
      </c>
      <c r="B33" s="22">
        <v>118647</v>
      </c>
      <c r="C33" s="23">
        <v>54.414961973826102</v>
      </c>
      <c r="D33" s="23">
        <v>27.531716823577899</v>
      </c>
      <c r="E33" s="24">
        <v>4181.6852711423999</v>
      </c>
      <c r="F33" s="25">
        <v>3.5244761950499998E-2</v>
      </c>
      <c r="G33" s="21"/>
    </row>
    <row r="34" spans="1:7" x14ac:dyDescent="0.2">
      <c r="A34" s="21">
        <v>20130929</v>
      </c>
      <c r="B34" s="22">
        <v>103231</v>
      </c>
      <c r="C34" s="23">
        <v>55.366552035013797</v>
      </c>
      <c r="D34" s="23">
        <v>27.469458500544199</v>
      </c>
      <c r="E34" s="24">
        <v>3618.0417758976</v>
      </c>
      <c r="F34" s="25">
        <v>3.5048016350699998E-2</v>
      </c>
      <c r="G34" s="21"/>
    </row>
    <row r="35" spans="1:7" x14ac:dyDescent="0.2">
      <c r="A35" s="21">
        <v>20130930</v>
      </c>
      <c r="B35" s="22">
        <v>94961</v>
      </c>
      <c r="C35" s="23">
        <v>55.950715065002399</v>
      </c>
      <c r="D35" s="23">
        <v>27.551228761672999</v>
      </c>
      <c r="E35" s="24">
        <v>3374.1843229440001</v>
      </c>
      <c r="F35" s="25">
        <v>3.5532316666300003E-2</v>
      </c>
      <c r="G35" s="21"/>
    </row>
    <row r="36" spans="1:7" x14ac:dyDescent="0.2">
      <c r="A36" s="21"/>
      <c r="B36" s="22"/>
      <c r="C36" s="23"/>
      <c r="D36" s="23"/>
      <c r="E36" s="24"/>
      <c r="F36" s="25"/>
      <c r="G36" s="21"/>
    </row>
    <row r="37" spans="1:7" ht="12.75" customHeight="1" x14ac:dyDescent="0.2">
      <c r="A37" s="34" t="s">
        <v>23</v>
      </c>
      <c r="B37" s="27">
        <f>AVERAGE(B6:B36)</f>
        <v>106263.06666666667</v>
      </c>
      <c r="C37" s="28">
        <f>AVERAGE(C6:C36)</f>
        <v>52.081589738527917</v>
      </c>
      <c r="D37" s="28">
        <f>AVERAGE(D6:D36)</f>
        <v>26.531055551072956</v>
      </c>
      <c r="E37" s="27">
        <f>AVERAGE(E6:E36)</f>
        <v>3731.5716202430399</v>
      </c>
      <c r="F37" s="37">
        <f>E37/B37</f>
        <v>3.5116355449711346E-2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3187892</v>
      </c>
      <c r="C38" s="31" t="s">
        <v>25</v>
      </c>
      <c r="D38" s="31" t="s">
        <v>25</v>
      </c>
      <c r="E38" s="32">
        <f>SUM(E6:E36)</f>
        <v>111947.14860729119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-111947.14860729119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9</v>
      </c>
      <c r="E3" s="54">
        <v>1</v>
      </c>
      <c r="F3" s="55">
        <v>675102</v>
      </c>
      <c r="G3" s="54">
        <v>0</v>
      </c>
      <c r="H3" s="55">
        <v>606984</v>
      </c>
      <c r="I3" s="54">
        <v>0</v>
      </c>
      <c r="J3" s="54">
        <v>3</v>
      </c>
      <c r="K3" s="54">
        <v>0</v>
      </c>
      <c r="L3" s="55">
        <v>312.19229999999999</v>
      </c>
      <c r="M3" s="55">
        <v>28.9</v>
      </c>
      <c r="N3" s="56">
        <v>0</v>
      </c>
      <c r="O3" s="57">
        <v>441</v>
      </c>
      <c r="P3" s="58">
        <f>F4-F3</f>
        <v>441</v>
      </c>
      <c r="Q3" s="38">
        <v>1</v>
      </c>
      <c r="R3" s="59">
        <f>S3/4.1868</f>
        <v>8506.0487422613915</v>
      </c>
      <c r="S3" s="73">
        <f>'Mérida oeste'!F6*1000000</f>
        <v>35613.124874099994</v>
      </c>
      <c r="T3" s="60">
        <f>R3*0.11237</f>
        <v>955.82469716791252</v>
      </c>
      <c r="U3" s="61"/>
      <c r="V3" s="60">
        <f>O3</f>
        <v>441</v>
      </c>
      <c r="W3" s="62">
        <f>V3*35.31467</f>
        <v>15573.769469999999</v>
      </c>
      <c r="X3" s="61"/>
      <c r="Y3" s="63">
        <f>V3*R3/1000000</f>
        <v>3.7511674953372736</v>
      </c>
      <c r="Z3" s="64">
        <f>S3*V3/1000000</f>
        <v>15.705388069478099</v>
      </c>
      <c r="AA3" s="65">
        <f>W3*T3/1000000</f>
        <v>14.88579348742563</v>
      </c>
      <c r="AE3" s="121" t="str">
        <f>RIGHT(F3,6)</f>
        <v>675102</v>
      </c>
      <c r="AF3" s="133"/>
      <c r="AG3" s="134"/>
      <c r="AH3" s="135"/>
      <c r="AI3" s="136">
        <f t="shared" ref="AI3:AI34" si="0">IFERROR(AE3*1,0)</f>
        <v>675102</v>
      </c>
      <c r="AJ3" s="137">
        <f>(AI3-AH3)</f>
        <v>675102</v>
      </c>
      <c r="AK3" s="122"/>
      <c r="AL3" s="138">
        <f>AH4-AH3</f>
        <v>0</v>
      </c>
      <c r="AM3" s="139">
        <f>AI4-AI3</f>
        <v>441</v>
      </c>
      <c r="AN3" s="140">
        <f>(AM3-AL3)</f>
        <v>441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9</v>
      </c>
      <c r="E4" s="68">
        <v>2</v>
      </c>
      <c r="F4" s="69">
        <v>675543</v>
      </c>
      <c r="G4" s="68">
        <v>0</v>
      </c>
      <c r="H4" s="69">
        <v>208837</v>
      </c>
      <c r="I4" s="68">
        <v>0</v>
      </c>
      <c r="J4" s="68">
        <v>2</v>
      </c>
      <c r="K4" s="68">
        <v>0</v>
      </c>
      <c r="L4" s="69">
        <v>310.9248</v>
      </c>
      <c r="M4" s="69">
        <v>27.5</v>
      </c>
      <c r="N4" s="70">
        <v>0</v>
      </c>
      <c r="O4" s="71">
        <v>3063</v>
      </c>
      <c r="P4" s="58">
        <f t="shared" ref="P4:P33" si="2">F5-F4</f>
        <v>3063</v>
      </c>
      <c r="Q4" s="38">
        <v>2</v>
      </c>
      <c r="R4" s="72">
        <f t="shared" ref="R4:R33" si="3">S4/4.1868</f>
        <v>8517.5360374988068</v>
      </c>
      <c r="S4" s="73">
        <f>'Mérida oeste'!F7*1000000</f>
        <v>35661.219881800003</v>
      </c>
      <c r="T4" s="74">
        <f>R4*0.11237</f>
        <v>957.11552453374088</v>
      </c>
      <c r="U4" s="61"/>
      <c r="V4" s="74">
        <f t="shared" ref="V4:V33" si="4">O4</f>
        <v>3063</v>
      </c>
      <c r="W4" s="75">
        <f>V4*35.31467</f>
        <v>108168.83421</v>
      </c>
      <c r="X4" s="61"/>
      <c r="Y4" s="76">
        <f>V4*R4/1000000</f>
        <v>26.089212882858845</v>
      </c>
      <c r="Z4" s="73">
        <f>S4*V4/1000000</f>
        <v>109.23031649795341</v>
      </c>
      <c r="AA4" s="74">
        <f>W4*T4/1000000</f>
        <v>103.5300704931074</v>
      </c>
      <c r="AE4" s="121" t="str">
        <f t="shared" ref="AE4:AE34" si="5">RIGHT(F4,6)</f>
        <v>675543</v>
      </c>
      <c r="AF4" s="142"/>
      <c r="AG4" s="143"/>
      <c r="AH4" s="144"/>
      <c r="AI4" s="145">
        <f t="shared" si="0"/>
        <v>675543</v>
      </c>
      <c r="AJ4" s="146">
        <f t="shared" ref="AJ4:AJ34" si="6">(AI4-AH4)</f>
        <v>675543</v>
      </c>
      <c r="AK4" s="122"/>
      <c r="AL4" s="138">
        <f t="shared" ref="AL4:AM33" si="7">AH5-AH4</f>
        <v>0</v>
      </c>
      <c r="AM4" s="147">
        <f t="shared" si="7"/>
        <v>3063</v>
      </c>
      <c r="AN4" s="148">
        <f t="shared" ref="AN4:AN33" si="8">(AM4-AL4)</f>
        <v>3063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9</v>
      </c>
      <c r="E5" s="68">
        <v>3</v>
      </c>
      <c r="F5" s="69">
        <v>678606</v>
      </c>
      <c r="G5" s="68">
        <v>0</v>
      </c>
      <c r="H5" s="69">
        <v>208976</v>
      </c>
      <c r="I5" s="68">
        <v>0</v>
      </c>
      <c r="J5" s="68">
        <v>2</v>
      </c>
      <c r="K5" s="68">
        <v>0</v>
      </c>
      <c r="L5" s="69">
        <v>310.00709999999998</v>
      </c>
      <c r="M5" s="69">
        <v>27.9</v>
      </c>
      <c r="N5" s="70">
        <v>0</v>
      </c>
      <c r="O5" s="71">
        <v>3556</v>
      </c>
      <c r="P5" s="58">
        <f t="shared" si="2"/>
        <v>3556</v>
      </c>
      <c r="Q5" s="38">
        <v>3</v>
      </c>
      <c r="R5" s="72">
        <f t="shared" si="3"/>
        <v>8320.2527327314438</v>
      </c>
      <c r="S5" s="73">
        <f>'Mérida oeste'!F8*1000000</f>
        <v>34835.234141400004</v>
      </c>
      <c r="T5" s="74">
        <f t="shared" ref="T5:T33" si="9">R5*0.11237</f>
        <v>934.94679957703227</v>
      </c>
      <c r="U5" s="61"/>
      <c r="V5" s="74">
        <f t="shared" si="4"/>
        <v>3556</v>
      </c>
      <c r="W5" s="75">
        <f t="shared" ref="W5:W33" si="10">V5*35.31467</f>
        <v>125578.96652</v>
      </c>
      <c r="X5" s="61"/>
      <c r="Y5" s="76">
        <f t="shared" ref="Y5:Y33" si="11">V5*R5/1000000</f>
        <v>29.586818717593015</v>
      </c>
      <c r="Z5" s="73">
        <f t="shared" ref="Z5:Z33" si="12">S5*V5/1000000</f>
        <v>123.87409260681841</v>
      </c>
      <c r="AA5" s="74">
        <f t="shared" ref="AA5:AA33" si="13">W5*T5/1000000</f>
        <v>117.40965284206528</v>
      </c>
      <c r="AE5" s="121" t="str">
        <f t="shared" si="5"/>
        <v>678606</v>
      </c>
      <c r="AF5" s="142"/>
      <c r="AG5" s="143"/>
      <c r="AH5" s="144"/>
      <c r="AI5" s="145">
        <f t="shared" si="0"/>
        <v>678606</v>
      </c>
      <c r="AJ5" s="146">
        <f t="shared" si="6"/>
        <v>678606</v>
      </c>
      <c r="AK5" s="122"/>
      <c r="AL5" s="138">
        <f t="shared" si="7"/>
        <v>0</v>
      </c>
      <c r="AM5" s="147">
        <f t="shared" si="7"/>
        <v>3556</v>
      </c>
      <c r="AN5" s="148">
        <f t="shared" si="8"/>
        <v>3556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9</v>
      </c>
      <c r="E6" s="68">
        <v>4</v>
      </c>
      <c r="F6" s="69">
        <v>682162</v>
      </c>
      <c r="G6" s="68">
        <v>0</v>
      </c>
      <c r="H6" s="69">
        <v>209138</v>
      </c>
      <c r="I6" s="68">
        <v>0</v>
      </c>
      <c r="J6" s="68">
        <v>2</v>
      </c>
      <c r="K6" s="68">
        <v>0</v>
      </c>
      <c r="L6" s="69">
        <v>309.95609999999999</v>
      </c>
      <c r="M6" s="69">
        <v>27.4</v>
      </c>
      <c r="N6" s="70">
        <v>0</v>
      </c>
      <c r="O6" s="71">
        <v>3291</v>
      </c>
      <c r="P6" s="58">
        <f t="shared" si="2"/>
        <v>3291</v>
      </c>
      <c r="Q6" s="38">
        <v>4</v>
      </c>
      <c r="R6" s="72">
        <f t="shared" si="3"/>
        <v>8165.7983847807409</v>
      </c>
      <c r="S6" s="73">
        <f>'Mérida oeste'!F9*1000000</f>
        <v>34188.564677400005</v>
      </c>
      <c r="T6" s="74">
        <f t="shared" si="9"/>
        <v>917.59076449781185</v>
      </c>
      <c r="U6" s="61"/>
      <c r="V6" s="74">
        <f t="shared" si="4"/>
        <v>3291</v>
      </c>
      <c r="W6" s="75">
        <f t="shared" si="10"/>
        <v>116220.57897</v>
      </c>
      <c r="X6" s="61"/>
      <c r="Y6" s="76">
        <f t="shared" si="11"/>
        <v>26.873642484313418</v>
      </c>
      <c r="Z6" s="73">
        <f t="shared" si="12"/>
        <v>112.51456635332342</v>
      </c>
      <c r="AA6" s="74">
        <f t="shared" si="13"/>
        <v>106.64292990746061</v>
      </c>
      <c r="AE6" s="121" t="str">
        <f t="shared" si="5"/>
        <v>682162</v>
      </c>
      <c r="AF6" s="142"/>
      <c r="AG6" s="143"/>
      <c r="AH6" s="144"/>
      <c r="AI6" s="145">
        <f t="shared" si="0"/>
        <v>682162</v>
      </c>
      <c r="AJ6" s="146">
        <f t="shared" si="6"/>
        <v>682162</v>
      </c>
      <c r="AK6" s="122"/>
      <c r="AL6" s="138">
        <f t="shared" si="7"/>
        <v>0</v>
      </c>
      <c r="AM6" s="147">
        <f t="shared" si="7"/>
        <v>3291</v>
      </c>
      <c r="AN6" s="148">
        <f t="shared" si="8"/>
        <v>3291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9</v>
      </c>
      <c r="E7" s="68">
        <v>5</v>
      </c>
      <c r="F7" s="69">
        <v>685453</v>
      </c>
      <c r="G7" s="68">
        <v>0</v>
      </c>
      <c r="H7" s="69">
        <v>209288</v>
      </c>
      <c r="I7" s="68">
        <v>0</v>
      </c>
      <c r="J7" s="68">
        <v>2</v>
      </c>
      <c r="K7" s="68">
        <v>0</v>
      </c>
      <c r="L7" s="69">
        <v>309.1026</v>
      </c>
      <c r="M7" s="69">
        <v>27.3</v>
      </c>
      <c r="N7" s="70">
        <v>0</v>
      </c>
      <c r="O7" s="71">
        <v>3742</v>
      </c>
      <c r="P7" s="58">
        <f t="shared" si="2"/>
        <v>3742</v>
      </c>
      <c r="Q7" s="38">
        <v>5</v>
      </c>
      <c r="R7" s="72">
        <f t="shared" si="3"/>
        <v>8375.0294416499455</v>
      </c>
      <c r="S7" s="73">
        <f>'Mérida oeste'!F10*1000000</f>
        <v>35064.573266299994</v>
      </c>
      <c r="T7" s="74">
        <f t="shared" si="9"/>
        <v>941.10205835820432</v>
      </c>
      <c r="U7" s="61"/>
      <c r="V7" s="74">
        <f t="shared" si="4"/>
        <v>3742</v>
      </c>
      <c r="W7" s="75">
        <f t="shared" si="10"/>
        <v>132147.49513999998</v>
      </c>
      <c r="X7" s="61"/>
      <c r="Y7" s="76">
        <f t="shared" si="11"/>
        <v>31.339360170654096</v>
      </c>
      <c r="Z7" s="73">
        <f t="shared" si="12"/>
        <v>131.21163316249459</v>
      </c>
      <c r="AA7" s="74">
        <f t="shared" si="13"/>
        <v>124.3642796831348</v>
      </c>
      <c r="AE7" s="121" t="str">
        <f t="shared" si="5"/>
        <v>685453</v>
      </c>
      <c r="AF7" s="142"/>
      <c r="AG7" s="143"/>
      <c r="AH7" s="144"/>
      <c r="AI7" s="145">
        <f t="shared" si="0"/>
        <v>685453</v>
      </c>
      <c r="AJ7" s="146">
        <f t="shared" si="6"/>
        <v>685453</v>
      </c>
      <c r="AK7" s="122"/>
      <c r="AL7" s="138">
        <f t="shared" si="7"/>
        <v>0</v>
      </c>
      <c r="AM7" s="147">
        <f t="shared" si="7"/>
        <v>3742</v>
      </c>
      <c r="AN7" s="148">
        <f t="shared" si="8"/>
        <v>3742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9</v>
      </c>
      <c r="E8" s="68">
        <v>6</v>
      </c>
      <c r="F8" s="69">
        <v>689195</v>
      </c>
      <c r="G8" s="68">
        <v>0</v>
      </c>
      <c r="H8" s="69">
        <v>209458</v>
      </c>
      <c r="I8" s="68">
        <v>0</v>
      </c>
      <c r="J8" s="68">
        <v>2</v>
      </c>
      <c r="K8" s="68">
        <v>0</v>
      </c>
      <c r="L8" s="69">
        <v>309.36700000000002</v>
      </c>
      <c r="M8" s="69">
        <v>28.3</v>
      </c>
      <c r="N8" s="70">
        <v>0</v>
      </c>
      <c r="O8" s="71">
        <v>2889</v>
      </c>
      <c r="P8" s="58">
        <f t="shared" si="2"/>
        <v>2889</v>
      </c>
      <c r="Q8" s="38">
        <v>6</v>
      </c>
      <c r="R8" s="72">
        <f t="shared" si="3"/>
        <v>8362.3420594487434</v>
      </c>
      <c r="S8" s="73">
        <f>'Mérida oeste'!F11*1000000</f>
        <v>35011.453734499999</v>
      </c>
      <c r="T8" s="74">
        <f t="shared" si="9"/>
        <v>939.67637722025529</v>
      </c>
      <c r="U8" s="61"/>
      <c r="V8" s="74">
        <f t="shared" si="4"/>
        <v>2889</v>
      </c>
      <c r="W8" s="75">
        <f t="shared" si="10"/>
        <v>102024.08163</v>
      </c>
      <c r="X8" s="61"/>
      <c r="Y8" s="76">
        <f t="shared" si="11"/>
        <v>24.158806209747418</v>
      </c>
      <c r="Z8" s="73">
        <f t="shared" si="12"/>
        <v>101.14808983897049</v>
      </c>
      <c r="AA8" s="74">
        <f t="shared" si="13"/>
        <v>95.869619415301997</v>
      </c>
      <c r="AE8" s="121" t="str">
        <f t="shared" si="5"/>
        <v>689195</v>
      </c>
      <c r="AF8" s="142"/>
      <c r="AG8" s="143"/>
      <c r="AH8" s="144"/>
      <c r="AI8" s="145">
        <f t="shared" si="0"/>
        <v>689195</v>
      </c>
      <c r="AJ8" s="146">
        <f t="shared" si="6"/>
        <v>689195</v>
      </c>
      <c r="AK8" s="122"/>
      <c r="AL8" s="138">
        <f t="shared" si="7"/>
        <v>0</v>
      </c>
      <c r="AM8" s="147">
        <f t="shared" si="7"/>
        <v>2889</v>
      </c>
      <c r="AN8" s="148">
        <f t="shared" si="8"/>
        <v>2889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9</v>
      </c>
      <c r="E9" s="68">
        <v>7</v>
      </c>
      <c r="F9" s="69">
        <v>692084</v>
      </c>
      <c r="G9" s="68">
        <v>0</v>
      </c>
      <c r="H9" s="69">
        <v>209590</v>
      </c>
      <c r="I9" s="68">
        <v>0</v>
      </c>
      <c r="J9" s="68">
        <v>2</v>
      </c>
      <c r="K9" s="68">
        <v>0</v>
      </c>
      <c r="L9" s="69">
        <v>309.68310000000002</v>
      </c>
      <c r="M9" s="69">
        <v>28.8</v>
      </c>
      <c r="N9" s="70">
        <v>0</v>
      </c>
      <c r="O9" s="71">
        <v>1456</v>
      </c>
      <c r="P9" s="58">
        <f t="shared" si="2"/>
        <v>1456</v>
      </c>
      <c r="Q9" s="38">
        <v>7</v>
      </c>
      <c r="R9" s="72">
        <f t="shared" si="3"/>
        <v>8529.8876276153624</v>
      </c>
      <c r="S9" s="73">
        <f>'Mérida oeste'!F12*1000000</f>
        <v>35712.933519300001</v>
      </c>
      <c r="T9" s="74">
        <f t="shared" si="9"/>
        <v>958.50347271513829</v>
      </c>
      <c r="U9" s="61"/>
      <c r="V9" s="74">
        <f t="shared" si="4"/>
        <v>1456</v>
      </c>
      <c r="W9" s="75">
        <f t="shared" si="10"/>
        <v>51418.159520000001</v>
      </c>
      <c r="X9" s="61"/>
      <c r="Y9" s="76">
        <f t="shared" si="11"/>
        <v>12.419516385807967</v>
      </c>
      <c r="Z9" s="73">
        <f t="shared" si="12"/>
        <v>51.998031204100805</v>
      </c>
      <c r="AA9" s="74">
        <f t="shared" si="13"/>
        <v>49.284484460540952</v>
      </c>
      <c r="AE9" s="121" t="str">
        <f t="shared" si="5"/>
        <v>692084</v>
      </c>
      <c r="AF9" s="142"/>
      <c r="AG9" s="143"/>
      <c r="AH9" s="144"/>
      <c r="AI9" s="145">
        <f t="shared" si="0"/>
        <v>692084</v>
      </c>
      <c r="AJ9" s="146">
        <f t="shared" si="6"/>
        <v>692084</v>
      </c>
      <c r="AK9" s="122"/>
      <c r="AL9" s="138">
        <f t="shared" si="7"/>
        <v>0</v>
      </c>
      <c r="AM9" s="147">
        <f t="shared" si="7"/>
        <v>1456</v>
      </c>
      <c r="AN9" s="148">
        <f t="shared" si="8"/>
        <v>1456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9</v>
      </c>
      <c r="E10" s="68">
        <v>8</v>
      </c>
      <c r="F10" s="69">
        <v>693540</v>
      </c>
      <c r="G10" s="68">
        <v>0</v>
      </c>
      <c r="H10" s="69">
        <v>209658</v>
      </c>
      <c r="I10" s="68">
        <v>0</v>
      </c>
      <c r="J10" s="68">
        <v>2</v>
      </c>
      <c r="K10" s="68">
        <v>0</v>
      </c>
      <c r="L10" s="69">
        <v>310.46179999999998</v>
      </c>
      <c r="M10" s="69">
        <v>28.8</v>
      </c>
      <c r="N10" s="70">
        <v>0</v>
      </c>
      <c r="O10" s="71">
        <v>203</v>
      </c>
      <c r="P10" s="58">
        <f t="shared" si="2"/>
        <v>203</v>
      </c>
      <c r="Q10" s="38">
        <v>8</v>
      </c>
      <c r="R10" s="72">
        <f t="shared" si="3"/>
        <v>8529.6680170774835</v>
      </c>
      <c r="S10" s="73">
        <f>'Mérida oeste'!F13*1000000</f>
        <v>35712.014053900006</v>
      </c>
      <c r="T10" s="74">
        <f t="shared" si="9"/>
        <v>958.47879507899677</v>
      </c>
      <c r="U10" s="61"/>
      <c r="V10" s="74">
        <f t="shared" si="4"/>
        <v>203</v>
      </c>
      <c r="W10" s="75">
        <f t="shared" si="10"/>
        <v>7168.8780100000004</v>
      </c>
      <c r="X10" s="61"/>
      <c r="Y10" s="76">
        <f t="shared" si="11"/>
        <v>1.7315226074667291</v>
      </c>
      <c r="Z10" s="73">
        <f t="shared" si="12"/>
        <v>7.2495388529417015</v>
      </c>
      <c r="AA10" s="74">
        <f t="shared" si="13"/>
        <v>6.8712175570931162</v>
      </c>
      <c r="AE10" s="121" t="str">
        <f t="shared" si="5"/>
        <v>693540</v>
      </c>
      <c r="AF10" s="142"/>
      <c r="AG10" s="143"/>
      <c r="AH10" s="144"/>
      <c r="AI10" s="145">
        <f t="shared" si="0"/>
        <v>693540</v>
      </c>
      <c r="AJ10" s="146">
        <f t="shared" si="6"/>
        <v>693540</v>
      </c>
      <c r="AK10" s="122"/>
      <c r="AL10" s="138">
        <f t="shared" si="7"/>
        <v>0</v>
      </c>
      <c r="AM10" s="147">
        <f t="shared" si="7"/>
        <v>203</v>
      </c>
      <c r="AN10" s="148">
        <f t="shared" si="8"/>
        <v>203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9</v>
      </c>
      <c r="E11" s="68">
        <v>9</v>
      </c>
      <c r="F11" s="69">
        <v>693743</v>
      </c>
      <c r="G11" s="68">
        <v>0</v>
      </c>
      <c r="H11" s="69">
        <v>209667</v>
      </c>
      <c r="I11" s="68">
        <v>0</v>
      </c>
      <c r="J11" s="68">
        <v>2</v>
      </c>
      <c r="K11" s="68">
        <v>0</v>
      </c>
      <c r="L11" s="69">
        <v>310.82859999999999</v>
      </c>
      <c r="M11" s="69">
        <v>28.5</v>
      </c>
      <c r="N11" s="70">
        <v>0</v>
      </c>
      <c r="O11" s="71">
        <v>1816</v>
      </c>
      <c r="P11" s="58">
        <f t="shared" si="2"/>
        <v>1816</v>
      </c>
      <c r="Q11" s="38">
        <v>9</v>
      </c>
      <c r="R11" s="77">
        <f t="shared" si="3"/>
        <v>8328.6453975112254</v>
      </c>
      <c r="S11" s="73">
        <f>'Mérida oeste'!F14*1000000</f>
        <v>34870.372550299995</v>
      </c>
      <c r="T11" s="74">
        <f t="shared" si="9"/>
        <v>935.88988331833639</v>
      </c>
      <c r="V11" s="78">
        <f t="shared" si="4"/>
        <v>1816</v>
      </c>
      <c r="W11" s="79">
        <f t="shared" si="10"/>
        <v>64131.440719999999</v>
      </c>
      <c r="Y11" s="76">
        <f t="shared" si="11"/>
        <v>15.124820041880385</v>
      </c>
      <c r="Z11" s="73">
        <f t="shared" si="12"/>
        <v>63.32459655134479</v>
      </c>
      <c r="AA11" s="74">
        <f t="shared" si="13"/>
        <v>60.019966572477607</v>
      </c>
      <c r="AE11" s="121" t="str">
        <f t="shared" si="5"/>
        <v>693743</v>
      </c>
      <c r="AF11" s="142"/>
      <c r="AG11" s="143"/>
      <c r="AH11" s="144"/>
      <c r="AI11" s="145">
        <f t="shared" si="0"/>
        <v>693743</v>
      </c>
      <c r="AJ11" s="146">
        <f t="shared" si="6"/>
        <v>693743</v>
      </c>
      <c r="AK11" s="122"/>
      <c r="AL11" s="138">
        <f t="shared" si="7"/>
        <v>0</v>
      </c>
      <c r="AM11" s="147">
        <f t="shared" si="7"/>
        <v>1816</v>
      </c>
      <c r="AN11" s="148">
        <f t="shared" si="8"/>
        <v>1816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9</v>
      </c>
      <c r="E12" s="68">
        <v>10</v>
      </c>
      <c r="F12" s="69">
        <v>695559</v>
      </c>
      <c r="G12" s="68">
        <v>0</v>
      </c>
      <c r="H12" s="69">
        <v>209750</v>
      </c>
      <c r="I12" s="68">
        <v>0</v>
      </c>
      <c r="J12" s="68">
        <v>2</v>
      </c>
      <c r="K12" s="68">
        <v>0</v>
      </c>
      <c r="L12" s="69">
        <v>309.68740000000003</v>
      </c>
      <c r="M12" s="69">
        <v>27.6</v>
      </c>
      <c r="N12" s="70">
        <v>0</v>
      </c>
      <c r="O12" s="71">
        <v>1606</v>
      </c>
      <c r="P12" s="58">
        <f t="shared" si="2"/>
        <v>1606</v>
      </c>
      <c r="Q12" s="38">
        <v>10</v>
      </c>
      <c r="R12" s="77">
        <f t="shared" si="3"/>
        <v>8437.7595950845516</v>
      </c>
      <c r="S12" s="73">
        <f>'Mérida oeste'!F15*1000000</f>
        <v>35327.211872699998</v>
      </c>
      <c r="T12" s="74">
        <f t="shared" si="9"/>
        <v>948.15104569965104</v>
      </c>
      <c r="V12" s="78">
        <f t="shared" si="4"/>
        <v>1606</v>
      </c>
      <c r="W12" s="79">
        <f t="shared" si="10"/>
        <v>56715.36002</v>
      </c>
      <c r="Y12" s="76">
        <f t="shared" si="11"/>
        <v>13.551041909705789</v>
      </c>
      <c r="Z12" s="73">
        <f t="shared" si="12"/>
        <v>56.7355022675562</v>
      </c>
      <c r="AA12" s="74">
        <f t="shared" si="13"/>
        <v>53.774727910195182</v>
      </c>
      <c r="AE12" s="121" t="str">
        <f t="shared" si="5"/>
        <v>695559</v>
      </c>
      <c r="AF12" s="142"/>
      <c r="AG12" s="143"/>
      <c r="AH12" s="144"/>
      <c r="AI12" s="145">
        <f t="shared" si="0"/>
        <v>695559</v>
      </c>
      <c r="AJ12" s="146">
        <f t="shared" si="6"/>
        <v>695559</v>
      </c>
      <c r="AK12" s="122"/>
      <c r="AL12" s="138">
        <f t="shared" si="7"/>
        <v>0</v>
      </c>
      <c r="AM12" s="147">
        <f t="shared" si="7"/>
        <v>1606</v>
      </c>
      <c r="AN12" s="148">
        <f t="shared" si="8"/>
        <v>1606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9</v>
      </c>
      <c r="E13" s="68">
        <v>11</v>
      </c>
      <c r="F13" s="69">
        <v>697165</v>
      </c>
      <c r="G13" s="68">
        <v>0</v>
      </c>
      <c r="H13" s="69">
        <v>209823</v>
      </c>
      <c r="I13" s="68">
        <v>0</v>
      </c>
      <c r="J13" s="68">
        <v>2</v>
      </c>
      <c r="K13" s="68">
        <v>0</v>
      </c>
      <c r="L13" s="69">
        <v>309.41320000000002</v>
      </c>
      <c r="M13" s="69">
        <v>27.3</v>
      </c>
      <c r="N13" s="70">
        <v>0</v>
      </c>
      <c r="O13" s="71">
        <v>1365</v>
      </c>
      <c r="P13" s="58">
        <f t="shared" si="2"/>
        <v>1365</v>
      </c>
      <c r="Q13" s="38">
        <v>11</v>
      </c>
      <c r="R13" s="77">
        <f t="shared" si="3"/>
        <v>8335.38489591096</v>
      </c>
      <c r="S13" s="73">
        <f>'Mérida oeste'!F16*1000000</f>
        <v>34898.589482200005</v>
      </c>
      <c r="T13" s="74">
        <f t="shared" si="9"/>
        <v>936.64720075351454</v>
      </c>
      <c r="V13" s="78">
        <f t="shared" si="4"/>
        <v>1365</v>
      </c>
      <c r="W13" s="79">
        <f t="shared" si="10"/>
        <v>48204.524550000002</v>
      </c>
      <c r="Y13" s="76">
        <f t="shared" si="11"/>
        <v>11.37780038291846</v>
      </c>
      <c r="Z13" s="73">
        <f t="shared" si="12"/>
        <v>47.636574643203005</v>
      </c>
      <c r="AA13" s="74">
        <f t="shared" si="13"/>
        <v>45.150632983411576</v>
      </c>
      <c r="AE13" s="121" t="str">
        <f t="shared" si="5"/>
        <v>697165</v>
      </c>
      <c r="AF13" s="142"/>
      <c r="AG13" s="143"/>
      <c r="AH13" s="144"/>
      <c r="AI13" s="145">
        <f t="shared" si="0"/>
        <v>697165</v>
      </c>
      <c r="AJ13" s="146">
        <f t="shared" si="6"/>
        <v>697165</v>
      </c>
      <c r="AK13" s="122"/>
      <c r="AL13" s="138">
        <f t="shared" si="7"/>
        <v>0</v>
      </c>
      <c r="AM13" s="147">
        <f t="shared" si="7"/>
        <v>1365</v>
      </c>
      <c r="AN13" s="148">
        <f t="shared" si="8"/>
        <v>1365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9</v>
      </c>
      <c r="E14" s="68">
        <v>12</v>
      </c>
      <c r="F14" s="69">
        <v>698530</v>
      </c>
      <c r="G14" s="68">
        <v>0</v>
      </c>
      <c r="H14" s="69">
        <v>209885</v>
      </c>
      <c r="I14" s="68">
        <v>0</v>
      </c>
      <c r="J14" s="68">
        <v>2</v>
      </c>
      <c r="K14" s="68">
        <v>0</v>
      </c>
      <c r="L14" s="69">
        <v>309.03769999999997</v>
      </c>
      <c r="M14" s="69">
        <v>27.8</v>
      </c>
      <c r="N14" s="70">
        <v>0</v>
      </c>
      <c r="O14" s="71">
        <v>1060</v>
      </c>
      <c r="P14" s="58">
        <f t="shared" si="2"/>
        <v>1060</v>
      </c>
      <c r="Q14" s="38">
        <v>12</v>
      </c>
      <c r="R14" s="77">
        <f t="shared" si="3"/>
        <v>8350.031388721698</v>
      </c>
      <c r="S14" s="73">
        <f>'Mérida oeste'!F17*1000000</f>
        <v>34959.911418300006</v>
      </c>
      <c r="T14" s="74">
        <f t="shared" si="9"/>
        <v>938.29302715065717</v>
      </c>
      <c r="V14" s="78">
        <f t="shared" si="4"/>
        <v>1060</v>
      </c>
      <c r="W14" s="79">
        <f t="shared" si="10"/>
        <v>37433.550199999998</v>
      </c>
      <c r="Y14" s="76">
        <f t="shared" si="11"/>
        <v>8.8510332720449991</v>
      </c>
      <c r="Z14" s="73">
        <f t="shared" si="12"/>
        <v>37.057506103398005</v>
      </c>
      <c r="AA14" s="74">
        <f t="shared" si="13"/>
        <v>35.123639134154089</v>
      </c>
      <c r="AE14" s="121" t="str">
        <f t="shared" si="5"/>
        <v>698530</v>
      </c>
      <c r="AF14" s="142"/>
      <c r="AG14" s="143"/>
      <c r="AH14" s="144"/>
      <c r="AI14" s="145">
        <f t="shared" si="0"/>
        <v>698530</v>
      </c>
      <c r="AJ14" s="146">
        <f t="shared" si="6"/>
        <v>698530</v>
      </c>
      <c r="AK14" s="122"/>
      <c r="AL14" s="138">
        <f t="shared" si="7"/>
        <v>0</v>
      </c>
      <c r="AM14" s="147">
        <f t="shared" si="7"/>
        <v>1060</v>
      </c>
      <c r="AN14" s="148">
        <f t="shared" si="8"/>
        <v>1060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9</v>
      </c>
      <c r="E15" s="68">
        <v>13</v>
      </c>
      <c r="F15" s="69">
        <v>699590</v>
      </c>
      <c r="G15" s="68">
        <v>0</v>
      </c>
      <c r="H15" s="69">
        <v>209933</v>
      </c>
      <c r="I15" s="68">
        <v>0</v>
      </c>
      <c r="J15" s="68">
        <v>2</v>
      </c>
      <c r="K15" s="68">
        <v>0</v>
      </c>
      <c r="L15" s="69">
        <v>310.40820000000002</v>
      </c>
      <c r="M15" s="69">
        <v>27.2</v>
      </c>
      <c r="N15" s="70">
        <v>0</v>
      </c>
      <c r="O15" s="71">
        <v>1608</v>
      </c>
      <c r="P15" s="58">
        <f t="shared" si="2"/>
        <v>1608</v>
      </c>
      <c r="Q15" s="38">
        <v>13</v>
      </c>
      <c r="R15" s="77">
        <f t="shared" si="3"/>
        <v>8461.2101583548301</v>
      </c>
      <c r="S15" s="73">
        <f>'Mérida oeste'!F18*1000000</f>
        <v>35425.394691000001</v>
      </c>
      <c r="T15" s="74">
        <f t="shared" si="9"/>
        <v>950.78618549433224</v>
      </c>
      <c r="V15" s="78">
        <f t="shared" si="4"/>
        <v>1608</v>
      </c>
      <c r="W15" s="79">
        <f t="shared" si="10"/>
        <v>56785.98936</v>
      </c>
      <c r="Y15" s="76">
        <f t="shared" si="11"/>
        <v>13.605625934634567</v>
      </c>
      <c r="Z15" s="73">
        <f t="shared" si="12"/>
        <v>56.964034663128004</v>
      </c>
      <c r="AA15" s="74">
        <f t="shared" si="13"/>
        <v>53.99133421311614</v>
      </c>
      <c r="AE15" s="121" t="str">
        <f t="shared" si="5"/>
        <v>699590</v>
      </c>
      <c r="AF15" s="142"/>
      <c r="AG15" s="143"/>
      <c r="AH15" s="144"/>
      <c r="AI15" s="145">
        <f t="shared" si="0"/>
        <v>699590</v>
      </c>
      <c r="AJ15" s="146">
        <f t="shared" si="6"/>
        <v>699590</v>
      </c>
      <c r="AK15" s="122"/>
      <c r="AL15" s="138">
        <f t="shared" si="7"/>
        <v>0</v>
      </c>
      <c r="AM15" s="147">
        <f t="shared" si="7"/>
        <v>1608</v>
      </c>
      <c r="AN15" s="148">
        <f t="shared" si="8"/>
        <v>1608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9</v>
      </c>
      <c r="E16" s="68">
        <v>14</v>
      </c>
      <c r="F16" s="69">
        <v>701198</v>
      </c>
      <c r="G16" s="68">
        <v>0</v>
      </c>
      <c r="H16" s="69">
        <v>210005</v>
      </c>
      <c r="I16" s="68">
        <v>0</v>
      </c>
      <c r="J16" s="68">
        <v>2</v>
      </c>
      <c r="K16" s="68">
        <v>0</v>
      </c>
      <c r="L16" s="69">
        <v>313.03019999999998</v>
      </c>
      <c r="M16" s="69">
        <v>26.9</v>
      </c>
      <c r="N16" s="70">
        <v>0</v>
      </c>
      <c r="O16" s="71">
        <v>732</v>
      </c>
      <c r="P16" s="58">
        <f t="shared" si="2"/>
        <v>732</v>
      </c>
      <c r="Q16" s="38">
        <v>14</v>
      </c>
      <c r="R16" s="77">
        <f t="shared" si="3"/>
        <v>8288.5182214818014</v>
      </c>
      <c r="S16" s="73">
        <f>'Mérida oeste'!F19*1000000</f>
        <v>34702.368089700001</v>
      </c>
      <c r="T16" s="74">
        <f t="shared" si="9"/>
        <v>931.38079254791</v>
      </c>
      <c r="V16" s="78">
        <f t="shared" si="4"/>
        <v>732</v>
      </c>
      <c r="W16" s="79">
        <f t="shared" si="10"/>
        <v>25850.33844</v>
      </c>
      <c r="Y16" s="76">
        <f t="shared" si="11"/>
        <v>6.0671953381246784</v>
      </c>
      <c r="Z16" s="73">
        <f t="shared" si="12"/>
        <v>25.4021334416604</v>
      </c>
      <c r="AA16" s="74">
        <f t="shared" si="13"/>
        <v>24.076508703878901</v>
      </c>
      <c r="AE16" s="121" t="str">
        <f t="shared" si="5"/>
        <v>701198</v>
      </c>
      <c r="AF16" s="142"/>
      <c r="AG16" s="143"/>
      <c r="AH16" s="144"/>
      <c r="AI16" s="145">
        <f t="shared" si="0"/>
        <v>701198</v>
      </c>
      <c r="AJ16" s="146">
        <f t="shared" si="6"/>
        <v>701198</v>
      </c>
      <c r="AK16" s="122"/>
      <c r="AL16" s="138">
        <f t="shared" si="7"/>
        <v>0</v>
      </c>
      <c r="AM16" s="147">
        <f t="shared" si="7"/>
        <v>732</v>
      </c>
      <c r="AN16" s="148">
        <f t="shared" si="8"/>
        <v>732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9</v>
      </c>
      <c r="E17" s="68">
        <v>15</v>
      </c>
      <c r="F17" s="69">
        <v>701930</v>
      </c>
      <c r="G17" s="68">
        <v>0</v>
      </c>
      <c r="H17" s="69">
        <v>210038</v>
      </c>
      <c r="I17" s="68">
        <v>0</v>
      </c>
      <c r="J17" s="68">
        <v>2</v>
      </c>
      <c r="K17" s="68">
        <v>0</v>
      </c>
      <c r="L17" s="69">
        <v>314.56729999999999</v>
      </c>
      <c r="M17" s="69">
        <v>26.1</v>
      </c>
      <c r="N17" s="70">
        <v>0</v>
      </c>
      <c r="O17" s="71">
        <v>1</v>
      </c>
      <c r="P17" s="58">
        <f t="shared" si="2"/>
        <v>1</v>
      </c>
      <c r="Q17" s="38">
        <v>15</v>
      </c>
      <c r="R17" s="77">
        <f t="shared" si="3"/>
        <v>0</v>
      </c>
      <c r="S17" s="73">
        <f>'Mérida oeste'!F20*1000000</f>
        <v>0</v>
      </c>
      <c r="T17" s="74">
        <f t="shared" si="9"/>
        <v>0</v>
      </c>
      <c r="V17" s="78">
        <f t="shared" si="4"/>
        <v>1</v>
      </c>
      <c r="W17" s="79">
        <f t="shared" si="10"/>
        <v>35.31467</v>
      </c>
      <c r="Y17" s="76">
        <f t="shared" si="11"/>
        <v>0</v>
      </c>
      <c r="Z17" s="73">
        <f t="shared" si="12"/>
        <v>0</v>
      </c>
      <c r="AA17" s="74">
        <f t="shared" si="13"/>
        <v>0</v>
      </c>
      <c r="AE17" s="121" t="str">
        <f t="shared" si="5"/>
        <v>701930</v>
      </c>
      <c r="AF17" s="142"/>
      <c r="AG17" s="143"/>
      <c r="AH17" s="144"/>
      <c r="AI17" s="145">
        <f t="shared" si="0"/>
        <v>701930</v>
      </c>
      <c r="AJ17" s="146">
        <f t="shared" si="6"/>
        <v>701930</v>
      </c>
      <c r="AK17" s="122"/>
      <c r="AL17" s="138">
        <f t="shared" si="7"/>
        <v>0</v>
      </c>
      <c r="AM17" s="147">
        <f t="shared" si="7"/>
        <v>1</v>
      </c>
      <c r="AN17" s="148">
        <f t="shared" si="8"/>
        <v>1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9</v>
      </c>
      <c r="E18" s="68">
        <v>16</v>
      </c>
      <c r="F18" s="69">
        <v>701931</v>
      </c>
      <c r="G18" s="68">
        <v>0</v>
      </c>
      <c r="H18" s="69">
        <v>210039</v>
      </c>
      <c r="I18" s="68">
        <v>0</v>
      </c>
      <c r="J18" s="68">
        <v>2</v>
      </c>
      <c r="K18" s="68">
        <v>0</v>
      </c>
      <c r="L18" s="69">
        <v>18.1264</v>
      </c>
      <c r="M18" s="69">
        <v>25.6</v>
      </c>
      <c r="N18" s="70">
        <v>0</v>
      </c>
      <c r="O18" s="71">
        <v>11</v>
      </c>
      <c r="P18" s="58">
        <f t="shared" si="2"/>
        <v>11</v>
      </c>
      <c r="Q18" s="38">
        <v>16</v>
      </c>
      <c r="R18" s="77">
        <f t="shared" si="3"/>
        <v>8363.7912033533976</v>
      </c>
      <c r="S18" s="73">
        <f>'Mérida oeste'!F21*1000000</f>
        <v>35017.521010200006</v>
      </c>
      <c r="T18" s="74">
        <f t="shared" si="9"/>
        <v>939.83921752082131</v>
      </c>
      <c r="V18" s="78">
        <f t="shared" si="4"/>
        <v>11</v>
      </c>
      <c r="W18" s="79">
        <f t="shared" si="10"/>
        <v>388.46136999999999</v>
      </c>
      <c r="Y18" s="76">
        <f t="shared" si="11"/>
        <v>9.2001703236887375E-2</v>
      </c>
      <c r="Z18" s="73">
        <f t="shared" si="12"/>
        <v>0.38519273111220009</v>
      </c>
      <c r="AA18" s="74">
        <f t="shared" si="13"/>
        <v>0.36509123001786625</v>
      </c>
      <c r="AE18" s="121" t="str">
        <f t="shared" si="5"/>
        <v>701931</v>
      </c>
      <c r="AF18" s="142"/>
      <c r="AG18" s="143"/>
      <c r="AH18" s="144"/>
      <c r="AI18" s="145">
        <f t="shared" si="0"/>
        <v>701931</v>
      </c>
      <c r="AJ18" s="146">
        <f t="shared" si="6"/>
        <v>701931</v>
      </c>
      <c r="AK18" s="122"/>
      <c r="AL18" s="138">
        <f t="shared" si="7"/>
        <v>0</v>
      </c>
      <c r="AM18" s="147">
        <f t="shared" si="7"/>
        <v>11</v>
      </c>
      <c r="AN18" s="148">
        <f t="shared" si="8"/>
        <v>11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9</v>
      </c>
      <c r="E19" s="68">
        <v>17</v>
      </c>
      <c r="F19" s="69">
        <v>701942</v>
      </c>
      <c r="G19" s="68">
        <v>0</v>
      </c>
      <c r="H19" s="69">
        <v>210039</v>
      </c>
      <c r="I19" s="68">
        <v>0</v>
      </c>
      <c r="J19" s="68">
        <v>2</v>
      </c>
      <c r="K19" s="68">
        <v>0</v>
      </c>
      <c r="L19" s="69">
        <v>169.82220000000001</v>
      </c>
      <c r="M19" s="69">
        <v>26.5</v>
      </c>
      <c r="N19" s="70">
        <v>0</v>
      </c>
      <c r="O19" s="71">
        <v>1730</v>
      </c>
      <c r="P19" s="58">
        <f t="shared" si="2"/>
        <v>1730</v>
      </c>
      <c r="Q19" s="38">
        <v>17</v>
      </c>
      <c r="R19" s="77">
        <f t="shared" si="3"/>
        <v>8283.1332924190319</v>
      </c>
      <c r="S19" s="73">
        <f>'Mérida oeste'!F22*1000000</f>
        <v>34679.822468700004</v>
      </c>
      <c r="T19" s="74">
        <f t="shared" si="9"/>
        <v>930.77568806912655</v>
      </c>
      <c r="V19" s="78">
        <f t="shared" si="4"/>
        <v>1730</v>
      </c>
      <c r="W19" s="79">
        <f t="shared" si="10"/>
        <v>61094.379099999998</v>
      </c>
      <c r="Y19" s="76">
        <f t="shared" si="11"/>
        <v>14.329820595884925</v>
      </c>
      <c r="Z19" s="73">
        <f t="shared" si="12"/>
        <v>59.996092870851008</v>
      </c>
      <c r="AA19" s="74">
        <f t="shared" si="13"/>
        <v>56.865162743958564</v>
      </c>
      <c r="AE19" s="121" t="str">
        <f t="shared" si="5"/>
        <v>701942</v>
      </c>
      <c r="AF19" s="142"/>
      <c r="AG19" s="143"/>
      <c r="AH19" s="144"/>
      <c r="AI19" s="145">
        <f t="shared" si="0"/>
        <v>701942</v>
      </c>
      <c r="AJ19" s="146">
        <f t="shared" si="6"/>
        <v>701942</v>
      </c>
      <c r="AK19" s="122"/>
      <c r="AL19" s="138">
        <f t="shared" si="7"/>
        <v>0</v>
      </c>
      <c r="AM19" s="147">
        <f t="shared" si="7"/>
        <v>1730</v>
      </c>
      <c r="AN19" s="148">
        <f t="shared" si="8"/>
        <v>1730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9</v>
      </c>
      <c r="E20" s="68">
        <v>18</v>
      </c>
      <c r="F20" s="69">
        <v>703672</v>
      </c>
      <c r="G20" s="68">
        <v>0</v>
      </c>
      <c r="H20" s="69">
        <v>210118</v>
      </c>
      <c r="I20" s="68">
        <v>0</v>
      </c>
      <c r="J20" s="68">
        <v>2</v>
      </c>
      <c r="K20" s="68">
        <v>0</v>
      </c>
      <c r="L20" s="69">
        <v>310.3526</v>
      </c>
      <c r="M20" s="69">
        <v>27.9</v>
      </c>
      <c r="N20" s="70">
        <v>0</v>
      </c>
      <c r="O20" s="71">
        <v>1546</v>
      </c>
      <c r="P20" s="58">
        <f t="shared" si="2"/>
        <v>1546</v>
      </c>
      <c r="Q20" s="38">
        <v>18</v>
      </c>
      <c r="R20" s="77">
        <f t="shared" si="3"/>
        <v>8288.3905915496307</v>
      </c>
      <c r="S20" s="73">
        <f>'Mérida oeste'!F23*1000000</f>
        <v>34701.833728699996</v>
      </c>
      <c r="T20" s="74">
        <f t="shared" si="9"/>
        <v>931.36645077243202</v>
      </c>
      <c r="V20" s="78">
        <f t="shared" si="4"/>
        <v>1546</v>
      </c>
      <c r="W20" s="79">
        <f t="shared" si="10"/>
        <v>54596.47982</v>
      </c>
      <c r="Y20" s="76">
        <f t="shared" si="11"/>
        <v>12.813851854535729</v>
      </c>
      <c r="Z20" s="73">
        <f t="shared" si="12"/>
        <v>53.64903494457019</v>
      </c>
      <c r="AA20" s="74">
        <f t="shared" si="13"/>
        <v>50.849329634622109</v>
      </c>
      <c r="AE20" s="121" t="str">
        <f t="shared" si="5"/>
        <v>703672</v>
      </c>
      <c r="AF20" s="142"/>
      <c r="AG20" s="143"/>
      <c r="AH20" s="144"/>
      <c r="AI20" s="145">
        <f t="shared" si="0"/>
        <v>703672</v>
      </c>
      <c r="AJ20" s="146">
        <f t="shared" si="6"/>
        <v>703672</v>
      </c>
      <c r="AK20" s="122"/>
      <c r="AL20" s="138">
        <f t="shared" si="7"/>
        <v>0</v>
      </c>
      <c r="AM20" s="147">
        <f t="shared" si="7"/>
        <v>1546</v>
      </c>
      <c r="AN20" s="148">
        <f t="shared" si="8"/>
        <v>1546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9</v>
      </c>
      <c r="E21" s="68">
        <v>19</v>
      </c>
      <c r="F21" s="69">
        <v>705218</v>
      </c>
      <c r="G21" s="68">
        <v>0</v>
      </c>
      <c r="H21" s="69">
        <v>210188</v>
      </c>
      <c r="I21" s="68">
        <v>0</v>
      </c>
      <c r="J21" s="68">
        <v>2</v>
      </c>
      <c r="K21" s="68">
        <v>0</v>
      </c>
      <c r="L21" s="69">
        <v>310.35820000000001</v>
      </c>
      <c r="M21" s="69">
        <v>25.7</v>
      </c>
      <c r="N21" s="70">
        <v>0</v>
      </c>
      <c r="O21" s="71">
        <v>1072</v>
      </c>
      <c r="P21" s="58">
        <f t="shared" si="2"/>
        <v>1072</v>
      </c>
      <c r="Q21" s="38">
        <v>19</v>
      </c>
      <c r="R21" s="77">
        <f t="shared" si="3"/>
        <v>8215.7218680376427</v>
      </c>
      <c r="S21" s="73">
        <f>'Mérida oeste'!F24*1000000</f>
        <v>34397.584317100001</v>
      </c>
      <c r="T21" s="74">
        <f t="shared" si="9"/>
        <v>923.20066631138991</v>
      </c>
      <c r="V21" s="78">
        <f t="shared" si="4"/>
        <v>1072</v>
      </c>
      <c r="W21" s="79">
        <f t="shared" si="10"/>
        <v>37857.326240000002</v>
      </c>
      <c r="Y21" s="76">
        <f t="shared" si="11"/>
        <v>8.8072538425363529</v>
      </c>
      <c r="Z21" s="73">
        <f t="shared" si="12"/>
        <v>36.8742103879312</v>
      </c>
      <c r="AA21" s="74">
        <f t="shared" si="13"/>
        <v>34.949908809535664</v>
      </c>
      <c r="AE21" s="121" t="str">
        <f t="shared" si="5"/>
        <v>705218</v>
      </c>
      <c r="AF21" s="142"/>
      <c r="AG21" s="143"/>
      <c r="AH21" s="144"/>
      <c r="AI21" s="145">
        <f t="shared" si="0"/>
        <v>705218</v>
      </c>
      <c r="AJ21" s="146">
        <f t="shared" si="6"/>
        <v>705218</v>
      </c>
      <c r="AK21" s="122"/>
      <c r="AL21" s="138">
        <f t="shared" si="7"/>
        <v>0</v>
      </c>
      <c r="AM21" s="147">
        <f t="shared" si="7"/>
        <v>1072</v>
      </c>
      <c r="AN21" s="148">
        <f t="shared" si="8"/>
        <v>1072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9</v>
      </c>
      <c r="E22" s="68">
        <v>20</v>
      </c>
      <c r="F22" s="69">
        <v>706290</v>
      </c>
      <c r="G22" s="68">
        <v>0</v>
      </c>
      <c r="H22" s="69">
        <v>210237</v>
      </c>
      <c r="I22" s="68">
        <v>0</v>
      </c>
      <c r="J22" s="68">
        <v>2</v>
      </c>
      <c r="K22" s="68">
        <v>0</v>
      </c>
      <c r="L22" s="69">
        <v>310.64280000000002</v>
      </c>
      <c r="M22" s="69">
        <v>28.2</v>
      </c>
      <c r="N22" s="70">
        <v>0</v>
      </c>
      <c r="O22" s="71">
        <v>1095</v>
      </c>
      <c r="P22" s="58">
        <f t="shared" si="2"/>
        <v>1095</v>
      </c>
      <c r="Q22" s="38">
        <v>20</v>
      </c>
      <c r="R22" s="77">
        <f t="shared" si="3"/>
        <v>8308.5641611254432</v>
      </c>
      <c r="S22" s="73">
        <f>'Mérida oeste'!F25*1000000</f>
        <v>34786.296429800001</v>
      </c>
      <c r="T22" s="74">
        <f t="shared" si="9"/>
        <v>933.63335478566603</v>
      </c>
      <c r="V22" s="78">
        <f t="shared" si="4"/>
        <v>1095</v>
      </c>
      <c r="W22" s="79">
        <f t="shared" si="10"/>
        <v>38669.563649999996</v>
      </c>
      <c r="Y22" s="76">
        <f t="shared" si="11"/>
        <v>9.0978777564323607</v>
      </c>
      <c r="Z22" s="73">
        <f t="shared" si="12"/>
        <v>38.090994590630999</v>
      </c>
      <c r="AA22" s="74">
        <f t="shared" si="13"/>
        <v>36.103194438647343</v>
      </c>
      <c r="AE22" s="121" t="str">
        <f t="shared" si="5"/>
        <v>706290</v>
      </c>
      <c r="AF22" s="142"/>
      <c r="AG22" s="143"/>
      <c r="AH22" s="144"/>
      <c r="AI22" s="145">
        <f t="shared" si="0"/>
        <v>706290</v>
      </c>
      <c r="AJ22" s="146">
        <f t="shared" si="6"/>
        <v>706290</v>
      </c>
      <c r="AK22" s="122"/>
      <c r="AL22" s="138">
        <f t="shared" si="7"/>
        <v>0</v>
      </c>
      <c r="AM22" s="147">
        <f t="shared" si="7"/>
        <v>1095</v>
      </c>
      <c r="AN22" s="148">
        <f t="shared" si="8"/>
        <v>1095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9</v>
      </c>
      <c r="E23" s="68">
        <v>21</v>
      </c>
      <c r="F23" s="69">
        <v>707385</v>
      </c>
      <c r="G23" s="68">
        <v>0</v>
      </c>
      <c r="H23" s="69">
        <v>210287</v>
      </c>
      <c r="I23" s="68">
        <v>0</v>
      </c>
      <c r="J23" s="68">
        <v>2</v>
      </c>
      <c r="K23" s="68">
        <v>0</v>
      </c>
      <c r="L23" s="69">
        <v>310.66910000000001</v>
      </c>
      <c r="M23" s="69">
        <v>28.7</v>
      </c>
      <c r="N23" s="70">
        <v>0</v>
      </c>
      <c r="O23" s="71">
        <v>882</v>
      </c>
      <c r="P23" s="58">
        <f t="shared" si="2"/>
        <v>882</v>
      </c>
      <c r="Q23" s="38">
        <v>21</v>
      </c>
      <c r="R23" s="77">
        <f t="shared" si="3"/>
        <v>8458.2715447597202</v>
      </c>
      <c r="S23" s="73">
        <f>'Mérida oeste'!F26*1000000</f>
        <v>35413.091303599998</v>
      </c>
      <c r="T23" s="74">
        <f t="shared" si="9"/>
        <v>950.45597348464969</v>
      </c>
      <c r="V23" s="78">
        <f t="shared" si="4"/>
        <v>882</v>
      </c>
      <c r="W23" s="79">
        <f t="shared" si="10"/>
        <v>31147.538939999999</v>
      </c>
      <c r="Y23" s="76">
        <f t="shared" si="11"/>
        <v>7.4601955024780731</v>
      </c>
      <c r="Z23" s="73">
        <f t="shared" si="12"/>
        <v>31.234346529775198</v>
      </c>
      <c r="AA23" s="74">
        <f t="shared" si="13"/>
        <v>29.604364444868732</v>
      </c>
      <c r="AE23" s="121" t="str">
        <f t="shared" si="5"/>
        <v>707385</v>
      </c>
      <c r="AF23" s="142"/>
      <c r="AG23" s="143"/>
      <c r="AH23" s="144"/>
      <c r="AI23" s="145">
        <f t="shared" si="0"/>
        <v>707385</v>
      </c>
      <c r="AJ23" s="146">
        <f t="shared" si="6"/>
        <v>707385</v>
      </c>
      <c r="AK23" s="122"/>
      <c r="AL23" s="138">
        <f t="shared" si="7"/>
        <v>0</v>
      </c>
      <c r="AM23" s="147">
        <f t="shared" si="7"/>
        <v>882</v>
      </c>
      <c r="AN23" s="148">
        <f t="shared" si="8"/>
        <v>882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9</v>
      </c>
      <c r="E24" s="68">
        <v>22</v>
      </c>
      <c r="F24" s="69">
        <v>708267</v>
      </c>
      <c r="G24" s="68">
        <v>0</v>
      </c>
      <c r="H24" s="69">
        <v>210328</v>
      </c>
      <c r="I24" s="68">
        <v>0</v>
      </c>
      <c r="J24" s="68">
        <v>2</v>
      </c>
      <c r="K24" s="68">
        <v>0</v>
      </c>
      <c r="L24" s="69">
        <v>311.15050000000002</v>
      </c>
      <c r="M24" s="69">
        <v>28.3</v>
      </c>
      <c r="N24" s="70">
        <v>0</v>
      </c>
      <c r="O24" s="71">
        <v>251</v>
      </c>
      <c r="P24" s="58">
        <f t="shared" si="2"/>
        <v>251</v>
      </c>
      <c r="Q24" s="38">
        <v>22</v>
      </c>
      <c r="R24" s="77">
        <f t="shared" si="3"/>
        <v>8273.1407065539315</v>
      </c>
      <c r="S24" s="73">
        <f>'Mérida oeste'!F27*1000000</f>
        <v>34637.9855102</v>
      </c>
      <c r="T24" s="74">
        <f t="shared" si="9"/>
        <v>929.65282119546532</v>
      </c>
      <c r="V24" s="78">
        <f t="shared" si="4"/>
        <v>251</v>
      </c>
      <c r="W24" s="79">
        <f t="shared" si="10"/>
        <v>8863.9821699999993</v>
      </c>
      <c r="Y24" s="76">
        <f t="shared" si="11"/>
        <v>2.0765583173450368</v>
      </c>
      <c r="Z24" s="73">
        <f t="shared" si="12"/>
        <v>8.6941343630602006</v>
      </c>
      <c r="AA24" s="74">
        <f t="shared" si="13"/>
        <v>8.2404260313668019</v>
      </c>
      <c r="AE24" s="121" t="str">
        <f t="shared" si="5"/>
        <v>708267</v>
      </c>
      <c r="AF24" s="142"/>
      <c r="AG24" s="143"/>
      <c r="AH24" s="144"/>
      <c r="AI24" s="145">
        <f t="shared" si="0"/>
        <v>708267</v>
      </c>
      <c r="AJ24" s="146">
        <f t="shared" si="6"/>
        <v>708267</v>
      </c>
      <c r="AK24" s="122"/>
      <c r="AL24" s="138">
        <f t="shared" si="7"/>
        <v>0</v>
      </c>
      <c r="AM24" s="147">
        <f t="shared" si="7"/>
        <v>251</v>
      </c>
      <c r="AN24" s="148">
        <f t="shared" si="8"/>
        <v>251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9</v>
      </c>
      <c r="E25" s="68">
        <v>23</v>
      </c>
      <c r="F25" s="69">
        <v>708518</v>
      </c>
      <c r="G25" s="68">
        <v>0</v>
      </c>
      <c r="H25" s="69">
        <v>210339</v>
      </c>
      <c r="I25" s="68">
        <v>0</v>
      </c>
      <c r="J25" s="68">
        <v>2</v>
      </c>
      <c r="K25" s="68">
        <v>0</v>
      </c>
      <c r="L25" s="69">
        <v>311.30810000000002</v>
      </c>
      <c r="M25" s="69">
        <v>28.6</v>
      </c>
      <c r="N25" s="70">
        <v>0</v>
      </c>
      <c r="O25" s="71">
        <v>1751</v>
      </c>
      <c r="P25" s="58">
        <f t="shared" si="2"/>
        <v>1751</v>
      </c>
      <c r="Q25" s="38">
        <v>23</v>
      </c>
      <c r="R25" s="77">
        <f t="shared" si="3"/>
        <v>8391.8996386500439</v>
      </c>
      <c r="S25" s="73">
        <f>'Mérida oeste'!F28*1000000</f>
        <v>35135.205407100002</v>
      </c>
      <c r="T25" s="74">
        <f t="shared" si="9"/>
        <v>942.99776239510538</v>
      </c>
      <c r="V25" s="78">
        <f t="shared" si="4"/>
        <v>1751</v>
      </c>
      <c r="W25" s="79">
        <f t="shared" si="10"/>
        <v>61835.98717</v>
      </c>
      <c r="Y25" s="76">
        <f t="shared" si="11"/>
        <v>14.694216267276227</v>
      </c>
      <c r="Z25" s="73">
        <f t="shared" si="12"/>
        <v>61.52174466783211</v>
      </c>
      <c r="AA25" s="74">
        <f t="shared" si="13"/>
        <v>58.311197536802446</v>
      </c>
      <c r="AE25" s="121" t="str">
        <f t="shared" si="5"/>
        <v>708518</v>
      </c>
      <c r="AF25" s="142"/>
      <c r="AG25" s="143"/>
      <c r="AH25" s="144"/>
      <c r="AI25" s="145">
        <f t="shared" si="0"/>
        <v>708518</v>
      </c>
      <c r="AJ25" s="146">
        <f t="shared" si="6"/>
        <v>708518</v>
      </c>
      <c r="AK25" s="122"/>
      <c r="AL25" s="138">
        <f t="shared" si="7"/>
        <v>0</v>
      </c>
      <c r="AM25" s="147">
        <f t="shared" si="7"/>
        <v>1751</v>
      </c>
      <c r="AN25" s="148">
        <f t="shared" si="8"/>
        <v>1751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9</v>
      </c>
      <c r="E26" s="68">
        <v>24</v>
      </c>
      <c r="F26" s="69">
        <v>710269</v>
      </c>
      <c r="G26" s="68">
        <v>0</v>
      </c>
      <c r="H26" s="69">
        <v>210419</v>
      </c>
      <c r="I26" s="68">
        <v>0</v>
      </c>
      <c r="J26" s="68">
        <v>2</v>
      </c>
      <c r="K26" s="68">
        <v>0</v>
      </c>
      <c r="L26" s="69">
        <v>310.88010000000003</v>
      </c>
      <c r="M26" s="69">
        <v>29.4</v>
      </c>
      <c r="N26" s="70">
        <v>0</v>
      </c>
      <c r="O26" s="71">
        <v>2332</v>
      </c>
      <c r="P26" s="58">
        <f t="shared" si="2"/>
        <v>2332</v>
      </c>
      <c r="Q26" s="38">
        <v>24</v>
      </c>
      <c r="R26" s="77">
        <f t="shared" si="3"/>
        <v>8473.4539348906073</v>
      </c>
      <c r="S26" s="73">
        <f>'Mérida oeste'!F29*1000000</f>
        <v>35476.656934599996</v>
      </c>
      <c r="T26" s="74">
        <f t="shared" si="9"/>
        <v>952.16201866365748</v>
      </c>
      <c r="V26" s="78">
        <f t="shared" si="4"/>
        <v>2332</v>
      </c>
      <c r="W26" s="79">
        <f t="shared" si="10"/>
        <v>82353.810440000001</v>
      </c>
      <c r="Y26" s="76">
        <f t="shared" si="11"/>
        <v>19.760094576164896</v>
      </c>
      <c r="Z26" s="73">
        <f t="shared" si="12"/>
        <v>82.731563971487191</v>
      </c>
      <c r="AA26" s="74">
        <f t="shared" si="13"/>
        <v>78.414170393194581</v>
      </c>
      <c r="AE26" s="121" t="str">
        <f t="shared" si="5"/>
        <v>710269</v>
      </c>
      <c r="AF26" s="142"/>
      <c r="AG26" s="143"/>
      <c r="AH26" s="144"/>
      <c r="AI26" s="145">
        <f t="shared" si="0"/>
        <v>710269</v>
      </c>
      <c r="AJ26" s="146">
        <f t="shared" si="6"/>
        <v>710269</v>
      </c>
      <c r="AK26" s="122"/>
      <c r="AL26" s="138">
        <f t="shared" si="7"/>
        <v>0</v>
      </c>
      <c r="AM26" s="147">
        <f t="shared" si="7"/>
        <v>2332</v>
      </c>
      <c r="AN26" s="148">
        <f t="shared" si="8"/>
        <v>2332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9</v>
      </c>
      <c r="E27" s="68">
        <v>25</v>
      </c>
      <c r="F27" s="69">
        <v>712601</v>
      </c>
      <c r="G27" s="68">
        <v>0</v>
      </c>
      <c r="H27" s="69">
        <v>210525</v>
      </c>
      <c r="I27" s="68">
        <v>0</v>
      </c>
      <c r="J27" s="68">
        <v>2</v>
      </c>
      <c r="K27" s="68">
        <v>0</v>
      </c>
      <c r="L27" s="69">
        <v>310.66969999999998</v>
      </c>
      <c r="M27" s="69">
        <v>29.2</v>
      </c>
      <c r="N27" s="70">
        <v>0</v>
      </c>
      <c r="O27" s="71">
        <v>2398</v>
      </c>
      <c r="P27" s="58">
        <f t="shared" si="2"/>
        <v>2398</v>
      </c>
      <c r="Q27" s="38">
        <v>25</v>
      </c>
      <c r="R27" s="77">
        <f t="shared" si="3"/>
        <v>8407.4418203640016</v>
      </c>
      <c r="S27" s="73">
        <f>'Mérida oeste'!F30*1000000</f>
        <v>35200.2774135</v>
      </c>
      <c r="T27" s="74">
        <f t="shared" si="9"/>
        <v>944.74423735430287</v>
      </c>
      <c r="V27" s="78">
        <f t="shared" si="4"/>
        <v>2398</v>
      </c>
      <c r="W27" s="79">
        <f t="shared" si="10"/>
        <v>84684.578659999999</v>
      </c>
      <c r="Y27" s="76">
        <f t="shared" si="11"/>
        <v>20.161045485232876</v>
      </c>
      <c r="Z27" s="73">
        <f t="shared" si="12"/>
        <v>84.410265237573</v>
      </c>
      <c r="AA27" s="74">
        <f t="shared" si="13"/>
        <v>80.005267681812171</v>
      </c>
      <c r="AE27" s="121" t="str">
        <f t="shared" si="5"/>
        <v>712601</v>
      </c>
      <c r="AF27" s="142"/>
      <c r="AG27" s="143"/>
      <c r="AH27" s="144"/>
      <c r="AI27" s="145">
        <f t="shared" si="0"/>
        <v>712601</v>
      </c>
      <c r="AJ27" s="146">
        <f t="shared" si="6"/>
        <v>712601</v>
      </c>
      <c r="AK27" s="122"/>
      <c r="AL27" s="138">
        <f t="shared" si="7"/>
        <v>0</v>
      </c>
      <c r="AM27" s="147">
        <f t="shared" si="7"/>
        <v>2398</v>
      </c>
      <c r="AN27" s="148">
        <f t="shared" si="8"/>
        <v>2398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9</v>
      </c>
      <c r="E28" s="68">
        <v>26</v>
      </c>
      <c r="F28" s="69">
        <v>714999</v>
      </c>
      <c r="G28" s="68">
        <v>0</v>
      </c>
      <c r="H28" s="69">
        <v>210635</v>
      </c>
      <c r="I28" s="68">
        <v>0</v>
      </c>
      <c r="J28" s="68">
        <v>2</v>
      </c>
      <c r="K28" s="68">
        <v>0</v>
      </c>
      <c r="L28" s="69">
        <v>310.91930000000002</v>
      </c>
      <c r="M28" s="69">
        <v>29.5</v>
      </c>
      <c r="N28" s="70">
        <v>0</v>
      </c>
      <c r="O28" s="71">
        <v>2261</v>
      </c>
      <c r="P28" s="58">
        <f t="shared" si="2"/>
        <v>2261</v>
      </c>
      <c r="Q28" s="38">
        <v>26</v>
      </c>
      <c r="R28" s="77">
        <f t="shared" si="3"/>
        <v>8468.6084662510766</v>
      </c>
      <c r="S28" s="73">
        <f>'Mérida oeste'!F31*1000000</f>
        <v>35456.369926500003</v>
      </c>
      <c r="T28" s="74">
        <f t="shared" si="9"/>
        <v>951.61753335263347</v>
      </c>
      <c r="V28" s="78">
        <f t="shared" si="4"/>
        <v>2261</v>
      </c>
      <c r="W28" s="79">
        <f t="shared" si="10"/>
        <v>79846.468869999997</v>
      </c>
      <c r="Y28" s="76">
        <f t="shared" si="11"/>
        <v>19.147523742193684</v>
      </c>
      <c r="Z28" s="73">
        <f t="shared" si="12"/>
        <v>80.166852403816506</v>
      </c>
      <c r="AA28" s="74">
        <f t="shared" si="13"/>
        <v>75.983299752987236</v>
      </c>
      <c r="AE28" s="121" t="str">
        <f t="shared" si="5"/>
        <v>714999</v>
      </c>
      <c r="AF28" s="142"/>
      <c r="AG28" s="143"/>
      <c r="AH28" s="144"/>
      <c r="AI28" s="145">
        <f t="shared" si="0"/>
        <v>714999</v>
      </c>
      <c r="AJ28" s="146">
        <f t="shared" si="6"/>
        <v>714999</v>
      </c>
      <c r="AK28" s="122"/>
      <c r="AL28" s="138">
        <f t="shared" si="7"/>
        <v>0</v>
      </c>
      <c r="AM28" s="147">
        <f t="shared" si="7"/>
        <v>2261</v>
      </c>
      <c r="AN28" s="148">
        <f t="shared" si="8"/>
        <v>2261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9</v>
      </c>
      <c r="E29" s="68">
        <v>27</v>
      </c>
      <c r="F29" s="69">
        <v>717260</v>
      </c>
      <c r="G29" s="68">
        <v>0</v>
      </c>
      <c r="H29" s="69">
        <v>210738</v>
      </c>
      <c r="I29" s="68">
        <v>0</v>
      </c>
      <c r="J29" s="68">
        <v>2</v>
      </c>
      <c r="K29" s="68">
        <v>0</v>
      </c>
      <c r="L29" s="69">
        <v>310.67079999999999</v>
      </c>
      <c r="M29" s="69">
        <v>29.2</v>
      </c>
      <c r="N29" s="70">
        <v>0</v>
      </c>
      <c r="O29" s="71">
        <v>2735</v>
      </c>
      <c r="P29" s="58">
        <f t="shared" si="2"/>
        <v>2735</v>
      </c>
      <c r="Q29" s="38">
        <v>27</v>
      </c>
      <c r="R29" s="77">
        <f t="shared" si="3"/>
        <v>8501.8068406181319</v>
      </c>
      <c r="S29" s="73">
        <f>'Mérida oeste'!F32*1000000</f>
        <v>35595.364880299996</v>
      </c>
      <c r="T29" s="74">
        <f t="shared" si="9"/>
        <v>955.3480346802595</v>
      </c>
      <c r="V29" s="78">
        <f t="shared" si="4"/>
        <v>2735</v>
      </c>
      <c r="W29" s="79">
        <f t="shared" si="10"/>
        <v>96585.622449999995</v>
      </c>
      <c r="Y29" s="76">
        <f t="shared" si="11"/>
        <v>23.25244170909059</v>
      </c>
      <c r="Z29" s="73">
        <f t="shared" si="12"/>
        <v>97.353322947620498</v>
      </c>
      <c r="AA29" s="74">
        <f t="shared" si="13"/>
        <v>92.272884585977053</v>
      </c>
      <c r="AE29" s="121" t="str">
        <f t="shared" si="5"/>
        <v>717260</v>
      </c>
      <c r="AF29" s="142"/>
      <c r="AG29" s="143"/>
      <c r="AH29" s="144"/>
      <c r="AI29" s="145">
        <f t="shared" si="0"/>
        <v>717260</v>
      </c>
      <c r="AJ29" s="146">
        <f t="shared" si="6"/>
        <v>717260</v>
      </c>
      <c r="AK29" s="122"/>
      <c r="AL29" s="138">
        <f t="shared" si="7"/>
        <v>0</v>
      </c>
      <c r="AM29" s="147">
        <f t="shared" si="7"/>
        <v>2735</v>
      </c>
      <c r="AN29" s="148">
        <f t="shared" si="8"/>
        <v>2735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9</v>
      </c>
      <c r="E30" s="68">
        <v>28</v>
      </c>
      <c r="F30" s="69">
        <v>719995</v>
      </c>
      <c r="G30" s="68">
        <v>0</v>
      </c>
      <c r="H30" s="69">
        <v>210863</v>
      </c>
      <c r="I30" s="68">
        <v>0</v>
      </c>
      <c r="J30" s="68">
        <v>2</v>
      </c>
      <c r="K30" s="68">
        <v>0</v>
      </c>
      <c r="L30" s="69">
        <v>310.69369999999998</v>
      </c>
      <c r="M30" s="69">
        <v>29.8</v>
      </c>
      <c r="N30" s="70">
        <v>0</v>
      </c>
      <c r="O30" s="71">
        <v>1564</v>
      </c>
      <c r="P30" s="58">
        <f t="shared" si="2"/>
        <v>1564</v>
      </c>
      <c r="Q30" s="38">
        <v>28</v>
      </c>
      <c r="R30" s="77">
        <f t="shared" si="3"/>
        <v>8418.0667694898239</v>
      </c>
      <c r="S30" s="73">
        <f>'Mérida oeste'!F33*1000000</f>
        <v>35244.761950499997</v>
      </c>
      <c r="T30" s="74">
        <f t="shared" si="9"/>
        <v>945.93816288757148</v>
      </c>
      <c r="V30" s="78">
        <f t="shared" si="4"/>
        <v>1564</v>
      </c>
      <c r="W30" s="79">
        <f t="shared" si="10"/>
        <v>55232.143879999996</v>
      </c>
      <c r="Y30" s="76">
        <f t="shared" si="11"/>
        <v>13.165856427482085</v>
      </c>
      <c r="Z30" s="73">
        <f t="shared" si="12"/>
        <v>55.122807690581993</v>
      </c>
      <c r="AA30" s="74">
        <f t="shared" si="13"/>
        <v>52.24619271418922</v>
      </c>
      <c r="AE30" s="121" t="str">
        <f t="shared" si="5"/>
        <v>719995</v>
      </c>
      <c r="AF30" s="142"/>
      <c r="AG30" s="143"/>
      <c r="AH30" s="144"/>
      <c r="AI30" s="145">
        <f t="shared" si="0"/>
        <v>719995</v>
      </c>
      <c r="AJ30" s="146">
        <f t="shared" si="6"/>
        <v>719995</v>
      </c>
      <c r="AK30" s="122"/>
      <c r="AL30" s="138">
        <f t="shared" si="7"/>
        <v>0</v>
      </c>
      <c r="AM30" s="147">
        <f t="shared" si="7"/>
        <v>1564</v>
      </c>
      <c r="AN30" s="148">
        <f t="shared" si="8"/>
        <v>1564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9</v>
      </c>
      <c r="E31" s="68">
        <v>29</v>
      </c>
      <c r="F31" s="69">
        <v>721559</v>
      </c>
      <c r="G31" s="68">
        <v>0</v>
      </c>
      <c r="H31" s="69">
        <v>210936</v>
      </c>
      <c r="I31" s="68">
        <v>0</v>
      </c>
      <c r="J31" s="68">
        <v>2</v>
      </c>
      <c r="K31" s="68">
        <v>0</v>
      </c>
      <c r="L31" s="69">
        <v>311.26429999999999</v>
      </c>
      <c r="M31" s="69">
        <v>29.7</v>
      </c>
      <c r="N31" s="70">
        <v>0</v>
      </c>
      <c r="O31" s="71">
        <v>350</v>
      </c>
      <c r="P31" s="58">
        <f t="shared" si="2"/>
        <v>350</v>
      </c>
      <c r="Q31" s="38">
        <v>29</v>
      </c>
      <c r="R31" s="77">
        <f t="shared" si="3"/>
        <v>8371.0748902980795</v>
      </c>
      <c r="S31" s="73">
        <f>'Mérida oeste'!F34*1000000</f>
        <v>35048.016350699996</v>
      </c>
      <c r="T31" s="74">
        <f t="shared" si="9"/>
        <v>940.65768542279523</v>
      </c>
      <c r="V31" s="78">
        <f t="shared" si="4"/>
        <v>350</v>
      </c>
      <c r="W31" s="79">
        <f t="shared" si="10"/>
        <v>12360.1345</v>
      </c>
      <c r="Y31" s="76">
        <f t="shared" si="11"/>
        <v>2.929876211604328</v>
      </c>
      <c r="Z31" s="73">
        <f t="shared" si="12"/>
        <v>12.266805722745</v>
      </c>
      <c r="AA31" s="74">
        <f t="shared" si="13"/>
        <v>11.626655510284438</v>
      </c>
      <c r="AE31" s="121" t="str">
        <f t="shared" si="5"/>
        <v>721559</v>
      </c>
      <c r="AF31" s="142"/>
      <c r="AG31" s="143"/>
      <c r="AH31" s="144"/>
      <c r="AI31" s="145">
        <f t="shared" si="0"/>
        <v>721559</v>
      </c>
      <c r="AJ31" s="146">
        <f t="shared" si="6"/>
        <v>721559</v>
      </c>
      <c r="AK31" s="122"/>
      <c r="AL31" s="138">
        <f t="shared" si="7"/>
        <v>0</v>
      </c>
      <c r="AM31" s="147">
        <f t="shared" si="7"/>
        <v>350</v>
      </c>
      <c r="AN31" s="148">
        <f t="shared" si="8"/>
        <v>350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9</v>
      </c>
      <c r="E32" s="68">
        <v>30</v>
      </c>
      <c r="F32" s="69">
        <v>721909</v>
      </c>
      <c r="G32" s="68">
        <v>0</v>
      </c>
      <c r="H32" s="69">
        <v>210951</v>
      </c>
      <c r="I32" s="68">
        <v>0</v>
      </c>
      <c r="J32" s="68">
        <v>2</v>
      </c>
      <c r="K32" s="68">
        <v>0</v>
      </c>
      <c r="L32" s="69">
        <v>312.46960000000001</v>
      </c>
      <c r="M32" s="69">
        <v>28.8</v>
      </c>
      <c r="N32" s="70">
        <v>0</v>
      </c>
      <c r="O32" s="71">
        <v>2539</v>
      </c>
      <c r="P32" s="58">
        <f t="shared" si="2"/>
        <v>2539</v>
      </c>
      <c r="Q32" s="38">
        <v>30</v>
      </c>
      <c r="R32" s="77">
        <f t="shared" si="3"/>
        <v>8486.7480334145421</v>
      </c>
      <c r="S32" s="73">
        <f>'Mérida oeste'!F35*1000000</f>
        <v>35532.316666300001</v>
      </c>
      <c r="T32" s="74">
        <f t="shared" si="9"/>
        <v>953.65587651479211</v>
      </c>
      <c r="V32" s="78">
        <f t="shared" si="4"/>
        <v>2539</v>
      </c>
      <c r="W32" s="79">
        <f t="shared" si="10"/>
        <v>89663.94713</v>
      </c>
      <c r="Y32" s="76">
        <f t="shared" si="11"/>
        <v>21.54785325683952</v>
      </c>
      <c r="Z32" s="73">
        <f t="shared" si="12"/>
        <v>90.216552015735701</v>
      </c>
      <c r="AA32" s="74">
        <f t="shared" si="13"/>
        <v>85.508550092036131</v>
      </c>
      <c r="AE32" s="121" t="str">
        <f t="shared" si="5"/>
        <v>721909</v>
      </c>
      <c r="AF32" s="142"/>
      <c r="AG32" s="143"/>
      <c r="AH32" s="144"/>
      <c r="AI32" s="145">
        <f t="shared" si="0"/>
        <v>721909</v>
      </c>
      <c r="AJ32" s="146">
        <f t="shared" si="6"/>
        <v>721909</v>
      </c>
      <c r="AK32" s="122"/>
      <c r="AL32" s="138">
        <f t="shared" si="7"/>
        <v>0</v>
      </c>
      <c r="AM32" s="147">
        <f t="shared" si="7"/>
        <v>2539</v>
      </c>
      <c r="AN32" s="148">
        <f t="shared" si="8"/>
        <v>2539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10</v>
      </c>
      <c r="E33" s="68">
        <v>1</v>
      </c>
      <c r="F33" s="69">
        <v>724448</v>
      </c>
      <c r="G33" s="68">
        <v>0</v>
      </c>
      <c r="H33" s="69">
        <v>211068</v>
      </c>
      <c r="I33" s="68">
        <v>0</v>
      </c>
      <c r="J33" s="68">
        <v>2</v>
      </c>
      <c r="K33" s="68">
        <v>0</v>
      </c>
      <c r="L33" s="69">
        <v>312.45479999999998</v>
      </c>
      <c r="M33" s="69">
        <v>28.9</v>
      </c>
      <c r="N33" s="70">
        <v>0</v>
      </c>
      <c r="O33" s="71">
        <v>3387</v>
      </c>
      <c r="P33" s="58">
        <f t="shared" si="2"/>
        <v>-724448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3387</v>
      </c>
      <c r="W33" s="84">
        <f t="shared" si="10"/>
        <v>119610.78728999999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724448</v>
      </c>
      <c r="AF33" s="142"/>
      <c r="AG33" s="143"/>
      <c r="AH33" s="144"/>
      <c r="AI33" s="145">
        <f t="shared" si="0"/>
        <v>724448</v>
      </c>
      <c r="AJ33" s="146">
        <f t="shared" si="6"/>
        <v>724448</v>
      </c>
      <c r="AK33" s="122"/>
      <c r="AL33" s="138">
        <f t="shared" si="7"/>
        <v>0</v>
      </c>
      <c r="AM33" s="150">
        <f t="shared" si="7"/>
        <v>-724448</v>
      </c>
      <c r="AN33" s="148">
        <f t="shared" si="8"/>
        <v>-724448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314.56729999999999</v>
      </c>
      <c r="M36" s="101">
        <f>MAX(M3:M34)</f>
        <v>29.8</v>
      </c>
      <c r="N36" s="99" t="s">
        <v>10</v>
      </c>
      <c r="O36" s="101">
        <f>SUM(O3:O33)</f>
        <v>52733</v>
      </c>
      <c r="Q36" s="99" t="s">
        <v>45</v>
      </c>
      <c r="R36" s="102">
        <f>AVERAGE(R3:R33)</f>
        <v>7845.7492407065838</v>
      </c>
      <c r="S36" s="102">
        <f>AVERAGE(S3:S33)</f>
        <v>32848.582920990324</v>
      </c>
      <c r="T36" s="103">
        <f>AVERAGE(T3:T33)</f>
        <v>881.6268421781989</v>
      </c>
      <c r="V36" s="104">
        <f>SUM(V3:V33)</f>
        <v>52733</v>
      </c>
      <c r="W36" s="105">
        <f>SUM(W3:W33)</f>
        <v>1862248.4931099997</v>
      </c>
      <c r="Y36" s="106">
        <f>SUM(Y3:Y33)</f>
        <v>413.86403108142116</v>
      </c>
      <c r="Z36" s="107">
        <f>SUM(Z3:Z33)</f>
        <v>1732.7659253316942</v>
      </c>
      <c r="AA36" s="108">
        <f>SUM(AA3:AA33)</f>
        <v>1642.3405529636634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21745663</v>
      </c>
      <c r="AK36" s="162" t="s">
        <v>50</v>
      </c>
      <c r="AL36" s="163"/>
      <c r="AM36" s="163"/>
      <c r="AN36" s="161">
        <f>SUM(AN3:AN33)</f>
        <v>-675102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296.81030967741935</v>
      </c>
      <c r="M37" s="109">
        <f>AVERAGE(M3:M34)</f>
        <v>28.074193548387104</v>
      </c>
      <c r="N37" s="99" t="s">
        <v>46</v>
      </c>
      <c r="O37" s="110">
        <f>O36*35.31467</f>
        <v>1862248.4931099999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18.1264</v>
      </c>
      <c r="M38" s="110">
        <f>MIN(M3:M34)</f>
        <v>25.6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326.4913406451613</v>
      </c>
      <c r="M44" s="118">
        <f>M37*(1+$L$43)</f>
        <v>30.881612903225818</v>
      </c>
    </row>
    <row r="45" spans="1:42" x14ac:dyDescent="0.2">
      <c r="K45" s="117" t="s">
        <v>59</v>
      </c>
      <c r="L45" s="118">
        <f>L37*(1-$L$43)</f>
        <v>267.12927870967741</v>
      </c>
      <c r="M45" s="118">
        <f>M37*(1-$L$43)</f>
        <v>25.266774193548393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9</v>
      </c>
      <c r="E3" s="54">
        <v>1</v>
      </c>
      <c r="F3" s="55">
        <v>184928</v>
      </c>
      <c r="G3" s="54">
        <v>0</v>
      </c>
      <c r="H3" s="55">
        <v>211068</v>
      </c>
      <c r="I3" s="54">
        <v>0</v>
      </c>
      <c r="J3" s="54">
        <v>2</v>
      </c>
      <c r="K3" s="54">
        <v>0</v>
      </c>
      <c r="L3" s="55">
        <v>312.45479999999998</v>
      </c>
      <c r="M3" s="55">
        <v>28.9</v>
      </c>
      <c r="N3" s="56">
        <v>0</v>
      </c>
      <c r="O3" s="57">
        <v>31213</v>
      </c>
      <c r="P3" s="58">
        <f>F4-F3</f>
        <v>31213</v>
      </c>
      <c r="Q3" s="38">
        <v>1</v>
      </c>
      <c r="R3" s="59">
        <f>S3/4.1868</f>
        <v>8506.0487422613915</v>
      </c>
      <c r="S3" s="73">
        <f>'Mérida oeste'!F6*1000000</f>
        <v>35613.124874099994</v>
      </c>
      <c r="T3" s="60">
        <f>R3*0.11237</f>
        <v>955.82469716791252</v>
      </c>
      <c r="U3" s="61"/>
      <c r="V3" s="60">
        <f>O3</f>
        <v>31213</v>
      </c>
      <c r="W3" s="62">
        <f>V3*35.31467</f>
        <v>1102276.79471</v>
      </c>
      <c r="X3" s="61"/>
      <c r="Y3" s="63">
        <f>V3*R3/1000000</f>
        <v>265.49929939220482</v>
      </c>
      <c r="Z3" s="64">
        <f>S3*V3/1000000</f>
        <v>1111.5924666952831</v>
      </c>
      <c r="AA3" s="65">
        <f>W3*T3/1000000</f>
        <v>1053.583383498903</v>
      </c>
      <c r="AE3" s="121" t="str">
        <f>RIGHT(F3,6)</f>
        <v>184928</v>
      </c>
      <c r="AF3" s="133"/>
      <c r="AG3" s="134"/>
      <c r="AH3" s="135"/>
      <c r="AI3" s="136">
        <f t="shared" ref="AI3:AI34" si="0">IFERROR(AE3*1,0)</f>
        <v>184928</v>
      </c>
      <c r="AJ3" s="137">
        <f>(AI3-AH3)</f>
        <v>184928</v>
      </c>
      <c r="AK3" s="122"/>
      <c r="AL3" s="138">
        <f>AH4-AH3</f>
        <v>0</v>
      </c>
      <c r="AM3" s="139">
        <f>AI4-AI3</f>
        <v>31213</v>
      </c>
      <c r="AN3" s="140">
        <f>(AM3-AL3)</f>
        <v>31213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9</v>
      </c>
      <c r="E4" s="68">
        <v>2</v>
      </c>
      <c r="F4" s="69">
        <v>216141</v>
      </c>
      <c r="G4" s="68">
        <v>0</v>
      </c>
      <c r="H4" s="69">
        <v>197702</v>
      </c>
      <c r="I4" s="68">
        <v>0</v>
      </c>
      <c r="J4" s="68">
        <v>96</v>
      </c>
      <c r="K4" s="68">
        <v>0</v>
      </c>
      <c r="L4" s="69">
        <v>300.14859999999999</v>
      </c>
      <c r="M4" s="69">
        <v>27.1</v>
      </c>
      <c r="N4" s="70">
        <v>0</v>
      </c>
      <c r="O4" s="71">
        <v>27732</v>
      </c>
      <c r="P4" s="58">
        <f t="shared" ref="P4:P33" si="2">F5-F4</f>
        <v>27732</v>
      </c>
      <c r="Q4" s="38">
        <v>2</v>
      </c>
      <c r="R4" s="72">
        <f t="shared" ref="R4:R33" si="3">S4/4.1868</f>
        <v>8517.5360374988068</v>
      </c>
      <c r="S4" s="73">
        <f>'Mérida oeste'!F7*1000000</f>
        <v>35661.219881800003</v>
      </c>
      <c r="T4" s="74">
        <f>R4*0.11237</f>
        <v>957.11552453374088</v>
      </c>
      <c r="U4" s="61"/>
      <c r="V4" s="74">
        <f t="shared" ref="V4:V33" si="4">O4</f>
        <v>27732</v>
      </c>
      <c r="W4" s="75">
        <f>V4*35.31467</f>
        <v>979346.42843999993</v>
      </c>
      <c r="X4" s="61"/>
      <c r="Y4" s="76">
        <f>V4*R4/1000000</f>
        <v>236.20830939191691</v>
      </c>
      <c r="Z4" s="73">
        <f>S4*V4/1000000</f>
        <v>988.95694976207767</v>
      </c>
      <c r="AA4" s="74">
        <f>W4*T4/1000000</f>
        <v>937.34767055659631</v>
      </c>
      <c r="AE4" s="121" t="str">
        <f t="shared" ref="AE4:AE34" si="5">RIGHT(F4,6)</f>
        <v>216141</v>
      </c>
      <c r="AF4" s="142"/>
      <c r="AG4" s="143"/>
      <c r="AH4" s="144"/>
      <c r="AI4" s="145">
        <f t="shared" si="0"/>
        <v>216141</v>
      </c>
      <c r="AJ4" s="146">
        <f t="shared" ref="AJ4:AJ34" si="6">(AI4-AH4)</f>
        <v>216141</v>
      </c>
      <c r="AK4" s="122"/>
      <c r="AL4" s="138">
        <f t="shared" ref="AL4:AM33" si="7">AH5-AH4</f>
        <v>0</v>
      </c>
      <c r="AM4" s="147">
        <f t="shared" si="7"/>
        <v>27732</v>
      </c>
      <c r="AN4" s="148">
        <f t="shared" ref="AN4:AN33" si="8">(AM4-AL4)</f>
        <v>27732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9</v>
      </c>
      <c r="E5" s="68">
        <v>3</v>
      </c>
      <c r="F5" s="69">
        <v>243873</v>
      </c>
      <c r="G5" s="68">
        <v>0</v>
      </c>
      <c r="H5" s="69">
        <v>199016</v>
      </c>
      <c r="I5" s="68">
        <v>0</v>
      </c>
      <c r="J5" s="68">
        <v>96</v>
      </c>
      <c r="K5" s="68">
        <v>0</v>
      </c>
      <c r="L5" s="69">
        <v>299.47430000000003</v>
      </c>
      <c r="M5" s="69">
        <v>27.1</v>
      </c>
      <c r="N5" s="70">
        <v>0</v>
      </c>
      <c r="O5" s="71">
        <v>24856</v>
      </c>
      <c r="P5" s="58">
        <f t="shared" si="2"/>
        <v>24856</v>
      </c>
      <c r="Q5" s="38">
        <v>3</v>
      </c>
      <c r="R5" s="72">
        <f t="shared" si="3"/>
        <v>8320.2527327314438</v>
      </c>
      <c r="S5" s="73">
        <f>'Mérida oeste'!F8*1000000</f>
        <v>34835.234141400004</v>
      </c>
      <c r="T5" s="74">
        <f t="shared" ref="T5:T33" si="9">R5*0.11237</f>
        <v>934.94679957703227</v>
      </c>
      <c r="U5" s="61"/>
      <c r="V5" s="74">
        <f t="shared" si="4"/>
        <v>24856</v>
      </c>
      <c r="W5" s="75">
        <f t="shared" ref="W5:W33" si="10">V5*35.31467</f>
        <v>877781.43752000004</v>
      </c>
      <c r="X5" s="61"/>
      <c r="Y5" s="76">
        <f t="shared" ref="Y5:Y33" si="11">V5*R5/1000000</f>
        <v>206.80820192477276</v>
      </c>
      <c r="Z5" s="73">
        <f t="shared" ref="Z5:Z33" si="12">S5*V5/1000000</f>
        <v>865.86457981863839</v>
      </c>
      <c r="AA5" s="74">
        <f t="shared" ref="AA5:AA33" si="13">W5*T5/1000000</f>
        <v>820.6789457374507</v>
      </c>
      <c r="AE5" s="121" t="str">
        <f t="shared" si="5"/>
        <v>243873</v>
      </c>
      <c r="AF5" s="142"/>
      <c r="AG5" s="143"/>
      <c r="AH5" s="144"/>
      <c r="AI5" s="145">
        <f t="shared" si="0"/>
        <v>243873</v>
      </c>
      <c r="AJ5" s="146">
        <f t="shared" si="6"/>
        <v>243873</v>
      </c>
      <c r="AK5" s="122"/>
      <c r="AL5" s="138">
        <f t="shared" si="7"/>
        <v>0</v>
      </c>
      <c r="AM5" s="147">
        <f t="shared" si="7"/>
        <v>24856</v>
      </c>
      <c r="AN5" s="148">
        <f t="shared" si="8"/>
        <v>24856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9</v>
      </c>
      <c r="E6" s="68">
        <v>4</v>
      </c>
      <c r="F6" s="69">
        <v>268729</v>
      </c>
      <c r="G6" s="68">
        <v>0</v>
      </c>
      <c r="H6" s="69">
        <v>200182</v>
      </c>
      <c r="I6" s="68">
        <v>0</v>
      </c>
      <c r="J6" s="68">
        <v>96</v>
      </c>
      <c r="K6" s="68">
        <v>0</v>
      </c>
      <c r="L6" s="69">
        <v>301.56139999999999</v>
      </c>
      <c r="M6" s="69">
        <v>27.1</v>
      </c>
      <c r="N6" s="70">
        <v>0</v>
      </c>
      <c r="O6" s="71">
        <v>34894</v>
      </c>
      <c r="P6" s="58">
        <f t="shared" si="2"/>
        <v>34894</v>
      </c>
      <c r="Q6" s="38">
        <v>4</v>
      </c>
      <c r="R6" s="72">
        <f t="shared" si="3"/>
        <v>8165.7983847807409</v>
      </c>
      <c r="S6" s="73">
        <f>'Mérida oeste'!F9*1000000</f>
        <v>34188.564677400005</v>
      </c>
      <c r="T6" s="74">
        <f t="shared" si="9"/>
        <v>917.59076449781185</v>
      </c>
      <c r="U6" s="61"/>
      <c r="V6" s="74">
        <f t="shared" si="4"/>
        <v>34894</v>
      </c>
      <c r="W6" s="75">
        <f t="shared" si="10"/>
        <v>1232270.0949800001</v>
      </c>
      <c r="X6" s="61"/>
      <c r="Y6" s="76">
        <f t="shared" si="11"/>
        <v>284.93736883853916</v>
      </c>
      <c r="Z6" s="73">
        <f t="shared" si="12"/>
        <v>1192.9757758531957</v>
      </c>
      <c r="AA6" s="74">
        <f t="shared" si="13"/>
        <v>1130.7196585204895</v>
      </c>
      <c r="AE6" s="121" t="str">
        <f t="shared" si="5"/>
        <v>268729</v>
      </c>
      <c r="AF6" s="142"/>
      <c r="AG6" s="143"/>
      <c r="AH6" s="144"/>
      <c r="AI6" s="145">
        <f t="shared" si="0"/>
        <v>268729</v>
      </c>
      <c r="AJ6" s="146">
        <f t="shared" si="6"/>
        <v>268729</v>
      </c>
      <c r="AK6" s="122"/>
      <c r="AL6" s="138">
        <f t="shared" si="7"/>
        <v>0</v>
      </c>
      <c r="AM6" s="147">
        <f t="shared" si="7"/>
        <v>34894</v>
      </c>
      <c r="AN6" s="148">
        <f t="shared" si="8"/>
        <v>34894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9</v>
      </c>
      <c r="E7" s="68">
        <v>5</v>
      </c>
      <c r="F7" s="69">
        <v>303623</v>
      </c>
      <c r="G7" s="68">
        <v>0</v>
      </c>
      <c r="H7" s="69">
        <v>201849</v>
      </c>
      <c r="I7" s="68">
        <v>0</v>
      </c>
      <c r="J7" s="68">
        <v>96</v>
      </c>
      <c r="K7" s="68">
        <v>0</v>
      </c>
      <c r="L7" s="69">
        <v>294.63170000000002</v>
      </c>
      <c r="M7" s="69">
        <v>27.2</v>
      </c>
      <c r="N7" s="70">
        <v>0</v>
      </c>
      <c r="O7" s="71">
        <v>33787</v>
      </c>
      <c r="P7" s="58">
        <f t="shared" si="2"/>
        <v>33787</v>
      </c>
      <c r="Q7" s="38">
        <v>5</v>
      </c>
      <c r="R7" s="72">
        <f t="shared" si="3"/>
        <v>8375.0294416499455</v>
      </c>
      <c r="S7" s="73">
        <f>'Mérida oeste'!F10*1000000</f>
        <v>35064.573266299994</v>
      </c>
      <c r="T7" s="74">
        <f t="shared" si="9"/>
        <v>941.10205835820432</v>
      </c>
      <c r="U7" s="61"/>
      <c r="V7" s="74">
        <f t="shared" si="4"/>
        <v>33787</v>
      </c>
      <c r="W7" s="75">
        <f t="shared" si="10"/>
        <v>1193176.75529</v>
      </c>
      <c r="X7" s="61"/>
      <c r="Y7" s="76">
        <f t="shared" si="11"/>
        <v>282.96711974502671</v>
      </c>
      <c r="Z7" s="73">
        <f t="shared" si="12"/>
        <v>1184.726736948478</v>
      </c>
      <c r="AA7" s="74">
        <f t="shared" si="13"/>
        <v>1122.9011003885826</v>
      </c>
      <c r="AE7" s="121" t="str">
        <f t="shared" si="5"/>
        <v>303623</v>
      </c>
      <c r="AF7" s="142"/>
      <c r="AG7" s="143"/>
      <c r="AH7" s="144"/>
      <c r="AI7" s="145">
        <f t="shared" si="0"/>
        <v>303623</v>
      </c>
      <c r="AJ7" s="146">
        <f t="shared" si="6"/>
        <v>303623</v>
      </c>
      <c r="AK7" s="122"/>
      <c r="AL7" s="138">
        <f t="shared" si="7"/>
        <v>0</v>
      </c>
      <c r="AM7" s="147">
        <f t="shared" si="7"/>
        <v>33787</v>
      </c>
      <c r="AN7" s="148">
        <f t="shared" si="8"/>
        <v>33787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9</v>
      </c>
      <c r="E8" s="68">
        <v>6</v>
      </c>
      <c r="F8" s="69">
        <v>337410</v>
      </c>
      <c r="G8" s="68">
        <v>0</v>
      </c>
      <c r="H8" s="69">
        <v>203463</v>
      </c>
      <c r="I8" s="68">
        <v>0</v>
      </c>
      <c r="J8" s="68">
        <v>96</v>
      </c>
      <c r="K8" s="68">
        <v>0</v>
      </c>
      <c r="L8" s="69">
        <v>295.92320000000001</v>
      </c>
      <c r="M8" s="69">
        <v>28.2</v>
      </c>
      <c r="N8" s="70">
        <v>0</v>
      </c>
      <c r="O8" s="71">
        <v>33750</v>
      </c>
      <c r="P8" s="58">
        <f t="shared" si="2"/>
        <v>33750</v>
      </c>
      <c r="Q8" s="38">
        <v>6</v>
      </c>
      <c r="R8" s="72">
        <f t="shared" si="3"/>
        <v>8362.3420594487434</v>
      </c>
      <c r="S8" s="73">
        <f>'Mérida oeste'!F11*1000000</f>
        <v>35011.453734499999</v>
      </c>
      <c r="T8" s="74">
        <f t="shared" si="9"/>
        <v>939.67637722025529</v>
      </c>
      <c r="U8" s="61"/>
      <c r="V8" s="74">
        <f t="shared" si="4"/>
        <v>33750</v>
      </c>
      <c r="W8" s="75">
        <f t="shared" si="10"/>
        <v>1191870.1125</v>
      </c>
      <c r="X8" s="61"/>
      <c r="Y8" s="76">
        <f t="shared" si="11"/>
        <v>282.2290445063951</v>
      </c>
      <c r="Z8" s="73">
        <f t="shared" si="12"/>
        <v>1181.6365635393752</v>
      </c>
      <c r="AA8" s="74">
        <f t="shared" si="13"/>
        <v>1119.9721894310983</v>
      </c>
      <c r="AE8" s="121" t="str">
        <f t="shared" si="5"/>
        <v>337410</v>
      </c>
      <c r="AF8" s="142"/>
      <c r="AG8" s="143"/>
      <c r="AH8" s="144"/>
      <c r="AI8" s="145">
        <f t="shared" si="0"/>
        <v>337410</v>
      </c>
      <c r="AJ8" s="146">
        <f t="shared" si="6"/>
        <v>337410</v>
      </c>
      <c r="AK8" s="122"/>
      <c r="AL8" s="138">
        <f t="shared" si="7"/>
        <v>0</v>
      </c>
      <c r="AM8" s="147">
        <f t="shared" si="7"/>
        <v>33750</v>
      </c>
      <c r="AN8" s="148">
        <f t="shared" si="8"/>
        <v>33750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9</v>
      </c>
      <c r="E9" s="68">
        <v>7</v>
      </c>
      <c r="F9" s="69">
        <v>371160</v>
      </c>
      <c r="G9" s="68">
        <v>0</v>
      </c>
      <c r="H9" s="69">
        <v>205073</v>
      </c>
      <c r="I9" s="68">
        <v>0</v>
      </c>
      <c r="J9" s="68">
        <v>96</v>
      </c>
      <c r="K9" s="68">
        <v>0</v>
      </c>
      <c r="L9" s="69">
        <v>296.44159999999999</v>
      </c>
      <c r="M9" s="69">
        <v>28.2</v>
      </c>
      <c r="N9" s="70">
        <v>0</v>
      </c>
      <c r="O9" s="71">
        <v>32214</v>
      </c>
      <c r="P9" s="58">
        <f t="shared" si="2"/>
        <v>32214</v>
      </c>
      <c r="Q9" s="38">
        <v>7</v>
      </c>
      <c r="R9" s="72">
        <f t="shared" si="3"/>
        <v>8529.8876276153624</v>
      </c>
      <c r="S9" s="73">
        <f>'Mérida oeste'!F12*1000000</f>
        <v>35712.933519300001</v>
      </c>
      <c r="T9" s="74">
        <f t="shared" si="9"/>
        <v>958.50347271513829</v>
      </c>
      <c r="U9" s="61"/>
      <c r="V9" s="74">
        <f t="shared" si="4"/>
        <v>32214</v>
      </c>
      <c r="W9" s="75">
        <f t="shared" si="10"/>
        <v>1137626.77938</v>
      </c>
      <c r="X9" s="61"/>
      <c r="Y9" s="76">
        <f t="shared" si="11"/>
        <v>274.78180003600124</v>
      </c>
      <c r="Z9" s="73">
        <f t="shared" si="12"/>
        <v>1150.4564403907302</v>
      </c>
      <c r="AA9" s="74">
        <f t="shared" si="13"/>
        <v>1090.4192186894684</v>
      </c>
      <c r="AE9" s="121" t="str">
        <f t="shared" si="5"/>
        <v>371160</v>
      </c>
      <c r="AF9" s="142"/>
      <c r="AG9" s="143"/>
      <c r="AH9" s="144"/>
      <c r="AI9" s="145">
        <f t="shared" si="0"/>
        <v>371160</v>
      </c>
      <c r="AJ9" s="146">
        <f t="shared" si="6"/>
        <v>371160</v>
      </c>
      <c r="AK9" s="122"/>
      <c r="AL9" s="138">
        <f t="shared" si="7"/>
        <v>0</v>
      </c>
      <c r="AM9" s="147">
        <f t="shared" si="7"/>
        <v>32214</v>
      </c>
      <c r="AN9" s="148">
        <f t="shared" si="8"/>
        <v>32214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9</v>
      </c>
      <c r="E10" s="68">
        <v>8</v>
      </c>
      <c r="F10" s="69">
        <v>403374</v>
      </c>
      <c r="G10" s="68">
        <v>0</v>
      </c>
      <c r="H10" s="69">
        <v>206599</v>
      </c>
      <c r="I10" s="68">
        <v>0</v>
      </c>
      <c r="J10" s="68">
        <v>96</v>
      </c>
      <c r="K10" s="68">
        <v>0</v>
      </c>
      <c r="L10" s="69">
        <v>298.74669999999998</v>
      </c>
      <c r="M10" s="69">
        <v>28.5</v>
      </c>
      <c r="N10" s="70">
        <v>0</v>
      </c>
      <c r="O10" s="71">
        <v>33862</v>
      </c>
      <c r="P10" s="58">
        <f t="shared" si="2"/>
        <v>33862</v>
      </c>
      <c r="Q10" s="38">
        <v>8</v>
      </c>
      <c r="R10" s="72">
        <f t="shared" si="3"/>
        <v>8529.6680170774835</v>
      </c>
      <c r="S10" s="73">
        <f>'Mérida oeste'!F13*1000000</f>
        <v>35712.014053900006</v>
      </c>
      <c r="T10" s="74">
        <f t="shared" si="9"/>
        <v>958.47879507899677</v>
      </c>
      <c r="U10" s="61"/>
      <c r="V10" s="74">
        <f t="shared" si="4"/>
        <v>33862</v>
      </c>
      <c r="W10" s="75">
        <f t="shared" si="10"/>
        <v>1195825.3555399999</v>
      </c>
      <c r="X10" s="61"/>
      <c r="Y10" s="76">
        <f t="shared" si="11"/>
        <v>288.83161839427777</v>
      </c>
      <c r="Z10" s="73">
        <f t="shared" si="12"/>
        <v>1209.280219893162</v>
      </c>
      <c r="AA10" s="74">
        <f t="shared" si="13"/>
        <v>1146.1732459028922</v>
      </c>
      <c r="AE10" s="121" t="str">
        <f t="shared" si="5"/>
        <v>403374</v>
      </c>
      <c r="AF10" s="142"/>
      <c r="AG10" s="143"/>
      <c r="AH10" s="144"/>
      <c r="AI10" s="145">
        <f t="shared" si="0"/>
        <v>403374</v>
      </c>
      <c r="AJ10" s="146">
        <f t="shared" si="6"/>
        <v>403374</v>
      </c>
      <c r="AK10" s="122"/>
      <c r="AL10" s="138">
        <f t="shared" si="7"/>
        <v>0</v>
      </c>
      <c r="AM10" s="147">
        <f t="shared" si="7"/>
        <v>33862</v>
      </c>
      <c r="AN10" s="148">
        <f t="shared" si="8"/>
        <v>33862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9</v>
      </c>
      <c r="E11" s="68">
        <v>9</v>
      </c>
      <c r="F11" s="69">
        <v>437236</v>
      </c>
      <c r="G11" s="68">
        <v>0</v>
      </c>
      <c r="H11" s="69">
        <v>208199</v>
      </c>
      <c r="I11" s="68">
        <v>0</v>
      </c>
      <c r="J11" s="68">
        <v>96</v>
      </c>
      <c r="K11" s="68">
        <v>0</v>
      </c>
      <c r="L11" s="69">
        <v>298.74829999999997</v>
      </c>
      <c r="M11" s="69">
        <v>28</v>
      </c>
      <c r="N11" s="70">
        <v>0</v>
      </c>
      <c r="O11" s="71">
        <v>34470</v>
      </c>
      <c r="P11" s="58">
        <f t="shared" si="2"/>
        <v>34470</v>
      </c>
      <c r="Q11" s="38">
        <v>9</v>
      </c>
      <c r="R11" s="77">
        <f t="shared" si="3"/>
        <v>8328.6453975112254</v>
      </c>
      <c r="S11" s="73">
        <f>'Mérida oeste'!F14*1000000</f>
        <v>34870.372550299995</v>
      </c>
      <c r="T11" s="74">
        <f t="shared" si="9"/>
        <v>935.88988331833639</v>
      </c>
      <c r="V11" s="78">
        <f t="shared" si="4"/>
        <v>34470</v>
      </c>
      <c r="W11" s="79">
        <f t="shared" si="10"/>
        <v>1217296.6749</v>
      </c>
      <c r="Y11" s="76">
        <f t="shared" si="11"/>
        <v>287.08840685221196</v>
      </c>
      <c r="Z11" s="73">
        <f t="shared" si="12"/>
        <v>1201.9817418088408</v>
      </c>
      <c r="AA11" s="74">
        <f t="shared" si="13"/>
        <v>1139.25564303596</v>
      </c>
      <c r="AE11" s="121" t="str">
        <f t="shared" si="5"/>
        <v>437236</v>
      </c>
      <c r="AF11" s="142"/>
      <c r="AG11" s="143"/>
      <c r="AH11" s="144"/>
      <c r="AI11" s="145">
        <f t="shared" si="0"/>
        <v>437236</v>
      </c>
      <c r="AJ11" s="146">
        <f t="shared" si="6"/>
        <v>437236</v>
      </c>
      <c r="AK11" s="122"/>
      <c r="AL11" s="138">
        <f t="shared" si="7"/>
        <v>0</v>
      </c>
      <c r="AM11" s="147">
        <f t="shared" si="7"/>
        <v>34470</v>
      </c>
      <c r="AN11" s="148">
        <f t="shared" si="8"/>
        <v>34470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9</v>
      </c>
      <c r="E12" s="68">
        <v>10</v>
      </c>
      <c r="F12" s="69">
        <v>471706</v>
      </c>
      <c r="G12" s="68">
        <v>0</v>
      </c>
      <c r="H12" s="69">
        <v>209841</v>
      </c>
      <c r="I12" s="68">
        <v>0</v>
      </c>
      <c r="J12" s="68">
        <v>96</v>
      </c>
      <c r="K12" s="68">
        <v>0</v>
      </c>
      <c r="L12" s="69">
        <v>296.05509999999998</v>
      </c>
      <c r="M12" s="69">
        <v>27.7</v>
      </c>
      <c r="N12" s="70">
        <v>0</v>
      </c>
      <c r="O12" s="71">
        <v>33747</v>
      </c>
      <c r="P12" s="58">
        <f t="shared" si="2"/>
        <v>33747</v>
      </c>
      <c r="Q12" s="38">
        <v>10</v>
      </c>
      <c r="R12" s="77">
        <f t="shared" si="3"/>
        <v>8437.7595950845516</v>
      </c>
      <c r="S12" s="73">
        <f>'Mérida oeste'!F15*1000000</f>
        <v>35327.211872699998</v>
      </c>
      <c r="T12" s="74">
        <f t="shared" si="9"/>
        <v>948.15104569965104</v>
      </c>
      <c r="V12" s="78">
        <f t="shared" si="4"/>
        <v>33747</v>
      </c>
      <c r="W12" s="79">
        <f t="shared" si="10"/>
        <v>1191764.1684900001</v>
      </c>
      <c r="Y12" s="76">
        <f t="shared" si="11"/>
        <v>284.74907305531838</v>
      </c>
      <c r="Z12" s="73">
        <f t="shared" si="12"/>
        <v>1192.1874190680066</v>
      </c>
      <c r="AA12" s="74">
        <f t="shared" si="13"/>
        <v>1129.9724425811687</v>
      </c>
      <c r="AE12" s="121" t="str">
        <f t="shared" si="5"/>
        <v>471706</v>
      </c>
      <c r="AF12" s="142"/>
      <c r="AG12" s="143"/>
      <c r="AH12" s="144"/>
      <c r="AI12" s="145">
        <f t="shared" si="0"/>
        <v>471706</v>
      </c>
      <c r="AJ12" s="146">
        <f t="shared" si="6"/>
        <v>471706</v>
      </c>
      <c r="AK12" s="122"/>
      <c r="AL12" s="138">
        <f t="shared" si="7"/>
        <v>0</v>
      </c>
      <c r="AM12" s="147">
        <f t="shared" si="7"/>
        <v>33747</v>
      </c>
      <c r="AN12" s="148">
        <f t="shared" si="8"/>
        <v>33747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9</v>
      </c>
      <c r="E13" s="68">
        <v>11</v>
      </c>
      <c r="F13" s="69">
        <v>505453</v>
      </c>
      <c r="G13" s="68">
        <v>0</v>
      </c>
      <c r="H13" s="69">
        <v>211454</v>
      </c>
      <c r="I13" s="68">
        <v>0</v>
      </c>
      <c r="J13" s="68">
        <v>96</v>
      </c>
      <c r="K13" s="68">
        <v>0</v>
      </c>
      <c r="L13" s="69">
        <v>295.40870000000001</v>
      </c>
      <c r="M13" s="69">
        <v>27.4</v>
      </c>
      <c r="N13" s="70">
        <v>0</v>
      </c>
      <c r="O13" s="71">
        <v>34409</v>
      </c>
      <c r="P13" s="58">
        <f t="shared" si="2"/>
        <v>34409</v>
      </c>
      <c r="Q13" s="38">
        <v>11</v>
      </c>
      <c r="R13" s="77">
        <f t="shared" si="3"/>
        <v>8335.38489591096</v>
      </c>
      <c r="S13" s="73">
        <f>'Mérida oeste'!F16*1000000</f>
        <v>34898.589482200005</v>
      </c>
      <c r="T13" s="74">
        <f t="shared" si="9"/>
        <v>936.64720075351454</v>
      </c>
      <c r="V13" s="78">
        <f t="shared" si="4"/>
        <v>34409</v>
      </c>
      <c r="W13" s="79">
        <f t="shared" si="10"/>
        <v>1215142.48003</v>
      </c>
      <c r="Y13" s="76">
        <f t="shared" si="11"/>
        <v>286.8122588834002</v>
      </c>
      <c r="Z13" s="73">
        <f t="shared" si="12"/>
        <v>1200.8255654930201</v>
      </c>
      <c r="AA13" s="74">
        <f t="shared" si="13"/>
        <v>1138.1598024367829</v>
      </c>
      <c r="AE13" s="121" t="str">
        <f t="shared" si="5"/>
        <v>505453</v>
      </c>
      <c r="AF13" s="142"/>
      <c r="AG13" s="143"/>
      <c r="AH13" s="144"/>
      <c r="AI13" s="145">
        <f t="shared" si="0"/>
        <v>505453</v>
      </c>
      <c r="AJ13" s="146">
        <f t="shared" si="6"/>
        <v>505453</v>
      </c>
      <c r="AK13" s="122"/>
      <c r="AL13" s="138">
        <f t="shared" si="7"/>
        <v>0</v>
      </c>
      <c r="AM13" s="147">
        <f t="shared" si="7"/>
        <v>34409</v>
      </c>
      <c r="AN13" s="148">
        <f t="shared" si="8"/>
        <v>34409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9</v>
      </c>
      <c r="E14" s="68">
        <v>12</v>
      </c>
      <c r="F14" s="69">
        <v>539862</v>
      </c>
      <c r="G14" s="68">
        <v>0</v>
      </c>
      <c r="H14" s="69">
        <v>213106</v>
      </c>
      <c r="I14" s="68">
        <v>0</v>
      </c>
      <c r="J14" s="68">
        <v>96</v>
      </c>
      <c r="K14" s="68">
        <v>0</v>
      </c>
      <c r="L14" s="69">
        <v>294.09230000000002</v>
      </c>
      <c r="M14" s="69">
        <v>27.8</v>
      </c>
      <c r="N14" s="70">
        <v>0</v>
      </c>
      <c r="O14" s="71">
        <v>31149</v>
      </c>
      <c r="P14" s="58">
        <f t="shared" si="2"/>
        <v>31149</v>
      </c>
      <c r="Q14" s="38">
        <v>12</v>
      </c>
      <c r="R14" s="77">
        <f t="shared" si="3"/>
        <v>8350.031388721698</v>
      </c>
      <c r="S14" s="73">
        <f>'Mérida oeste'!F17*1000000</f>
        <v>34959.911418300006</v>
      </c>
      <c r="T14" s="74">
        <f t="shared" si="9"/>
        <v>938.29302715065717</v>
      </c>
      <c r="V14" s="78">
        <f t="shared" si="4"/>
        <v>31149</v>
      </c>
      <c r="W14" s="79">
        <f t="shared" si="10"/>
        <v>1100016.6558300001</v>
      </c>
      <c r="Y14" s="76">
        <f t="shared" si="11"/>
        <v>260.09512772729221</v>
      </c>
      <c r="Z14" s="73">
        <f t="shared" si="12"/>
        <v>1088.966280768627</v>
      </c>
      <c r="AA14" s="74">
        <f t="shared" si="13"/>
        <v>1032.1379579148734</v>
      </c>
      <c r="AE14" s="121" t="str">
        <f t="shared" si="5"/>
        <v>539862</v>
      </c>
      <c r="AF14" s="142"/>
      <c r="AG14" s="143"/>
      <c r="AH14" s="144"/>
      <c r="AI14" s="145">
        <f t="shared" si="0"/>
        <v>539862</v>
      </c>
      <c r="AJ14" s="146">
        <f t="shared" si="6"/>
        <v>539862</v>
      </c>
      <c r="AK14" s="122"/>
      <c r="AL14" s="138">
        <f t="shared" si="7"/>
        <v>0</v>
      </c>
      <c r="AM14" s="147">
        <f t="shared" si="7"/>
        <v>31149</v>
      </c>
      <c r="AN14" s="148">
        <f t="shared" si="8"/>
        <v>31149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9</v>
      </c>
      <c r="E15" s="68">
        <v>13</v>
      </c>
      <c r="F15" s="69">
        <v>571011</v>
      </c>
      <c r="G15" s="68">
        <v>0</v>
      </c>
      <c r="H15" s="69">
        <v>214586</v>
      </c>
      <c r="I15" s="68">
        <v>0</v>
      </c>
      <c r="J15" s="68">
        <v>96</v>
      </c>
      <c r="K15" s="68">
        <v>0</v>
      </c>
      <c r="L15" s="69">
        <v>297.76459999999997</v>
      </c>
      <c r="M15" s="69">
        <v>27.5</v>
      </c>
      <c r="N15" s="70">
        <v>0</v>
      </c>
      <c r="O15" s="71">
        <v>14941</v>
      </c>
      <c r="P15" s="58">
        <f t="shared" si="2"/>
        <v>14941</v>
      </c>
      <c r="Q15" s="38">
        <v>13</v>
      </c>
      <c r="R15" s="77">
        <f t="shared" si="3"/>
        <v>8461.2101583548301</v>
      </c>
      <c r="S15" s="73">
        <f>'Mérida oeste'!F18*1000000</f>
        <v>35425.394691000001</v>
      </c>
      <c r="T15" s="74">
        <f t="shared" si="9"/>
        <v>950.78618549433224</v>
      </c>
      <c r="V15" s="78">
        <f t="shared" si="4"/>
        <v>14941</v>
      </c>
      <c r="W15" s="79">
        <f t="shared" si="10"/>
        <v>527636.48447000002</v>
      </c>
      <c r="Y15" s="76">
        <f t="shared" si="11"/>
        <v>126.41894097597952</v>
      </c>
      <c r="Z15" s="73">
        <f t="shared" si="12"/>
        <v>529.29082207823103</v>
      </c>
      <c r="AA15" s="74">
        <f t="shared" si="13"/>
        <v>501.66948039687077</v>
      </c>
      <c r="AE15" s="121" t="str">
        <f t="shared" si="5"/>
        <v>571011</v>
      </c>
      <c r="AF15" s="142"/>
      <c r="AG15" s="143"/>
      <c r="AH15" s="144"/>
      <c r="AI15" s="145">
        <f t="shared" si="0"/>
        <v>571011</v>
      </c>
      <c r="AJ15" s="146">
        <f t="shared" si="6"/>
        <v>571011</v>
      </c>
      <c r="AK15" s="122"/>
      <c r="AL15" s="138">
        <f t="shared" si="7"/>
        <v>0</v>
      </c>
      <c r="AM15" s="147">
        <f t="shared" si="7"/>
        <v>14941</v>
      </c>
      <c r="AN15" s="148">
        <f t="shared" si="8"/>
        <v>14941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9</v>
      </c>
      <c r="E16" s="68">
        <v>14</v>
      </c>
      <c r="F16" s="69">
        <v>585952</v>
      </c>
      <c r="G16" s="68">
        <v>0</v>
      </c>
      <c r="H16" s="69">
        <v>215265</v>
      </c>
      <c r="I16" s="68">
        <v>0</v>
      </c>
      <c r="J16" s="68">
        <v>96</v>
      </c>
      <c r="K16" s="68">
        <v>0</v>
      </c>
      <c r="L16" s="69">
        <v>309.26179999999999</v>
      </c>
      <c r="M16" s="69">
        <v>27</v>
      </c>
      <c r="N16" s="70">
        <v>0</v>
      </c>
      <c r="O16" s="71">
        <v>13076</v>
      </c>
      <c r="P16" s="58">
        <f t="shared" si="2"/>
        <v>13076</v>
      </c>
      <c r="Q16" s="38">
        <v>14</v>
      </c>
      <c r="R16" s="77">
        <f t="shared" si="3"/>
        <v>8288.5182214818014</v>
      </c>
      <c r="S16" s="73">
        <f>'Mérida oeste'!F19*1000000</f>
        <v>34702.368089700001</v>
      </c>
      <c r="T16" s="74">
        <f t="shared" si="9"/>
        <v>931.38079254791</v>
      </c>
      <c r="V16" s="78">
        <f t="shared" si="4"/>
        <v>13076</v>
      </c>
      <c r="W16" s="79">
        <f t="shared" si="10"/>
        <v>461774.62491999997</v>
      </c>
      <c r="Y16" s="76">
        <f t="shared" si="11"/>
        <v>108.38066426409604</v>
      </c>
      <c r="Z16" s="73">
        <f t="shared" si="12"/>
        <v>453.76816514091723</v>
      </c>
      <c r="AA16" s="74">
        <f t="shared" si="13"/>
        <v>430.08801613650348</v>
      </c>
      <c r="AE16" s="121" t="str">
        <f t="shared" si="5"/>
        <v>585952</v>
      </c>
      <c r="AF16" s="142"/>
      <c r="AG16" s="143"/>
      <c r="AH16" s="144"/>
      <c r="AI16" s="145">
        <f t="shared" si="0"/>
        <v>585952</v>
      </c>
      <c r="AJ16" s="146">
        <f t="shared" si="6"/>
        <v>585952</v>
      </c>
      <c r="AK16" s="122"/>
      <c r="AL16" s="138">
        <f t="shared" si="7"/>
        <v>0</v>
      </c>
      <c r="AM16" s="147">
        <f t="shared" si="7"/>
        <v>13076</v>
      </c>
      <c r="AN16" s="148">
        <f t="shared" si="8"/>
        <v>13076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9</v>
      </c>
      <c r="E17" s="68">
        <v>15</v>
      </c>
      <c r="F17" s="69">
        <v>599028</v>
      </c>
      <c r="G17" s="68">
        <v>0</v>
      </c>
      <c r="H17" s="69">
        <v>215857</v>
      </c>
      <c r="I17" s="68">
        <v>0</v>
      </c>
      <c r="J17" s="68">
        <v>96</v>
      </c>
      <c r="K17" s="68">
        <v>0</v>
      </c>
      <c r="L17" s="69">
        <v>311.63240000000002</v>
      </c>
      <c r="M17" s="69">
        <v>26.4</v>
      </c>
      <c r="N17" s="70">
        <v>0</v>
      </c>
      <c r="O17" s="71">
        <v>0</v>
      </c>
      <c r="P17" s="58">
        <f t="shared" si="2"/>
        <v>0</v>
      </c>
      <c r="Q17" s="38">
        <v>15</v>
      </c>
      <c r="R17" s="77">
        <f t="shared" si="3"/>
        <v>0</v>
      </c>
      <c r="S17" s="73">
        <f>'Mérida oeste'!F20*1000000</f>
        <v>0</v>
      </c>
      <c r="T17" s="74">
        <f t="shared" si="9"/>
        <v>0</v>
      </c>
      <c r="V17" s="78">
        <f t="shared" si="4"/>
        <v>0</v>
      </c>
      <c r="W17" s="79">
        <f t="shared" si="10"/>
        <v>0</v>
      </c>
      <c r="Y17" s="76">
        <f t="shared" si="11"/>
        <v>0</v>
      </c>
      <c r="Z17" s="73">
        <f t="shared" si="12"/>
        <v>0</v>
      </c>
      <c r="AA17" s="74">
        <f t="shared" si="13"/>
        <v>0</v>
      </c>
      <c r="AE17" s="121" t="str">
        <f t="shared" si="5"/>
        <v>599028</v>
      </c>
      <c r="AF17" s="142"/>
      <c r="AG17" s="143"/>
      <c r="AH17" s="144"/>
      <c r="AI17" s="145">
        <f t="shared" si="0"/>
        <v>599028</v>
      </c>
      <c r="AJ17" s="146">
        <f t="shared" si="6"/>
        <v>599028</v>
      </c>
      <c r="AK17" s="122"/>
      <c r="AL17" s="138">
        <f t="shared" si="7"/>
        <v>0</v>
      </c>
      <c r="AM17" s="147">
        <f t="shared" si="7"/>
        <v>0</v>
      </c>
      <c r="AN17" s="148">
        <f t="shared" si="8"/>
        <v>0</v>
      </c>
      <c r="AO17" s="149" t="str">
        <f t="shared" si="1"/>
        <v/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9</v>
      </c>
      <c r="E18" s="68">
        <v>16</v>
      </c>
      <c r="F18" s="69">
        <v>599028</v>
      </c>
      <c r="G18" s="68">
        <v>0</v>
      </c>
      <c r="H18" s="69">
        <v>215857</v>
      </c>
      <c r="I18" s="68">
        <v>0</v>
      </c>
      <c r="J18" s="68">
        <v>96</v>
      </c>
      <c r="K18" s="68">
        <v>0</v>
      </c>
      <c r="L18" s="69">
        <v>319.36660000000001</v>
      </c>
      <c r="M18" s="69">
        <v>25.5</v>
      </c>
      <c r="N18" s="70">
        <v>0</v>
      </c>
      <c r="O18" s="71">
        <v>1083</v>
      </c>
      <c r="P18" s="58">
        <f t="shared" si="2"/>
        <v>1083</v>
      </c>
      <c r="Q18" s="38">
        <v>16</v>
      </c>
      <c r="R18" s="77">
        <f t="shared" si="3"/>
        <v>8363.7912033533976</v>
      </c>
      <c r="S18" s="73">
        <f>'Mérida oeste'!F21*1000000</f>
        <v>35017.521010200006</v>
      </c>
      <c r="T18" s="74">
        <f t="shared" si="9"/>
        <v>939.83921752082131</v>
      </c>
      <c r="V18" s="78">
        <f t="shared" si="4"/>
        <v>1083</v>
      </c>
      <c r="W18" s="79">
        <f t="shared" si="10"/>
        <v>38245.787609999999</v>
      </c>
      <c r="Y18" s="76">
        <f t="shared" si="11"/>
        <v>9.0579858732317291</v>
      </c>
      <c r="Z18" s="73">
        <f t="shared" si="12"/>
        <v>37.923975254046603</v>
      </c>
      <c r="AA18" s="74">
        <f t="shared" si="13"/>
        <v>35.944891100849922</v>
      </c>
      <c r="AE18" s="121" t="str">
        <f t="shared" si="5"/>
        <v>599028</v>
      </c>
      <c r="AF18" s="142"/>
      <c r="AG18" s="143"/>
      <c r="AH18" s="144"/>
      <c r="AI18" s="145">
        <f t="shared" si="0"/>
        <v>599028</v>
      </c>
      <c r="AJ18" s="146">
        <f t="shared" si="6"/>
        <v>599028</v>
      </c>
      <c r="AK18" s="122"/>
      <c r="AL18" s="138">
        <f t="shared" si="7"/>
        <v>0</v>
      </c>
      <c r="AM18" s="147">
        <f t="shared" si="7"/>
        <v>1083</v>
      </c>
      <c r="AN18" s="148">
        <f t="shared" si="8"/>
        <v>1083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9</v>
      </c>
      <c r="E19" s="68">
        <v>17</v>
      </c>
      <c r="F19" s="69">
        <v>600111</v>
      </c>
      <c r="G19" s="68">
        <v>0</v>
      </c>
      <c r="H19" s="69">
        <v>215906</v>
      </c>
      <c r="I19" s="68">
        <v>0</v>
      </c>
      <c r="J19" s="68">
        <v>96</v>
      </c>
      <c r="K19" s="68">
        <v>0</v>
      </c>
      <c r="L19" s="69">
        <v>287.92349999999999</v>
      </c>
      <c r="M19" s="69">
        <v>26.4</v>
      </c>
      <c r="N19" s="70">
        <v>0</v>
      </c>
      <c r="O19" s="71">
        <v>30184</v>
      </c>
      <c r="P19" s="58">
        <f t="shared" si="2"/>
        <v>30184</v>
      </c>
      <c r="Q19" s="38">
        <v>17</v>
      </c>
      <c r="R19" s="77">
        <f t="shared" si="3"/>
        <v>8283.1332924190319</v>
      </c>
      <c r="S19" s="73">
        <f>'Mérida oeste'!F22*1000000</f>
        <v>34679.822468700004</v>
      </c>
      <c r="T19" s="74">
        <f t="shared" si="9"/>
        <v>930.77568806912655</v>
      </c>
      <c r="V19" s="78">
        <f t="shared" si="4"/>
        <v>30184</v>
      </c>
      <c r="W19" s="79">
        <f t="shared" si="10"/>
        <v>1065937.9992799999</v>
      </c>
      <c r="Y19" s="76">
        <f t="shared" si="11"/>
        <v>250.01809529837607</v>
      </c>
      <c r="Z19" s="73">
        <f t="shared" si="12"/>
        <v>1046.7757613952408</v>
      </c>
      <c r="AA19" s="74">
        <f t="shared" si="13"/>
        <v>992.14917471887009</v>
      </c>
      <c r="AE19" s="121" t="str">
        <f t="shared" si="5"/>
        <v>600111</v>
      </c>
      <c r="AF19" s="142"/>
      <c r="AG19" s="143"/>
      <c r="AH19" s="144"/>
      <c r="AI19" s="145">
        <f t="shared" si="0"/>
        <v>600111</v>
      </c>
      <c r="AJ19" s="146">
        <f t="shared" si="6"/>
        <v>600111</v>
      </c>
      <c r="AK19" s="122"/>
      <c r="AL19" s="138">
        <f t="shared" si="7"/>
        <v>0</v>
      </c>
      <c r="AM19" s="147">
        <f t="shared" si="7"/>
        <v>30184</v>
      </c>
      <c r="AN19" s="148">
        <f t="shared" si="8"/>
        <v>30184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9</v>
      </c>
      <c r="E20" s="68">
        <v>18</v>
      </c>
      <c r="F20" s="69">
        <v>630295</v>
      </c>
      <c r="G20" s="68">
        <v>0</v>
      </c>
      <c r="H20" s="69">
        <v>217339</v>
      </c>
      <c r="I20" s="68">
        <v>0</v>
      </c>
      <c r="J20" s="68">
        <v>96</v>
      </c>
      <c r="K20" s="68">
        <v>0</v>
      </c>
      <c r="L20" s="69">
        <v>292.47449999999998</v>
      </c>
      <c r="M20" s="69">
        <v>27.9</v>
      </c>
      <c r="N20" s="70">
        <v>0</v>
      </c>
      <c r="O20" s="71">
        <v>32783</v>
      </c>
      <c r="P20" s="58">
        <f t="shared" si="2"/>
        <v>32783</v>
      </c>
      <c r="Q20" s="38">
        <v>18</v>
      </c>
      <c r="R20" s="77">
        <f t="shared" si="3"/>
        <v>8288.3905915496307</v>
      </c>
      <c r="S20" s="73">
        <f>'Mérida oeste'!F23*1000000</f>
        <v>34701.833728699996</v>
      </c>
      <c r="T20" s="74">
        <f t="shared" si="9"/>
        <v>931.36645077243202</v>
      </c>
      <c r="V20" s="78">
        <f t="shared" si="4"/>
        <v>32783</v>
      </c>
      <c r="W20" s="79">
        <f t="shared" si="10"/>
        <v>1157720.8266099999</v>
      </c>
      <c r="Y20" s="76">
        <f t="shared" si="11"/>
        <v>271.71830876277153</v>
      </c>
      <c r="Z20" s="73">
        <f t="shared" si="12"/>
        <v>1137.630215127972</v>
      </c>
      <c r="AA20" s="74">
        <f t="shared" si="13"/>
        <v>1078.2623372650817</v>
      </c>
      <c r="AE20" s="121" t="str">
        <f t="shared" si="5"/>
        <v>630295</v>
      </c>
      <c r="AF20" s="142"/>
      <c r="AG20" s="143"/>
      <c r="AH20" s="144"/>
      <c r="AI20" s="145">
        <f t="shared" si="0"/>
        <v>630295</v>
      </c>
      <c r="AJ20" s="146">
        <f t="shared" si="6"/>
        <v>630295</v>
      </c>
      <c r="AK20" s="122"/>
      <c r="AL20" s="138">
        <f t="shared" si="7"/>
        <v>0</v>
      </c>
      <c r="AM20" s="147">
        <f t="shared" si="7"/>
        <v>32783</v>
      </c>
      <c r="AN20" s="148">
        <f t="shared" si="8"/>
        <v>32783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9</v>
      </c>
      <c r="E21" s="68">
        <v>19</v>
      </c>
      <c r="F21" s="69">
        <v>663078</v>
      </c>
      <c r="G21" s="68">
        <v>0</v>
      </c>
      <c r="H21" s="69">
        <v>218889</v>
      </c>
      <c r="I21" s="68">
        <v>0</v>
      </c>
      <c r="J21" s="68">
        <v>96</v>
      </c>
      <c r="K21" s="68">
        <v>0</v>
      </c>
      <c r="L21" s="69">
        <v>297.37090000000001</v>
      </c>
      <c r="M21" s="69">
        <v>26.3</v>
      </c>
      <c r="N21" s="70">
        <v>0</v>
      </c>
      <c r="O21" s="71">
        <v>32993</v>
      </c>
      <c r="P21" s="58">
        <f t="shared" si="2"/>
        <v>32993</v>
      </c>
      <c r="Q21" s="38">
        <v>19</v>
      </c>
      <c r="R21" s="77">
        <f t="shared" si="3"/>
        <v>8215.7218680376427</v>
      </c>
      <c r="S21" s="73">
        <f>'Mérida oeste'!F24*1000000</f>
        <v>34397.584317100001</v>
      </c>
      <c r="T21" s="74">
        <f t="shared" si="9"/>
        <v>923.20066631138991</v>
      </c>
      <c r="V21" s="78">
        <f t="shared" si="4"/>
        <v>32993</v>
      </c>
      <c r="W21" s="79">
        <f t="shared" si="10"/>
        <v>1165136.9073099999</v>
      </c>
      <c r="Y21" s="76">
        <f t="shared" si="11"/>
        <v>271.06131159216596</v>
      </c>
      <c r="Z21" s="73">
        <f t="shared" si="12"/>
        <v>1134.8794993740805</v>
      </c>
      <c r="AA21" s="74">
        <f t="shared" si="13"/>
        <v>1075.655169172584</v>
      </c>
      <c r="AE21" s="121" t="str">
        <f t="shared" si="5"/>
        <v>663078</v>
      </c>
      <c r="AF21" s="142"/>
      <c r="AG21" s="143"/>
      <c r="AH21" s="144"/>
      <c r="AI21" s="145">
        <f t="shared" si="0"/>
        <v>663078</v>
      </c>
      <c r="AJ21" s="146">
        <f t="shared" si="6"/>
        <v>663078</v>
      </c>
      <c r="AK21" s="122"/>
      <c r="AL21" s="138">
        <f t="shared" si="7"/>
        <v>0</v>
      </c>
      <c r="AM21" s="147">
        <f t="shared" si="7"/>
        <v>32993</v>
      </c>
      <c r="AN21" s="148">
        <f t="shared" si="8"/>
        <v>32993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9</v>
      </c>
      <c r="E22" s="68">
        <v>20</v>
      </c>
      <c r="F22" s="69">
        <v>696071</v>
      </c>
      <c r="G22" s="68">
        <v>0</v>
      </c>
      <c r="H22" s="69">
        <v>220449</v>
      </c>
      <c r="I22" s="68">
        <v>0</v>
      </c>
      <c r="J22" s="68">
        <v>96</v>
      </c>
      <c r="K22" s="68">
        <v>0</v>
      </c>
      <c r="L22" s="69">
        <v>298.52069999999998</v>
      </c>
      <c r="M22" s="69">
        <v>27.9</v>
      </c>
      <c r="N22" s="70">
        <v>0</v>
      </c>
      <c r="O22" s="71">
        <v>29873</v>
      </c>
      <c r="P22" s="58">
        <f t="shared" si="2"/>
        <v>29873</v>
      </c>
      <c r="Q22" s="38">
        <v>20</v>
      </c>
      <c r="R22" s="77">
        <f t="shared" si="3"/>
        <v>8308.5641611254432</v>
      </c>
      <c r="S22" s="73">
        <f>'Mérida oeste'!F25*1000000</f>
        <v>34786.296429800001</v>
      </c>
      <c r="T22" s="74">
        <f t="shared" si="9"/>
        <v>933.63335478566603</v>
      </c>
      <c r="V22" s="78">
        <f t="shared" si="4"/>
        <v>29873</v>
      </c>
      <c r="W22" s="79">
        <f t="shared" si="10"/>
        <v>1054955.1369099999</v>
      </c>
      <c r="Y22" s="76">
        <f t="shared" si="11"/>
        <v>248.20173718530035</v>
      </c>
      <c r="Z22" s="73">
        <f t="shared" si="12"/>
        <v>1039.1710332474154</v>
      </c>
      <c r="AA22" s="74">
        <f t="shared" si="13"/>
        <v>984.9413036216547</v>
      </c>
      <c r="AE22" s="121" t="str">
        <f t="shared" si="5"/>
        <v>696071</v>
      </c>
      <c r="AF22" s="142"/>
      <c r="AG22" s="143"/>
      <c r="AH22" s="144"/>
      <c r="AI22" s="145">
        <f t="shared" si="0"/>
        <v>696071</v>
      </c>
      <c r="AJ22" s="146">
        <f t="shared" si="6"/>
        <v>696071</v>
      </c>
      <c r="AK22" s="122"/>
      <c r="AL22" s="138">
        <f t="shared" si="7"/>
        <v>0</v>
      </c>
      <c r="AM22" s="147">
        <f t="shared" si="7"/>
        <v>29873</v>
      </c>
      <c r="AN22" s="148">
        <f t="shared" si="8"/>
        <v>29873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9</v>
      </c>
      <c r="E23" s="68">
        <v>21</v>
      </c>
      <c r="F23" s="69">
        <v>725944</v>
      </c>
      <c r="G23" s="68">
        <v>0</v>
      </c>
      <c r="H23" s="69">
        <v>221866</v>
      </c>
      <c r="I23" s="68">
        <v>0</v>
      </c>
      <c r="J23" s="68">
        <v>96</v>
      </c>
      <c r="K23" s="68">
        <v>0</v>
      </c>
      <c r="L23" s="69">
        <v>264.8021</v>
      </c>
      <c r="M23" s="69">
        <v>28.2</v>
      </c>
      <c r="N23" s="70">
        <v>0</v>
      </c>
      <c r="O23" s="71">
        <v>33136</v>
      </c>
      <c r="P23" s="58">
        <f t="shared" si="2"/>
        <v>33136</v>
      </c>
      <c r="Q23" s="38">
        <v>21</v>
      </c>
      <c r="R23" s="77">
        <f t="shared" si="3"/>
        <v>8458.2715447597202</v>
      </c>
      <c r="S23" s="73">
        <f>'Mérida oeste'!F26*1000000</f>
        <v>35413.091303599998</v>
      </c>
      <c r="T23" s="74">
        <f t="shared" si="9"/>
        <v>950.45597348464969</v>
      </c>
      <c r="V23" s="78">
        <f t="shared" si="4"/>
        <v>33136</v>
      </c>
      <c r="W23" s="79">
        <f t="shared" si="10"/>
        <v>1170186.90512</v>
      </c>
      <c r="Y23" s="76">
        <f t="shared" si="11"/>
        <v>280.27328590715808</v>
      </c>
      <c r="Z23" s="73">
        <f t="shared" si="12"/>
        <v>1173.4481934360895</v>
      </c>
      <c r="AA23" s="74">
        <f t="shared" si="13"/>
        <v>1112.2111340648191</v>
      </c>
      <c r="AE23" s="121" t="str">
        <f t="shared" si="5"/>
        <v>725944</v>
      </c>
      <c r="AF23" s="142"/>
      <c r="AG23" s="143"/>
      <c r="AH23" s="144"/>
      <c r="AI23" s="145">
        <f t="shared" si="0"/>
        <v>725944</v>
      </c>
      <c r="AJ23" s="146">
        <f t="shared" si="6"/>
        <v>725944</v>
      </c>
      <c r="AK23" s="122"/>
      <c r="AL23" s="138">
        <f t="shared" si="7"/>
        <v>0</v>
      </c>
      <c r="AM23" s="147">
        <f t="shared" si="7"/>
        <v>33136</v>
      </c>
      <c r="AN23" s="148">
        <f t="shared" si="8"/>
        <v>33136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9</v>
      </c>
      <c r="E24" s="68">
        <v>22</v>
      </c>
      <c r="F24" s="69">
        <v>759080</v>
      </c>
      <c r="G24" s="68">
        <v>0</v>
      </c>
      <c r="H24" s="69">
        <v>223430</v>
      </c>
      <c r="I24" s="68">
        <v>0</v>
      </c>
      <c r="J24" s="68">
        <v>96</v>
      </c>
      <c r="K24" s="68">
        <v>0</v>
      </c>
      <c r="L24" s="69">
        <v>299.52789999999999</v>
      </c>
      <c r="M24" s="69">
        <v>28.5</v>
      </c>
      <c r="N24" s="70">
        <v>0</v>
      </c>
      <c r="O24" s="71">
        <v>33162</v>
      </c>
      <c r="P24" s="58">
        <f t="shared" si="2"/>
        <v>33162</v>
      </c>
      <c r="Q24" s="38">
        <v>22</v>
      </c>
      <c r="R24" s="77">
        <f t="shared" si="3"/>
        <v>8273.1407065539315</v>
      </c>
      <c r="S24" s="73">
        <f>'Mérida oeste'!F27*1000000</f>
        <v>34637.9855102</v>
      </c>
      <c r="T24" s="74">
        <f t="shared" si="9"/>
        <v>929.65282119546532</v>
      </c>
      <c r="V24" s="78">
        <f t="shared" si="4"/>
        <v>33162</v>
      </c>
      <c r="W24" s="79">
        <f t="shared" si="10"/>
        <v>1171105.08654</v>
      </c>
      <c r="Y24" s="76">
        <f t="shared" si="11"/>
        <v>274.35389211074147</v>
      </c>
      <c r="Z24" s="73">
        <f t="shared" si="12"/>
        <v>1148.6648754892524</v>
      </c>
      <c r="AA24" s="74">
        <f t="shared" si="13"/>
        <v>1088.7211476182706</v>
      </c>
      <c r="AE24" s="121" t="str">
        <f t="shared" si="5"/>
        <v>759080</v>
      </c>
      <c r="AF24" s="142"/>
      <c r="AG24" s="143"/>
      <c r="AH24" s="144"/>
      <c r="AI24" s="145">
        <f t="shared" si="0"/>
        <v>759080</v>
      </c>
      <c r="AJ24" s="146">
        <f t="shared" si="6"/>
        <v>759080</v>
      </c>
      <c r="AK24" s="122"/>
      <c r="AL24" s="138">
        <f t="shared" si="7"/>
        <v>0</v>
      </c>
      <c r="AM24" s="147">
        <f t="shared" si="7"/>
        <v>33162</v>
      </c>
      <c r="AN24" s="148">
        <f t="shared" si="8"/>
        <v>33162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9</v>
      </c>
      <c r="E25" s="68">
        <v>23</v>
      </c>
      <c r="F25" s="69">
        <v>792242</v>
      </c>
      <c r="G25" s="68">
        <v>0</v>
      </c>
      <c r="H25" s="69">
        <v>224998</v>
      </c>
      <c r="I25" s="68">
        <v>0</v>
      </c>
      <c r="J25" s="68">
        <v>96</v>
      </c>
      <c r="K25" s="68">
        <v>0</v>
      </c>
      <c r="L25" s="69">
        <v>299.48779999999999</v>
      </c>
      <c r="M25" s="69">
        <v>28.8</v>
      </c>
      <c r="N25" s="70">
        <v>0</v>
      </c>
      <c r="O25" s="71">
        <v>33499</v>
      </c>
      <c r="P25" s="58">
        <f t="shared" si="2"/>
        <v>33499</v>
      </c>
      <c r="Q25" s="38">
        <v>23</v>
      </c>
      <c r="R25" s="77">
        <f t="shared" si="3"/>
        <v>8391.8996386500439</v>
      </c>
      <c r="S25" s="73">
        <f>'Mérida oeste'!F28*1000000</f>
        <v>35135.205407100002</v>
      </c>
      <c r="T25" s="74">
        <f t="shared" si="9"/>
        <v>942.99776239510538</v>
      </c>
      <c r="V25" s="78">
        <f t="shared" si="4"/>
        <v>33499</v>
      </c>
      <c r="W25" s="79">
        <f t="shared" si="10"/>
        <v>1183006.1303300001</v>
      </c>
      <c r="Y25" s="76">
        <f t="shared" si="11"/>
        <v>281.12024599513779</v>
      </c>
      <c r="Z25" s="73">
        <f t="shared" si="12"/>
        <v>1176.9942459324429</v>
      </c>
      <c r="AA25" s="74">
        <f t="shared" si="13"/>
        <v>1115.5721338008825</v>
      </c>
      <c r="AE25" s="121" t="str">
        <f t="shared" si="5"/>
        <v>792242</v>
      </c>
      <c r="AF25" s="142"/>
      <c r="AG25" s="143"/>
      <c r="AH25" s="144"/>
      <c r="AI25" s="145">
        <f t="shared" si="0"/>
        <v>792242</v>
      </c>
      <c r="AJ25" s="146">
        <f t="shared" si="6"/>
        <v>792242</v>
      </c>
      <c r="AK25" s="122"/>
      <c r="AL25" s="138">
        <f t="shared" si="7"/>
        <v>0</v>
      </c>
      <c r="AM25" s="147">
        <f t="shared" si="7"/>
        <v>33499</v>
      </c>
      <c r="AN25" s="148">
        <f t="shared" si="8"/>
        <v>33499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9</v>
      </c>
      <c r="E26" s="68">
        <v>24</v>
      </c>
      <c r="F26" s="69">
        <v>825741</v>
      </c>
      <c r="G26" s="68">
        <v>0</v>
      </c>
      <c r="H26" s="69">
        <v>226592</v>
      </c>
      <c r="I26" s="68">
        <v>0</v>
      </c>
      <c r="J26" s="68">
        <v>96</v>
      </c>
      <c r="K26" s="68">
        <v>0</v>
      </c>
      <c r="L26" s="69">
        <v>297.8295</v>
      </c>
      <c r="M26" s="69">
        <v>29</v>
      </c>
      <c r="N26" s="70">
        <v>0</v>
      </c>
      <c r="O26" s="71">
        <v>33278</v>
      </c>
      <c r="P26" s="58">
        <f t="shared" si="2"/>
        <v>33278</v>
      </c>
      <c r="Q26" s="38">
        <v>24</v>
      </c>
      <c r="R26" s="77">
        <f t="shared" si="3"/>
        <v>8473.4539348906073</v>
      </c>
      <c r="S26" s="73">
        <f>'Mérida oeste'!F29*1000000</f>
        <v>35476.656934599996</v>
      </c>
      <c r="T26" s="74">
        <f t="shared" si="9"/>
        <v>952.16201866365748</v>
      </c>
      <c r="V26" s="78">
        <f t="shared" si="4"/>
        <v>33278</v>
      </c>
      <c r="W26" s="79">
        <f t="shared" si="10"/>
        <v>1175201.5882599999</v>
      </c>
      <c r="Y26" s="76">
        <f t="shared" si="11"/>
        <v>281.97960004528966</v>
      </c>
      <c r="Z26" s="73">
        <f t="shared" si="12"/>
        <v>1180.5921894696185</v>
      </c>
      <c r="AA26" s="74">
        <f t="shared" si="13"/>
        <v>1118.9823166143781</v>
      </c>
      <c r="AE26" s="121" t="str">
        <f t="shared" si="5"/>
        <v>825741</v>
      </c>
      <c r="AF26" s="142"/>
      <c r="AG26" s="143"/>
      <c r="AH26" s="144"/>
      <c r="AI26" s="145">
        <f t="shared" si="0"/>
        <v>825741</v>
      </c>
      <c r="AJ26" s="146">
        <f t="shared" si="6"/>
        <v>825741</v>
      </c>
      <c r="AK26" s="122"/>
      <c r="AL26" s="138">
        <f t="shared" si="7"/>
        <v>0</v>
      </c>
      <c r="AM26" s="147">
        <f t="shared" si="7"/>
        <v>33278</v>
      </c>
      <c r="AN26" s="148">
        <f t="shared" si="8"/>
        <v>33278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9</v>
      </c>
      <c r="E27" s="68">
        <v>25</v>
      </c>
      <c r="F27" s="69">
        <v>859019</v>
      </c>
      <c r="G27" s="68">
        <v>0</v>
      </c>
      <c r="H27" s="69">
        <v>228174</v>
      </c>
      <c r="I27" s="68">
        <v>0</v>
      </c>
      <c r="J27" s="68">
        <v>96</v>
      </c>
      <c r="K27" s="68">
        <v>0</v>
      </c>
      <c r="L27" s="69">
        <v>298.43169999999998</v>
      </c>
      <c r="M27" s="69">
        <v>29.3</v>
      </c>
      <c r="N27" s="70">
        <v>0</v>
      </c>
      <c r="O27" s="71">
        <v>31473</v>
      </c>
      <c r="P27" s="58">
        <f t="shared" si="2"/>
        <v>31473</v>
      </c>
      <c r="Q27" s="38">
        <v>25</v>
      </c>
      <c r="R27" s="77">
        <f t="shared" si="3"/>
        <v>8407.4418203640016</v>
      </c>
      <c r="S27" s="73">
        <f>'Mérida oeste'!F30*1000000</f>
        <v>35200.2774135</v>
      </c>
      <c r="T27" s="74">
        <f t="shared" si="9"/>
        <v>944.74423735430287</v>
      </c>
      <c r="V27" s="78">
        <f t="shared" si="4"/>
        <v>31473</v>
      </c>
      <c r="W27" s="79">
        <f t="shared" si="10"/>
        <v>1111458.60891</v>
      </c>
      <c r="Y27" s="76">
        <f t="shared" si="11"/>
        <v>264.60741641231624</v>
      </c>
      <c r="Z27" s="73">
        <f t="shared" si="12"/>
        <v>1107.8583310350855</v>
      </c>
      <c r="AA27" s="74">
        <f t="shared" si="13"/>
        <v>1050.0441158255521</v>
      </c>
      <c r="AE27" s="121" t="str">
        <f t="shared" si="5"/>
        <v>859019</v>
      </c>
      <c r="AF27" s="142"/>
      <c r="AG27" s="143"/>
      <c r="AH27" s="144"/>
      <c r="AI27" s="145">
        <f t="shared" si="0"/>
        <v>859019</v>
      </c>
      <c r="AJ27" s="146">
        <f t="shared" si="6"/>
        <v>859019</v>
      </c>
      <c r="AK27" s="122"/>
      <c r="AL27" s="138">
        <f t="shared" si="7"/>
        <v>0</v>
      </c>
      <c r="AM27" s="147">
        <f t="shared" si="7"/>
        <v>31473</v>
      </c>
      <c r="AN27" s="148">
        <f t="shared" si="8"/>
        <v>31473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9</v>
      </c>
      <c r="E28" s="68">
        <v>26</v>
      </c>
      <c r="F28" s="69">
        <v>890492</v>
      </c>
      <c r="G28" s="68">
        <v>0</v>
      </c>
      <c r="H28" s="69">
        <v>229668</v>
      </c>
      <c r="I28" s="68">
        <v>0</v>
      </c>
      <c r="J28" s="68">
        <v>96</v>
      </c>
      <c r="K28" s="68">
        <v>0</v>
      </c>
      <c r="L28" s="69">
        <v>299.00900000000001</v>
      </c>
      <c r="M28" s="69">
        <v>29.3</v>
      </c>
      <c r="N28" s="70">
        <v>0</v>
      </c>
      <c r="O28" s="71">
        <v>32308</v>
      </c>
      <c r="P28" s="58">
        <f t="shared" si="2"/>
        <v>32308</v>
      </c>
      <c r="Q28" s="38">
        <v>26</v>
      </c>
      <c r="R28" s="77">
        <f t="shared" si="3"/>
        <v>8468.6084662510766</v>
      </c>
      <c r="S28" s="73">
        <f>'Mérida oeste'!F31*1000000</f>
        <v>35456.369926500003</v>
      </c>
      <c r="T28" s="74">
        <f t="shared" si="9"/>
        <v>951.61753335263347</v>
      </c>
      <c r="V28" s="78">
        <f t="shared" si="4"/>
        <v>32308</v>
      </c>
      <c r="W28" s="79">
        <f t="shared" si="10"/>
        <v>1140946.35836</v>
      </c>
      <c r="Y28" s="76">
        <f t="shared" si="11"/>
        <v>273.60380232763976</v>
      </c>
      <c r="Z28" s="73">
        <f t="shared" si="12"/>
        <v>1145.5243995853623</v>
      </c>
      <c r="AA28" s="74">
        <f t="shared" si="13"/>
        <v>1085.7445592302129</v>
      </c>
      <c r="AE28" s="121" t="str">
        <f t="shared" si="5"/>
        <v>890492</v>
      </c>
      <c r="AF28" s="142"/>
      <c r="AG28" s="143"/>
      <c r="AH28" s="144"/>
      <c r="AI28" s="145">
        <f t="shared" si="0"/>
        <v>890492</v>
      </c>
      <c r="AJ28" s="146">
        <f t="shared" si="6"/>
        <v>890492</v>
      </c>
      <c r="AK28" s="122"/>
      <c r="AL28" s="138">
        <f t="shared" si="7"/>
        <v>0</v>
      </c>
      <c r="AM28" s="147">
        <f t="shared" si="7"/>
        <v>32308</v>
      </c>
      <c r="AN28" s="148">
        <f t="shared" si="8"/>
        <v>32308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9</v>
      </c>
      <c r="E29" s="68">
        <v>27</v>
      </c>
      <c r="F29" s="69">
        <v>922800</v>
      </c>
      <c r="G29" s="68">
        <v>0</v>
      </c>
      <c r="H29" s="69">
        <v>231205</v>
      </c>
      <c r="I29" s="68">
        <v>0</v>
      </c>
      <c r="J29" s="68">
        <v>96</v>
      </c>
      <c r="K29" s="68">
        <v>0</v>
      </c>
      <c r="L29" s="69">
        <v>298.06259999999997</v>
      </c>
      <c r="M29" s="69">
        <v>29.1</v>
      </c>
      <c r="N29" s="70">
        <v>0</v>
      </c>
      <c r="O29" s="71">
        <v>32985</v>
      </c>
      <c r="P29" s="58">
        <f t="shared" si="2"/>
        <v>32985</v>
      </c>
      <c r="Q29" s="38">
        <v>27</v>
      </c>
      <c r="R29" s="77">
        <f t="shared" si="3"/>
        <v>8501.8068406181319</v>
      </c>
      <c r="S29" s="73">
        <f>'Mérida oeste'!F32*1000000</f>
        <v>35595.364880299996</v>
      </c>
      <c r="T29" s="74">
        <f t="shared" si="9"/>
        <v>955.3480346802595</v>
      </c>
      <c r="V29" s="78">
        <f t="shared" si="4"/>
        <v>32985</v>
      </c>
      <c r="W29" s="79">
        <f t="shared" si="10"/>
        <v>1164854.38995</v>
      </c>
      <c r="Y29" s="76">
        <f t="shared" si="11"/>
        <v>280.43209863778907</v>
      </c>
      <c r="Z29" s="73">
        <f t="shared" si="12"/>
        <v>1174.1131105766954</v>
      </c>
      <c r="AA29" s="74">
        <f t="shared" si="13"/>
        <v>1112.8413521274051</v>
      </c>
      <c r="AE29" s="121" t="str">
        <f t="shared" si="5"/>
        <v>922800</v>
      </c>
      <c r="AF29" s="142"/>
      <c r="AG29" s="143"/>
      <c r="AH29" s="144"/>
      <c r="AI29" s="145">
        <f t="shared" si="0"/>
        <v>922800</v>
      </c>
      <c r="AJ29" s="146">
        <f t="shared" si="6"/>
        <v>922800</v>
      </c>
      <c r="AK29" s="122"/>
      <c r="AL29" s="138">
        <f t="shared" si="7"/>
        <v>0</v>
      </c>
      <c r="AM29" s="147">
        <f t="shared" si="7"/>
        <v>32985</v>
      </c>
      <c r="AN29" s="148">
        <f t="shared" si="8"/>
        <v>32985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9</v>
      </c>
      <c r="E30" s="68">
        <v>28</v>
      </c>
      <c r="F30" s="69">
        <v>955785</v>
      </c>
      <c r="G30" s="68">
        <v>0</v>
      </c>
      <c r="H30" s="69">
        <v>232777</v>
      </c>
      <c r="I30" s="68">
        <v>0</v>
      </c>
      <c r="J30" s="68">
        <v>96</v>
      </c>
      <c r="K30" s="68">
        <v>0</v>
      </c>
      <c r="L30" s="69">
        <v>297.85930000000002</v>
      </c>
      <c r="M30" s="69">
        <v>29.4</v>
      </c>
      <c r="N30" s="70">
        <v>0</v>
      </c>
      <c r="O30" s="71">
        <v>32435</v>
      </c>
      <c r="P30" s="58">
        <f t="shared" si="2"/>
        <v>32435</v>
      </c>
      <c r="Q30" s="38">
        <v>28</v>
      </c>
      <c r="R30" s="77">
        <f t="shared" si="3"/>
        <v>8418.0667694898239</v>
      </c>
      <c r="S30" s="73">
        <f>'Mérida oeste'!F33*1000000</f>
        <v>35244.761950499997</v>
      </c>
      <c r="T30" s="74">
        <f t="shared" si="9"/>
        <v>945.93816288757148</v>
      </c>
      <c r="V30" s="78">
        <f t="shared" si="4"/>
        <v>32435</v>
      </c>
      <c r="W30" s="79">
        <f t="shared" si="10"/>
        <v>1145431.3214499999</v>
      </c>
      <c r="Y30" s="76">
        <f t="shared" si="11"/>
        <v>273.03999566840241</v>
      </c>
      <c r="Z30" s="73">
        <f t="shared" si="12"/>
        <v>1143.1638538644675</v>
      </c>
      <c r="AA30" s="74">
        <f t="shared" si="13"/>
        <v>1083.5071999262962</v>
      </c>
      <c r="AE30" s="121" t="str">
        <f t="shared" si="5"/>
        <v>955785</v>
      </c>
      <c r="AF30" s="142"/>
      <c r="AG30" s="143"/>
      <c r="AH30" s="144"/>
      <c r="AI30" s="145">
        <f t="shared" si="0"/>
        <v>955785</v>
      </c>
      <c r="AJ30" s="146">
        <f t="shared" si="6"/>
        <v>955785</v>
      </c>
      <c r="AK30" s="122"/>
      <c r="AL30" s="138">
        <f t="shared" si="7"/>
        <v>0</v>
      </c>
      <c r="AM30" s="147">
        <f t="shared" si="7"/>
        <v>32435</v>
      </c>
      <c r="AN30" s="148">
        <f t="shared" si="8"/>
        <v>32435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9</v>
      </c>
      <c r="E31" s="68">
        <v>29</v>
      </c>
      <c r="F31" s="69">
        <v>988220</v>
      </c>
      <c r="G31" s="68">
        <v>0</v>
      </c>
      <c r="H31" s="69">
        <v>234310</v>
      </c>
      <c r="I31" s="68">
        <v>0</v>
      </c>
      <c r="J31" s="68">
        <v>96</v>
      </c>
      <c r="K31" s="68">
        <v>0</v>
      </c>
      <c r="L31" s="69">
        <v>300.07819999999998</v>
      </c>
      <c r="M31" s="69">
        <v>29.3</v>
      </c>
      <c r="N31" s="70">
        <v>0</v>
      </c>
      <c r="O31" s="71">
        <v>19895</v>
      </c>
      <c r="P31" s="58">
        <f t="shared" si="2"/>
        <v>-980105</v>
      </c>
      <c r="Q31" s="38">
        <v>29</v>
      </c>
      <c r="R31" s="77">
        <f t="shared" si="3"/>
        <v>8371.0748902980795</v>
      </c>
      <c r="S31" s="73">
        <f>'Mérida oeste'!F34*1000000</f>
        <v>35048.016350699996</v>
      </c>
      <c r="T31" s="74">
        <f t="shared" si="9"/>
        <v>940.65768542279523</v>
      </c>
      <c r="V31" s="78">
        <f t="shared" si="4"/>
        <v>19895</v>
      </c>
      <c r="W31" s="79">
        <f t="shared" si="10"/>
        <v>702585.35965</v>
      </c>
      <c r="Y31" s="76">
        <f t="shared" si="11"/>
        <v>166.5425349424803</v>
      </c>
      <c r="Z31" s="73">
        <f t="shared" si="12"/>
        <v>697.28028529717653</v>
      </c>
      <c r="AA31" s="74">
        <f t="shared" si="13"/>
        <v>660.89231822031115</v>
      </c>
      <c r="AE31" s="121" t="str">
        <f t="shared" si="5"/>
        <v>988220</v>
      </c>
      <c r="AF31" s="142"/>
      <c r="AG31" s="143"/>
      <c r="AH31" s="144"/>
      <c r="AI31" s="145">
        <f t="shared" si="0"/>
        <v>988220</v>
      </c>
      <c r="AJ31" s="146">
        <f t="shared" si="6"/>
        <v>988220</v>
      </c>
      <c r="AK31" s="122"/>
      <c r="AL31" s="138">
        <f t="shared" si="7"/>
        <v>0</v>
      </c>
      <c r="AM31" s="147">
        <f t="shared" si="7"/>
        <v>-980105</v>
      </c>
      <c r="AN31" s="148">
        <f t="shared" si="8"/>
        <v>-980105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9</v>
      </c>
      <c r="E32" s="68">
        <v>30</v>
      </c>
      <c r="F32" s="69">
        <v>8115</v>
      </c>
      <c r="G32" s="68">
        <v>0</v>
      </c>
      <c r="H32" s="69">
        <v>235225</v>
      </c>
      <c r="I32" s="68">
        <v>0</v>
      </c>
      <c r="J32" s="68">
        <v>96</v>
      </c>
      <c r="K32" s="68">
        <v>0</v>
      </c>
      <c r="L32" s="69">
        <v>307.7697</v>
      </c>
      <c r="M32" s="69">
        <v>27.9</v>
      </c>
      <c r="N32" s="70">
        <v>0</v>
      </c>
      <c r="O32" s="71">
        <v>1767</v>
      </c>
      <c r="P32" s="58">
        <f t="shared" si="2"/>
        <v>1767</v>
      </c>
      <c r="Q32" s="38">
        <v>30</v>
      </c>
      <c r="R32" s="77">
        <f t="shared" si="3"/>
        <v>8486.7480334145421</v>
      </c>
      <c r="S32" s="73">
        <f>'Mérida oeste'!F35*1000000</f>
        <v>35532.316666300001</v>
      </c>
      <c r="T32" s="74">
        <f t="shared" si="9"/>
        <v>953.65587651479211</v>
      </c>
      <c r="V32" s="78">
        <f t="shared" si="4"/>
        <v>1767</v>
      </c>
      <c r="W32" s="79">
        <f t="shared" si="10"/>
        <v>62401.021889999996</v>
      </c>
      <c r="Y32" s="76">
        <f t="shared" si="11"/>
        <v>14.996083775043495</v>
      </c>
      <c r="Z32" s="73">
        <f t="shared" si="12"/>
        <v>62.785603549352103</v>
      </c>
      <c r="AA32" s="74">
        <f t="shared" si="13"/>
        <v>59.509101225926678</v>
      </c>
      <c r="AE32" s="121" t="str">
        <f t="shared" si="5"/>
        <v>8115</v>
      </c>
      <c r="AF32" s="142"/>
      <c r="AG32" s="143"/>
      <c r="AH32" s="144"/>
      <c r="AI32" s="145">
        <f t="shared" si="0"/>
        <v>8115</v>
      </c>
      <c r="AJ32" s="146">
        <f t="shared" si="6"/>
        <v>8115</v>
      </c>
      <c r="AK32" s="122"/>
      <c r="AL32" s="138">
        <f t="shared" si="7"/>
        <v>0</v>
      </c>
      <c r="AM32" s="147">
        <f t="shared" si="7"/>
        <v>1767</v>
      </c>
      <c r="AN32" s="148">
        <f t="shared" si="8"/>
        <v>1767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10</v>
      </c>
      <c r="E33" s="68">
        <v>1</v>
      </c>
      <c r="F33" s="69">
        <v>9882</v>
      </c>
      <c r="G33" s="68">
        <v>0</v>
      </c>
      <c r="H33" s="69">
        <v>235306</v>
      </c>
      <c r="I33" s="68">
        <v>0</v>
      </c>
      <c r="J33" s="68">
        <v>96</v>
      </c>
      <c r="K33" s="68">
        <v>0</v>
      </c>
      <c r="L33" s="69">
        <v>311.85969999999998</v>
      </c>
      <c r="M33" s="69">
        <v>28.2</v>
      </c>
      <c r="N33" s="70">
        <v>0</v>
      </c>
      <c r="O33" s="71">
        <v>11135</v>
      </c>
      <c r="P33" s="58">
        <f t="shared" si="2"/>
        <v>-9882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11135</v>
      </c>
      <c r="W33" s="84">
        <f t="shared" si="10"/>
        <v>393228.85044999997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9882</v>
      </c>
      <c r="AF33" s="142"/>
      <c r="AG33" s="143"/>
      <c r="AH33" s="144"/>
      <c r="AI33" s="145">
        <f t="shared" si="0"/>
        <v>9882</v>
      </c>
      <c r="AJ33" s="146">
        <f t="shared" si="6"/>
        <v>9882</v>
      </c>
      <c r="AK33" s="122"/>
      <c r="AL33" s="138">
        <f t="shared" si="7"/>
        <v>0</v>
      </c>
      <c r="AM33" s="150">
        <f t="shared" si="7"/>
        <v>-9882</v>
      </c>
      <c r="AN33" s="148">
        <f t="shared" si="8"/>
        <v>-9882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319.36660000000001</v>
      </c>
      <c r="M36" s="101">
        <f>MAX(M3:M34)</f>
        <v>29.4</v>
      </c>
      <c r="N36" s="99" t="s">
        <v>10</v>
      </c>
      <c r="O36" s="101">
        <f>SUM(O3:O33)</f>
        <v>836089</v>
      </c>
      <c r="Q36" s="99" t="s">
        <v>45</v>
      </c>
      <c r="R36" s="102">
        <f>AVERAGE(R3:R33)</f>
        <v>7845.7492407065838</v>
      </c>
      <c r="S36" s="102">
        <f>AVERAGE(S3:S33)</f>
        <v>32848.582920990324</v>
      </c>
      <c r="T36" s="103">
        <f>AVERAGE(T3:T33)</f>
        <v>881.6268421781989</v>
      </c>
      <c r="V36" s="104">
        <f>SUM(V3:V33)</f>
        <v>836089</v>
      </c>
      <c r="W36" s="105">
        <f>SUM(W3:W33)</f>
        <v>29526207.125630002</v>
      </c>
      <c r="Y36" s="106">
        <f>SUM(Y3:Y33)</f>
        <v>6916.8136285212759</v>
      </c>
      <c r="Z36" s="107">
        <f>SUM(Z3:Z33)</f>
        <v>28959.315299892882</v>
      </c>
      <c r="AA36" s="108">
        <f>SUM(AA3:AA33)</f>
        <v>27448.057009760738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16965389</v>
      </c>
      <c r="AK36" s="162" t="s">
        <v>50</v>
      </c>
      <c r="AL36" s="163"/>
      <c r="AM36" s="163"/>
      <c r="AN36" s="161">
        <f>SUM(AN3:AN33)</f>
        <v>-184928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299.11997419354839</v>
      </c>
      <c r="M37" s="109">
        <f>AVERAGE(M3:M34)</f>
        <v>27.906451612903215</v>
      </c>
      <c r="N37" s="99" t="s">
        <v>46</v>
      </c>
      <c r="O37" s="110">
        <f>O36*35.31467</f>
        <v>29526207.125629999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264.8021</v>
      </c>
      <c r="M38" s="110">
        <f>MIN(M3:M34)</f>
        <v>25.5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329.03197161290325</v>
      </c>
      <c r="M44" s="118">
        <f>M37*(1+$L$43)</f>
        <v>30.69709677419354</v>
      </c>
    </row>
    <row r="45" spans="1:42" x14ac:dyDescent="0.2">
      <c r="K45" s="117" t="s">
        <v>59</v>
      </c>
      <c r="L45" s="118">
        <f>L37*(1-$L$43)</f>
        <v>269.20797677419358</v>
      </c>
      <c r="M45" s="118">
        <f>M37*(1-$L$43)</f>
        <v>25.115806451612894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9</v>
      </c>
      <c r="E3" s="54">
        <v>1</v>
      </c>
      <c r="F3" s="55">
        <v>325938</v>
      </c>
      <c r="G3" s="54">
        <v>0</v>
      </c>
      <c r="H3" s="55">
        <v>235306</v>
      </c>
      <c r="I3" s="54">
        <v>0</v>
      </c>
      <c r="J3" s="54">
        <v>96</v>
      </c>
      <c r="K3" s="54">
        <v>0</v>
      </c>
      <c r="L3" s="55">
        <v>311.85969999999998</v>
      </c>
      <c r="M3" s="55">
        <v>28.2</v>
      </c>
      <c r="N3" s="56">
        <v>0</v>
      </c>
      <c r="O3" s="57">
        <v>942</v>
      </c>
      <c r="P3" s="58">
        <f>F4-F3</f>
        <v>942</v>
      </c>
      <c r="Q3" s="38">
        <v>1</v>
      </c>
      <c r="R3" s="59">
        <f>S3/4.1868</f>
        <v>8506.0487422613915</v>
      </c>
      <c r="S3" s="73">
        <f>'Mérida oeste'!F6*1000000</f>
        <v>35613.124874099994</v>
      </c>
      <c r="T3" s="60">
        <f>R3*0.11237</f>
        <v>955.82469716791252</v>
      </c>
      <c r="U3" s="61"/>
      <c r="V3" s="60">
        <f>O3</f>
        <v>942</v>
      </c>
      <c r="W3" s="62">
        <f>V3*35.31467</f>
        <v>33266.419139999998</v>
      </c>
      <c r="X3" s="61"/>
      <c r="Y3" s="63">
        <f>V3*R3/1000000</f>
        <v>8.0126979152102304</v>
      </c>
      <c r="Z3" s="64">
        <f>S3*V3/1000000</f>
        <v>33.547563631402191</v>
      </c>
      <c r="AA3" s="65">
        <f>W3*T3/1000000</f>
        <v>31.796865000351346</v>
      </c>
      <c r="AE3" s="121" t="str">
        <f>RIGHT(F3,6)</f>
        <v>325938</v>
      </c>
      <c r="AF3" s="133"/>
      <c r="AG3" s="134"/>
      <c r="AH3" s="135"/>
      <c r="AI3" s="136">
        <f t="shared" ref="AI3:AI34" si="0">IFERROR(AE3*1,0)</f>
        <v>325938</v>
      </c>
      <c r="AJ3" s="137">
        <f>(AI3-AH3)</f>
        <v>325938</v>
      </c>
      <c r="AK3" s="122"/>
      <c r="AL3" s="138">
        <f>AH4-AH3</f>
        <v>0</v>
      </c>
      <c r="AM3" s="139">
        <f>AI4-AI3</f>
        <v>942</v>
      </c>
      <c r="AN3" s="140">
        <f>(AM3-AL3)</f>
        <v>942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9</v>
      </c>
      <c r="E4" s="68">
        <v>2</v>
      </c>
      <c r="F4" s="69">
        <v>326880</v>
      </c>
      <c r="G4" s="68">
        <v>0</v>
      </c>
      <c r="H4" s="69">
        <v>377369</v>
      </c>
      <c r="I4" s="68">
        <v>0</v>
      </c>
      <c r="J4" s="68">
        <v>7</v>
      </c>
      <c r="K4" s="68">
        <v>0</v>
      </c>
      <c r="L4" s="69">
        <v>304.87860000000001</v>
      </c>
      <c r="M4" s="69">
        <v>27.7</v>
      </c>
      <c r="N4" s="70">
        <v>0</v>
      </c>
      <c r="O4" s="71">
        <v>4589</v>
      </c>
      <c r="P4" s="58">
        <f t="shared" ref="P4:P33" si="2">F5-F4</f>
        <v>4589</v>
      </c>
      <c r="Q4" s="38">
        <v>2</v>
      </c>
      <c r="R4" s="72">
        <f t="shared" ref="R4:R33" si="3">S4/4.1868</f>
        <v>8517.5360374988068</v>
      </c>
      <c r="S4" s="73">
        <f>'Mérida oeste'!F7*1000000</f>
        <v>35661.219881800003</v>
      </c>
      <c r="T4" s="74">
        <f>R4*0.11237</f>
        <v>957.11552453374088</v>
      </c>
      <c r="U4" s="61"/>
      <c r="V4" s="74">
        <f t="shared" ref="V4:V33" si="4">O4</f>
        <v>4589</v>
      </c>
      <c r="W4" s="75">
        <f>V4*35.31467</f>
        <v>162059.02062999998</v>
      </c>
      <c r="X4" s="61"/>
      <c r="Y4" s="76">
        <f>V4*R4/1000000</f>
        <v>39.086972876082022</v>
      </c>
      <c r="Z4" s="73">
        <f>S4*V4/1000000</f>
        <v>163.64933803758024</v>
      </c>
      <c r="AA4" s="74">
        <f>W4*T4/1000000</f>
        <v>155.10920453570677</v>
      </c>
      <c r="AE4" s="121" t="str">
        <f t="shared" ref="AE4:AE34" si="5">RIGHT(F4,6)</f>
        <v>326880</v>
      </c>
      <c r="AF4" s="142"/>
      <c r="AG4" s="143"/>
      <c r="AH4" s="144"/>
      <c r="AI4" s="145">
        <f t="shared" si="0"/>
        <v>326880</v>
      </c>
      <c r="AJ4" s="146">
        <f t="shared" ref="AJ4:AJ34" si="6">(AI4-AH4)</f>
        <v>326880</v>
      </c>
      <c r="AK4" s="122"/>
      <c r="AL4" s="138">
        <f t="shared" ref="AL4:AM33" si="7">AH5-AH4</f>
        <v>0</v>
      </c>
      <c r="AM4" s="147">
        <f t="shared" si="7"/>
        <v>4589</v>
      </c>
      <c r="AN4" s="148">
        <f t="shared" ref="AN4:AN33" si="8">(AM4-AL4)</f>
        <v>4589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9</v>
      </c>
      <c r="E5" s="68">
        <v>3</v>
      </c>
      <c r="F5" s="69">
        <v>331469</v>
      </c>
      <c r="G5" s="68">
        <v>0</v>
      </c>
      <c r="H5" s="69">
        <v>377584</v>
      </c>
      <c r="I5" s="68">
        <v>0</v>
      </c>
      <c r="J5" s="68">
        <v>7</v>
      </c>
      <c r="K5" s="68">
        <v>0</v>
      </c>
      <c r="L5" s="69">
        <v>302.71559999999999</v>
      </c>
      <c r="M5" s="69">
        <v>30</v>
      </c>
      <c r="N5" s="70">
        <v>0</v>
      </c>
      <c r="O5" s="71">
        <v>2843</v>
      </c>
      <c r="P5" s="58">
        <f t="shared" si="2"/>
        <v>2843</v>
      </c>
      <c r="Q5" s="38">
        <v>3</v>
      </c>
      <c r="R5" s="72">
        <f t="shared" si="3"/>
        <v>8320.2527327314438</v>
      </c>
      <c r="S5" s="73">
        <f>'Mérida oeste'!F8*1000000</f>
        <v>34835.234141400004</v>
      </c>
      <c r="T5" s="74">
        <f t="shared" ref="T5:T33" si="9">R5*0.11237</f>
        <v>934.94679957703227</v>
      </c>
      <c r="U5" s="61"/>
      <c r="V5" s="74">
        <f t="shared" si="4"/>
        <v>2843</v>
      </c>
      <c r="W5" s="75">
        <f t="shared" ref="W5:W33" si="10">V5*35.31467</f>
        <v>100399.60681</v>
      </c>
      <c r="X5" s="61"/>
      <c r="Y5" s="76">
        <f t="shared" ref="Y5:Y33" si="11">V5*R5/1000000</f>
        <v>23.654478519155496</v>
      </c>
      <c r="Z5" s="73">
        <f t="shared" ref="Z5:Z33" si="12">S5*V5/1000000</f>
        <v>99.036570664000209</v>
      </c>
      <c r="AA5" s="74">
        <f t="shared" ref="AA5:AA33" si="13">W5*T5/1000000</f>
        <v>93.868291065801913</v>
      </c>
      <c r="AE5" s="121" t="str">
        <f t="shared" si="5"/>
        <v>331469</v>
      </c>
      <c r="AF5" s="142"/>
      <c r="AG5" s="143"/>
      <c r="AH5" s="144"/>
      <c r="AI5" s="145">
        <f t="shared" si="0"/>
        <v>331469</v>
      </c>
      <c r="AJ5" s="146">
        <f t="shared" si="6"/>
        <v>331469</v>
      </c>
      <c r="AK5" s="122"/>
      <c r="AL5" s="138">
        <f t="shared" si="7"/>
        <v>0</v>
      </c>
      <c r="AM5" s="147">
        <f t="shared" si="7"/>
        <v>2843</v>
      </c>
      <c r="AN5" s="148">
        <f t="shared" si="8"/>
        <v>2843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9</v>
      </c>
      <c r="E6" s="68">
        <v>4</v>
      </c>
      <c r="F6" s="69">
        <v>334312</v>
      </c>
      <c r="G6" s="68">
        <v>0</v>
      </c>
      <c r="H6" s="69">
        <v>377718</v>
      </c>
      <c r="I6" s="68">
        <v>0</v>
      </c>
      <c r="J6" s="68">
        <v>7</v>
      </c>
      <c r="K6" s="68">
        <v>0</v>
      </c>
      <c r="L6" s="69">
        <v>304.54450000000003</v>
      </c>
      <c r="M6" s="69">
        <v>29.3</v>
      </c>
      <c r="N6" s="70">
        <v>0</v>
      </c>
      <c r="O6" s="71">
        <v>5917</v>
      </c>
      <c r="P6" s="58">
        <f t="shared" si="2"/>
        <v>5917</v>
      </c>
      <c r="Q6" s="38">
        <v>4</v>
      </c>
      <c r="R6" s="72">
        <f t="shared" si="3"/>
        <v>8165.7983847807409</v>
      </c>
      <c r="S6" s="73">
        <f>'Mérida oeste'!F9*1000000</f>
        <v>34188.564677400005</v>
      </c>
      <c r="T6" s="74">
        <f t="shared" si="9"/>
        <v>917.59076449781185</v>
      </c>
      <c r="U6" s="61"/>
      <c r="V6" s="74">
        <f t="shared" si="4"/>
        <v>5917</v>
      </c>
      <c r="W6" s="75">
        <f t="shared" si="10"/>
        <v>208956.90239</v>
      </c>
      <c r="X6" s="61"/>
      <c r="Y6" s="76">
        <f t="shared" si="11"/>
        <v>48.317029042747649</v>
      </c>
      <c r="Z6" s="73">
        <f t="shared" si="12"/>
        <v>202.29373719617584</v>
      </c>
      <c r="AA6" s="74">
        <f t="shared" si="13"/>
        <v>191.73692381113474</v>
      </c>
      <c r="AE6" s="121" t="str">
        <f t="shared" si="5"/>
        <v>334312</v>
      </c>
      <c r="AF6" s="142"/>
      <c r="AG6" s="143"/>
      <c r="AH6" s="144"/>
      <c r="AI6" s="145">
        <f t="shared" si="0"/>
        <v>334312</v>
      </c>
      <c r="AJ6" s="146">
        <f t="shared" si="6"/>
        <v>334312</v>
      </c>
      <c r="AK6" s="122"/>
      <c r="AL6" s="138">
        <f t="shared" si="7"/>
        <v>0</v>
      </c>
      <c r="AM6" s="147">
        <f t="shared" si="7"/>
        <v>5917</v>
      </c>
      <c r="AN6" s="148">
        <f t="shared" si="8"/>
        <v>5917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9</v>
      </c>
      <c r="E7" s="68">
        <v>5</v>
      </c>
      <c r="F7" s="69">
        <v>340229</v>
      </c>
      <c r="G7" s="68">
        <v>0</v>
      </c>
      <c r="H7" s="69">
        <v>378000</v>
      </c>
      <c r="I7" s="68">
        <v>0</v>
      </c>
      <c r="J7" s="68">
        <v>7</v>
      </c>
      <c r="K7" s="68">
        <v>0</v>
      </c>
      <c r="L7" s="69">
        <v>298.65480000000002</v>
      </c>
      <c r="M7" s="69">
        <v>30</v>
      </c>
      <c r="N7" s="70">
        <v>0</v>
      </c>
      <c r="O7" s="71">
        <v>4593</v>
      </c>
      <c r="P7" s="58">
        <f t="shared" si="2"/>
        <v>4593</v>
      </c>
      <c r="Q7" s="38">
        <v>5</v>
      </c>
      <c r="R7" s="72">
        <f t="shared" si="3"/>
        <v>8375.0294416499455</v>
      </c>
      <c r="S7" s="73">
        <f>'Mérida oeste'!F10*1000000</f>
        <v>35064.573266299994</v>
      </c>
      <c r="T7" s="74">
        <f t="shared" si="9"/>
        <v>941.10205835820432</v>
      </c>
      <c r="U7" s="61"/>
      <c r="V7" s="74">
        <f t="shared" si="4"/>
        <v>4593</v>
      </c>
      <c r="W7" s="75">
        <f t="shared" si="10"/>
        <v>162200.27930999998</v>
      </c>
      <c r="X7" s="61"/>
      <c r="Y7" s="76">
        <f t="shared" si="11"/>
        <v>38.466510225498197</v>
      </c>
      <c r="Z7" s="73">
        <f t="shared" si="12"/>
        <v>161.05158501211588</v>
      </c>
      <c r="AA7" s="74">
        <f t="shared" si="13"/>
        <v>152.64701672491663</v>
      </c>
      <c r="AE7" s="121" t="str">
        <f t="shared" si="5"/>
        <v>340229</v>
      </c>
      <c r="AF7" s="142"/>
      <c r="AG7" s="143"/>
      <c r="AH7" s="144"/>
      <c r="AI7" s="145">
        <f t="shared" si="0"/>
        <v>340229</v>
      </c>
      <c r="AJ7" s="146">
        <f t="shared" si="6"/>
        <v>340229</v>
      </c>
      <c r="AK7" s="122"/>
      <c r="AL7" s="138">
        <f t="shared" si="7"/>
        <v>0</v>
      </c>
      <c r="AM7" s="147">
        <f t="shared" si="7"/>
        <v>4593</v>
      </c>
      <c r="AN7" s="148">
        <f t="shared" si="8"/>
        <v>4593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9</v>
      </c>
      <c r="E8" s="68">
        <v>6</v>
      </c>
      <c r="F8" s="69">
        <v>344822</v>
      </c>
      <c r="G8" s="68">
        <v>0</v>
      </c>
      <c r="H8" s="69">
        <v>378219</v>
      </c>
      <c r="I8" s="68">
        <v>0</v>
      </c>
      <c r="J8" s="68">
        <v>7</v>
      </c>
      <c r="K8" s="68">
        <v>0</v>
      </c>
      <c r="L8" s="69">
        <v>300.14999999999998</v>
      </c>
      <c r="M8" s="69">
        <v>30.9</v>
      </c>
      <c r="N8" s="70">
        <v>0</v>
      </c>
      <c r="O8" s="71">
        <v>3804</v>
      </c>
      <c r="P8" s="58">
        <f t="shared" si="2"/>
        <v>3804</v>
      </c>
      <c r="Q8" s="38">
        <v>6</v>
      </c>
      <c r="R8" s="72">
        <f t="shared" si="3"/>
        <v>8362.3420594487434</v>
      </c>
      <c r="S8" s="73">
        <f>'Mérida oeste'!F11*1000000</f>
        <v>35011.453734499999</v>
      </c>
      <c r="T8" s="74">
        <f t="shared" si="9"/>
        <v>939.67637722025529</v>
      </c>
      <c r="U8" s="61"/>
      <c r="V8" s="74">
        <f t="shared" si="4"/>
        <v>3804</v>
      </c>
      <c r="W8" s="75">
        <f t="shared" si="10"/>
        <v>134337.00468000001</v>
      </c>
      <c r="X8" s="61"/>
      <c r="Y8" s="76">
        <f t="shared" si="11"/>
        <v>31.810349194143019</v>
      </c>
      <c r="Z8" s="73">
        <f t="shared" si="12"/>
        <v>133.183570006038</v>
      </c>
      <c r="AA8" s="74">
        <f t="shared" si="13"/>
        <v>126.23330988432289</v>
      </c>
      <c r="AE8" s="121" t="str">
        <f t="shared" si="5"/>
        <v>344822</v>
      </c>
      <c r="AF8" s="142"/>
      <c r="AG8" s="143"/>
      <c r="AH8" s="144"/>
      <c r="AI8" s="145">
        <f t="shared" si="0"/>
        <v>344822</v>
      </c>
      <c r="AJ8" s="146">
        <f t="shared" si="6"/>
        <v>344822</v>
      </c>
      <c r="AK8" s="122"/>
      <c r="AL8" s="138">
        <f t="shared" si="7"/>
        <v>0</v>
      </c>
      <c r="AM8" s="147">
        <f t="shared" si="7"/>
        <v>3804</v>
      </c>
      <c r="AN8" s="148">
        <f t="shared" si="8"/>
        <v>3804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9</v>
      </c>
      <c r="E9" s="68">
        <v>7</v>
      </c>
      <c r="F9" s="69">
        <v>348626</v>
      </c>
      <c r="G9" s="68">
        <v>0</v>
      </c>
      <c r="H9" s="69">
        <v>378400</v>
      </c>
      <c r="I9" s="68">
        <v>0</v>
      </c>
      <c r="J9" s="68">
        <v>7</v>
      </c>
      <c r="K9" s="68">
        <v>0</v>
      </c>
      <c r="L9" s="69">
        <v>301.08479999999997</v>
      </c>
      <c r="M9" s="69">
        <v>30.3</v>
      </c>
      <c r="N9" s="70">
        <v>0</v>
      </c>
      <c r="O9" s="71">
        <v>2024</v>
      </c>
      <c r="P9" s="58">
        <f t="shared" si="2"/>
        <v>2024</v>
      </c>
      <c r="Q9" s="38">
        <v>7</v>
      </c>
      <c r="R9" s="72">
        <f t="shared" si="3"/>
        <v>8529.8876276153624</v>
      </c>
      <c r="S9" s="73">
        <f>'Mérida oeste'!F12*1000000</f>
        <v>35712.933519300001</v>
      </c>
      <c r="T9" s="74">
        <f t="shared" si="9"/>
        <v>958.50347271513829</v>
      </c>
      <c r="U9" s="61"/>
      <c r="V9" s="74">
        <f t="shared" si="4"/>
        <v>2024</v>
      </c>
      <c r="W9" s="75">
        <f t="shared" si="10"/>
        <v>71476.892080000005</v>
      </c>
      <c r="X9" s="61"/>
      <c r="Y9" s="76">
        <f t="shared" si="11"/>
        <v>17.26449255829349</v>
      </c>
      <c r="Z9" s="73">
        <f t="shared" si="12"/>
        <v>72.282977443063203</v>
      </c>
      <c r="AA9" s="74">
        <f t="shared" si="13"/>
        <v>68.510849277565171</v>
      </c>
      <c r="AE9" s="121" t="str">
        <f t="shared" si="5"/>
        <v>348626</v>
      </c>
      <c r="AF9" s="142"/>
      <c r="AG9" s="143"/>
      <c r="AH9" s="144"/>
      <c r="AI9" s="145">
        <f t="shared" si="0"/>
        <v>348626</v>
      </c>
      <c r="AJ9" s="146">
        <f t="shared" si="6"/>
        <v>348626</v>
      </c>
      <c r="AK9" s="122"/>
      <c r="AL9" s="138">
        <f t="shared" si="7"/>
        <v>0</v>
      </c>
      <c r="AM9" s="147">
        <f t="shared" si="7"/>
        <v>2024</v>
      </c>
      <c r="AN9" s="148">
        <f t="shared" si="8"/>
        <v>2024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9</v>
      </c>
      <c r="E10" s="68">
        <v>8</v>
      </c>
      <c r="F10" s="69">
        <v>350650</v>
      </c>
      <c r="G10" s="68">
        <v>0</v>
      </c>
      <c r="H10" s="69">
        <v>378497</v>
      </c>
      <c r="I10" s="68">
        <v>0</v>
      </c>
      <c r="J10" s="68">
        <v>7</v>
      </c>
      <c r="K10" s="68">
        <v>0</v>
      </c>
      <c r="L10" s="69">
        <v>303.4348</v>
      </c>
      <c r="M10" s="69">
        <v>29.5</v>
      </c>
      <c r="N10" s="70">
        <v>0</v>
      </c>
      <c r="O10" s="71">
        <v>459</v>
      </c>
      <c r="P10" s="58">
        <f t="shared" si="2"/>
        <v>459</v>
      </c>
      <c r="Q10" s="38">
        <v>8</v>
      </c>
      <c r="R10" s="72">
        <f t="shared" si="3"/>
        <v>8529.6680170774835</v>
      </c>
      <c r="S10" s="73">
        <f>'Mérida oeste'!F13*1000000</f>
        <v>35712.014053900006</v>
      </c>
      <c r="T10" s="74">
        <f t="shared" si="9"/>
        <v>958.47879507899677</v>
      </c>
      <c r="U10" s="61"/>
      <c r="V10" s="74">
        <f t="shared" si="4"/>
        <v>459</v>
      </c>
      <c r="W10" s="75">
        <f t="shared" si="10"/>
        <v>16209.43353</v>
      </c>
      <c r="X10" s="61"/>
      <c r="Y10" s="76">
        <f t="shared" si="11"/>
        <v>3.9151176198385653</v>
      </c>
      <c r="Z10" s="73">
        <f t="shared" si="12"/>
        <v>16.391814450740103</v>
      </c>
      <c r="AA10" s="74">
        <f t="shared" si="13"/>
        <v>15.536398318747489</v>
      </c>
      <c r="AE10" s="121" t="str">
        <f t="shared" si="5"/>
        <v>350650</v>
      </c>
      <c r="AF10" s="142"/>
      <c r="AG10" s="143"/>
      <c r="AH10" s="144"/>
      <c r="AI10" s="145">
        <f t="shared" si="0"/>
        <v>350650</v>
      </c>
      <c r="AJ10" s="146">
        <f t="shared" si="6"/>
        <v>350650</v>
      </c>
      <c r="AK10" s="122"/>
      <c r="AL10" s="138">
        <f t="shared" si="7"/>
        <v>0</v>
      </c>
      <c r="AM10" s="147">
        <f t="shared" si="7"/>
        <v>459</v>
      </c>
      <c r="AN10" s="148">
        <f t="shared" si="8"/>
        <v>459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9</v>
      </c>
      <c r="E11" s="68">
        <v>9</v>
      </c>
      <c r="F11" s="69">
        <v>351109</v>
      </c>
      <c r="G11" s="68">
        <v>0</v>
      </c>
      <c r="H11" s="69">
        <v>378518</v>
      </c>
      <c r="I11" s="68">
        <v>0</v>
      </c>
      <c r="J11" s="68">
        <v>7</v>
      </c>
      <c r="K11" s="68">
        <v>0</v>
      </c>
      <c r="L11" s="69">
        <v>304.32780000000002</v>
      </c>
      <c r="M11" s="69">
        <v>29.4</v>
      </c>
      <c r="N11" s="70">
        <v>0</v>
      </c>
      <c r="O11" s="71">
        <v>3694</v>
      </c>
      <c r="P11" s="58">
        <f t="shared" si="2"/>
        <v>3694</v>
      </c>
      <c r="Q11" s="38">
        <v>9</v>
      </c>
      <c r="R11" s="77">
        <f t="shared" si="3"/>
        <v>8328.6453975112254</v>
      </c>
      <c r="S11" s="73">
        <f>'Mérida oeste'!F14*1000000</f>
        <v>34870.372550299995</v>
      </c>
      <c r="T11" s="74">
        <f t="shared" si="9"/>
        <v>935.88988331833639</v>
      </c>
      <c r="V11" s="78">
        <f t="shared" si="4"/>
        <v>3694</v>
      </c>
      <c r="W11" s="79">
        <f t="shared" si="10"/>
        <v>130452.39098</v>
      </c>
      <c r="Y11" s="76">
        <f t="shared" si="11"/>
        <v>30.766016098406467</v>
      </c>
      <c r="Z11" s="73">
        <f t="shared" si="12"/>
        <v>128.81115620080817</v>
      </c>
      <c r="AA11" s="74">
        <f t="shared" si="13"/>
        <v>122.0890729728702</v>
      </c>
      <c r="AE11" s="121" t="str">
        <f t="shared" si="5"/>
        <v>351109</v>
      </c>
      <c r="AF11" s="142"/>
      <c r="AG11" s="143"/>
      <c r="AH11" s="144"/>
      <c r="AI11" s="145">
        <f t="shared" si="0"/>
        <v>351109</v>
      </c>
      <c r="AJ11" s="146">
        <f t="shared" si="6"/>
        <v>351109</v>
      </c>
      <c r="AK11" s="122"/>
      <c r="AL11" s="138">
        <f t="shared" si="7"/>
        <v>0</v>
      </c>
      <c r="AM11" s="147">
        <f t="shared" si="7"/>
        <v>3694</v>
      </c>
      <c r="AN11" s="148">
        <f t="shared" si="8"/>
        <v>3694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9</v>
      </c>
      <c r="E12" s="68">
        <v>10</v>
      </c>
      <c r="F12" s="69">
        <v>354803</v>
      </c>
      <c r="G12" s="68">
        <v>0</v>
      </c>
      <c r="H12" s="69">
        <v>378693</v>
      </c>
      <c r="I12" s="68">
        <v>0</v>
      </c>
      <c r="J12" s="68">
        <v>7</v>
      </c>
      <c r="K12" s="68">
        <v>0</v>
      </c>
      <c r="L12" s="69">
        <v>300.88490000000002</v>
      </c>
      <c r="M12" s="69">
        <v>29.2</v>
      </c>
      <c r="N12" s="70">
        <v>0</v>
      </c>
      <c r="O12" s="71">
        <v>5261</v>
      </c>
      <c r="P12" s="58">
        <f t="shared" si="2"/>
        <v>5261</v>
      </c>
      <c r="Q12" s="38">
        <v>10</v>
      </c>
      <c r="R12" s="77">
        <f t="shared" si="3"/>
        <v>8437.7595950845516</v>
      </c>
      <c r="S12" s="73">
        <f>'Mérida oeste'!F15*1000000</f>
        <v>35327.211872699998</v>
      </c>
      <c r="T12" s="74">
        <f t="shared" si="9"/>
        <v>948.15104569965104</v>
      </c>
      <c r="V12" s="78">
        <f t="shared" si="4"/>
        <v>5261</v>
      </c>
      <c r="W12" s="79">
        <f t="shared" si="10"/>
        <v>185790.47886999999</v>
      </c>
      <c r="Y12" s="76">
        <f t="shared" si="11"/>
        <v>44.391053229739825</v>
      </c>
      <c r="Z12" s="73">
        <f t="shared" si="12"/>
        <v>185.85646166227468</v>
      </c>
      <c r="AA12" s="74">
        <f t="shared" si="13"/>
        <v>176.1574368216294</v>
      </c>
      <c r="AE12" s="121" t="str">
        <f t="shared" si="5"/>
        <v>354803</v>
      </c>
      <c r="AF12" s="142"/>
      <c r="AG12" s="143"/>
      <c r="AH12" s="144"/>
      <c r="AI12" s="145">
        <f t="shared" si="0"/>
        <v>354803</v>
      </c>
      <c r="AJ12" s="146">
        <f t="shared" si="6"/>
        <v>354803</v>
      </c>
      <c r="AK12" s="122"/>
      <c r="AL12" s="138">
        <f t="shared" si="7"/>
        <v>0</v>
      </c>
      <c r="AM12" s="147">
        <f t="shared" si="7"/>
        <v>5261</v>
      </c>
      <c r="AN12" s="148">
        <f t="shared" si="8"/>
        <v>5261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9</v>
      </c>
      <c r="E13" s="68">
        <v>11</v>
      </c>
      <c r="F13" s="69">
        <v>360064</v>
      </c>
      <c r="G13" s="68">
        <v>0</v>
      </c>
      <c r="H13" s="69">
        <v>378943</v>
      </c>
      <c r="I13" s="68">
        <v>0</v>
      </c>
      <c r="J13" s="68">
        <v>7</v>
      </c>
      <c r="K13" s="68">
        <v>0</v>
      </c>
      <c r="L13" s="69">
        <v>299.68959999999998</v>
      </c>
      <c r="M13" s="69">
        <v>29.8</v>
      </c>
      <c r="N13" s="70">
        <v>0</v>
      </c>
      <c r="O13" s="71">
        <v>6237</v>
      </c>
      <c r="P13" s="58">
        <f t="shared" si="2"/>
        <v>6237</v>
      </c>
      <c r="Q13" s="38">
        <v>11</v>
      </c>
      <c r="R13" s="77">
        <f t="shared" si="3"/>
        <v>8335.38489591096</v>
      </c>
      <c r="S13" s="73">
        <f>'Mérida oeste'!F16*1000000</f>
        <v>34898.589482200005</v>
      </c>
      <c r="T13" s="74">
        <f t="shared" si="9"/>
        <v>936.64720075351454</v>
      </c>
      <c r="V13" s="78">
        <f t="shared" si="4"/>
        <v>6237</v>
      </c>
      <c r="W13" s="79">
        <f t="shared" si="10"/>
        <v>220257.59679000001</v>
      </c>
      <c r="Y13" s="76">
        <f t="shared" si="11"/>
        <v>51.987795595796662</v>
      </c>
      <c r="Z13" s="73">
        <f t="shared" si="12"/>
        <v>217.66250260048142</v>
      </c>
      <c r="AA13" s="74">
        <f t="shared" si="13"/>
        <v>206.30366147804978</v>
      </c>
      <c r="AE13" s="121" t="str">
        <f t="shared" si="5"/>
        <v>360064</v>
      </c>
      <c r="AF13" s="142"/>
      <c r="AG13" s="143"/>
      <c r="AH13" s="144"/>
      <c r="AI13" s="145">
        <f t="shared" si="0"/>
        <v>360064</v>
      </c>
      <c r="AJ13" s="146">
        <f t="shared" si="6"/>
        <v>360064</v>
      </c>
      <c r="AK13" s="122"/>
      <c r="AL13" s="138">
        <f t="shared" si="7"/>
        <v>0</v>
      </c>
      <c r="AM13" s="147">
        <f t="shared" si="7"/>
        <v>6237</v>
      </c>
      <c r="AN13" s="148">
        <f t="shared" si="8"/>
        <v>6237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9</v>
      </c>
      <c r="E14" s="68">
        <v>12</v>
      </c>
      <c r="F14" s="69">
        <v>366301</v>
      </c>
      <c r="G14" s="68">
        <v>0</v>
      </c>
      <c r="H14" s="69">
        <v>379241</v>
      </c>
      <c r="I14" s="68">
        <v>0</v>
      </c>
      <c r="J14" s="68">
        <v>7</v>
      </c>
      <c r="K14" s="68">
        <v>0</v>
      </c>
      <c r="L14" s="69">
        <v>298.31060000000002</v>
      </c>
      <c r="M14" s="69">
        <v>30.3</v>
      </c>
      <c r="N14" s="70">
        <v>0</v>
      </c>
      <c r="O14" s="71">
        <v>5181</v>
      </c>
      <c r="P14" s="58">
        <f t="shared" si="2"/>
        <v>5181</v>
      </c>
      <c r="Q14" s="38">
        <v>12</v>
      </c>
      <c r="R14" s="77">
        <f t="shared" si="3"/>
        <v>8350.031388721698</v>
      </c>
      <c r="S14" s="73">
        <f>'Mérida oeste'!F17*1000000</f>
        <v>34959.911418300006</v>
      </c>
      <c r="T14" s="74">
        <f t="shared" si="9"/>
        <v>938.29302715065717</v>
      </c>
      <c r="V14" s="78">
        <f t="shared" si="4"/>
        <v>5181</v>
      </c>
      <c r="W14" s="79">
        <f t="shared" si="10"/>
        <v>182965.30527000001</v>
      </c>
      <c r="Y14" s="76">
        <f t="shared" si="11"/>
        <v>43.261512624967118</v>
      </c>
      <c r="Z14" s="73">
        <f t="shared" si="12"/>
        <v>181.12730105821234</v>
      </c>
      <c r="AA14" s="74">
        <f t="shared" si="13"/>
        <v>171.6750701453324</v>
      </c>
      <c r="AE14" s="121" t="str">
        <f t="shared" si="5"/>
        <v>366301</v>
      </c>
      <c r="AF14" s="142"/>
      <c r="AG14" s="143"/>
      <c r="AH14" s="144"/>
      <c r="AI14" s="145">
        <f t="shared" si="0"/>
        <v>366301</v>
      </c>
      <c r="AJ14" s="146">
        <f t="shared" si="6"/>
        <v>366301</v>
      </c>
      <c r="AK14" s="122"/>
      <c r="AL14" s="138">
        <f t="shared" si="7"/>
        <v>0</v>
      </c>
      <c r="AM14" s="147">
        <f t="shared" si="7"/>
        <v>5181</v>
      </c>
      <c r="AN14" s="148">
        <f t="shared" si="8"/>
        <v>5181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9</v>
      </c>
      <c r="E15" s="68">
        <v>13</v>
      </c>
      <c r="F15" s="69">
        <v>371482</v>
      </c>
      <c r="G15" s="68">
        <v>0</v>
      </c>
      <c r="H15" s="69">
        <v>379486</v>
      </c>
      <c r="I15" s="68">
        <v>0</v>
      </c>
      <c r="J15" s="68">
        <v>7</v>
      </c>
      <c r="K15" s="68">
        <v>0</v>
      </c>
      <c r="L15" s="69">
        <v>301.54469999999998</v>
      </c>
      <c r="M15" s="69">
        <v>29.5</v>
      </c>
      <c r="N15" s="70">
        <v>0</v>
      </c>
      <c r="O15" s="71">
        <v>3947</v>
      </c>
      <c r="P15" s="58">
        <f t="shared" si="2"/>
        <v>3947</v>
      </c>
      <c r="Q15" s="38">
        <v>13</v>
      </c>
      <c r="R15" s="77">
        <f t="shared" si="3"/>
        <v>8461.2101583548301</v>
      </c>
      <c r="S15" s="73">
        <f>'Mérida oeste'!F18*1000000</f>
        <v>35425.394691000001</v>
      </c>
      <c r="T15" s="74">
        <f t="shared" si="9"/>
        <v>950.78618549433224</v>
      </c>
      <c r="V15" s="78">
        <f t="shared" si="4"/>
        <v>3947</v>
      </c>
      <c r="W15" s="79">
        <f t="shared" si="10"/>
        <v>139387.00248999998</v>
      </c>
      <c r="Y15" s="76">
        <f t="shared" si="11"/>
        <v>33.396396495026515</v>
      </c>
      <c r="Z15" s="73">
        <f t="shared" si="12"/>
        <v>139.82403284537699</v>
      </c>
      <c r="AA15" s="74">
        <f t="shared" si="13"/>
        <v>132.52723640495608</v>
      </c>
      <c r="AE15" s="121" t="str">
        <f t="shared" si="5"/>
        <v>371482</v>
      </c>
      <c r="AF15" s="142"/>
      <c r="AG15" s="143"/>
      <c r="AH15" s="144"/>
      <c r="AI15" s="145">
        <f t="shared" si="0"/>
        <v>371482</v>
      </c>
      <c r="AJ15" s="146">
        <f t="shared" si="6"/>
        <v>371482</v>
      </c>
      <c r="AK15" s="122"/>
      <c r="AL15" s="138">
        <f t="shared" si="7"/>
        <v>0</v>
      </c>
      <c r="AM15" s="147">
        <f t="shared" si="7"/>
        <v>3947</v>
      </c>
      <c r="AN15" s="148">
        <f t="shared" si="8"/>
        <v>3947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9</v>
      </c>
      <c r="E16" s="68">
        <v>14</v>
      </c>
      <c r="F16" s="69">
        <v>375429</v>
      </c>
      <c r="G16" s="68">
        <v>0</v>
      </c>
      <c r="H16" s="69">
        <v>379667</v>
      </c>
      <c r="I16" s="68">
        <v>0</v>
      </c>
      <c r="J16" s="68">
        <v>7</v>
      </c>
      <c r="K16" s="68">
        <v>0</v>
      </c>
      <c r="L16" s="69">
        <v>310.00560000000002</v>
      </c>
      <c r="M16" s="69">
        <v>28.6</v>
      </c>
      <c r="N16" s="70">
        <v>0</v>
      </c>
      <c r="O16" s="71">
        <v>2030</v>
      </c>
      <c r="P16" s="58">
        <f t="shared" si="2"/>
        <v>2030</v>
      </c>
      <c r="Q16" s="38">
        <v>14</v>
      </c>
      <c r="R16" s="77">
        <f t="shared" si="3"/>
        <v>8288.5182214818014</v>
      </c>
      <c r="S16" s="73">
        <f>'Mérida oeste'!F19*1000000</f>
        <v>34702.368089700001</v>
      </c>
      <c r="T16" s="74">
        <f t="shared" si="9"/>
        <v>931.38079254791</v>
      </c>
      <c r="V16" s="78">
        <f t="shared" si="4"/>
        <v>2030</v>
      </c>
      <c r="W16" s="79">
        <f t="shared" si="10"/>
        <v>71688.780100000004</v>
      </c>
      <c r="Y16" s="76">
        <f t="shared" si="11"/>
        <v>16.825691989608057</v>
      </c>
      <c r="Z16" s="73">
        <f t="shared" si="12"/>
        <v>70.445807222091005</v>
      </c>
      <c r="AA16" s="74">
        <f t="shared" si="13"/>
        <v>66.769552826330838</v>
      </c>
      <c r="AE16" s="121" t="str">
        <f t="shared" si="5"/>
        <v>375429</v>
      </c>
      <c r="AF16" s="142"/>
      <c r="AG16" s="143"/>
      <c r="AH16" s="144"/>
      <c r="AI16" s="145">
        <f t="shared" si="0"/>
        <v>375429</v>
      </c>
      <c r="AJ16" s="146">
        <f t="shared" si="6"/>
        <v>375429</v>
      </c>
      <c r="AK16" s="122"/>
      <c r="AL16" s="138">
        <f t="shared" si="7"/>
        <v>0</v>
      </c>
      <c r="AM16" s="147">
        <f t="shared" si="7"/>
        <v>2030</v>
      </c>
      <c r="AN16" s="148">
        <f t="shared" si="8"/>
        <v>2030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9</v>
      </c>
      <c r="E17" s="68">
        <v>15</v>
      </c>
      <c r="F17" s="69">
        <v>377459</v>
      </c>
      <c r="G17" s="68">
        <v>0</v>
      </c>
      <c r="H17" s="69">
        <v>379760</v>
      </c>
      <c r="I17" s="68">
        <v>0</v>
      </c>
      <c r="J17" s="68">
        <v>7</v>
      </c>
      <c r="K17" s="68">
        <v>0</v>
      </c>
      <c r="L17" s="69">
        <v>312.64210000000003</v>
      </c>
      <c r="M17" s="69">
        <v>26.9</v>
      </c>
      <c r="N17" s="70">
        <v>0</v>
      </c>
      <c r="O17" s="71">
        <v>0</v>
      </c>
      <c r="P17" s="58">
        <f t="shared" si="2"/>
        <v>0</v>
      </c>
      <c r="Q17" s="38">
        <v>15</v>
      </c>
      <c r="R17" s="77">
        <f t="shared" si="3"/>
        <v>0</v>
      </c>
      <c r="S17" s="73">
        <f>'Mérida oeste'!F20*1000000</f>
        <v>0</v>
      </c>
      <c r="T17" s="74">
        <f t="shared" si="9"/>
        <v>0</v>
      </c>
      <c r="V17" s="78">
        <f t="shared" si="4"/>
        <v>0</v>
      </c>
      <c r="W17" s="79">
        <f t="shared" si="10"/>
        <v>0</v>
      </c>
      <c r="Y17" s="76">
        <f t="shared" si="11"/>
        <v>0</v>
      </c>
      <c r="Z17" s="73">
        <f t="shared" si="12"/>
        <v>0</v>
      </c>
      <c r="AA17" s="74">
        <f t="shared" si="13"/>
        <v>0</v>
      </c>
      <c r="AE17" s="121" t="str">
        <f t="shared" si="5"/>
        <v>377459</v>
      </c>
      <c r="AF17" s="142"/>
      <c r="AG17" s="143"/>
      <c r="AH17" s="144"/>
      <c r="AI17" s="145">
        <f t="shared" si="0"/>
        <v>377459</v>
      </c>
      <c r="AJ17" s="146">
        <f t="shared" si="6"/>
        <v>377459</v>
      </c>
      <c r="AK17" s="122"/>
      <c r="AL17" s="138">
        <f t="shared" si="7"/>
        <v>0</v>
      </c>
      <c r="AM17" s="147">
        <f t="shared" si="7"/>
        <v>0</v>
      </c>
      <c r="AN17" s="148">
        <f t="shared" si="8"/>
        <v>0</v>
      </c>
      <c r="AO17" s="149" t="str">
        <f t="shared" si="1"/>
        <v/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9</v>
      </c>
      <c r="E18" s="68">
        <v>16</v>
      </c>
      <c r="F18" s="69">
        <v>377459</v>
      </c>
      <c r="G18" s="68">
        <v>0</v>
      </c>
      <c r="H18" s="69">
        <v>379760</v>
      </c>
      <c r="I18" s="68">
        <v>0</v>
      </c>
      <c r="J18" s="68">
        <v>7</v>
      </c>
      <c r="K18" s="68">
        <v>0</v>
      </c>
      <c r="L18" s="69">
        <v>319.48050000000001</v>
      </c>
      <c r="M18" s="69">
        <v>25.3</v>
      </c>
      <c r="N18" s="70">
        <v>0</v>
      </c>
      <c r="O18" s="71">
        <v>1489</v>
      </c>
      <c r="P18" s="58">
        <f t="shared" si="2"/>
        <v>1489</v>
      </c>
      <c r="Q18" s="38">
        <v>16</v>
      </c>
      <c r="R18" s="77">
        <f t="shared" si="3"/>
        <v>8363.7912033533976</v>
      </c>
      <c r="S18" s="73">
        <f>'Mérida oeste'!F21*1000000</f>
        <v>35017.521010200006</v>
      </c>
      <c r="T18" s="74">
        <f t="shared" si="9"/>
        <v>939.83921752082131</v>
      </c>
      <c r="V18" s="78">
        <f t="shared" si="4"/>
        <v>1489</v>
      </c>
      <c r="W18" s="79">
        <f t="shared" si="10"/>
        <v>52583.54363</v>
      </c>
      <c r="Y18" s="76">
        <f t="shared" si="11"/>
        <v>12.453685101793209</v>
      </c>
      <c r="Z18" s="73">
        <f t="shared" si="12"/>
        <v>52.141088784187808</v>
      </c>
      <c r="AA18" s="74">
        <f t="shared" si="13"/>
        <v>49.420076499691163</v>
      </c>
      <c r="AE18" s="121" t="str">
        <f t="shared" si="5"/>
        <v>377459</v>
      </c>
      <c r="AF18" s="142"/>
      <c r="AG18" s="143"/>
      <c r="AH18" s="144"/>
      <c r="AI18" s="145">
        <f t="shared" si="0"/>
        <v>377459</v>
      </c>
      <c r="AJ18" s="146">
        <f t="shared" si="6"/>
        <v>377459</v>
      </c>
      <c r="AK18" s="122"/>
      <c r="AL18" s="138">
        <f t="shared" si="7"/>
        <v>0</v>
      </c>
      <c r="AM18" s="147">
        <f t="shared" si="7"/>
        <v>1489</v>
      </c>
      <c r="AN18" s="148">
        <f t="shared" si="8"/>
        <v>1489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9</v>
      </c>
      <c r="E19" s="68">
        <v>17</v>
      </c>
      <c r="F19" s="69">
        <v>378948</v>
      </c>
      <c r="G19" s="68">
        <v>0</v>
      </c>
      <c r="H19" s="69">
        <v>379830</v>
      </c>
      <c r="I19" s="68">
        <v>0</v>
      </c>
      <c r="J19" s="68">
        <v>7</v>
      </c>
      <c r="K19" s="68">
        <v>0</v>
      </c>
      <c r="L19" s="69">
        <v>276.65769999999998</v>
      </c>
      <c r="M19" s="69">
        <v>27.4</v>
      </c>
      <c r="N19" s="70">
        <v>0</v>
      </c>
      <c r="O19" s="71">
        <v>5424</v>
      </c>
      <c r="P19" s="58">
        <f t="shared" si="2"/>
        <v>5424</v>
      </c>
      <c r="Q19" s="38">
        <v>17</v>
      </c>
      <c r="R19" s="77">
        <f t="shared" si="3"/>
        <v>8283.1332924190319</v>
      </c>
      <c r="S19" s="73">
        <f>'Mérida oeste'!F22*1000000</f>
        <v>34679.822468700004</v>
      </c>
      <c r="T19" s="74">
        <f t="shared" si="9"/>
        <v>930.77568806912655</v>
      </c>
      <c r="V19" s="78">
        <f t="shared" si="4"/>
        <v>5424</v>
      </c>
      <c r="W19" s="79">
        <f t="shared" si="10"/>
        <v>191546.77007999999</v>
      </c>
      <c r="Y19" s="76">
        <f t="shared" si="11"/>
        <v>44.927714978080829</v>
      </c>
      <c r="Z19" s="73">
        <f t="shared" si="12"/>
        <v>188.10335707022881</v>
      </c>
      <c r="AA19" s="74">
        <f t="shared" si="13"/>
        <v>178.28707671863077</v>
      </c>
      <c r="AE19" s="121" t="str">
        <f t="shared" si="5"/>
        <v>378948</v>
      </c>
      <c r="AF19" s="142"/>
      <c r="AG19" s="143"/>
      <c r="AH19" s="144"/>
      <c r="AI19" s="145">
        <f t="shared" si="0"/>
        <v>378948</v>
      </c>
      <c r="AJ19" s="146">
        <f t="shared" si="6"/>
        <v>378948</v>
      </c>
      <c r="AK19" s="122"/>
      <c r="AL19" s="138">
        <f t="shared" si="7"/>
        <v>0</v>
      </c>
      <c r="AM19" s="147">
        <f t="shared" si="7"/>
        <v>5424</v>
      </c>
      <c r="AN19" s="148">
        <f t="shared" si="8"/>
        <v>5424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9</v>
      </c>
      <c r="E20" s="68">
        <v>18</v>
      </c>
      <c r="F20" s="69">
        <v>384372</v>
      </c>
      <c r="G20" s="68">
        <v>0</v>
      </c>
      <c r="H20" s="69">
        <v>380098</v>
      </c>
      <c r="I20" s="68">
        <v>0</v>
      </c>
      <c r="J20" s="68">
        <v>7</v>
      </c>
      <c r="K20" s="68">
        <v>0</v>
      </c>
      <c r="L20" s="69">
        <v>289.12119999999999</v>
      </c>
      <c r="M20" s="69">
        <v>29.6</v>
      </c>
      <c r="N20" s="70">
        <v>0</v>
      </c>
      <c r="O20" s="71">
        <v>564</v>
      </c>
      <c r="P20" s="58">
        <f t="shared" si="2"/>
        <v>564</v>
      </c>
      <c r="Q20" s="38">
        <v>18</v>
      </c>
      <c r="R20" s="77">
        <f t="shared" si="3"/>
        <v>8288.3905915496307</v>
      </c>
      <c r="S20" s="73">
        <f>'Mérida oeste'!F23*1000000</f>
        <v>34701.833728699996</v>
      </c>
      <c r="T20" s="74">
        <f t="shared" si="9"/>
        <v>931.36645077243202</v>
      </c>
      <c r="V20" s="78">
        <f t="shared" si="4"/>
        <v>564</v>
      </c>
      <c r="W20" s="79">
        <f t="shared" si="10"/>
        <v>19917.473880000001</v>
      </c>
      <c r="Y20" s="76">
        <f t="shared" si="11"/>
        <v>4.6746522936339918</v>
      </c>
      <c r="Z20" s="73">
        <f t="shared" si="12"/>
        <v>19.571834222986798</v>
      </c>
      <c r="AA20" s="74">
        <f t="shared" si="13"/>
        <v>18.550466955968222</v>
      </c>
      <c r="AE20" s="121" t="str">
        <f t="shared" si="5"/>
        <v>384372</v>
      </c>
      <c r="AF20" s="142"/>
      <c r="AG20" s="143"/>
      <c r="AH20" s="144"/>
      <c r="AI20" s="145">
        <f t="shared" si="0"/>
        <v>384372</v>
      </c>
      <c r="AJ20" s="146">
        <f t="shared" si="6"/>
        <v>384372</v>
      </c>
      <c r="AK20" s="122"/>
      <c r="AL20" s="138">
        <f t="shared" si="7"/>
        <v>0</v>
      </c>
      <c r="AM20" s="147">
        <f t="shared" si="7"/>
        <v>564</v>
      </c>
      <c r="AN20" s="148">
        <f t="shared" si="8"/>
        <v>564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9</v>
      </c>
      <c r="E21" s="68">
        <v>19</v>
      </c>
      <c r="F21" s="69">
        <v>384936</v>
      </c>
      <c r="G21" s="68">
        <v>0</v>
      </c>
      <c r="H21" s="69">
        <v>380127</v>
      </c>
      <c r="I21" s="68">
        <v>0</v>
      </c>
      <c r="J21" s="68">
        <v>7</v>
      </c>
      <c r="K21" s="68">
        <v>0</v>
      </c>
      <c r="L21" s="69">
        <v>78.111000000000004</v>
      </c>
      <c r="M21" s="69">
        <v>25.8</v>
      </c>
      <c r="N21" s="70">
        <v>0</v>
      </c>
      <c r="O21" s="71">
        <v>1441</v>
      </c>
      <c r="P21" s="58">
        <f t="shared" si="2"/>
        <v>1441</v>
      </c>
      <c r="Q21" s="38">
        <v>19</v>
      </c>
      <c r="R21" s="77">
        <f t="shared" si="3"/>
        <v>8215.7218680376427</v>
      </c>
      <c r="S21" s="73">
        <f>'Mérida oeste'!F24*1000000</f>
        <v>34397.584317100001</v>
      </c>
      <c r="T21" s="74">
        <f t="shared" si="9"/>
        <v>923.20066631138991</v>
      </c>
      <c r="V21" s="78">
        <f t="shared" si="4"/>
        <v>1441</v>
      </c>
      <c r="W21" s="79">
        <f t="shared" si="10"/>
        <v>50888.439469999998</v>
      </c>
      <c r="Y21" s="76">
        <f t="shared" si="11"/>
        <v>11.838855211842242</v>
      </c>
      <c r="Z21" s="73">
        <f t="shared" si="12"/>
        <v>49.566919000941105</v>
      </c>
      <c r="AA21" s="74">
        <f t="shared" si="13"/>
        <v>46.980241226250833</v>
      </c>
      <c r="AE21" s="121" t="str">
        <f t="shared" si="5"/>
        <v>384936</v>
      </c>
      <c r="AF21" s="142"/>
      <c r="AG21" s="143"/>
      <c r="AH21" s="144"/>
      <c r="AI21" s="145">
        <f t="shared" si="0"/>
        <v>384936</v>
      </c>
      <c r="AJ21" s="146">
        <f t="shared" si="6"/>
        <v>384936</v>
      </c>
      <c r="AK21" s="122"/>
      <c r="AL21" s="138">
        <f t="shared" si="7"/>
        <v>0</v>
      </c>
      <c r="AM21" s="147">
        <f t="shared" si="7"/>
        <v>1441</v>
      </c>
      <c r="AN21" s="148">
        <f t="shared" si="8"/>
        <v>1441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9</v>
      </c>
      <c r="E22" s="68">
        <v>20</v>
      </c>
      <c r="F22" s="69">
        <v>386377</v>
      </c>
      <c r="G22" s="68">
        <v>0</v>
      </c>
      <c r="H22" s="69">
        <v>380197</v>
      </c>
      <c r="I22" s="68">
        <v>0</v>
      </c>
      <c r="J22" s="68">
        <v>7</v>
      </c>
      <c r="K22" s="68">
        <v>0</v>
      </c>
      <c r="L22" s="69">
        <v>206.3905</v>
      </c>
      <c r="M22" s="69">
        <v>28</v>
      </c>
      <c r="N22" s="70">
        <v>0</v>
      </c>
      <c r="O22" s="71">
        <v>3628</v>
      </c>
      <c r="P22" s="58">
        <f t="shared" si="2"/>
        <v>3628</v>
      </c>
      <c r="Q22" s="38">
        <v>20</v>
      </c>
      <c r="R22" s="77">
        <f t="shared" si="3"/>
        <v>8308.5641611254432</v>
      </c>
      <c r="S22" s="73">
        <f>'Mérida oeste'!F25*1000000</f>
        <v>34786.296429800001</v>
      </c>
      <c r="T22" s="74">
        <f t="shared" si="9"/>
        <v>933.63335478566603</v>
      </c>
      <c r="V22" s="78">
        <f t="shared" si="4"/>
        <v>3628</v>
      </c>
      <c r="W22" s="79">
        <f t="shared" si="10"/>
        <v>128121.62276</v>
      </c>
      <c r="Y22" s="76">
        <f t="shared" si="11"/>
        <v>30.14347077656311</v>
      </c>
      <c r="Z22" s="73">
        <f t="shared" si="12"/>
        <v>126.20468344731439</v>
      </c>
      <c r="AA22" s="74">
        <f t="shared" si="13"/>
        <v>119.61862047800234</v>
      </c>
      <c r="AE22" s="121" t="str">
        <f t="shared" si="5"/>
        <v>386377</v>
      </c>
      <c r="AF22" s="142"/>
      <c r="AG22" s="143"/>
      <c r="AH22" s="144"/>
      <c r="AI22" s="145">
        <f t="shared" si="0"/>
        <v>386377</v>
      </c>
      <c r="AJ22" s="146">
        <f t="shared" si="6"/>
        <v>386377</v>
      </c>
      <c r="AK22" s="122"/>
      <c r="AL22" s="138">
        <f t="shared" si="7"/>
        <v>0</v>
      </c>
      <c r="AM22" s="147">
        <f t="shared" si="7"/>
        <v>3628</v>
      </c>
      <c r="AN22" s="148">
        <f t="shared" si="8"/>
        <v>3628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9</v>
      </c>
      <c r="E23" s="68">
        <v>21</v>
      </c>
      <c r="F23" s="69">
        <v>390005</v>
      </c>
      <c r="G23" s="68">
        <v>0</v>
      </c>
      <c r="H23" s="69">
        <v>380371</v>
      </c>
      <c r="I23" s="68">
        <v>0</v>
      </c>
      <c r="J23" s="68">
        <v>7</v>
      </c>
      <c r="K23" s="68">
        <v>0</v>
      </c>
      <c r="L23" s="69">
        <v>260.32139999999998</v>
      </c>
      <c r="M23" s="69">
        <v>29.4</v>
      </c>
      <c r="N23" s="70">
        <v>0</v>
      </c>
      <c r="O23" s="71">
        <v>621</v>
      </c>
      <c r="P23" s="58">
        <f t="shared" si="2"/>
        <v>621</v>
      </c>
      <c r="Q23" s="38">
        <v>21</v>
      </c>
      <c r="R23" s="77">
        <f t="shared" si="3"/>
        <v>8458.2715447597202</v>
      </c>
      <c r="S23" s="73">
        <f>'Mérida oeste'!F26*1000000</f>
        <v>35413.091303599998</v>
      </c>
      <c r="T23" s="74">
        <f t="shared" si="9"/>
        <v>950.45597348464969</v>
      </c>
      <c r="V23" s="78">
        <f t="shared" si="4"/>
        <v>621</v>
      </c>
      <c r="W23" s="79">
        <f t="shared" si="10"/>
        <v>21930.410069999998</v>
      </c>
      <c r="Y23" s="76">
        <f t="shared" si="11"/>
        <v>5.2525866292957861</v>
      </c>
      <c r="Z23" s="73">
        <f t="shared" si="12"/>
        <v>21.991529699535601</v>
      </c>
      <c r="AA23" s="74">
        <f t="shared" si="13"/>
        <v>20.843889251999411</v>
      </c>
      <c r="AE23" s="121" t="str">
        <f t="shared" si="5"/>
        <v>390005</v>
      </c>
      <c r="AF23" s="142"/>
      <c r="AG23" s="143"/>
      <c r="AH23" s="144"/>
      <c r="AI23" s="145">
        <f t="shared" si="0"/>
        <v>390005</v>
      </c>
      <c r="AJ23" s="146">
        <f t="shared" si="6"/>
        <v>390005</v>
      </c>
      <c r="AK23" s="122"/>
      <c r="AL23" s="138">
        <f t="shared" si="7"/>
        <v>0</v>
      </c>
      <c r="AM23" s="147">
        <f t="shared" si="7"/>
        <v>621</v>
      </c>
      <c r="AN23" s="148">
        <f t="shared" si="8"/>
        <v>621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9</v>
      </c>
      <c r="E24" s="68">
        <v>22</v>
      </c>
      <c r="F24" s="69">
        <v>390626</v>
      </c>
      <c r="G24" s="68">
        <v>0</v>
      </c>
      <c r="H24" s="69">
        <v>380401</v>
      </c>
      <c r="I24" s="68">
        <v>0</v>
      </c>
      <c r="J24" s="68">
        <v>7</v>
      </c>
      <c r="K24" s="68">
        <v>0</v>
      </c>
      <c r="L24" s="69">
        <v>304.91430000000003</v>
      </c>
      <c r="M24" s="69">
        <v>29.1</v>
      </c>
      <c r="N24" s="70">
        <v>0</v>
      </c>
      <c r="O24" s="71">
        <v>990</v>
      </c>
      <c r="P24" s="58">
        <f t="shared" si="2"/>
        <v>990</v>
      </c>
      <c r="Q24" s="38">
        <v>22</v>
      </c>
      <c r="R24" s="77">
        <f t="shared" si="3"/>
        <v>8273.1407065539315</v>
      </c>
      <c r="S24" s="73">
        <f>'Mérida oeste'!F27*1000000</f>
        <v>34637.9855102</v>
      </c>
      <c r="T24" s="74">
        <f t="shared" si="9"/>
        <v>929.65282119546532</v>
      </c>
      <c r="V24" s="78">
        <f t="shared" si="4"/>
        <v>990</v>
      </c>
      <c r="W24" s="79">
        <f t="shared" si="10"/>
        <v>34961.523300000001</v>
      </c>
      <c r="Y24" s="76">
        <f t="shared" si="11"/>
        <v>8.1904092994883921</v>
      </c>
      <c r="Z24" s="73">
        <f t="shared" si="12"/>
        <v>34.291605655097996</v>
      </c>
      <c r="AA24" s="74">
        <f t="shared" si="13"/>
        <v>32.502078769135998</v>
      </c>
      <c r="AE24" s="121" t="str">
        <f t="shared" si="5"/>
        <v>390626</v>
      </c>
      <c r="AF24" s="142"/>
      <c r="AG24" s="143"/>
      <c r="AH24" s="144"/>
      <c r="AI24" s="145">
        <f t="shared" si="0"/>
        <v>390626</v>
      </c>
      <c r="AJ24" s="146">
        <f t="shared" si="6"/>
        <v>390626</v>
      </c>
      <c r="AK24" s="122"/>
      <c r="AL24" s="138">
        <f t="shared" si="7"/>
        <v>0</v>
      </c>
      <c r="AM24" s="147">
        <f t="shared" si="7"/>
        <v>990</v>
      </c>
      <c r="AN24" s="148">
        <f t="shared" si="8"/>
        <v>990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9</v>
      </c>
      <c r="E25" s="68">
        <v>23</v>
      </c>
      <c r="F25" s="69">
        <v>391616</v>
      </c>
      <c r="G25" s="68">
        <v>0</v>
      </c>
      <c r="H25" s="69">
        <v>380447</v>
      </c>
      <c r="I25" s="68">
        <v>0</v>
      </c>
      <c r="J25" s="68">
        <v>7</v>
      </c>
      <c r="K25" s="68">
        <v>0</v>
      </c>
      <c r="L25" s="69">
        <v>304.90469999999999</v>
      </c>
      <c r="M25" s="69">
        <v>30</v>
      </c>
      <c r="N25" s="70">
        <v>0</v>
      </c>
      <c r="O25" s="71">
        <v>3747</v>
      </c>
      <c r="P25" s="58">
        <f t="shared" si="2"/>
        <v>3747</v>
      </c>
      <c r="Q25" s="38">
        <v>23</v>
      </c>
      <c r="R25" s="77">
        <f t="shared" si="3"/>
        <v>8391.8996386500439</v>
      </c>
      <c r="S25" s="73">
        <f>'Mérida oeste'!F28*1000000</f>
        <v>35135.205407100002</v>
      </c>
      <c r="T25" s="74">
        <f t="shared" si="9"/>
        <v>942.99776239510538</v>
      </c>
      <c r="V25" s="78">
        <f t="shared" si="4"/>
        <v>3747</v>
      </c>
      <c r="W25" s="79">
        <f t="shared" si="10"/>
        <v>132324.06849000001</v>
      </c>
      <c r="Y25" s="76">
        <f t="shared" si="11"/>
        <v>31.444447946021715</v>
      </c>
      <c r="Z25" s="73">
        <f t="shared" si="12"/>
        <v>131.65161466040371</v>
      </c>
      <c r="AA25" s="74">
        <f t="shared" si="13"/>
        <v>124.78130049708668</v>
      </c>
      <c r="AE25" s="121" t="str">
        <f t="shared" si="5"/>
        <v>391616</v>
      </c>
      <c r="AF25" s="142"/>
      <c r="AG25" s="143"/>
      <c r="AH25" s="144"/>
      <c r="AI25" s="145">
        <f t="shared" si="0"/>
        <v>391616</v>
      </c>
      <c r="AJ25" s="146">
        <f t="shared" si="6"/>
        <v>391616</v>
      </c>
      <c r="AK25" s="122"/>
      <c r="AL25" s="138">
        <f t="shared" si="7"/>
        <v>0</v>
      </c>
      <c r="AM25" s="147">
        <f t="shared" si="7"/>
        <v>3747</v>
      </c>
      <c r="AN25" s="148">
        <f t="shared" si="8"/>
        <v>3747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9</v>
      </c>
      <c r="E26" s="68">
        <v>24</v>
      </c>
      <c r="F26" s="69">
        <v>395363</v>
      </c>
      <c r="G26" s="68">
        <v>0</v>
      </c>
      <c r="H26" s="69">
        <v>380625</v>
      </c>
      <c r="I26" s="68">
        <v>0</v>
      </c>
      <c r="J26" s="68">
        <v>7</v>
      </c>
      <c r="K26" s="68">
        <v>0</v>
      </c>
      <c r="L26" s="69">
        <v>303.3048</v>
      </c>
      <c r="M26" s="69">
        <v>30.1</v>
      </c>
      <c r="N26" s="70">
        <v>0</v>
      </c>
      <c r="O26" s="71">
        <v>1723</v>
      </c>
      <c r="P26" s="58">
        <f t="shared" si="2"/>
        <v>1723</v>
      </c>
      <c r="Q26" s="38">
        <v>24</v>
      </c>
      <c r="R26" s="77">
        <f t="shared" si="3"/>
        <v>8473.4539348906073</v>
      </c>
      <c r="S26" s="73">
        <f>'Mérida oeste'!F29*1000000</f>
        <v>35476.656934599996</v>
      </c>
      <c r="T26" s="74">
        <f t="shared" si="9"/>
        <v>952.16201866365748</v>
      </c>
      <c r="V26" s="78">
        <f t="shared" si="4"/>
        <v>1723</v>
      </c>
      <c r="W26" s="79">
        <f t="shared" si="10"/>
        <v>60847.17641</v>
      </c>
      <c r="Y26" s="76">
        <f t="shared" si="11"/>
        <v>14.599761129816518</v>
      </c>
      <c r="Z26" s="73">
        <f t="shared" si="12"/>
        <v>61.126279898315794</v>
      </c>
      <c r="AA26" s="74">
        <f t="shared" si="13"/>
        <v>57.936370320529285</v>
      </c>
      <c r="AE26" s="121" t="str">
        <f t="shared" si="5"/>
        <v>395363</v>
      </c>
      <c r="AF26" s="142"/>
      <c r="AG26" s="143"/>
      <c r="AH26" s="144"/>
      <c r="AI26" s="145">
        <f t="shared" si="0"/>
        <v>395363</v>
      </c>
      <c r="AJ26" s="146">
        <f t="shared" si="6"/>
        <v>395363</v>
      </c>
      <c r="AK26" s="122"/>
      <c r="AL26" s="138">
        <f t="shared" si="7"/>
        <v>0</v>
      </c>
      <c r="AM26" s="147">
        <f t="shared" si="7"/>
        <v>1723</v>
      </c>
      <c r="AN26" s="148">
        <f t="shared" si="8"/>
        <v>1723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9</v>
      </c>
      <c r="E27" s="68">
        <v>25</v>
      </c>
      <c r="F27" s="69">
        <v>397086</v>
      </c>
      <c r="G27" s="68">
        <v>0</v>
      </c>
      <c r="H27" s="69">
        <v>380706</v>
      </c>
      <c r="I27" s="68">
        <v>0</v>
      </c>
      <c r="J27" s="68">
        <v>7</v>
      </c>
      <c r="K27" s="68">
        <v>0</v>
      </c>
      <c r="L27" s="69">
        <v>303.94490000000002</v>
      </c>
      <c r="M27" s="69">
        <v>30.7</v>
      </c>
      <c r="N27" s="70">
        <v>0</v>
      </c>
      <c r="O27" s="71">
        <v>3734</v>
      </c>
      <c r="P27" s="58">
        <f t="shared" si="2"/>
        <v>3734</v>
      </c>
      <c r="Q27" s="38">
        <v>25</v>
      </c>
      <c r="R27" s="77">
        <f t="shared" si="3"/>
        <v>8407.4418203640016</v>
      </c>
      <c r="S27" s="73">
        <f>'Mérida oeste'!F30*1000000</f>
        <v>35200.2774135</v>
      </c>
      <c r="T27" s="74">
        <f t="shared" si="9"/>
        <v>944.74423735430287</v>
      </c>
      <c r="V27" s="78">
        <f t="shared" si="4"/>
        <v>3734</v>
      </c>
      <c r="W27" s="79">
        <f t="shared" si="10"/>
        <v>131864.97777999999</v>
      </c>
      <c r="Y27" s="76">
        <f t="shared" si="11"/>
        <v>31.393387757239182</v>
      </c>
      <c r="Z27" s="73">
        <f t="shared" si="12"/>
        <v>131.437835862009</v>
      </c>
      <c r="AA27" s="74">
        <f t="shared" si="13"/>
        <v>124.57867786650819</v>
      </c>
      <c r="AE27" s="121" t="str">
        <f t="shared" si="5"/>
        <v>397086</v>
      </c>
      <c r="AF27" s="142"/>
      <c r="AG27" s="143"/>
      <c r="AH27" s="144"/>
      <c r="AI27" s="145">
        <f t="shared" si="0"/>
        <v>397086</v>
      </c>
      <c r="AJ27" s="146">
        <f t="shared" si="6"/>
        <v>397086</v>
      </c>
      <c r="AK27" s="122"/>
      <c r="AL27" s="138">
        <f t="shared" si="7"/>
        <v>0</v>
      </c>
      <c r="AM27" s="147">
        <f t="shared" si="7"/>
        <v>3734</v>
      </c>
      <c r="AN27" s="148">
        <f t="shared" si="8"/>
        <v>3734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9</v>
      </c>
      <c r="E28" s="68">
        <v>26</v>
      </c>
      <c r="F28" s="69">
        <v>400820</v>
      </c>
      <c r="G28" s="68">
        <v>0</v>
      </c>
      <c r="H28" s="69">
        <v>380881</v>
      </c>
      <c r="I28" s="68">
        <v>0</v>
      </c>
      <c r="J28" s="68">
        <v>7</v>
      </c>
      <c r="K28" s="68">
        <v>0</v>
      </c>
      <c r="L28" s="69">
        <v>304.02960000000002</v>
      </c>
      <c r="M28" s="69">
        <v>31.2</v>
      </c>
      <c r="N28" s="70">
        <v>0</v>
      </c>
      <c r="O28" s="71">
        <v>4221</v>
      </c>
      <c r="P28" s="58">
        <f t="shared" si="2"/>
        <v>4221</v>
      </c>
      <c r="Q28" s="38">
        <v>26</v>
      </c>
      <c r="R28" s="77">
        <f t="shared" si="3"/>
        <v>8468.6084662510766</v>
      </c>
      <c r="S28" s="73">
        <f>'Mérida oeste'!F31*1000000</f>
        <v>35456.369926500003</v>
      </c>
      <c r="T28" s="74">
        <f t="shared" si="9"/>
        <v>951.61753335263347</v>
      </c>
      <c r="V28" s="78">
        <f t="shared" si="4"/>
        <v>4221</v>
      </c>
      <c r="W28" s="79">
        <f t="shared" si="10"/>
        <v>149063.22206999999</v>
      </c>
      <c r="Y28" s="76">
        <f t="shared" si="11"/>
        <v>35.745996336045792</v>
      </c>
      <c r="Z28" s="73">
        <f t="shared" si="12"/>
        <v>149.66133745975651</v>
      </c>
      <c r="AA28" s="74">
        <f t="shared" si="13"/>
        <v>141.85117569984922</v>
      </c>
      <c r="AE28" s="121" t="str">
        <f t="shared" si="5"/>
        <v>400820</v>
      </c>
      <c r="AF28" s="142"/>
      <c r="AG28" s="143"/>
      <c r="AH28" s="144"/>
      <c r="AI28" s="145">
        <f t="shared" si="0"/>
        <v>400820</v>
      </c>
      <c r="AJ28" s="146">
        <f t="shared" si="6"/>
        <v>400820</v>
      </c>
      <c r="AK28" s="122"/>
      <c r="AL28" s="138">
        <f t="shared" si="7"/>
        <v>0</v>
      </c>
      <c r="AM28" s="147">
        <f t="shared" si="7"/>
        <v>4221</v>
      </c>
      <c r="AN28" s="148">
        <f t="shared" si="8"/>
        <v>4221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9</v>
      </c>
      <c r="E29" s="68">
        <v>27</v>
      </c>
      <c r="F29" s="69">
        <v>405041</v>
      </c>
      <c r="G29" s="68">
        <v>0</v>
      </c>
      <c r="H29" s="69">
        <v>381081</v>
      </c>
      <c r="I29" s="68">
        <v>0</v>
      </c>
      <c r="J29" s="68">
        <v>7</v>
      </c>
      <c r="K29" s="68">
        <v>0</v>
      </c>
      <c r="L29" s="69">
        <v>303.31830000000002</v>
      </c>
      <c r="M29" s="69">
        <v>31.2</v>
      </c>
      <c r="N29" s="70">
        <v>0</v>
      </c>
      <c r="O29" s="71">
        <v>3481</v>
      </c>
      <c r="P29" s="58">
        <f t="shared" si="2"/>
        <v>3481</v>
      </c>
      <c r="Q29" s="38">
        <v>27</v>
      </c>
      <c r="R29" s="77">
        <f t="shared" si="3"/>
        <v>8501.8068406181319</v>
      </c>
      <c r="S29" s="73">
        <f>'Mérida oeste'!F32*1000000</f>
        <v>35595.364880299996</v>
      </c>
      <c r="T29" s="74">
        <f t="shared" si="9"/>
        <v>955.3480346802595</v>
      </c>
      <c r="V29" s="78">
        <f t="shared" si="4"/>
        <v>3481</v>
      </c>
      <c r="W29" s="79">
        <f t="shared" si="10"/>
        <v>122930.36627</v>
      </c>
      <c r="Y29" s="76">
        <f t="shared" si="11"/>
        <v>29.594789612191718</v>
      </c>
      <c r="Z29" s="73">
        <f t="shared" si="12"/>
        <v>123.90746514832428</v>
      </c>
      <c r="AA29" s="74">
        <f t="shared" si="13"/>
        <v>117.44128381856896</v>
      </c>
      <c r="AE29" s="121" t="str">
        <f t="shared" si="5"/>
        <v>405041</v>
      </c>
      <c r="AF29" s="142"/>
      <c r="AG29" s="143"/>
      <c r="AH29" s="144"/>
      <c r="AI29" s="145">
        <f t="shared" si="0"/>
        <v>405041</v>
      </c>
      <c r="AJ29" s="146">
        <f t="shared" si="6"/>
        <v>405041</v>
      </c>
      <c r="AK29" s="122"/>
      <c r="AL29" s="138">
        <f t="shared" si="7"/>
        <v>0</v>
      </c>
      <c r="AM29" s="147">
        <f t="shared" si="7"/>
        <v>3481</v>
      </c>
      <c r="AN29" s="148">
        <f t="shared" si="8"/>
        <v>3481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9</v>
      </c>
      <c r="E30" s="68">
        <v>28</v>
      </c>
      <c r="F30" s="69">
        <v>408522</v>
      </c>
      <c r="G30" s="68">
        <v>0</v>
      </c>
      <c r="H30" s="69">
        <v>381245</v>
      </c>
      <c r="I30" s="68">
        <v>0</v>
      </c>
      <c r="J30" s="68">
        <v>7</v>
      </c>
      <c r="K30" s="68">
        <v>0</v>
      </c>
      <c r="L30" s="69">
        <v>303.33769999999998</v>
      </c>
      <c r="M30" s="69">
        <v>31.8</v>
      </c>
      <c r="N30" s="70">
        <v>0</v>
      </c>
      <c r="O30" s="71">
        <v>302</v>
      </c>
      <c r="P30" s="58">
        <f t="shared" si="2"/>
        <v>302</v>
      </c>
      <c r="Q30" s="38">
        <v>28</v>
      </c>
      <c r="R30" s="77">
        <f t="shared" si="3"/>
        <v>8418.0667694898239</v>
      </c>
      <c r="S30" s="73">
        <f>'Mérida oeste'!F33*1000000</f>
        <v>35244.761950499997</v>
      </c>
      <c r="T30" s="74">
        <f t="shared" si="9"/>
        <v>945.93816288757148</v>
      </c>
      <c r="V30" s="78">
        <f t="shared" si="4"/>
        <v>302</v>
      </c>
      <c r="W30" s="79">
        <f t="shared" si="10"/>
        <v>10665.030339999999</v>
      </c>
      <c r="Y30" s="76">
        <f t="shared" si="11"/>
        <v>2.5422561643859267</v>
      </c>
      <c r="Z30" s="73">
        <f t="shared" si="12"/>
        <v>10.643918109050999</v>
      </c>
      <c r="AA30" s="74">
        <f t="shared" si="13"/>
        <v>10.088459206959811</v>
      </c>
      <c r="AE30" s="121" t="str">
        <f t="shared" si="5"/>
        <v>408522</v>
      </c>
      <c r="AF30" s="142"/>
      <c r="AG30" s="143"/>
      <c r="AH30" s="144"/>
      <c r="AI30" s="145">
        <f t="shared" si="0"/>
        <v>408522</v>
      </c>
      <c r="AJ30" s="146">
        <f t="shared" si="6"/>
        <v>408522</v>
      </c>
      <c r="AK30" s="122"/>
      <c r="AL30" s="138">
        <f t="shared" si="7"/>
        <v>0</v>
      </c>
      <c r="AM30" s="147">
        <f t="shared" si="7"/>
        <v>302</v>
      </c>
      <c r="AN30" s="148">
        <f t="shared" si="8"/>
        <v>302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9</v>
      </c>
      <c r="E31" s="68">
        <v>29</v>
      </c>
      <c r="F31" s="69">
        <v>408824</v>
      </c>
      <c r="G31" s="68">
        <v>0</v>
      </c>
      <c r="H31" s="69">
        <v>381259</v>
      </c>
      <c r="I31" s="68">
        <v>0</v>
      </c>
      <c r="J31" s="68">
        <v>7</v>
      </c>
      <c r="K31" s="68">
        <v>0</v>
      </c>
      <c r="L31" s="69">
        <v>305.3399</v>
      </c>
      <c r="M31" s="69">
        <v>31.2</v>
      </c>
      <c r="N31" s="70">
        <v>0</v>
      </c>
      <c r="O31" s="71">
        <v>561</v>
      </c>
      <c r="P31" s="58">
        <f t="shared" si="2"/>
        <v>561</v>
      </c>
      <c r="Q31" s="38">
        <v>29</v>
      </c>
      <c r="R31" s="77">
        <f t="shared" si="3"/>
        <v>8371.0748902980795</v>
      </c>
      <c r="S31" s="73">
        <f>'Mérida oeste'!F34*1000000</f>
        <v>35048.016350699996</v>
      </c>
      <c r="T31" s="74">
        <f t="shared" si="9"/>
        <v>940.65768542279523</v>
      </c>
      <c r="V31" s="78">
        <f t="shared" si="4"/>
        <v>561</v>
      </c>
      <c r="W31" s="79">
        <f t="shared" si="10"/>
        <v>19811.529869999998</v>
      </c>
      <c r="Y31" s="76">
        <f t="shared" si="11"/>
        <v>4.6961730134572228</v>
      </c>
      <c r="Z31" s="73">
        <f t="shared" si="12"/>
        <v>19.661937172742697</v>
      </c>
      <c r="AA31" s="74">
        <f t="shared" si="13"/>
        <v>18.63586783219877</v>
      </c>
      <c r="AE31" s="121" t="str">
        <f t="shared" si="5"/>
        <v>408824</v>
      </c>
      <c r="AF31" s="142"/>
      <c r="AG31" s="143"/>
      <c r="AH31" s="144"/>
      <c r="AI31" s="145">
        <f t="shared" si="0"/>
        <v>408824</v>
      </c>
      <c r="AJ31" s="146">
        <f t="shared" si="6"/>
        <v>408824</v>
      </c>
      <c r="AK31" s="122"/>
      <c r="AL31" s="138">
        <f t="shared" si="7"/>
        <v>0</v>
      </c>
      <c r="AM31" s="147">
        <f t="shared" si="7"/>
        <v>561</v>
      </c>
      <c r="AN31" s="148">
        <f t="shared" si="8"/>
        <v>561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9</v>
      </c>
      <c r="E32" s="68">
        <v>30</v>
      </c>
      <c r="F32" s="69">
        <v>409385</v>
      </c>
      <c r="G32" s="68">
        <v>0</v>
      </c>
      <c r="H32" s="69">
        <v>381285</v>
      </c>
      <c r="I32" s="68">
        <v>0</v>
      </c>
      <c r="J32" s="68">
        <v>7</v>
      </c>
      <c r="K32" s="68">
        <v>0</v>
      </c>
      <c r="L32" s="69">
        <v>309.99110000000002</v>
      </c>
      <c r="M32" s="69">
        <v>29.8</v>
      </c>
      <c r="N32" s="70">
        <v>0</v>
      </c>
      <c r="O32" s="71">
        <v>5319</v>
      </c>
      <c r="P32" s="58">
        <f t="shared" si="2"/>
        <v>5319</v>
      </c>
      <c r="Q32" s="38">
        <v>30</v>
      </c>
      <c r="R32" s="77">
        <f t="shared" si="3"/>
        <v>8486.7480334145421</v>
      </c>
      <c r="S32" s="73">
        <f>'Mérida oeste'!F35*1000000</f>
        <v>35532.316666300001</v>
      </c>
      <c r="T32" s="74">
        <f t="shared" si="9"/>
        <v>953.65587651479211</v>
      </c>
      <c r="V32" s="78">
        <f t="shared" si="4"/>
        <v>5319</v>
      </c>
      <c r="W32" s="79">
        <f t="shared" si="10"/>
        <v>187838.72972999999</v>
      </c>
      <c r="Y32" s="76">
        <f t="shared" si="11"/>
        <v>45.141012789731953</v>
      </c>
      <c r="Z32" s="73">
        <f t="shared" si="12"/>
        <v>188.99639234804971</v>
      </c>
      <c r="AA32" s="74">
        <f t="shared" si="13"/>
        <v>179.13350844408828</v>
      </c>
      <c r="AE32" s="121" t="str">
        <f t="shared" si="5"/>
        <v>409385</v>
      </c>
      <c r="AF32" s="142"/>
      <c r="AG32" s="143"/>
      <c r="AH32" s="144"/>
      <c r="AI32" s="145">
        <f t="shared" si="0"/>
        <v>409385</v>
      </c>
      <c r="AJ32" s="146">
        <f t="shared" si="6"/>
        <v>409385</v>
      </c>
      <c r="AK32" s="122"/>
      <c r="AL32" s="138">
        <f t="shared" si="7"/>
        <v>0</v>
      </c>
      <c r="AM32" s="147">
        <f t="shared" si="7"/>
        <v>5319</v>
      </c>
      <c r="AN32" s="148">
        <f t="shared" si="8"/>
        <v>5319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10</v>
      </c>
      <c r="E33" s="68">
        <v>1</v>
      </c>
      <c r="F33" s="69">
        <v>414704</v>
      </c>
      <c r="G33" s="68">
        <v>0</v>
      </c>
      <c r="H33" s="69">
        <v>381531</v>
      </c>
      <c r="I33" s="68">
        <v>0</v>
      </c>
      <c r="J33" s="68">
        <v>7</v>
      </c>
      <c r="K33" s="68">
        <v>0</v>
      </c>
      <c r="L33" s="69">
        <v>312.0675</v>
      </c>
      <c r="M33" s="69">
        <v>31.5</v>
      </c>
      <c r="N33" s="70">
        <v>0</v>
      </c>
      <c r="O33" s="71">
        <v>3429</v>
      </c>
      <c r="P33" s="58">
        <f t="shared" si="2"/>
        <v>-414704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3429</v>
      </c>
      <c r="W33" s="84">
        <f t="shared" si="10"/>
        <v>121094.00343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414704</v>
      </c>
      <c r="AF33" s="142"/>
      <c r="AG33" s="143"/>
      <c r="AH33" s="144"/>
      <c r="AI33" s="145">
        <f t="shared" si="0"/>
        <v>414704</v>
      </c>
      <c r="AJ33" s="146">
        <f t="shared" si="6"/>
        <v>414704</v>
      </c>
      <c r="AK33" s="122"/>
      <c r="AL33" s="138">
        <f t="shared" si="7"/>
        <v>0</v>
      </c>
      <c r="AM33" s="150">
        <f t="shared" si="7"/>
        <v>-414704</v>
      </c>
      <c r="AN33" s="148">
        <f t="shared" si="8"/>
        <v>-414704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319.48050000000001</v>
      </c>
      <c r="M36" s="101">
        <f>MAX(M3:M34)</f>
        <v>31.8</v>
      </c>
      <c r="N36" s="99" t="s">
        <v>10</v>
      </c>
      <c r="O36" s="101">
        <f>SUM(O3:O33)</f>
        <v>92195</v>
      </c>
      <c r="Q36" s="99" t="s">
        <v>45</v>
      </c>
      <c r="R36" s="102">
        <f>AVERAGE(R3:R33)</f>
        <v>7845.7492407065838</v>
      </c>
      <c r="S36" s="102">
        <f>AVERAGE(S3:S33)</f>
        <v>32848.582920990324</v>
      </c>
      <c r="T36" s="103">
        <f>AVERAGE(T3:T33)</f>
        <v>881.6268421781989</v>
      </c>
      <c r="V36" s="104">
        <f>SUM(V3:V33)</f>
        <v>92195</v>
      </c>
      <c r="W36" s="105">
        <f>SUM(W3:W33)</f>
        <v>3255836.0006500003</v>
      </c>
      <c r="Y36" s="106">
        <f>SUM(Y3:Y33)</f>
        <v>743.79531302410089</v>
      </c>
      <c r="Z36" s="107">
        <f>SUM(Z3:Z33)</f>
        <v>3114.1222165693043</v>
      </c>
      <c r="AA36" s="108">
        <f>SUM(AA3:AA33)</f>
        <v>2951.6099828531842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11583657</v>
      </c>
      <c r="AK36" s="162" t="s">
        <v>50</v>
      </c>
      <c r="AL36" s="163"/>
      <c r="AM36" s="163"/>
      <c r="AN36" s="161">
        <f>SUM(AN3:AN33)</f>
        <v>-325938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291.61171612903223</v>
      </c>
      <c r="M37" s="109">
        <f>AVERAGE(M3:M34)</f>
        <v>29.409677419354839</v>
      </c>
      <c r="N37" s="99" t="s">
        <v>46</v>
      </c>
      <c r="O37" s="110">
        <f>O36*35.31467</f>
        <v>3255836.0006499998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78.111000000000004</v>
      </c>
      <c r="M38" s="110">
        <f>MIN(M3:M34)</f>
        <v>25.3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320.77288774193551</v>
      </c>
      <c r="M44" s="118">
        <f>M37*(1+$L$43)</f>
        <v>32.350645161290323</v>
      </c>
    </row>
    <row r="45" spans="1:42" x14ac:dyDescent="0.2">
      <c r="K45" s="117" t="s">
        <v>59</v>
      </c>
      <c r="L45" s="118">
        <f>L37*(1-$L$43)</f>
        <v>262.45054451612901</v>
      </c>
      <c r="M45" s="118">
        <f>M37*(1-$L$43)</f>
        <v>26.468709677419355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B24" sqref="B2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9</v>
      </c>
      <c r="E3" s="54">
        <v>1</v>
      </c>
      <c r="F3" s="55">
        <v>936669</v>
      </c>
      <c r="G3" s="54">
        <v>0</v>
      </c>
      <c r="H3" s="55">
        <v>381531</v>
      </c>
      <c r="I3" s="54">
        <v>0</v>
      </c>
      <c r="J3" s="54">
        <v>7</v>
      </c>
      <c r="K3" s="54">
        <v>0</v>
      </c>
      <c r="L3" s="55">
        <v>312.0675</v>
      </c>
      <c r="M3" s="55">
        <v>31.5</v>
      </c>
      <c r="N3" s="56">
        <v>0</v>
      </c>
      <c r="O3" s="57">
        <v>1557</v>
      </c>
      <c r="P3" s="58">
        <f>F4-F3</f>
        <v>1557</v>
      </c>
      <c r="Q3" s="38">
        <v>1</v>
      </c>
      <c r="R3" s="59">
        <f>S3/4.1868</f>
        <v>8506.0487422613915</v>
      </c>
      <c r="S3" s="73">
        <f>'Mérida oeste'!F6*1000000</f>
        <v>35613.124874099994</v>
      </c>
      <c r="T3" s="60">
        <f>R3*0.11237</f>
        <v>955.82469716791252</v>
      </c>
      <c r="U3" s="61"/>
      <c r="V3" s="60">
        <f>O3</f>
        <v>1557</v>
      </c>
      <c r="W3" s="62">
        <f>V3*35.31467</f>
        <v>54984.941189999998</v>
      </c>
      <c r="X3" s="61"/>
      <c r="Y3" s="63">
        <f>V3*R3/1000000</f>
        <v>13.243917891700987</v>
      </c>
      <c r="Z3" s="64">
        <f>S3*V3/1000000</f>
        <v>55.449635428973693</v>
      </c>
      <c r="AA3" s="65">
        <f>W3*T3/1000000</f>
        <v>52.555964761727232</v>
      </c>
      <c r="AE3" s="121" t="str">
        <f>RIGHT(F3,6)</f>
        <v>936669</v>
      </c>
      <c r="AF3" s="133"/>
      <c r="AG3" s="134"/>
      <c r="AH3" s="135"/>
      <c r="AI3" s="136">
        <f t="shared" ref="AI3:AI34" si="0">IFERROR(AE3*1,0)</f>
        <v>936669</v>
      </c>
      <c r="AJ3" s="137">
        <f>(AI3-AH3)</f>
        <v>936669</v>
      </c>
      <c r="AK3" s="122"/>
      <c r="AL3" s="138">
        <f>AH4-AH3</f>
        <v>0</v>
      </c>
      <c r="AM3" s="139">
        <f>AI4-AI3</f>
        <v>1557</v>
      </c>
      <c r="AN3" s="140">
        <f>(AM3-AL3)</f>
        <v>1557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9</v>
      </c>
      <c r="E4" s="68">
        <v>2</v>
      </c>
      <c r="F4" s="69">
        <v>938226</v>
      </c>
      <c r="G4" s="68">
        <v>0</v>
      </c>
      <c r="H4" s="69">
        <v>608266</v>
      </c>
      <c r="I4" s="68">
        <v>0</v>
      </c>
      <c r="J4" s="68">
        <v>3</v>
      </c>
      <c r="K4" s="68">
        <v>0</v>
      </c>
      <c r="L4" s="69">
        <v>311.1354</v>
      </c>
      <c r="M4" s="69">
        <v>26.1</v>
      </c>
      <c r="N4" s="70">
        <v>0</v>
      </c>
      <c r="O4" s="71">
        <v>8097</v>
      </c>
      <c r="P4" s="58">
        <f t="shared" ref="P4:P33" si="2">F5-F4</f>
        <v>8097</v>
      </c>
      <c r="Q4" s="38">
        <v>2</v>
      </c>
      <c r="R4" s="72">
        <f t="shared" ref="R4:R33" si="3">S4/4.1868</f>
        <v>8517.5360374988068</v>
      </c>
      <c r="S4" s="73">
        <f>'Mérida oeste'!F7*1000000</f>
        <v>35661.219881800003</v>
      </c>
      <c r="T4" s="74">
        <f>R4*0.11237</f>
        <v>957.11552453374088</v>
      </c>
      <c r="U4" s="61"/>
      <c r="V4" s="74">
        <f t="shared" ref="V4:V33" si="4">O4</f>
        <v>8097</v>
      </c>
      <c r="W4" s="75">
        <f>V4*35.31467</f>
        <v>285942.88299000001</v>
      </c>
      <c r="X4" s="61"/>
      <c r="Y4" s="76">
        <f>V4*R4/1000000</f>
        <v>68.966489295627838</v>
      </c>
      <c r="Z4" s="73">
        <f>S4*V4/1000000</f>
        <v>288.74889738293462</v>
      </c>
      <c r="AA4" s="74">
        <f>W4*T4/1000000</f>
        <v>273.68037243966393</v>
      </c>
      <c r="AE4" s="121" t="str">
        <f t="shared" ref="AE4:AE34" si="5">RIGHT(F4,6)</f>
        <v>938226</v>
      </c>
      <c r="AF4" s="142"/>
      <c r="AG4" s="143"/>
      <c r="AH4" s="144"/>
      <c r="AI4" s="145">
        <f t="shared" si="0"/>
        <v>938226</v>
      </c>
      <c r="AJ4" s="146">
        <f t="shared" ref="AJ4:AJ34" si="6">(AI4-AH4)</f>
        <v>938226</v>
      </c>
      <c r="AK4" s="122"/>
      <c r="AL4" s="138">
        <f t="shared" ref="AL4:AM33" si="7">AH5-AH4</f>
        <v>0</v>
      </c>
      <c r="AM4" s="147">
        <f t="shared" si="7"/>
        <v>8097</v>
      </c>
      <c r="AN4" s="148">
        <f t="shared" ref="AN4:AN33" si="8">(AM4-AL4)</f>
        <v>8097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9</v>
      </c>
      <c r="E5" s="68">
        <v>3</v>
      </c>
      <c r="F5" s="69">
        <v>946323</v>
      </c>
      <c r="G5" s="68">
        <v>0</v>
      </c>
      <c r="H5" s="69">
        <v>608634</v>
      </c>
      <c r="I5" s="68">
        <v>0</v>
      </c>
      <c r="J5" s="68">
        <v>3</v>
      </c>
      <c r="K5" s="68">
        <v>0</v>
      </c>
      <c r="L5" s="69">
        <v>310.12259999999998</v>
      </c>
      <c r="M5" s="69">
        <v>27.2</v>
      </c>
      <c r="N5" s="70">
        <v>0</v>
      </c>
      <c r="O5" s="71">
        <v>8554</v>
      </c>
      <c r="P5" s="58">
        <f t="shared" si="2"/>
        <v>8554</v>
      </c>
      <c r="Q5" s="38">
        <v>3</v>
      </c>
      <c r="R5" s="72">
        <f t="shared" si="3"/>
        <v>8320.2527327314438</v>
      </c>
      <c r="S5" s="73">
        <f>'Mérida oeste'!F8*1000000</f>
        <v>34835.234141400004</v>
      </c>
      <c r="T5" s="74">
        <f t="shared" ref="T5:T33" si="9">R5*0.11237</f>
        <v>934.94679957703227</v>
      </c>
      <c r="U5" s="61"/>
      <c r="V5" s="74">
        <f t="shared" si="4"/>
        <v>8554</v>
      </c>
      <c r="W5" s="75">
        <f t="shared" ref="W5:W33" si="10">V5*35.31467</f>
        <v>302081.68718000001</v>
      </c>
      <c r="X5" s="61"/>
      <c r="Y5" s="76">
        <f t="shared" ref="Y5:Y33" si="11">V5*R5/1000000</f>
        <v>71.171441875784765</v>
      </c>
      <c r="Z5" s="73">
        <f t="shared" ref="Z5:Z33" si="12">S5*V5/1000000</f>
        <v>297.98059284553563</v>
      </c>
      <c r="AA5" s="74">
        <f t="shared" ref="AA5:AA33" si="13">W5*T5/1000000</f>
        <v>282.43030663977123</v>
      </c>
      <c r="AE5" s="121" t="str">
        <f t="shared" si="5"/>
        <v>946323</v>
      </c>
      <c r="AF5" s="142"/>
      <c r="AG5" s="143"/>
      <c r="AH5" s="144"/>
      <c r="AI5" s="145">
        <f t="shared" si="0"/>
        <v>946323</v>
      </c>
      <c r="AJ5" s="146">
        <f t="shared" si="6"/>
        <v>946323</v>
      </c>
      <c r="AK5" s="122"/>
      <c r="AL5" s="138">
        <f t="shared" si="7"/>
        <v>0</v>
      </c>
      <c r="AM5" s="147">
        <f t="shared" si="7"/>
        <v>8554</v>
      </c>
      <c r="AN5" s="148">
        <f t="shared" si="8"/>
        <v>8554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9</v>
      </c>
      <c r="E6" s="68">
        <v>4</v>
      </c>
      <c r="F6" s="69">
        <v>954877</v>
      </c>
      <c r="G6" s="68">
        <v>0</v>
      </c>
      <c r="H6" s="69">
        <v>609022</v>
      </c>
      <c r="I6" s="68">
        <v>0</v>
      </c>
      <c r="J6" s="68">
        <v>3</v>
      </c>
      <c r="K6" s="68">
        <v>0</v>
      </c>
      <c r="L6" s="69">
        <v>310.02100000000002</v>
      </c>
      <c r="M6" s="69">
        <v>27.6</v>
      </c>
      <c r="N6" s="70">
        <v>0</v>
      </c>
      <c r="O6" s="71">
        <v>9563</v>
      </c>
      <c r="P6" s="58">
        <f t="shared" si="2"/>
        <v>9563</v>
      </c>
      <c r="Q6" s="38">
        <v>4</v>
      </c>
      <c r="R6" s="72">
        <f t="shared" si="3"/>
        <v>8165.7983847807409</v>
      </c>
      <c r="S6" s="73">
        <f>'Mérida oeste'!F9*1000000</f>
        <v>34188.564677400005</v>
      </c>
      <c r="T6" s="74">
        <f t="shared" si="9"/>
        <v>917.59076449781185</v>
      </c>
      <c r="U6" s="61"/>
      <c r="V6" s="74">
        <f t="shared" si="4"/>
        <v>9563</v>
      </c>
      <c r="W6" s="75">
        <f t="shared" si="10"/>
        <v>337714.18920999998</v>
      </c>
      <c r="X6" s="61"/>
      <c r="Y6" s="76">
        <f t="shared" si="11"/>
        <v>78.089529953658229</v>
      </c>
      <c r="Z6" s="73">
        <f t="shared" si="12"/>
        <v>326.94524400997625</v>
      </c>
      <c r="AA6" s="74">
        <f t="shared" si="13"/>
        <v>309.8834210589626</v>
      </c>
      <c r="AE6" s="121" t="str">
        <f t="shared" si="5"/>
        <v>954877</v>
      </c>
      <c r="AF6" s="142"/>
      <c r="AG6" s="143"/>
      <c r="AH6" s="144"/>
      <c r="AI6" s="145">
        <f t="shared" si="0"/>
        <v>954877</v>
      </c>
      <c r="AJ6" s="146">
        <f t="shared" si="6"/>
        <v>954877</v>
      </c>
      <c r="AK6" s="122"/>
      <c r="AL6" s="138">
        <f t="shared" si="7"/>
        <v>0</v>
      </c>
      <c r="AM6" s="147">
        <f t="shared" si="7"/>
        <v>9563</v>
      </c>
      <c r="AN6" s="148">
        <f t="shared" si="8"/>
        <v>9563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9</v>
      </c>
      <c r="E7" s="68">
        <v>5</v>
      </c>
      <c r="F7" s="69">
        <v>964440</v>
      </c>
      <c r="G7" s="68">
        <v>0</v>
      </c>
      <c r="H7" s="69">
        <v>609457</v>
      </c>
      <c r="I7" s="68">
        <v>0</v>
      </c>
      <c r="J7" s="68">
        <v>3</v>
      </c>
      <c r="K7" s="68">
        <v>0</v>
      </c>
      <c r="L7" s="69">
        <v>309.3116</v>
      </c>
      <c r="M7" s="69">
        <v>27.3</v>
      </c>
      <c r="N7" s="70">
        <v>0</v>
      </c>
      <c r="O7" s="71">
        <v>9036</v>
      </c>
      <c r="P7" s="58">
        <f t="shared" si="2"/>
        <v>9036</v>
      </c>
      <c r="Q7" s="38">
        <v>5</v>
      </c>
      <c r="R7" s="72">
        <f t="shared" si="3"/>
        <v>8375.0294416499455</v>
      </c>
      <c r="S7" s="73">
        <f>'Mérida oeste'!F10*1000000</f>
        <v>35064.573266299994</v>
      </c>
      <c r="T7" s="74">
        <f t="shared" si="9"/>
        <v>941.10205835820432</v>
      </c>
      <c r="U7" s="61"/>
      <c r="V7" s="74">
        <f t="shared" si="4"/>
        <v>9036</v>
      </c>
      <c r="W7" s="75">
        <f t="shared" si="10"/>
        <v>319103.35811999999</v>
      </c>
      <c r="X7" s="61"/>
      <c r="Y7" s="76">
        <f t="shared" si="11"/>
        <v>75.676766034748908</v>
      </c>
      <c r="Z7" s="73">
        <f t="shared" si="12"/>
        <v>316.84348403428675</v>
      </c>
      <c r="AA7" s="74">
        <f t="shared" si="13"/>
        <v>300.30882715574717</v>
      </c>
      <c r="AE7" s="121" t="str">
        <f t="shared" si="5"/>
        <v>964440</v>
      </c>
      <c r="AF7" s="142"/>
      <c r="AG7" s="143"/>
      <c r="AH7" s="144"/>
      <c r="AI7" s="145">
        <f t="shared" si="0"/>
        <v>964440</v>
      </c>
      <c r="AJ7" s="146">
        <f t="shared" si="6"/>
        <v>964440</v>
      </c>
      <c r="AK7" s="122"/>
      <c r="AL7" s="138">
        <f t="shared" si="7"/>
        <v>0</v>
      </c>
      <c r="AM7" s="147">
        <f t="shared" si="7"/>
        <v>9036</v>
      </c>
      <c r="AN7" s="148">
        <f t="shared" si="8"/>
        <v>9036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9</v>
      </c>
      <c r="E8" s="68">
        <v>6</v>
      </c>
      <c r="F8" s="69">
        <v>973476</v>
      </c>
      <c r="G8" s="68">
        <v>0</v>
      </c>
      <c r="H8" s="69">
        <v>609869</v>
      </c>
      <c r="I8" s="68">
        <v>0</v>
      </c>
      <c r="J8" s="68">
        <v>3</v>
      </c>
      <c r="K8" s="68">
        <v>0</v>
      </c>
      <c r="L8" s="69">
        <v>309.59429999999998</v>
      </c>
      <c r="M8" s="69">
        <v>28</v>
      </c>
      <c r="N8" s="70">
        <v>0</v>
      </c>
      <c r="O8" s="71">
        <v>9384</v>
      </c>
      <c r="P8" s="58">
        <f t="shared" si="2"/>
        <v>9384</v>
      </c>
      <c r="Q8" s="38">
        <v>6</v>
      </c>
      <c r="R8" s="72">
        <f t="shared" si="3"/>
        <v>8362.3420594487434</v>
      </c>
      <c r="S8" s="73">
        <f>'Mérida oeste'!F11*1000000</f>
        <v>35011.453734499999</v>
      </c>
      <c r="T8" s="74">
        <f t="shared" si="9"/>
        <v>939.67637722025529</v>
      </c>
      <c r="U8" s="61"/>
      <c r="V8" s="74">
        <f t="shared" si="4"/>
        <v>9384</v>
      </c>
      <c r="W8" s="75">
        <f t="shared" si="10"/>
        <v>331392.86327999999</v>
      </c>
      <c r="X8" s="61"/>
      <c r="Y8" s="76">
        <f t="shared" si="11"/>
        <v>78.472217885867011</v>
      </c>
      <c r="Z8" s="73">
        <f t="shared" si="12"/>
        <v>328.54748184454797</v>
      </c>
      <c r="AA8" s="74">
        <f t="shared" si="13"/>
        <v>311.40204520359777</v>
      </c>
      <c r="AE8" s="121" t="str">
        <f t="shared" si="5"/>
        <v>973476</v>
      </c>
      <c r="AF8" s="142"/>
      <c r="AG8" s="143"/>
      <c r="AH8" s="144"/>
      <c r="AI8" s="145">
        <f t="shared" si="0"/>
        <v>973476</v>
      </c>
      <c r="AJ8" s="146">
        <f t="shared" si="6"/>
        <v>973476</v>
      </c>
      <c r="AK8" s="122"/>
      <c r="AL8" s="138">
        <f t="shared" si="7"/>
        <v>0</v>
      </c>
      <c r="AM8" s="147">
        <f t="shared" si="7"/>
        <v>9384</v>
      </c>
      <c r="AN8" s="148">
        <f t="shared" si="8"/>
        <v>9384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9</v>
      </c>
      <c r="E9" s="68">
        <v>7</v>
      </c>
      <c r="F9" s="69">
        <v>982860</v>
      </c>
      <c r="G9" s="68">
        <v>0</v>
      </c>
      <c r="H9" s="69">
        <v>610298</v>
      </c>
      <c r="I9" s="68">
        <v>0</v>
      </c>
      <c r="J9" s="68">
        <v>3</v>
      </c>
      <c r="K9" s="68">
        <v>0</v>
      </c>
      <c r="L9" s="69">
        <v>309.83539999999999</v>
      </c>
      <c r="M9" s="69">
        <v>28.8</v>
      </c>
      <c r="N9" s="70">
        <v>0</v>
      </c>
      <c r="O9" s="71">
        <v>7952</v>
      </c>
      <c r="P9" s="58">
        <f t="shared" si="2"/>
        <v>7952</v>
      </c>
      <c r="Q9" s="38">
        <v>7</v>
      </c>
      <c r="R9" s="72">
        <f t="shared" si="3"/>
        <v>8529.8876276153624</v>
      </c>
      <c r="S9" s="73">
        <f>'Mérida oeste'!F12*1000000</f>
        <v>35712.933519300001</v>
      </c>
      <c r="T9" s="74">
        <f t="shared" si="9"/>
        <v>958.50347271513829</v>
      </c>
      <c r="U9" s="61"/>
      <c r="V9" s="74">
        <f t="shared" si="4"/>
        <v>7952</v>
      </c>
      <c r="W9" s="75">
        <f t="shared" si="10"/>
        <v>280822.25584</v>
      </c>
      <c r="X9" s="61"/>
      <c r="Y9" s="76">
        <f t="shared" si="11"/>
        <v>67.829666414797359</v>
      </c>
      <c r="Z9" s="73">
        <f t="shared" si="12"/>
        <v>283.98924734547359</v>
      </c>
      <c r="AA9" s="74">
        <f t="shared" si="13"/>
        <v>269.16910743833898</v>
      </c>
      <c r="AE9" s="121" t="str">
        <f t="shared" si="5"/>
        <v>982860</v>
      </c>
      <c r="AF9" s="142"/>
      <c r="AG9" s="143"/>
      <c r="AH9" s="144"/>
      <c r="AI9" s="145">
        <f t="shared" si="0"/>
        <v>982860</v>
      </c>
      <c r="AJ9" s="146">
        <f t="shared" si="6"/>
        <v>982860</v>
      </c>
      <c r="AK9" s="122"/>
      <c r="AL9" s="138">
        <f t="shared" si="7"/>
        <v>0</v>
      </c>
      <c r="AM9" s="147">
        <f t="shared" si="7"/>
        <v>7952</v>
      </c>
      <c r="AN9" s="148">
        <f t="shared" si="8"/>
        <v>7952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9</v>
      </c>
      <c r="E10" s="68">
        <v>8</v>
      </c>
      <c r="F10" s="69">
        <v>990812</v>
      </c>
      <c r="G10" s="68">
        <v>0</v>
      </c>
      <c r="H10" s="69">
        <v>610660</v>
      </c>
      <c r="I10" s="68">
        <v>0</v>
      </c>
      <c r="J10" s="68">
        <v>3</v>
      </c>
      <c r="K10" s="68">
        <v>0</v>
      </c>
      <c r="L10" s="69">
        <v>310.57670000000002</v>
      </c>
      <c r="M10" s="69">
        <v>29</v>
      </c>
      <c r="N10" s="70">
        <v>0</v>
      </c>
      <c r="O10" s="71">
        <v>4100</v>
      </c>
      <c r="P10" s="58">
        <f t="shared" si="2"/>
        <v>4100</v>
      </c>
      <c r="Q10" s="38">
        <v>8</v>
      </c>
      <c r="R10" s="72">
        <f t="shared" si="3"/>
        <v>8529.6680170774835</v>
      </c>
      <c r="S10" s="73">
        <f>'Mérida oeste'!F13*1000000</f>
        <v>35712.014053900006</v>
      </c>
      <c r="T10" s="74">
        <f t="shared" si="9"/>
        <v>958.47879507899677</v>
      </c>
      <c r="U10" s="61"/>
      <c r="V10" s="74">
        <f t="shared" si="4"/>
        <v>4100</v>
      </c>
      <c r="W10" s="75">
        <f t="shared" si="10"/>
        <v>144790.147</v>
      </c>
      <c r="X10" s="61"/>
      <c r="Y10" s="76">
        <f t="shared" si="11"/>
        <v>34.971638870017685</v>
      </c>
      <c r="Z10" s="73">
        <f t="shared" si="12"/>
        <v>146.41925762099004</v>
      </c>
      <c r="AA10" s="74">
        <f t="shared" si="13"/>
        <v>138.77828563587082</v>
      </c>
      <c r="AE10" s="121" t="str">
        <f t="shared" si="5"/>
        <v>990812</v>
      </c>
      <c r="AF10" s="142"/>
      <c r="AG10" s="143"/>
      <c r="AH10" s="144"/>
      <c r="AI10" s="145">
        <f t="shared" si="0"/>
        <v>990812</v>
      </c>
      <c r="AJ10" s="146">
        <f t="shared" si="6"/>
        <v>990812</v>
      </c>
      <c r="AK10" s="122"/>
      <c r="AL10" s="138">
        <f t="shared" si="7"/>
        <v>0</v>
      </c>
      <c r="AM10" s="147">
        <f t="shared" si="7"/>
        <v>4100</v>
      </c>
      <c r="AN10" s="148">
        <f t="shared" si="8"/>
        <v>4100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9</v>
      </c>
      <c r="E11" s="68">
        <v>9</v>
      </c>
      <c r="F11" s="69">
        <v>994912</v>
      </c>
      <c r="G11" s="68">
        <v>0</v>
      </c>
      <c r="H11" s="69">
        <v>610846</v>
      </c>
      <c r="I11" s="68">
        <v>0</v>
      </c>
      <c r="J11" s="68">
        <v>3</v>
      </c>
      <c r="K11" s="68">
        <v>0</v>
      </c>
      <c r="L11" s="69">
        <v>311.02390000000003</v>
      </c>
      <c r="M11" s="69">
        <v>27.4</v>
      </c>
      <c r="N11" s="70">
        <v>0</v>
      </c>
      <c r="O11" s="71">
        <v>8248</v>
      </c>
      <c r="P11" s="58">
        <f t="shared" si="2"/>
        <v>-991752</v>
      </c>
      <c r="Q11" s="38">
        <v>9</v>
      </c>
      <c r="R11" s="77">
        <f t="shared" si="3"/>
        <v>8328.6453975112254</v>
      </c>
      <c r="S11" s="73">
        <f>'Mérida oeste'!F14*1000000</f>
        <v>34870.372550299995</v>
      </c>
      <c r="T11" s="74">
        <f t="shared" si="9"/>
        <v>935.88988331833639</v>
      </c>
      <c r="V11" s="78">
        <f t="shared" si="4"/>
        <v>8248</v>
      </c>
      <c r="W11" s="79">
        <f t="shared" si="10"/>
        <v>291275.39815999998</v>
      </c>
      <c r="Y11" s="76">
        <f t="shared" si="11"/>
        <v>68.694667238672579</v>
      </c>
      <c r="Z11" s="73">
        <f t="shared" si="12"/>
        <v>287.6108327948744</v>
      </c>
      <c r="AA11" s="74">
        <f t="shared" si="13"/>
        <v>272.60169839746436</v>
      </c>
      <c r="AE11" s="121" t="str">
        <f t="shared" si="5"/>
        <v>994912</v>
      </c>
      <c r="AF11" s="142"/>
      <c r="AG11" s="143"/>
      <c r="AH11" s="144"/>
      <c r="AI11" s="145">
        <f t="shared" si="0"/>
        <v>994912</v>
      </c>
      <c r="AJ11" s="146">
        <f t="shared" si="6"/>
        <v>994912</v>
      </c>
      <c r="AK11" s="122"/>
      <c r="AL11" s="138">
        <f t="shared" si="7"/>
        <v>0</v>
      </c>
      <c r="AM11" s="147">
        <f t="shared" si="7"/>
        <v>-991752</v>
      </c>
      <c r="AN11" s="148">
        <f t="shared" si="8"/>
        <v>-991752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9</v>
      </c>
      <c r="E12" s="68">
        <v>10</v>
      </c>
      <c r="F12" s="69">
        <v>3160</v>
      </c>
      <c r="G12" s="68">
        <v>0</v>
      </c>
      <c r="H12" s="69">
        <v>611221</v>
      </c>
      <c r="I12" s="68">
        <v>0</v>
      </c>
      <c r="J12" s="68">
        <v>3</v>
      </c>
      <c r="K12" s="68">
        <v>0</v>
      </c>
      <c r="L12" s="69">
        <v>309.8655</v>
      </c>
      <c r="M12" s="69">
        <v>27.3</v>
      </c>
      <c r="N12" s="70">
        <v>0</v>
      </c>
      <c r="O12" s="71">
        <v>9618</v>
      </c>
      <c r="P12" s="58">
        <f t="shared" si="2"/>
        <v>9618</v>
      </c>
      <c r="Q12" s="38">
        <v>10</v>
      </c>
      <c r="R12" s="77">
        <f t="shared" si="3"/>
        <v>8437.7595950845516</v>
      </c>
      <c r="S12" s="73">
        <f>'Mérida oeste'!F15*1000000</f>
        <v>35327.211872699998</v>
      </c>
      <c r="T12" s="74">
        <f t="shared" si="9"/>
        <v>948.15104569965104</v>
      </c>
      <c r="V12" s="78">
        <f t="shared" si="4"/>
        <v>9618</v>
      </c>
      <c r="W12" s="79">
        <f t="shared" si="10"/>
        <v>339656.49605999998</v>
      </c>
      <c r="Y12" s="76">
        <f t="shared" si="11"/>
        <v>81.154371785523225</v>
      </c>
      <c r="Z12" s="73">
        <f t="shared" si="12"/>
        <v>339.77712379162858</v>
      </c>
      <c r="AA12" s="74">
        <f t="shared" si="13"/>
        <v>322.0456619179684</v>
      </c>
      <c r="AE12" s="121" t="str">
        <f t="shared" si="5"/>
        <v>3160</v>
      </c>
      <c r="AF12" s="142"/>
      <c r="AG12" s="143"/>
      <c r="AH12" s="144"/>
      <c r="AI12" s="145">
        <f t="shared" si="0"/>
        <v>3160</v>
      </c>
      <c r="AJ12" s="146">
        <f t="shared" si="6"/>
        <v>3160</v>
      </c>
      <c r="AK12" s="122"/>
      <c r="AL12" s="138">
        <f t="shared" si="7"/>
        <v>0</v>
      </c>
      <c r="AM12" s="147">
        <f t="shared" si="7"/>
        <v>9618</v>
      </c>
      <c r="AN12" s="148">
        <f t="shared" si="8"/>
        <v>9618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9</v>
      </c>
      <c r="E13" s="68">
        <v>11</v>
      </c>
      <c r="F13" s="69">
        <v>12778</v>
      </c>
      <c r="G13" s="68">
        <v>0</v>
      </c>
      <c r="H13" s="69">
        <v>611659</v>
      </c>
      <c r="I13" s="68">
        <v>0</v>
      </c>
      <c r="J13" s="68">
        <v>3</v>
      </c>
      <c r="K13" s="68">
        <v>0</v>
      </c>
      <c r="L13" s="69">
        <v>309.5247</v>
      </c>
      <c r="M13" s="69">
        <v>27.7</v>
      </c>
      <c r="N13" s="70">
        <v>0</v>
      </c>
      <c r="O13" s="71">
        <v>9249</v>
      </c>
      <c r="P13" s="58">
        <f t="shared" si="2"/>
        <v>9249</v>
      </c>
      <c r="Q13" s="38">
        <v>11</v>
      </c>
      <c r="R13" s="77">
        <f t="shared" si="3"/>
        <v>8335.38489591096</v>
      </c>
      <c r="S13" s="73">
        <f>'Mérida oeste'!F16*1000000</f>
        <v>34898.589482200005</v>
      </c>
      <c r="T13" s="74">
        <f t="shared" si="9"/>
        <v>936.64720075351454</v>
      </c>
      <c r="V13" s="78">
        <f t="shared" si="4"/>
        <v>9249</v>
      </c>
      <c r="W13" s="79">
        <f t="shared" si="10"/>
        <v>326625.38283000002</v>
      </c>
      <c r="Y13" s="76">
        <f t="shared" si="11"/>
        <v>77.093974902280465</v>
      </c>
      <c r="Z13" s="73">
        <f t="shared" si="12"/>
        <v>322.77705412086783</v>
      </c>
      <c r="AA13" s="74">
        <f t="shared" si="13"/>
        <v>305.93275052276454</v>
      </c>
      <c r="AE13" s="121" t="str">
        <f t="shared" si="5"/>
        <v>12778</v>
      </c>
      <c r="AF13" s="142"/>
      <c r="AG13" s="143"/>
      <c r="AH13" s="144"/>
      <c r="AI13" s="145">
        <f t="shared" si="0"/>
        <v>12778</v>
      </c>
      <c r="AJ13" s="146">
        <f t="shared" si="6"/>
        <v>12778</v>
      </c>
      <c r="AK13" s="122"/>
      <c r="AL13" s="138">
        <f t="shared" si="7"/>
        <v>0</v>
      </c>
      <c r="AM13" s="147">
        <f t="shared" si="7"/>
        <v>9249</v>
      </c>
      <c r="AN13" s="148">
        <f t="shared" si="8"/>
        <v>9249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9</v>
      </c>
      <c r="E14" s="68">
        <v>12</v>
      </c>
      <c r="F14" s="69">
        <v>22027</v>
      </c>
      <c r="G14" s="68">
        <v>0</v>
      </c>
      <c r="H14" s="69">
        <v>612082</v>
      </c>
      <c r="I14" s="68">
        <v>0</v>
      </c>
      <c r="J14" s="68">
        <v>3</v>
      </c>
      <c r="K14" s="68">
        <v>0</v>
      </c>
      <c r="L14" s="69">
        <v>309.22640000000001</v>
      </c>
      <c r="M14" s="69">
        <v>28.3</v>
      </c>
      <c r="N14" s="70">
        <v>0</v>
      </c>
      <c r="O14" s="71">
        <v>9373</v>
      </c>
      <c r="P14" s="58">
        <f t="shared" si="2"/>
        <v>9373</v>
      </c>
      <c r="Q14" s="38">
        <v>12</v>
      </c>
      <c r="R14" s="77">
        <f t="shared" si="3"/>
        <v>8350.031388721698</v>
      </c>
      <c r="S14" s="73">
        <f>'Mérida oeste'!F17*1000000</f>
        <v>34959.911418300006</v>
      </c>
      <c r="T14" s="74">
        <f t="shared" si="9"/>
        <v>938.29302715065717</v>
      </c>
      <c r="V14" s="78">
        <f t="shared" si="4"/>
        <v>9373</v>
      </c>
      <c r="W14" s="79">
        <f t="shared" si="10"/>
        <v>331004.40191000002</v>
      </c>
      <c r="Y14" s="76">
        <f t="shared" si="11"/>
        <v>78.264844206488476</v>
      </c>
      <c r="Z14" s="73">
        <f t="shared" si="12"/>
        <v>327.679249723726</v>
      </c>
      <c r="AA14" s="74">
        <f t="shared" si="13"/>
        <v>310.57912226832673</v>
      </c>
      <c r="AE14" s="121" t="str">
        <f t="shared" si="5"/>
        <v>22027</v>
      </c>
      <c r="AF14" s="142"/>
      <c r="AG14" s="143"/>
      <c r="AH14" s="144"/>
      <c r="AI14" s="145">
        <f t="shared" si="0"/>
        <v>22027</v>
      </c>
      <c r="AJ14" s="146">
        <f t="shared" si="6"/>
        <v>22027</v>
      </c>
      <c r="AK14" s="122"/>
      <c r="AL14" s="138">
        <f t="shared" si="7"/>
        <v>0</v>
      </c>
      <c r="AM14" s="147">
        <f t="shared" si="7"/>
        <v>9373</v>
      </c>
      <c r="AN14" s="148">
        <f t="shared" si="8"/>
        <v>9373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9</v>
      </c>
      <c r="E15" s="68">
        <v>13</v>
      </c>
      <c r="F15" s="69">
        <v>31400</v>
      </c>
      <c r="G15" s="68">
        <v>0</v>
      </c>
      <c r="H15" s="69">
        <v>612507</v>
      </c>
      <c r="I15" s="68">
        <v>0</v>
      </c>
      <c r="J15" s="68">
        <v>3</v>
      </c>
      <c r="K15" s="68">
        <v>0</v>
      </c>
      <c r="L15" s="69">
        <v>310.47609999999997</v>
      </c>
      <c r="M15" s="69">
        <v>27.7</v>
      </c>
      <c r="N15" s="70">
        <v>0</v>
      </c>
      <c r="O15" s="71">
        <v>8070</v>
      </c>
      <c r="P15" s="58">
        <f t="shared" si="2"/>
        <v>8070</v>
      </c>
      <c r="Q15" s="38">
        <v>13</v>
      </c>
      <c r="R15" s="77">
        <f t="shared" si="3"/>
        <v>8461.2101583548301</v>
      </c>
      <c r="S15" s="73">
        <f>'Mérida oeste'!F18*1000000</f>
        <v>35425.394691000001</v>
      </c>
      <c r="T15" s="74">
        <f t="shared" si="9"/>
        <v>950.78618549433224</v>
      </c>
      <c r="V15" s="78">
        <f t="shared" si="4"/>
        <v>8070</v>
      </c>
      <c r="W15" s="79">
        <f t="shared" si="10"/>
        <v>284989.38689999998</v>
      </c>
      <c r="Y15" s="76">
        <f t="shared" si="11"/>
        <v>68.281965977923477</v>
      </c>
      <c r="Z15" s="73">
        <f t="shared" si="12"/>
        <v>285.88293515636997</v>
      </c>
      <c r="AA15" s="74">
        <f t="shared" si="13"/>
        <v>270.96397207701938</v>
      </c>
      <c r="AE15" s="121" t="str">
        <f t="shared" si="5"/>
        <v>31400</v>
      </c>
      <c r="AF15" s="142"/>
      <c r="AG15" s="143"/>
      <c r="AH15" s="144"/>
      <c r="AI15" s="145">
        <f t="shared" si="0"/>
        <v>31400</v>
      </c>
      <c r="AJ15" s="146">
        <f t="shared" si="6"/>
        <v>31400</v>
      </c>
      <c r="AK15" s="122"/>
      <c r="AL15" s="138">
        <f t="shared" si="7"/>
        <v>0</v>
      </c>
      <c r="AM15" s="147">
        <f t="shared" si="7"/>
        <v>8070</v>
      </c>
      <c r="AN15" s="148">
        <f t="shared" si="8"/>
        <v>8070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9</v>
      </c>
      <c r="E16" s="68">
        <v>14</v>
      </c>
      <c r="F16" s="69">
        <v>39470</v>
      </c>
      <c r="G16" s="68">
        <v>0</v>
      </c>
      <c r="H16" s="69">
        <v>612869</v>
      </c>
      <c r="I16" s="68">
        <v>0</v>
      </c>
      <c r="J16" s="68">
        <v>3</v>
      </c>
      <c r="K16" s="68">
        <v>0</v>
      </c>
      <c r="L16" s="69">
        <v>312.83190000000002</v>
      </c>
      <c r="M16" s="69">
        <v>27</v>
      </c>
      <c r="N16" s="70">
        <v>0</v>
      </c>
      <c r="O16" s="71">
        <v>7340</v>
      </c>
      <c r="P16" s="58">
        <f t="shared" si="2"/>
        <v>7340</v>
      </c>
      <c r="Q16" s="38">
        <v>14</v>
      </c>
      <c r="R16" s="77">
        <f t="shared" si="3"/>
        <v>8288.5182214818014</v>
      </c>
      <c r="S16" s="73">
        <f>'Mérida oeste'!F19*1000000</f>
        <v>34702.368089700001</v>
      </c>
      <c r="T16" s="74">
        <f t="shared" si="9"/>
        <v>931.38079254791</v>
      </c>
      <c r="V16" s="78">
        <f t="shared" si="4"/>
        <v>7340</v>
      </c>
      <c r="W16" s="79">
        <f t="shared" si="10"/>
        <v>259209.6778</v>
      </c>
      <c r="Y16" s="76">
        <f t="shared" si="11"/>
        <v>60.837723745676421</v>
      </c>
      <c r="Z16" s="73">
        <f t="shared" si="12"/>
        <v>254.71538177839801</v>
      </c>
      <c r="AA16" s="74">
        <f t="shared" si="13"/>
        <v>241.42291514545241</v>
      </c>
      <c r="AE16" s="121" t="str">
        <f t="shared" si="5"/>
        <v>39470</v>
      </c>
      <c r="AF16" s="142"/>
      <c r="AG16" s="143"/>
      <c r="AH16" s="144"/>
      <c r="AI16" s="145">
        <f t="shared" si="0"/>
        <v>39470</v>
      </c>
      <c r="AJ16" s="146">
        <f t="shared" si="6"/>
        <v>39470</v>
      </c>
      <c r="AK16" s="122"/>
      <c r="AL16" s="138">
        <f t="shared" si="7"/>
        <v>0</v>
      </c>
      <c r="AM16" s="147">
        <f t="shared" si="7"/>
        <v>7340</v>
      </c>
      <c r="AN16" s="148">
        <f t="shared" si="8"/>
        <v>7340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9</v>
      </c>
      <c r="E17" s="68">
        <v>15</v>
      </c>
      <c r="F17" s="69">
        <v>46810</v>
      </c>
      <c r="G17" s="68">
        <v>0</v>
      </c>
      <c r="H17" s="69">
        <v>613198</v>
      </c>
      <c r="I17" s="68">
        <v>0</v>
      </c>
      <c r="J17" s="68">
        <v>3</v>
      </c>
      <c r="K17" s="68">
        <v>0</v>
      </c>
      <c r="L17" s="69">
        <v>314.31959999999998</v>
      </c>
      <c r="M17" s="69">
        <v>26.6</v>
      </c>
      <c r="N17" s="70">
        <v>0</v>
      </c>
      <c r="O17" s="71">
        <v>0</v>
      </c>
      <c r="P17" s="58">
        <f t="shared" si="2"/>
        <v>0</v>
      </c>
      <c r="Q17" s="38">
        <v>15</v>
      </c>
      <c r="R17" s="77">
        <f t="shared" si="3"/>
        <v>0</v>
      </c>
      <c r="S17" s="73">
        <f>'Mérida oeste'!F20*1000000</f>
        <v>0</v>
      </c>
      <c r="T17" s="74">
        <f t="shared" si="9"/>
        <v>0</v>
      </c>
      <c r="V17" s="78">
        <f t="shared" si="4"/>
        <v>0</v>
      </c>
      <c r="W17" s="79">
        <f t="shared" si="10"/>
        <v>0</v>
      </c>
      <c r="Y17" s="76">
        <f t="shared" si="11"/>
        <v>0</v>
      </c>
      <c r="Z17" s="73">
        <f t="shared" si="12"/>
        <v>0</v>
      </c>
      <c r="AA17" s="74">
        <f t="shared" si="13"/>
        <v>0</v>
      </c>
      <c r="AE17" s="121" t="str">
        <f t="shared" si="5"/>
        <v>46810</v>
      </c>
      <c r="AF17" s="142"/>
      <c r="AG17" s="143"/>
      <c r="AH17" s="144"/>
      <c r="AI17" s="145">
        <f t="shared" si="0"/>
        <v>46810</v>
      </c>
      <c r="AJ17" s="146">
        <f t="shared" si="6"/>
        <v>46810</v>
      </c>
      <c r="AK17" s="122"/>
      <c r="AL17" s="138">
        <f t="shared" si="7"/>
        <v>0</v>
      </c>
      <c r="AM17" s="147">
        <f t="shared" si="7"/>
        <v>0</v>
      </c>
      <c r="AN17" s="148">
        <f t="shared" si="8"/>
        <v>0</v>
      </c>
      <c r="AO17" s="149" t="str">
        <f t="shared" si="1"/>
        <v/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9</v>
      </c>
      <c r="E18" s="68">
        <v>16</v>
      </c>
      <c r="F18" s="69">
        <v>46810</v>
      </c>
      <c r="G18" s="68">
        <v>0</v>
      </c>
      <c r="H18" s="69">
        <v>613198</v>
      </c>
      <c r="I18" s="68">
        <v>0</v>
      </c>
      <c r="J18" s="68">
        <v>3</v>
      </c>
      <c r="K18" s="68">
        <v>0</v>
      </c>
      <c r="L18" s="69">
        <v>19.344200000000001</v>
      </c>
      <c r="M18" s="69">
        <v>25.3</v>
      </c>
      <c r="N18" s="70">
        <v>0</v>
      </c>
      <c r="O18" s="71">
        <v>1794</v>
      </c>
      <c r="P18" s="58">
        <f t="shared" si="2"/>
        <v>1794</v>
      </c>
      <c r="Q18" s="38">
        <v>16</v>
      </c>
      <c r="R18" s="77">
        <f t="shared" si="3"/>
        <v>8363.7912033533976</v>
      </c>
      <c r="S18" s="73">
        <f>'Mérida oeste'!F21*1000000</f>
        <v>35017.521010200006</v>
      </c>
      <c r="T18" s="74">
        <f t="shared" si="9"/>
        <v>939.83921752082131</v>
      </c>
      <c r="V18" s="78">
        <f t="shared" si="4"/>
        <v>1794</v>
      </c>
      <c r="W18" s="79">
        <f t="shared" si="10"/>
        <v>63354.517979999997</v>
      </c>
      <c r="Y18" s="76">
        <f t="shared" si="11"/>
        <v>15.004641418815995</v>
      </c>
      <c r="Z18" s="73">
        <f t="shared" si="12"/>
        <v>62.821432692298806</v>
      </c>
      <c r="AA18" s="74">
        <f t="shared" si="13"/>
        <v>59.543060604731998</v>
      </c>
      <c r="AE18" s="121" t="str">
        <f t="shared" si="5"/>
        <v>46810</v>
      </c>
      <c r="AF18" s="142"/>
      <c r="AG18" s="143"/>
      <c r="AH18" s="144"/>
      <c r="AI18" s="145">
        <f t="shared" si="0"/>
        <v>46810</v>
      </c>
      <c r="AJ18" s="146">
        <f t="shared" si="6"/>
        <v>46810</v>
      </c>
      <c r="AK18" s="122"/>
      <c r="AL18" s="138">
        <f t="shared" si="7"/>
        <v>0</v>
      </c>
      <c r="AM18" s="147">
        <f t="shared" si="7"/>
        <v>1794</v>
      </c>
      <c r="AN18" s="148">
        <f t="shared" si="8"/>
        <v>1794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9</v>
      </c>
      <c r="E19" s="68">
        <v>17</v>
      </c>
      <c r="F19" s="69">
        <v>48604</v>
      </c>
      <c r="G19" s="68">
        <v>0</v>
      </c>
      <c r="H19" s="69">
        <v>613278</v>
      </c>
      <c r="I19" s="68">
        <v>0</v>
      </c>
      <c r="J19" s="68">
        <v>3</v>
      </c>
      <c r="K19" s="68">
        <v>0</v>
      </c>
      <c r="L19" s="69">
        <v>167.9228</v>
      </c>
      <c r="M19" s="69">
        <v>26.4</v>
      </c>
      <c r="N19" s="70">
        <v>0</v>
      </c>
      <c r="O19" s="71">
        <v>7491</v>
      </c>
      <c r="P19" s="58">
        <f t="shared" si="2"/>
        <v>7491</v>
      </c>
      <c r="Q19" s="38">
        <v>17</v>
      </c>
      <c r="R19" s="77">
        <f t="shared" si="3"/>
        <v>8283.1332924190319</v>
      </c>
      <c r="S19" s="73">
        <f>'Mérida oeste'!F22*1000000</f>
        <v>34679.822468700004</v>
      </c>
      <c r="T19" s="74">
        <f t="shared" si="9"/>
        <v>930.77568806912655</v>
      </c>
      <c r="V19" s="78">
        <f t="shared" si="4"/>
        <v>7491</v>
      </c>
      <c r="W19" s="79">
        <f t="shared" si="10"/>
        <v>264542.19296999997</v>
      </c>
      <c r="Y19" s="76">
        <f t="shared" si="11"/>
        <v>62.04895149351097</v>
      </c>
      <c r="Z19" s="73">
        <f t="shared" si="12"/>
        <v>259.78655011303169</v>
      </c>
      <c r="AA19" s="74">
        <f t="shared" si="13"/>
        <v>246.22944168496736</v>
      </c>
      <c r="AE19" s="121" t="str">
        <f t="shared" si="5"/>
        <v>48604</v>
      </c>
      <c r="AF19" s="142"/>
      <c r="AG19" s="143"/>
      <c r="AH19" s="144"/>
      <c r="AI19" s="145">
        <f t="shared" si="0"/>
        <v>48604</v>
      </c>
      <c r="AJ19" s="146">
        <f t="shared" si="6"/>
        <v>48604</v>
      </c>
      <c r="AK19" s="122"/>
      <c r="AL19" s="138">
        <f t="shared" si="7"/>
        <v>0</v>
      </c>
      <c r="AM19" s="147">
        <f t="shared" si="7"/>
        <v>7491</v>
      </c>
      <c r="AN19" s="148">
        <f t="shared" si="8"/>
        <v>7491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9</v>
      </c>
      <c r="E20" s="68">
        <v>18</v>
      </c>
      <c r="F20" s="69">
        <v>56095</v>
      </c>
      <c r="G20" s="68">
        <v>0</v>
      </c>
      <c r="H20" s="69">
        <v>613618</v>
      </c>
      <c r="I20" s="68">
        <v>0</v>
      </c>
      <c r="J20" s="68">
        <v>3</v>
      </c>
      <c r="K20" s="68">
        <v>0</v>
      </c>
      <c r="L20" s="69">
        <v>310.6284</v>
      </c>
      <c r="M20" s="69">
        <v>28.4</v>
      </c>
      <c r="N20" s="70">
        <v>0</v>
      </c>
      <c r="O20" s="71">
        <v>9327</v>
      </c>
      <c r="P20" s="58">
        <f t="shared" si="2"/>
        <v>9327</v>
      </c>
      <c r="Q20" s="38">
        <v>18</v>
      </c>
      <c r="R20" s="77">
        <f t="shared" si="3"/>
        <v>8288.3905915496307</v>
      </c>
      <c r="S20" s="73">
        <f>'Mérida oeste'!F23*1000000</f>
        <v>34701.833728699996</v>
      </c>
      <c r="T20" s="74">
        <f t="shared" si="9"/>
        <v>931.36645077243202</v>
      </c>
      <c r="V20" s="78">
        <f t="shared" si="4"/>
        <v>9327</v>
      </c>
      <c r="W20" s="79">
        <f t="shared" si="10"/>
        <v>329379.92709000001</v>
      </c>
      <c r="Y20" s="76">
        <f t="shared" si="11"/>
        <v>77.305819047383409</v>
      </c>
      <c r="Z20" s="73">
        <f t="shared" si="12"/>
        <v>323.66400318758485</v>
      </c>
      <c r="AA20" s="74">
        <f t="shared" si="13"/>
        <v>306.77341364949569</v>
      </c>
      <c r="AE20" s="121" t="str">
        <f t="shared" si="5"/>
        <v>56095</v>
      </c>
      <c r="AF20" s="142"/>
      <c r="AG20" s="143"/>
      <c r="AH20" s="144"/>
      <c r="AI20" s="145">
        <f t="shared" si="0"/>
        <v>56095</v>
      </c>
      <c r="AJ20" s="146">
        <f t="shared" si="6"/>
        <v>56095</v>
      </c>
      <c r="AK20" s="122"/>
      <c r="AL20" s="138">
        <f t="shared" si="7"/>
        <v>0</v>
      </c>
      <c r="AM20" s="147">
        <f t="shared" si="7"/>
        <v>9327</v>
      </c>
      <c r="AN20" s="148">
        <f t="shared" si="8"/>
        <v>9327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9</v>
      </c>
      <c r="E21" s="68">
        <v>19</v>
      </c>
      <c r="F21" s="69">
        <v>65422</v>
      </c>
      <c r="G21" s="68">
        <v>0</v>
      </c>
      <c r="H21" s="69">
        <v>614040</v>
      </c>
      <c r="I21" s="68">
        <v>0</v>
      </c>
      <c r="J21" s="68">
        <v>3</v>
      </c>
      <c r="K21" s="68">
        <v>0</v>
      </c>
      <c r="L21" s="69">
        <v>310.53109999999998</v>
      </c>
      <c r="M21" s="69">
        <v>26.9</v>
      </c>
      <c r="N21" s="70">
        <v>0</v>
      </c>
      <c r="O21" s="71">
        <v>9831</v>
      </c>
      <c r="P21" s="58">
        <f t="shared" si="2"/>
        <v>9831</v>
      </c>
      <c r="Q21" s="38">
        <v>19</v>
      </c>
      <c r="R21" s="77">
        <f t="shared" si="3"/>
        <v>8215.7218680376427</v>
      </c>
      <c r="S21" s="73">
        <f>'Mérida oeste'!F24*1000000</f>
        <v>34397.584317100001</v>
      </c>
      <c r="T21" s="74">
        <f t="shared" si="9"/>
        <v>923.20066631138991</v>
      </c>
      <c r="V21" s="78">
        <f t="shared" si="4"/>
        <v>9831</v>
      </c>
      <c r="W21" s="79">
        <f t="shared" si="10"/>
        <v>347178.52077</v>
      </c>
      <c r="Y21" s="76">
        <f t="shared" si="11"/>
        <v>80.768761684678068</v>
      </c>
      <c r="Z21" s="73">
        <f t="shared" si="12"/>
        <v>338.16265142141015</v>
      </c>
      <c r="AA21" s="74">
        <f t="shared" si="13"/>
        <v>320.51544170386671</v>
      </c>
      <c r="AE21" s="121" t="str">
        <f t="shared" si="5"/>
        <v>65422</v>
      </c>
      <c r="AF21" s="142"/>
      <c r="AG21" s="143"/>
      <c r="AH21" s="144"/>
      <c r="AI21" s="145">
        <f t="shared" si="0"/>
        <v>65422</v>
      </c>
      <c r="AJ21" s="146">
        <f t="shared" si="6"/>
        <v>65422</v>
      </c>
      <c r="AK21" s="122"/>
      <c r="AL21" s="138">
        <f t="shared" si="7"/>
        <v>0</v>
      </c>
      <c r="AM21" s="147">
        <f t="shared" si="7"/>
        <v>9831</v>
      </c>
      <c r="AN21" s="148">
        <f t="shared" si="8"/>
        <v>9831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9</v>
      </c>
      <c r="E22" s="68">
        <v>20</v>
      </c>
      <c r="F22" s="69">
        <v>75253</v>
      </c>
      <c r="G22" s="68">
        <v>0</v>
      </c>
      <c r="H22" s="69">
        <v>614487</v>
      </c>
      <c r="I22" s="68">
        <v>0</v>
      </c>
      <c r="J22" s="68">
        <v>3</v>
      </c>
      <c r="K22" s="68">
        <v>0</v>
      </c>
      <c r="L22" s="69">
        <v>310.68220000000002</v>
      </c>
      <c r="M22" s="69">
        <v>28.4</v>
      </c>
      <c r="N22" s="70">
        <v>0</v>
      </c>
      <c r="O22" s="71">
        <v>11356</v>
      </c>
      <c r="P22" s="58">
        <f t="shared" si="2"/>
        <v>11356</v>
      </c>
      <c r="Q22" s="38">
        <v>20</v>
      </c>
      <c r="R22" s="77">
        <f t="shared" si="3"/>
        <v>8308.5641611254432</v>
      </c>
      <c r="S22" s="73">
        <f>'Mérida oeste'!F25*1000000</f>
        <v>34786.296429800001</v>
      </c>
      <c r="T22" s="74">
        <f t="shared" si="9"/>
        <v>933.63335478566603</v>
      </c>
      <c r="V22" s="78">
        <f t="shared" si="4"/>
        <v>11356</v>
      </c>
      <c r="W22" s="79">
        <f t="shared" si="10"/>
        <v>401033.39251999999</v>
      </c>
      <c r="Y22" s="76">
        <f t="shared" si="11"/>
        <v>94.352054613740535</v>
      </c>
      <c r="Z22" s="73">
        <f t="shared" si="12"/>
        <v>395.0331822568088</v>
      </c>
      <c r="AA22" s="74">
        <f t="shared" si="13"/>
        <v>374.41815163952441</v>
      </c>
      <c r="AE22" s="121" t="str">
        <f t="shared" si="5"/>
        <v>75253</v>
      </c>
      <c r="AF22" s="142"/>
      <c r="AG22" s="143"/>
      <c r="AH22" s="144"/>
      <c r="AI22" s="145">
        <f t="shared" si="0"/>
        <v>75253</v>
      </c>
      <c r="AJ22" s="146">
        <f t="shared" si="6"/>
        <v>75253</v>
      </c>
      <c r="AK22" s="122"/>
      <c r="AL22" s="138">
        <f t="shared" si="7"/>
        <v>0</v>
      </c>
      <c r="AM22" s="147">
        <f t="shared" si="7"/>
        <v>11356</v>
      </c>
      <c r="AN22" s="148">
        <f t="shared" si="8"/>
        <v>11356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9</v>
      </c>
      <c r="E23" s="68">
        <v>21</v>
      </c>
      <c r="F23" s="69">
        <v>86609</v>
      </c>
      <c r="G23" s="68">
        <v>0</v>
      </c>
      <c r="H23" s="69">
        <v>615004</v>
      </c>
      <c r="I23" s="68">
        <v>0</v>
      </c>
      <c r="J23" s="68">
        <v>3</v>
      </c>
      <c r="K23" s="68">
        <v>0</v>
      </c>
      <c r="L23" s="69">
        <v>310.6465</v>
      </c>
      <c r="M23" s="69">
        <v>28.6</v>
      </c>
      <c r="N23" s="70">
        <v>0</v>
      </c>
      <c r="O23" s="71">
        <v>10171</v>
      </c>
      <c r="P23" s="58">
        <f t="shared" si="2"/>
        <v>10171</v>
      </c>
      <c r="Q23" s="38">
        <v>21</v>
      </c>
      <c r="R23" s="77">
        <f t="shared" si="3"/>
        <v>8458.2715447597202</v>
      </c>
      <c r="S23" s="73">
        <f>'Mérida oeste'!F26*1000000</f>
        <v>35413.091303599998</v>
      </c>
      <c r="T23" s="74">
        <f t="shared" si="9"/>
        <v>950.45597348464969</v>
      </c>
      <c r="V23" s="78">
        <f t="shared" si="4"/>
        <v>10171</v>
      </c>
      <c r="W23" s="79">
        <f t="shared" si="10"/>
        <v>359185.50857000001</v>
      </c>
      <c r="Y23" s="76">
        <f t="shared" si="11"/>
        <v>86.029079881751116</v>
      </c>
      <c r="Z23" s="73">
        <f t="shared" si="12"/>
        <v>360.18655164891561</v>
      </c>
      <c r="AA23" s="74">
        <f t="shared" si="13"/>
        <v>341.3900122094783</v>
      </c>
      <c r="AE23" s="121" t="str">
        <f t="shared" si="5"/>
        <v>86609</v>
      </c>
      <c r="AF23" s="142"/>
      <c r="AG23" s="143"/>
      <c r="AH23" s="144"/>
      <c r="AI23" s="145">
        <f t="shared" si="0"/>
        <v>86609</v>
      </c>
      <c r="AJ23" s="146">
        <f t="shared" si="6"/>
        <v>86609</v>
      </c>
      <c r="AK23" s="122"/>
      <c r="AL23" s="138">
        <f t="shared" si="7"/>
        <v>0</v>
      </c>
      <c r="AM23" s="147">
        <f t="shared" si="7"/>
        <v>10171</v>
      </c>
      <c r="AN23" s="148">
        <f t="shared" si="8"/>
        <v>10171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9</v>
      </c>
      <c r="E24" s="68">
        <v>22</v>
      </c>
      <c r="F24" s="69">
        <v>96780</v>
      </c>
      <c r="G24" s="68">
        <v>0</v>
      </c>
      <c r="H24" s="69">
        <v>615466</v>
      </c>
      <c r="I24" s="68">
        <v>0</v>
      </c>
      <c r="J24" s="68">
        <v>3</v>
      </c>
      <c r="K24" s="68">
        <v>0</v>
      </c>
      <c r="L24" s="69">
        <v>311.10520000000002</v>
      </c>
      <c r="M24" s="69">
        <v>28.3</v>
      </c>
      <c r="N24" s="70">
        <v>0</v>
      </c>
      <c r="O24" s="71">
        <v>6671</v>
      </c>
      <c r="P24" s="58">
        <f t="shared" si="2"/>
        <v>6671</v>
      </c>
      <c r="Q24" s="38">
        <v>22</v>
      </c>
      <c r="R24" s="77">
        <f t="shared" si="3"/>
        <v>8273.1407065539315</v>
      </c>
      <c r="S24" s="73">
        <f>'Mérida oeste'!F27*1000000</f>
        <v>34637.9855102</v>
      </c>
      <c r="T24" s="74">
        <f t="shared" si="9"/>
        <v>929.65282119546532</v>
      </c>
      <c r="V24" s="78">
        <f t="shared" si="4"/>
        <v>6671</v>
      </c>
      <c r="W24" s="79">
        <f t="shared" si="10"/>
        <v>235584.16357</v>
      </c>
      <c r="Y24" s="76">
        <f t="shared" si="11"/>
        <v>55.190121653421272</v>
      </c>
      <c r="Z24" s="73">
        <f t="shared" si="12"/>
        <v>231.07000133854419</v>
      </c>
      <c r="AA24" s="74">
        <f t="shared" si="13"/>
        <v>219.01148229182445</v>
      </c>
      <c r="AE24" s="121" t="str">
        <f t="shared" si="5"/>
        <v>96780</v>
      </c>
      <c r="AF24" s="142"/>
      <c r="AG24" s="143"/>
      <c r="AH24" s="144"/>
      <c r="AI24" s="145">
        <f t="shared" si="0"/>
        <v>96780</v>
      </c>
      <c r="AJ24" s="146">
        <f t="shared" si="6"/>
        <v>96780</v>
      </c>
      <c r="AK24" s="122"/>
      <c r="AL24" s="138">
        <f t="shared" si="7"/>
        <v>0</v>
      </c>
      <c r="AM24" s="147">
        <f t="shared" si="7"/>
        <v>6671</v>
      </c>
      <c r="AN24" s="148">
        <f t="shared" si="8"/>
        <v>6671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9</v>
      </c>
      <c r="E25" s="68">
        <v>23</v>
      </c>
      <c r="F25" s="69">
        <v>103451</v>
      </c>
      <c r="G25" s="68">
        <v>0</v>
      </c>
      <c r="H25" s="69">
        <v>615769</v>
      </c>
      <c r="I25" s="68">
        <v>0</v>
      </c>
      <c r="J25" s="68">
        <v>3</v>
      </c>
      <c r="K25" s="68">
        <v>0</v>
      </c>
      <c r="L25" s="69">
        <v>311.45490000000001</v>
      </c>
      <c r="M25" s="69">
        <v>28.1</v>
      </c>
      <c r="N25" s="70">
        <v>0</v>
      </c>
      <c r="O25" s="71">
        <v>9996</v>
      </c>
      <c r="P25" s="58">
        <f t="shared" si="2"/>
        <v>9996</v>
      </c>
      <c r="Q25" s="38">
        <v>23</v>
      </c>
      <c r="R25" s="77">
        <f t="shared" si="3"/>
        <v>8391.8996386500439</v>
      </c>
      <c r="S25" s="73">
        <f>'Mérida oeste'!F28*1000000</f>
        <v>35135.205407100002</v>
      </c>
      <c r="T25" s="74">
        <f t="shared" si="9"/>
        <v>942.99776239510538</v>
      </c>
      <c r="V25" s="78">
        <f t="shared" si="4"/>
        <v>9996</v>
      </c>
      <c r="W25" s="79">
        <f t="shared" si="10"/>
        <v>353005.44131999998</v>
      </c>
      <c r="Y25" s="76">
        <f t="shared" si="11"/>
        <v>83.885428787945841</v>
      </c>
      <c r="Z25" s="73">
        <f t="shared" si="12"/>
        <v>351.21151324937165</v>
      </c>
      <c r="AA25" s="74">
        <f t="shared" si="13"/>
        <v>332.88334127805666</v>
      </c>
      <c r="AE25" s="121" t="str">
        <f t="shared" si="5"/>
        <v>103451</v>
      </c>
      <c r="AF25" s="142"/>
      <c r="AG25" s="143"/>
      <c r="AH25" s="144"/>
      <c r="AI25" s="145">
        <f t="shared" si="0"/>
        <v>103451</v>
      </c>
      <c r="AJ25" s="146">
        <f t="shared" si="6"/>
        <v>103451</v>
      </c>
      <c r="AK25" s="122"/>
      <c r="AL25" s="138">
        <f t="shared" si="7"/>
        <v>0</v>
      </c>
      <c r="AM25" s="147">
        <f t="shared" si="7"/>
        <v>9996</v>
      </c>
      <c r="AN25" s="148">
        <f t="shared" si="8"/>
        <v>9996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9</v>
      </c>
      <c r="E26" s="68">
        <v>24</v>
      </c>
      <c r="F26" s="69">
        <v>113447</v>
      </c>
      <c r="G26" s="68">
        <v>0</v>
      </c>
      <c r="H26" s="69">
        <v>616224</v>
      </c>
      <c r="I26" s="68">
        <v>0</v>
      </c>
      <c r="J26" s="68">
        <v>3</v>
      </c>
      <c r="K26" s="68">
        <v>0</v>
      </c>
      <c r="L26" s="69">
        <v>310.93270000000001</v>
      </c>
      <c r="M26" s="69">
        <v>28.6</v>
      </c>
      <c r="N26" s="70">
        <v>0</v>
      </c>
      <c r="O26" s="71">
        <v>10397</v>
      </c>
      <c r="P26" s="58">
        <f t="shared" si="2"/>
        <v>10397</v>
      </c>
      <c r="Q26" s="38">
        <v>24</v>
      </c>
      <c r="R26" s="77">
        <f t="shared" si="3"/>
        <v>8473.4539348906073</v>
      </c>
      <c r="S26" s="73">
        <f>'Mérida oeste'!F29*1000000</f>
        <v>35476.656934599996</v>
      </c>
      <c r="T26" s="74">
        <f t="shared" si="9"/>
        <v>952.16201866365748</v>
      </c>
      <c r="V26" s="78">
        <f t="shared" si="4"/>
        <v>10397</v>
      </c>
      <c r="W26" s="79">
        <f t="shared" si="10"/>
        <v>367166.62398999999</v>
      </c>
      <c r="Y26" s="76">
        <f t="shared" si="11"/>
        <v>88.098500561057648</v>
      </c>
      <c r="Z26" s="73">
        <f t="shared" si="12"/>
        <v>368.85080214903616</v>
      </c>
      <c r="AA26" s="74">
        <f t="shared" si="13"/>
        <v>349.60211388423846</v>
      </c>
      <c r="AE26" s="121" t="str">
        <f t="shared" si="5"/>
        <v>113447</v>
      </c>
      <c r="AF26" s="142"/>
      <c r="AG26" s="143"/>
      <c r="AH26" s="144"/>
      <c r="AI26" s="145">
        <f t="shared" si="0"/>
        <v>113447</v>
      </c>
      <c r="AJ26" s="146">
        <f t="shared" si="6"/>
        <v>113447</v>
      </c>
      <c r="AK26" s="122"/>
      <c r="AL26" s="138">
        <f t="shared" si="7"/>
        <v>0</v>
      </c>
      <c r="AM26" s="147">
        <f t="shared" si="7"/>
        <v>10397</v>
      </c>
      <c r="AN26" s="148">
        <f t="shared" si="8"/>
        <v>10397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9</v>
      </c>
      <c r="E27" s="68">
        <v>25</v>
      </c>
      <c r="F27" s="69">
        <v>123844</v>
      </c>
      <c r="G27" s="68">
        <v>0</v>
      </c>
      <c r="H27" s="69">
        <v>616697</v>
      </c>
      <c r="I27" s="68">
        <v>0</v>
      </c>
      <c r="J27" s="68">
        <v>3</v>
      </c>
      <c r="K27" s="68">
        <v>0</v>
      </c>
      <c r="L27" s="69">
        <v>310.70679999999999</v>
      </c>
      <c r="M27" s="69">
        <v>28.9</v>
      </c>
      <c r="N27" s="70">
        <v>0</v>
      </c>
      <c r="O27" s="71">
        <v>9613</v>
      </c>
      <c r="P27" s="58">
        <f t="shared" si="2"/>
        <v>9613</v>
      </c>
      <c r="Q27" s="38">
        <v>25</v>
      </c>
      <c r="R27" s="77">
        <f t="shared" si="3"/>
        <v>8407.4418203640016</v>
      </c>
      <c r="S27" s="73">
        <f>'Mérida oeste'!F30*1000000</f>
        <v>35200.2774135</v>
      </c>
      <c r="T27" s="74">
        <f t="shared" si="9"/>
        <v>944.74423735430287</v>
      </c>
      <c r="V27" s="78">
        <f t="shared" si="4"/>
        <v>9613</v>
      </c>
      <c r="W27" s="79">
        <f t="shared" si="10"/>
        <v>339479.92271000001</v>
      </c>
      <c r="Y27" s="76">
        <f t="shared" si="11"/>
        <v>80.820738219159139</v>
      </c>
      <c r="Z27" s="73">
        <f t="shared" si="12"/>
        <v>338.38026677597554</v>
      </c>
      <c r="AA27" s="74">
        <f t="shared" si="13"/>
        <v>320.72170067775664</v>
      </c>
      <c r="AE27" s="121" t="str">
        <f t="shared" si="5"/>
        <v>123844</v>
      </c>
      <c r="AF27" s="142"/>
      <c r="AG27" s="143"/>
      <c r="AH27" s="144"/>
      <c r="AI27" s="145">
        <f t="shared" si="0"/>
        <v>123844</v>
      </c>
      <c r="AJ27" s="146">
        <f t="shared" si="6"/>
        <v>123844</v>
      </c>
      <c r="AK27" s="122"/>
      <c r="AL27" s="138">
        <f t="shared" si="7"/>
        <v>0</v>
      </c>
      <c r="AM27" s="147">
        <f t="shared" si="7"/>
        <v>9613</v>
      </c>
      <c r="AN27" s="148">
        <f t="shared" si="8"/>
        <v>9613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9</v>
      </c>
      <c r="E28" s="68">
        <v>26</v>
      </c>
      <c r="F28" s="69">
        <v>133457</v>
      </c>
      <c r="G28" s="68">
        <v>0</v>
      </c>
      <c r="H28" s="69">
        <v>617135</v>
      </c>
      <c r="I28" s="68">
        <v>0</v>
      </c>
      <c r="J28" s="68">
        <v>3</v>
      </c>
      <c r="K28" s="68">
        <v>0</v>
      </c>
      <c r="L28" s="69">
        <v>311.0086</v>
      </c>
      <c r="M28" s="69">
        <v>29.4</v>
      </c>
      <c r="N28" s="70">
        <v>0</v>
      </c>
      <c r="O28" s="71">
        <v>9788</v>
      </c>
      <c r="P28" s="58">
        <f t="shared" si="2"/>
        <v>9788</v>
      </c>
      <c r="Q28" s="38">
        <v>26</v>
      </c>
      <c r="R28" s="77">
        <f t="shared" si="3"/>
        <v>8468.6084662510766</v>
      </c>
      <c r="S28" s="73">
        <f>'Mérida oeste'!F31*1000000</f>
        <v>35456.369926500003</v>
      </c>
      <c r="T28" s="74">
        <f t="shared" si="9"/>
        <v>951.61753335263347</v>
      </c>
      <c r="V28" s="78">
        <f t="shared" si="4"/>
        <v>9788</v>
      </c>
      <c r="W28" s="79">
        <f t="shared" si="10"/>
        <v>345659.98995999998</v>
      </c>
      <c r="Y28" s="76">
        <f t="shared" si="11"/>
        <v>82.890739667665542</v>
      </c>
      <c r="Z28" s="73">
        <f t="shared" si="12"/>
        <v>347.04694884058199</v>
      </c>
      <c r="AA28" s="74">
        <f t="shared" si="13"/>
        <v>328.93610702443124</v>
      </c>
      <c r="AE28" s="121" t="str">
        <f t="shared" si="5"/>
        <v>133457</v>
      </c>
      <c r="AF28" s="142"/>
      <c r="AG28" s="143"/>
      <c r="AH28" s="144"/>
      <c r="AI28" s="145">
        <f t="shared" si="0"/>
        <v>133457</v>
      </c>
      <c r="AJ28" s="146">
        <f t="shared" si="6"/>
        <v>133457</v>
      </c>
      <c r="AK28" s="122"/>
      <c r="AL28" s="138">
        <f t="shared" si="7"/>
        <v>0</v>
      </c>
      <c r="AM28" s="147">
        <f t="shared" si="7"/>
        <v>9788</v>
      </c>
      <c r="AN28" s="148">
        <f t="shared" si="8"/>
        <v>9788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9</v>
      </c>
      <c r="E29" s="68">
        <v>27</v>
      </c>
      <c r="F29" s="69">
        <v>143245</v>
      </c>
      <c r="G29" s="68">
        <v>0</v>
      </c>
      <c r="H29" s="69">
        <v>617581</v>
      </c>
      <c r="I29" s="68">
        <v>0</v>
      </c>
      <c r="J29" s="68">
        <v>3</v>
      </c>
      <c r="K29" s="68">
        <v>0</v>
      </c>
      <c r="L29" s="69">
        <v>310.78989999999999</v>
      </c>
      <c r="M29" s="69">
        <v>29.4</v>
      </c>
      <c r="N29" s="70">
        <v>0</v>
      </c>
      <c r="O29" s="71">
        <v>10555</v>
      </c>
      <c r="P29" s="58">
        <f t="shared" si="2"/>
        <v>10555</v>
      </c>
      <c r="Q29" s="38">
        <v>27</v>
      </c>
      <c r="R29" s="77">
        <f t="shared" si="3"/>
        <v>8501.8068406181319</v>
      </c>
      <c r="S29" s="73">
        <f>'Mérida oeste'!F32*1000000</f>
        <v>35595.364880299996</v>
      </c>
      <c r="T29" s="74">
        <f t="shared" si="9"/>
        <v>955.3480346802595</v>
      </c>
      <c r="V29" s="78">
        <f t="shared" si="4"/>
        <v>10555</v>
      </c>
      <c r="W29" s="79">
        <f t="shared" si="10"/>
        <v>372746.34184999997</v>
      </c>
      <c r="Y29" s="76">
        <f t="shared" si="11"/>
        <v>89.736571202724377</v>
      </c>
      <c r="Z29" s="73">
        <f t="shared" si="12"/>
        <v>375.70907631156649</v>
      </c>
      <c r="AA29" s="74">
        <f t="shared" si="13"/>
        <v>356.10248512065363</v>
      </c>
      <c r="AE29" s="121" t="str">
        <f t="shared" si="5"/>
        <v>143245</v>
      </c>
      <c r="AF29" s="142"/>
      <c r="AG29" s="143"/>
      <c r="AH29" s="144"/>
      <c r="AI29" s="145">
        <f t="shared" si="0"/>
        <v>143245</v>
      </c>
      <c r="AJ29" s="146">
        <f t="shared" si="6"/>
        <v>143245</v>
      </c>
      <c r="AK29" s="122"/>
      <c r="AL29" s="138">
        <f t="shared" si="7"/>
        <v>0</v>
      </c>
      <c r="AM29" s="147">
        <f t="shared" si="7"/>
        <v>10555</v>
      </c>
      <c r="AN29" s="148">
        <f t="shared" si="8"/>
        <v>10555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9</v>
      </c>
      <c r="E30" s="68">
        <v>28</v>
      </c>
      <c r="F30" s="69">
        <v>153800</v>
      </c>
      <c r="G30" s="68">
        <v>0</v>
      </c>
      <c r="H30" s="69">
        <v>618062</v>
      </c>
      <c r="I30" s="68">
        <v>0</v>
      </c>
      <c r="J30" s="68">
        <v>3</v>
      </c>
      <c r="K30" s="68">
        <v>0</v>
      </c>
      <c r="L30" s="69">
        <v>310.74400000000003</v>
      </c>
      <c r="M30" s="69">
        <v>29.5</v>
      </c>
      <c r="N30" s="70">
        <v>0</v>
      </c>
      <c r="O30" s="71">
        <v>9911</v>
      </c>
      <c r="P30" s="58">
        <f t="shared" si="2"/>
        <v>9911</v>
      </c>
      <c r="Q30" s="38">
        <v>28</v>
      </c>
      <c r="R30" s="77">
        <f t="shared" si="3"/>
        <v>8418.0667694898239</v>
      </c>
      <c r="S30" s="73">
        <f>'Mérida oeste'!F33*1000000</f>
        <v>35244.761950499997</v>
      </c>
      <c r="T30" s="74">
        <f t="shared" si="9"/>
        <v>945.93816288757148</v>
      </c>
      <c r="V30" s="78">
        <f t="shared" si="4"/>
        <v>9911</v>
      </c>
      <c r="W30" s="79">
        <f t="shared" si="10"/>
        <v>350003.69436999998</v>
      </c>
      <c r="Y30" s="76">
        <f t="shared" si="11"/>
        <v>83.431459752413645</v>
      </c>
      <c r="Z30" s="73">
        <f t="shared" si="12"/>
        <v>349.31083569140549</v>
      </c>
      <c r="AA30" s="74">
        <f t="shared" si="13"/>
        <v>331.08185165622086</v>
      </c>
      <c r="AE30" s="121" t="str">
        <f t="shared" si="5"/>
        <v>153800</v>
      </c>
      <c r="AF30" s="142"/>
      <c r="AG30" s="143"/>
      <c r="AH30" s="144"/>
      <c r="AI30" s="145">
        <f t="shared" si="0"/>
        <v>153800</v>
      </c>
      <c r="AJ30" s="146">
        <f t="shared" si="6"/>
        <v>153800</v>
      </c>
      <c r="AK30" s="122"/>
      <c r="AL30" s="138">
        <f t="shared" si="7"/>
        <v>0</v>
      </c>
      <c r="AM30" s="147">
        <f t="shared" si="7"/>
        <v>9911</v>
      </c>
      <c r="AN30" s="148">
        <f t="shared" si="8"/>
        <v>9911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9</v>
      </c>
      <c r="E31" s="68">
        <v>29</v>
      </c>
      <c r="F31" s="69">
        <v>163711</v>
      </c>
      <c r="G31" s="68">
        <v>0</v>
      </c>
      <c r="H31" s="69">
        <v>618514</v>
      </c>
      <c r="I31" s="68">
        <v>0</v>
      </c>
      <c r="J31" s="68">
        <v>3</v>
      </c>
      <c r="K31" s="68">
        <v>0</v>
      </c>
      <c r="L31" s="69">
        <v>311.26420000000002</v>
      </c>
      <c r="M31" s="69">
        <v>29.7</v>
      </c>
      <c r="N31" s="70">
        <v>0</v>
      </c>
      <c r="O31" s="71">
        <v>5909</v>
      </c>
      <c r="P31" s="58">
        <f t="shared" si="2"/>
        <v>5909</v>
      </c>
      <c r="Q31" s="38">
        <v>29</v>
      </c>
      <c r="R31" s="77">
        <f t="shared" si="3"/>
        <v>8371.0748902980795</v>
      </c>
      <c r="S31" s="73">
        <f>'Mérida oeste'!F34*1000000</f>
        <v>35048.016350699996</v>
      </c>
      <c r="T31" s="74">
        <f t="shared" si="9"/>
        <v>940.65768542279523</v>
      </c>
      <c r="V31" s="78">
        <f t="shared" si="4"/>
        <v>5909</v>
      </c>
      <c r="W31" s="79">
        <f t="shared" si="10"/>
        <v>208674.38503</v>
      </c>
      <c r="Y31" s="76">
        <f t="shared" si="11"/>
        <v>49.464681526771351</v>
      </c>
      <c r="Z31" s="73">
        <f t="shared" si="12"/>
        <v>207.09872861628628</v>
      </c>
      <c r="AA31" s="74">
        <f t="shared" si="13"/>
        <v>196.291164029345</v>
      </c>
      <c r="AE31" s="121" t="str">
        <f t="shared" si="5"/>
        <v>163711</v>
      </c>
      <c r="AF31" s="142"/>
      <c r="AG31" s="143"/>
      <c r="AH31" s="144"/>
      <c r="AI31" s="145">
        <f t="shared" si="0"/>
        <v>163711</v>
      </c>
      <c r="AJ31" s="146">
        <f t="shared" si="6"/>
        <v>163711</v>
      </c>
      <c r="AK31" s="122"/>
      <c r="AL31" s="138">
        <f t="shared" si="7"/>
        <v>0</v>
      </c>
      <c r="AM31" s="147">
        <f t="shared" si="7"/>
        <v>5909</v>
      </c>
      <c r="AN31" s="148">
        <f t="shared" si="8"/>
        <v>5909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9</v>
      </c>
      <c r="E32" s="68">
        <v>30</v>
      </c>
      <c r="F32" s="69">
        <v>169620</v>
      </c>
      <c r="G32" s="68">
        <v>0</v>
      </c>
      <c r="H32" s="69">
        <v>618783</v>
      </c>
      <c r="I32" s="68">
        <v>0</v>
      </c>
      <c r="J32" s="68">
        <v>3</v>
      </c>
      <c r="K32" s="68">
        <v>0</v>
      </c>
      <c r="L32" s="69">
        <v>312.36149999999998</v>
      </c>
      <c r="M32" s="69">
        <v>28.2</v>
      </c>
      <c r="N32" s="70">
        <v>0</v>
      </c>
      <c r="O32" s="71">
        <v>10911</v>
      </c>
      <c r="P32" s="58">
        <f t="shared" si="2"/>
        <v>10911</v>
      </c>
      <c r="Q32" s="38">
        <v>30</v>
      </c>
      <c r="R32" s="77">
        <f t="shared" si="3"/>
        <v>8486.7480334145421</v>
      </c>
      <c r="S32" s="73">
        <f>'Mérida oeste'!F35*1000000</f>
        <v>35532.316666300001</v>
      </c>
      <c r="T32" s="74">
        <f t="shared" si="9"/>
        <v>953.65587651479211</v>
      </c>
      <c r="V32" s="78">
        <f t="shared" si="4"/>
        <v>10911</v>
      </c>
      <c r="W32" s="79">
        <f t="shared" si="10"/>
        <v>385318.36436999997</v>
      </c>
      <c r="Y32" s="76">
        <f t="shared" si="11"/>
        <v>92.598907792586076</v>
      </c>
      <c r="Z32" s="73">
        <f t="shared" si="12"/>
        <v>387.69310714599931</v>
      </c>
      <c r="AA32" s="74">
        <f t="shared" si="13"/>
        <v>367.46112251051835</v>
      </c>
      <c r="AE32" s="121" t="str">
        <f t="shared" si="5"/>
        <v>169620</v>
      </c>
      <c r="AF32" s="142"/>
      <c r="AG32" s="143"/>
      <c r="AH32" s="144"/>
      <c r="AI32" s="145">
        <f t="shared" si="0"/>
        <v>169620</v>
      </c>
      <c r="AJ32" s="146">
        <f t="shared" si="6"/>
        <v>169620</v>
      </c>
      <c r="AK32" s="122"/>
      <c r="AL32" s="138">
        <f t="shared" si="7"/>
        <v>0</v>
      </c>
      <c r="AM32" s="147">
        <f t="shared" si="7"/>
        <v>10911</v>
      </c>
      <c r="AN32" s="148">
        <f t="shared" si="8"/>
        <v>10911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10</v>
      </c>
      <c r="E33" s="68">
        <v>1</v>
      </c>
      <c r="F33" s="69">
        <v>180531</v>
      </c>
      <c r="G33" s="68">
        <v>0</v>
      </c>
      <c r="H33" s="69">
        <v>619281</v>
      </c>
      <c r="I33" s="68">
        <v>0</v>
      </c>
      <c r="J33" s="68">
        <v>3</v>
      </c>
      <c r="K33" s="68">
        <v>0</v>
      </c>
      <c r="L33" s="69">
        <v>312.02539999999999</v>
      </c>
      <c r="M33" s="69">
        <v>28.6</v>
      </c>
      <c r="N33" s="70">
        <v>0</v>
      </c>
      <c r="O33" s="71">
        <v>10939</v>
      </c>
      <c r="P33" s="58">
        <f t="shared" si="2"/>
        <v>-180531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10939</v>
      </c>
      <c r="W33" s="84">
        <f t="shared" si="10"/>
        <v>386307.17512999999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180531</v>
      </c>
      <c r="AF33" s="142"/>
      <c r="AG33" s="143"/>
      <c r="AH33" s="144"/>
      <c r="AI33" s="145">
        <f t="shared" si="0"/>
        <v>180531</v>
      </c>
      <c r="AJ33" s="146">
        <f t="shared" si="6"/>
        <v>180531</v>
      </c>
      <c r="AK33" s="122"/>
      <c r="AL33" s="138">
        <f t="shared" si="7"/>
        <v>0</v>
      </c>
      <c r="AM33" s="150">
        <f t="shared" si="7"/>
        <v>-180531</v>
      </c>
      <c r="AN33" s="148">
        <f t="shared" si="8"/>
        <v>-180531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314.31959999999998</v>
      </c>
      <c r="M36" s="101">
        <f>MAX(M3:M34)</f>
        <v>31.5</v>
      </c>
      <c r="N36" s="99" t="s">
        <v>10</v>
      </c>
      <c r="O36" s="101">
        <f>SUM(O3:O33)</f>
        <v>254801</v>
      </c>
      <c r="Q36" s="99" t="s">
        <v>45</v>
      </c>
      <c r="R36" s="102">
        <f>AVERAGE(R3:R33)</f>
        <v>7845.7492407065838</v>
      </c>
      <c r="S36" s="102">
        <f>AVERAGE(S3:S33)</f>
        <v>32848.582920990324</v>
      </c>
      <c r="T36" s="103">
        <f>AVERAGE(T3:T33)</f>
        <v>881.6268421781989</v>
      </c>
      <c r="V36" s="104">
        <f>SUM(V3:V33)</f>
        <v>254801</v>
      </c>
      <c r="W36" s="105">
        <f>SUM(W3:W33)</f>
        <v>8998213.2306699995</v>
      </c>
      <c r="Y36" s="106">
        <f>SUM(Y3:Y33)</f>
        <v>2044.3756733823927</v>
      </c>
      <c r="Z36" s="107">
        <f>SUM(Z3:Z33)</f>
        <v>8559.3920693174005</v>
      </c>
      <c r="AA36" s="108">
        <f>SUM(AA3:AA33)</f>
        <v>8112.7153406277866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10598919</v>
      </c>
      <c r="AK36" s="162" t="s">
        <v>50</v>
      </c>
      <c r="AL36" s="163"/>
      <c r="AM36" s="163"/>
      <c r="AN36" s="161">
        <f>SUM(AN3:AN33)</f>
        <v>-936669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296.84132258064517</v>
      </c>
      <c r="M37" s="109">
        <f>AVERAGE(M3:M34)</f>
        <v>28.070967741935487</v>
      </c>
      <c r="N37" s="99" t="s">
        <v>46</v>
      </c>
      <c r="O37" s="110">
        <f>O36*35.31467</f>
        <v>8998213.2306699995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19.344200000000001</v>
      </c>
      <c r="M38" s="110">
        <f>MIN(M3:M34)</f>
        <v>25.3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326.52545483870972</v>
      </c>
      <c r="M44" s="118">
        <f>M37*(1+$L$43)</f>
        <v>30.878064516129037</v>
      </c>
    </row>
    <row r="45" spans="1:42" x14ac:dyDescent="0.2">
      <c r="K45" s="117" t="s">
        <v>59</v>
      </c>
      <c r="L45" s="118">
        <f>L37*(1-$L$43)</f>
        <v>267.15719032258068</v>
      </c>
      <c r="M45" s="118">
        <f>M37*(1-$L$43)</f>
        <v>25.263870967741937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2014-05-08T17:17:06Z</dcterms:modified>
</cp:coreProperties>
</file>