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1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  <sheet name="Hoja1" sheetId="6950" r:id="rId6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M33" i="6936" s="1"/>
  <c r="AN33" i="6936" s="1"/>
  <c r="AO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/>
  <c r="AL10" i="6936"/>
  <c r="AE10" i="6936"/>
  <c r="AI10" i="6936" s="1"/>
  <c r="AJ10" i="6936" s="1"/>
  <c r="AL9" i="6936"/>
  <c r="AE9" i="6936"/>
  <c r="AI9" i="6936" s="1"/>
  <c r="AJ9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 s="1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/>
  <c r="AJ29" i="6942" s="1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/>
  <c r="AJ23" i="6942" s="1"/>
  <c r="AL22" i="6942"/>
  <c r="AE22" i="6942"/>
  <c r="AI22" i="6942" s="1"/>
  <c r="AL21" i="6942"/>
  <c r="AE21" i="6942"/>
  <c r="AI21" i="6942" s="1"/>
  <c r="AL20" i="6942"/>
  <c r="AE20" i="6942"/>
  <c r="AI20" i="6942" s="1"/>
  <c r="AL19" i="6942"/>
  <c r="AE19" i="6942"/>
  <c r="AI19" i="6942" s="1"/>
  <c r="AL18" i="6942"/>
  <c r="AE18" i="6942"/>
  <c r="AI18" i="6942"/>
  <c r="AJ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 s="1"/>
  <c r="AL9" i="6942"/>
  <c r="AE9" i="6942"/>
  <c r="AI9" i="6942" s="1"/>
  <c r="AL8" i="6942"/>
  <c r="AE8" i="6942"/>
  <c r="AI8" i="6942" s="1"/>
  <c r="AL7" i="6942"/>
  <c r="AE7" i="6942"/>
  <c r="AI7" i="6942" s="1"/>
  <c r="AL6" i="6942"/>
  <c r="AE6" i="6942"/>
  <c r="AI6" i="6942"/>
  <c r="AJ6" i="6942" s="1"/>
  <c r="AL5" i="6942"/>
  <c r="AE5" i="6942"/>
  <c r="AI5" i="6942" s="1"/>
  <c r="AL4" i="6942"/>
  <c r="AE4" i="6942"/>
  <c r="AI4" i="6942" s="1"/>
  <c r="AL3" i="6942"/>
  <c r="AE3" i="6942"/>
  <c r="AI3" i="6942" s="1"/>
  <c r="S33" i="6942"/>
  <c r="S32" i="6942"/>
  <c r="R32" i="6942" s="1"/>
  <c r="T32" i="6942" s="1"/>
  <c r="S31" i="6942"/>
  <c r="S30" i="6942"/>
  <c r="R30" i="6942" s="1"/>
  <c r="S29" i="6942"/>
  <c r="S28" i="6942"/>
  <c r="R28" i="6942" s="1"/>
  <c r="S27" i="6942"/>
  <c r="R27" i="6942" s="1"/>
  <c r="S26" i="6942"/>
  <c r="R26" i="6942" s="1"/>
  <c r="S25" i="6942"/>
  <c r="S24" i="6942"/>
  <c r="R24" i="6942" s="1"/>
  <c r="S23" i="6942"/>
  <c r="S22" i="6942"/>
  <c r="R22" i="6942" s="1"/>
  <c r="S21" i="6942"/>
  <c r="S20" i="6942"/>
  <c r="S19" i="6942"/>
  <c r="S18" i="6942"/>
  <c r="S17" i="6942"/>
  <c r="S16" i="6942"/>
  <c r="R16" i="6942" s="1"/>
  <c r="S15" i="6942"/>
  <c r="R15" i="6942" s="1"/>
  <c r="S14" i="6942"/>
  <c r="R14" i="6942" s="1"/>
  <c r="S13" i="6942"/>
  <c r="S12" i="6942"/>
  <c r="R12" i="6942" s="1"/>
  <c r="S11" i="6942"/>
  <c r="S10" i="6942"/>
  <c r="S9" i="6942"/>
  <c r="S8" i="6942"/>
  <c r="R8" i="6942" s="1"/>
  <c r="S7" i="6942"/>
  <c r="Z7" i="6942" s="1"/>
  <c r="S6" i="6942"/>
  <c r="R6" i="6942" s="1"/>
  <c r="S5" i="6942"/>
  <c r="S4" i="6942"/>
  <c r="R4" i="6942" s="1"/>
  <c r="S3" i="6942"/>
  <c r="S33" i="6936"/>
  <c r="S32" i="6936"/>
  <c r="S31" i="6936"/>
  <c r="S30" i="6936"/>
  <c r="R30" i="6936" s="1"/>
  <c r="S29" i="6936"/>
  <c r="S28" i="6936"/>
  <c r="S27" i="6936"/>
  <c r="S26" i="6936"/>
  <c r="S25" i="6936"/>
  <c r="S24" i="6936"/>
  <c r="S23" i="6936"/>
  <c r="S22" i="6936"/>
  <c r="R22" i="6936" s="1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T14" i="6936" s="1"/>
  <c r="S13" i="6936"/>
  <c r="S12" i="6936"/>
  <c r="S11" i="6936"/>
  <c r="S10" i="6936"/>
  <c r="S9" i="6936"/>
  <c r="S8" i="6936"/>
  <c r="S7" i="6936"/>
  <c r="S6" i="6936"/>
  <c r="S5" i="6936"/>
  <c r="S4" i="6936"/>
  <c r="S3" i="6936"/>
  <c r="S33" i="6937"/>
  <c r="R33" i="6937" s="1"/>
  <c r="S32" i="6937"/>
  <c r="R32" i="6937" s="1"/>
  <c r="S31" i="6937"/>
  <c r="S30" i="6937"/>
  <c r="R30" i="6937" s="1"/>
  <c r="S29" i="6937"/>
  <c r="R29" i="6937" s="1"/>
  <c r="S28" i="6937"/>
  <c r="S27" i="6937"/>
  <c r="S26" i="6937"/>
  <c r="S25" i="6937"/>
  <c r="S24" i="6937"/>
  <c r="R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S11" i="6937"/>
  <c r="S10" i="6937"/>
  <c r="S9" i="6937"/>
  <c r="S8" i="6937"/>
  <c r="R8" i="6937" s="1"/>
  <c r="T8" i="6937" s="1"/>
  <c r="S7" i="6937"/>
  <c r="S6" i="6937"/>
  <c r="R6" i="6937" s="1"/>
  <c r="T6" i="6937" s="1"/>
  <c r="S5" i="6937"/>
  <c r="S4" i="6937"/>
  <c r="S3" i="6937"/>
  <c r="S4" i="6935"/>
  <c r="R4" i="6935" s="1"/>
  <c r="S5" i="6935"/>
  <c r="S6" i="6935"/>
  <c r="S7" i="6935"/>
  <c r="S8" i="6935"/>
  <c r="S9" i="6935"/>
  <c r="S10" i="6935"/>
  <c r="R10" i="6935" s="1"/>
  <c r="T10" i="6935" s="1"/>
  <c r="S11" i="6935"/>
  <c r="S12" i="6935"/>
  <c r="R12" i="6935" s="1"/>
  <c r="S13" i="6935"/>
  <c r="S14" i="6935"/>
  <c r="S15" i="6935"/>
  <c r="S16" i="6935"/>
  <c r="S17" i="6935"/>
  <c r="S18" i="6935"/>
  <c r="S19" i="6935"/>
  <c r="S20" i="6935"/>
  <c r="S21" i="6935"/>
  <c r="R21" i="6935" s="1"/>
  <c r="S22" i="6935"/>
  <c r="S23" i="6935"/>
  <c r="S24" i="6935"/>
  <c r="S25" i="6935"/>
  <c r="R25" i="6935" s="1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W33" i="6935" s="1"/>
  <c r="P33" i="6935"/>
  <c r="V32" i="6935"/>
  <c r="W32" i="6935" s="1"/>
  <c r="P32" i="6935"/>
  <c r="V31" i="6935"/>
  <c r="P31" i="6935"/>
  <c r="V30" i="6935"/>
  <c r="W30" i="6935" s="1"/>
  <c r="P30" i="6935"/>
  <c r="V29" i="6935"/>
  <c r="W29" i="6935" s="1"/>
  <c r="P29" i="6935"/>
  <c r="V28" i="6935"/>
  <c r="W28" i="6935" s="1"/>
  <c r="P28" i="6935"/>
  <c r="V27" i="6935"/>
  <c r="P27" i="6935"/>
  <c r="V26" i="6935"/>
  <c r="Y26" i="6935" s="1"/>
  <c r="P26" i="6935"/>
  <c r="V25" i="6935"/>
  <c r="W25" i="6935" s="1"/>
  <c r="P25" i="6935"/>
  <c r="V24" i="6935"/>
  <c r="W24" i="6935" s="1"/>
  <c r="P24" i="6935"/>
  <c r="V23" i="6935"/>
  <c r="Z23" i="6935" s="1"/>
  <c r="P23" i="6935"/>
  <c r="V22" i="6935"/>
  <c r="P22" i="6935"/>
  <c r="V21" i="6935"/>
  <c r="P21" i="6935"/>
  <c r="V20" i="6935"/>
  <c r="W20" i="6935" s="1"/>
  <c r="P20" i="6935"/>
  <c r="V19" i="6935"/>
  <c r="Z19" i="6935"/>
  <c r="P19" i="6935"/>
  <c r="V18" i="6935"/>
  <c r="P18" i="6935"/>
  <c r="V17" i="6935"/>
  <c r="P17" i="6935"/>
  <c r="V16" i="6935"/>
  <c r="W16" i="6935" s="1"/>
  <c r="AA16" i="6935" s="1"/>
  <c r="R16" i="6935"/>
  <c r="T16" i="6935" s="1"/>
  <c r="P16" i="6935"/>
  <c r="V15" i="6935"/>
  <c r="Z15" i="6935" s="1"/>
  <c r="P15" i="6935"/>
  <c r="V14" i="6935"/>
  <c r="R14" i="6935"/>
  <c r="T14" i="6935" s="1"/>
  <c r="P14" i="6935"/>
  <c r="V13" i="6935"/>
  <c r="P13" i="6935"/>
  <c r="V12" i="6935"/>
  <c r="W12" i="6935" s="1"/>
  <c r="T12" i="6935"/>
  <c r="P12" i="6935"/>
  <c r="V11" i="6935"/>
  <c r="P11" i="6935"/>
  <c r="V10" i="6935"/>
  <c r="Z10" i="6935" s="1"/>
  <c r="P10" i="6935"/>
  <c r="V9" i="6935"/>
  <c r="P9" i="6935"/>
  <c r="V8" i="6935"/>
  <c r="W8" i="6935" s="1"/>
  <c r="R8" i="6935"/>
  <c r="T8" i="6935" s="1"/>
  <c r="P8" i="6935"/>
  <c r="V7" i="6935"/>
  <c r="Z7" i="6935" s="1"/>
  <c r="P7" i="6935"/>
  <c r="V6" i="6935"/>
  <c r="R6" i="6935"/>
  <c r="T6" i="6935" s="1"/>
  <c r="P6" i="6935"/>
  <c r="V5" i="6935"/>
  <c r="W5" i="6935" s="1"/>
  <c r="P5" i="6935"/>
  <c r="W4" i="6935"/>
  <c r="V4" i="6935"/>
  <c r="Z4" i="6935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 s="1"/>
  <c r="P33" i="6937"/>
  <c r="V32" i="6937"/>
  <c r="Z32" i="6937" s="1"/>
  <c r="T32" i="6937"/>
  <c r="P32" i="6937"/>
  <c r="V31" i="6937"/>
  <c r="Z31" i="6937" s="1"/>
  <c r="P31" i="6937"/>
  <c r="V30" i="6937"/>
  <c r="Z30" i="6937" s="1"/>
  <c r="T30" i="6937"/>
  <c r="P30" i="6937"/>
  <c r="V29" i="6937"/>
  <c r="Z29" i="6937" s="1"/>
  <c r="P29" i="6937"/>
  <c r="V28" i="6937"/>
  <c r="W28" i="6937" s="1"/>
  <c r="R28" i="6937"/>
  <c r="P28" i="6937"/>
  <c r="V27" i="6937"/>
  <c r="P27" i="6937"/>
  <c r="V26" i="6937"/>
  <c r="W26" i="6937" s="1"/>
  <c r="R26" i="6937"/>
  <c r="P26" i="6937"/>
  <c r="V25" i="6937"/>
  <c r="P25" i="6937"/>
  <c r="V24" i="6937"/>
  <c r="W24" i="6937" s="1"/>
  <c r="Y24" i="6937"/>
  <c r="T24" i="6937"/>
  <c r="P24" i="6937"/>
  <c r="V23" i="6937"/>
  <c r="Z23" i="6937" s="1"/>
  <c r="P23" i="6937"/>
  <c r="V22" i="6937"/>
  <c r="W22" i="6937" s="1"/>
  <c r="T22" i="6937"/>
  <c r="P22" i="6937"/>
  <c r="V21" i="6937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P17" i="6937"/>
  <c r="V16" i="6937"/>
  <c r="P16" i="6937"/>
  <c r="V15" i="6937"/>
  <c r="Z15" i="6937" s="1"/>
  <c r="P15" i="6937"/>
  <c r="V14" i="6937"/>
  <c r="Z14" i="6937" s="1"/>
  <c r="T14" i="6937"/>
  <c r="P14" i="6937"/>
  <c r="V13" i="6937"/>
  <c r="P13" i="6937"/>
  <c r="V12" i="6937"/>
  <c r="W12" i="6937" s="1"/>
  <c r="R12" i="6937"/>
  <c r="P12" i="6937"/>
  <c r="V11" i="6937"/>
  <c r="P11" i="6937"/>
  <c r="V10" i="6937"/>
  <c r="W10" i="6937" s="1"/>
  <c r="R10" i="6937"/>
  <c r="P10" i="6937"/>
  <c r="V9" i="6937"/>
  <c r="W9" i="6937" s="1"/>
  <c r="P9" i="6937"/>
  <c r="V8" i="6937"/>
  <c r="W8" i="6937" s="1"/>
  <c r="P8" i="6937"/>
  <c r="V7" i="6937"/>
  <c r="Z7" i="6937"/>
  <c r="P7" i="6937"/>
  <c r="V6" i="6937"/>
  <c r="W6" i="6937" s="1"/>
  <c r="Y6" i="6937"/>
  <c r="P6" i="6937"/>
  <c r="V5" i="6937"/>
  <c r="P5" i="6937"/>
  <c r="V4" i="6937"/>
  <c r="W4" i="6937" s="1"/>
  <c r="R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W33" i="6936" s="1"/>
  <c r="P33" i="6936"/>
  <c r="V32" i="6936"/>
  <c r="W32" i="6936" s="1"/>
  <c r="R32" i="6936"/>
  <c r="P32" i="6936"/>
  <c r="V31" i="6936"/>
  <c r="Y31" i="6936" s="1"/>
  <c r="Z31" i="6936"/>
  <c r="P31" i="6936"/>
  <c r="V30" i="6936"/>
  <c r="W30" i="6936" s="1"/>
  <c r="P30" i="6936"/>
  <c r="V29" i="6936"/>
  <c r="P29" i="6936"/>
  <c r="V28" i="6936"/>
  <c r="R28" i="6936"/>
  <c r="T28" i="6936" s="1"/>
  <c r="P28" i="6936"/>
  <c r="V27" i="6936"/>
  <c r="P27" i="6936"/>
  <c r="Z26" i="6936"/>
  <c r="V26" i="6936"/>
  <c r="R26" i="6936"/>
  <c r="T26" i="6936" s="1"/>
  <c r="P26" i="6936"/>
  <c r="V25" i="6936"/>
  <c r="Z25" i="6936" s="1"/>
  <c r="P25" i="6936"/>
  <c r="V24" i="6936"/>
  <c r="R24" i="6936"/>
  <c r="T24" i="6936" s="1"/>
  <c r="P24" i="6936"/>
  <c r="V23" i="6936"/>
  <c r="P23" i="6936"/>
  <c r="V22" i="6936"/>
  <c r="Z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Y18" i="6936" s="1"/>
  <c r="P18" i="6936"/>
  <c r="V17" i="6936"/>
  <c r="Z17" i="6936" s="1"/>
  <c r="P17" i="6936"/>
  <c r="V16" i="6936"/>
  <c r="R16" i="6936"/>
  <c r="T16" i="6936" s="1"/>
  <c r="P16" i="6936"/>
  <c r="V15" i="6936"/>
  <c r="P15" i="6936"/>
  <c r="V14" i="6936"/>
  <c r="Z14" i="6936" s="1"/>
  <c r="P14" i="6936"/>
  <c r="V13" i="6936"/>
  <c r="P13" i="6936"/>
  <c r="V12" i="6936"/>
  <c r="R12" i="6936"/>
  <c r="T12" i="6936" s="1"/>
  <c r="P12" i="6936"/>
  <c r="V11" i="6936"/>
  <c r="Z11" i="6936" s="1"/>
  <c r="P11" i="6936"/>
  <c r="V10" i="6936"/>
  <c r="R10" i="6936"/>
  <c r="T10" i="6936" s="1"/>
  <c r="P10" i="6936"/>
  <c r="V9" i="6936"/>
  <c r="Z9" i="6936" s="1"/>
  <c r="P9" i="6936"/>
  <c r="V8" i="6936"/>
  <c r="R8" i="6936"/>
  <c r="T8" i="6936" s="1"/>
  <c r="P8" i="6936"/>
  <c r="V7" i="6936"/>
  <c r="P7" i="6936"/>
  <c r="V6" i="6936"/>
  <c r="W6" i="6936" s="1"/>
  <c r="R6" i="6936"/>
  <c r="T6" i="6936" s="1"/>
  <c r="P6" i="6936"/>
  <c r="V5" i="6936"/>
  <c r="P5" i="6936"/>
  <c r="V4" i="6936"/>
  <c r="W4" i="6936" s="1"/>
  <c r="R4" i="6936"/>
  <c r="T4" i="6936" s="1"/>
  <c r="P4" i="6936"/>
  <c r="V3" i="6936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P32" i="6942"/>
  <c r="V31" i="6942"/>
  <c r="P31" i="6942"/>
  <c r="V30" i="6942"/>
  <c r="W30" i="6942" s="1"/>
  <c r="AA30" i="6942" s="1"/>
  <c r="T30" i="6942"/>
  <c r="P30" i="6942"/>
  <c r="V29" i="6942"/>
  <c r="Z29" i="6942" s="1"/>
  <c r="P29" i="6942"/>
  <c r="W28" i="6942"/>
  <c r="V28" i="6942"/>
  <c r="P28" i="6942"/>
  <c r="V27" i="6942"/>
  <c r="P27" i="6942"/>
  <c r="V26" i="6942"/>
  <c r="W26" i="6942" s="1"/>
  <c r="P26" i="6942"/>
  <c r="V25" i="6942"/>
  <c r="Z25" i="6942" s="1"/>
  <c r="P25" i="6942"/>
  <c r="W24" i="6942"/>
  <c r="V24" i="6942"/>
  <c r="Z24" i="6942" s="1"/>
  <c r="T24" i="6942"/>
  <c r="P24" i="6942"/>
  <c r="V23" i="6942"/>
  <c r="P23" i="6942"/>
  <c r="V22" i="6942"/>
  <c r="W22" i="6942" s="1"/>
  <c r="T22" i="6942"/>
  <c r="P22" i="6942"/>
  <c r="V21" i="6942"/>
  <c r="Z21" i="6942" s="1"/>
  <c r="P21" i="6942"/>
  <c r="V20" i="6942"/>
  <c r="W20" i="6942" s="1"/>
  <c r="R20" i="6942"/>
  <c r="T20" i="6942" s="1"/>
  <c r="P20" i="6942"/>
  <c r="V19" i="6942"/>
  <c r="Z19" i="6942"/>
  <c r="P19" i="6942"/>
  <c r="V18" i="6942"/>
  <c r="W18" i="6942" s="1"/>
  <c r="R18" i="6942"/>
  <c r="T18" i="6942" s="1"/>
  <c r="P18" i="6942"/>
  <c r="V17" i="6942"/>
  <c r="Z17" i="6942" s="1"/>
  <c r="P17" i="6942"/>
  <c r="V16" i="6942"/>
  <c r="W16" i="6942" s="1"/>
  <c r="T16" i="6942"/>
  <c r="AA16" i="6942" s="1"/>
  <c r="P16" i="6942"/>
  <c r="V15" i="6942"/>
  <c r="Z15" i="6942" s="1"/>
  <c r="P15" i="6942"/>
  <c r="V14" i="6942"/>
  <c r="Y14" i="6942" s="1"/>
  <c r="T14" i="6942"/>
  <c r="P14" i="6942"/>
  <c r="V13" i="6942"/>
  <c r="Z13" i="6942" s="1"/>
  <c r="P13" i="6942"/>
  <c r="V12" i="6942"/>
  <c r="W12" i="6942" s="1"/>
  <c r="P12" i="6942"/>
  <c r="V11" i="6942"/>
  <c r="P11" i="6942"/>
  <c r="V10" i="6942"/>
  <c r="W10" i="6942" s="1"/>
  <c r="AA10" i="6942" s="1"/>
  <c r="R10" i="6942"/>
  <c r="T10" i="6942" s="1"/>
  <c r="P10" i="6942"/>
  <c r="V9" i="6942"/>
  <c r="Z9" i="6942" s="1"/>
  <c r="P9" i="6942"/>
  <c r="V8" i="6942"/>
  <c r="W8" i="6942" s="1"/>
  <c r="AA8" i="6942" s="1"/>
  <c r="Z8" i="6942"/>
  <c r="T8" i="6942"/>
  <c r="P8" i="6942"/>
  <c r="V7" i="6942"/>
  <c r="P7" i="6942"/>
  <c r="V6" i="6942"/>
  <c r="W6" i="6942" s="1"/>
  <c r="T6" i="6942"/>
  <c r="P6" i="6942"/>
  <c r="V5" i="6942"/>
  <c r="Z5" i="6942" s="1"/>
  <c r="P5" i="6942"/>
  <c r="V4" i="6942"/>
  <c r="W4" i="6942" s="1"/>
  <c r="AA4" i="6942" s="1"/>
  <c r="T4" i="6942"/>
  <c r="P4" i="6942"/>
  <c r="V3" i="6942"/>
  <c r="P3" i="6942"/>
  <c r="E37" i="6931"/>
  <c r="B37" i="6931"/>
  <c r="G38" i="6931"/>
  <c r="E38" i="6931"/>
  <c r="B39" i="6931" s="1"/>
  <c r="B38" i="6931"/>
  <c r="G37" i="6931"/>
  <c r="D37" i="6931"/>
  <c r="C37" i="6931"/>
  <c r="Y4" i="6935"/>
  <c r="Y8" i="6935"/>
  <c r="Y10" i="6935"/>
  <c r="Y12" i="6935"/>
  <c r="Y16" i="6935"/>
  <c r="Y30" i="6935"/>
  <c r="Y32" i="6935"/>
  <c r="AA4" i="6935"/>
  <c r="R3" i="6935"/>
  <c r="W3" i="6935"/>
  <c r="Z3" i="6935"/>
  <c r="R7" i="6935"/>
  <c r="T7" i="6935" s="1"/>
  <c r="AA7" i="6935" s="1"/>
  <c r="W7" i="6935"/>
  <c r="W9" i="6935"/>
  <c r="R11" i="6935"/>
  <c r="T11" i="6935" s="1"/>
  <c r="W13" i="6935"/>
  <c r="R15" i="6935"/>
  <c r="T15" i="6935" s="1"/>
  <c r="W15" i="6935"/>
  <c r="R17" i="6935"/>
  <c r="T17" i="6935" s="1"/>
  <c r="W17" i="6935"/>
  <c r="R19" i="6935"/>
  <c r="T19" i="6935" s="1"/>
  <c r="W19" i="6935"/>
  <c r="W21" i="6935"/>
  <c r="R23" i="6935"/>
  <c r="R27" i="6935"/>
  <c r="T27" i="6935" s="1"/>
  <c r="AA27" i="6935" s="1"/>
  <c r="W27" i="6935"/>
  <c r="R31" i="6935"/>
  <c r="T31" i="6935" s="1"/>
  <c r="W31" i="6935"/>
  <c r="R33" i="6935"/>
  <c r="T33" i="6935" s="1"/>
  <c r="Y3" i="6935"/>
  <c r="R3" i="6937"/>
  <c r="Y3" i="6937"/>
  <c r="W3" i="6937"/>
  <c r="AA3" i="6937" s="1"/>
  <c r="Z3" i="6937"/>
  <c r="W5" i="6937"/>
  <c r="R7" i="6937"/>
  <c r="T7" i="6937"/>
  <c r="AA7" i="6937" s="1"/>
  <c r="W7" i="6937"/>
  <c r="R11" i="6937"/>
  <c r="T11" i="6937"/>
  <c r="W13" i="6937"/>
  <c r="R15" i="6937"/>
  <c r="Y15" i="6937" s="1"/>
  <c r="T15" i="6937"/>
  <c r="AA15" i="6937" s="1"/>
  <c r="W15" i="6937"/>
  <c r="R17" i="6937"/>
  <c r="T17" i="6937" s="1"/>
  <c r="AA17" i="6937" s="1"/>
  <c r="W17" i="6937"/>
  <c r="R19" i="6937"/>
  <c r="T19" i="6937" s="1"/>
  <c r="AA19" i="6937" s="1"/>
  <c r="W19" i="6937"/>
  <c r="R21" i="6937"/>
  <c r="T21" i="6937" s="1"/>
  <c r="AA21" i="6937" s="1"/>
  <c r="W21" i="6937"/>
  <c r="R23" i="6937"/>
  <c r="W23" i="6937"/>
  <c r="R25" i="6937"/>
  <c r="T25" i="6937" s="1"/>
  <c r="AA25" i="6937" s="1"/>
  <c r="W25" i="6937"/>
  <c r="R27" i="6937"/>
  <c r="T27" i="6937" s="1"/>
  <c r="W29" i="6937"/>
  <c r="R31" i="6937"/>
  <c r="T31" i="6937" s="1"/>
  <c r="W31" i="6937"/>
  <c r="W33" i="6937"/>
  <c r="R3" i="6936"/>
  <c r="W3" i="6936"/>
  <c r="R5" i="6936"/>
  <c r="T5" i="6936" s="1"/>
  <c r="W5" i="6936"/>
  <c r="R7" i="6936"/>
  <c r="T7" i="6936" s="1"/>
  <c r="W7" i="6936"/>
  <c r="R9" i="6936"/>
  <c r="T9" i="6936" s="1"/>
  <c r="AA9" i="6936" s="1"/>
  <c r="W9" i="6936"/>
  <c r="R11" i="6936"/>
  <c r="T11" i="6936" s="1"/>
  <c r="W11" i="6936"/>
  <c r="R13" i="6936"/>
  <c r="W13" i="6936"/>
  <c r="R15" i="6936"/>
  <c r="T15" i="6936" s="1"/>
  <c r="W15" i="6936"/>
  <c r="R17" i="6936"/>
  <c r="W17" i="6936"/>
  <c r="R19" i="6936"/>
  <c r="T19" i="6936"/>
  <c r="W19" i="6936"/>
  <c r="R21" i="6936"/>
  <c r="T21" i="6936" s="1"/>
  <c r="AA21" i="6936" s="1"/>
  <c r="W21" i="6936"/>
  <c r="R23" i="6936"/>
  <c r="Y23" i="6936" s="1"/>
  <c r="W23" i="6936"/>
  <c r="R25" i="6936"/>
  <c r="T25" i="6936"/>
  <c r="W25" i="6936"/>
  <c r="R27" i="6936"/>
  <c r="T27" i="6936" s="1"/>
  <c r="W27" i="6936"/>
  <c r="R29" i="6936"/>
  <c r="W29" i="6936"/>
  <c r="R31" i="6936"/>
  <c r="T31" i="6936" s="1"/>
  <c r="R33" i="6936"/>
  <c r="Y4" i="6942"/>
  <c r="Y6" i="6942"/>
  <c r="Y8" i="6942"/>
  <c r="Y10" i="6942"/>
  <c r="Y16" i="6942"/>
  <c r="Y18" i="6942"/>
  <c r="Y20" i="6942"/>
  <c r="Y22" i="6942"/>
  <c r="Y24" i="6942"/>
  <c r="Y30" i="6942"/>
  <c r="Y32" i="6942"/>
  <c r="AA18" i="6942"/>
  <c r="AA22" i="6942"/>
  <c r="AA20" i="6942"/>
  <c r="W3" i="6942"/>
  <c r="R5" i="6942"/>
  <c r="T5" i="6942" s="1"/>
  <c r="W5" i="6942"/>
  <c r="W7" i="6942"/>
  <c r="R9" i="6942"/>
  <c r="Y9" i="6942" s="1"/>
  <c r="T9" i="6942"/>
  <c r="W9" i="6942"/>
  <c r="R11" i="6942"/>
  <c r="T11" i="6942" s="1"/>
  <c r="W11" i="6942"/>
  <c r="R13" i="6942"/>
  <c r="T13" i="6942" s="1"/>
  <c r="W13" i="6942"/>
  <c r="W15" i="6942"/>
  <c r="R17" i="6942"/>
  <c r="W17" i="6942"/>
  <c r="R19" i="6942"/>
  <c r="T19" i="6942" s="1"/>
  <c r="W19" i="6942"/>
  <c r="R21" i="6942"/>
  <c r="T21" i="6942" s="1"/>
  <c r="W21" i="6942"/>
  <c r="R23" i="6942"/>
  <c r="T23" i="6942"/>
  <c r="W23" i="6942"/>
  <c r="R25" i="6942"/>
  <c r="T25" i="6942" s="1"/>
  <c r="AA25" i="6942" s="1"/>
  <c r="W25" i="6942"/>
  <c r="W27" i="6942"/>
  <c r="R29" i="6942"/>
  <c r="T29" i="6942" s="1"/>
  <c r="W29" i="6942"/>
  <c r="R31" i="6942"/>
  <c r="T31" i="6942" s="1"/>
  <c r="W31" i="6942"/>
  <c r="R33" i="6942"/>
  <c r="T33" i="6942" s="1"/>
  <c r="AA33" i="6942" s="1"/>
  <c r="W33" i="6942"/>
  <c r="Y31" i="6935"/>
  <c r="Y15" i="6935"/>
  <c r="Y7" i="6935"/>
  <c r="Y19" i="6935"/>
  <c r="T3" i="6935"/>
  <c r="Y31" i="6937"/>
  <c r="Y7" i="6937"/>
  <c r="Y17" i="6937"/>
  <c r="T3" i="6937"/>
  <c r="T3" i="6936"/>
  <c r="AA3" i="6936" s="1"/>
  <c r="Y19" i="6936"/>
  <c r="Y11" i="6936"/>
  <c r="Y25" i="6936"/>
  <c r="Y15" i="6936"/>
  <c r="Y7" i="6936"/>
  <c r="Y29" i="6942"/>
  <c r="Y23" i="6942"/>
  <c r="AM6" i="6935"/>
  <c r="AN6" i="6935" s="1"/>
  <c r="AO6" i="6935" s="1"/>
  <c r="AM9" i="6935"/>
  <c r="AN9" i="6935" s="1"/>
  <c r="AO9" i="6935" s="1"/>
  <c r="AM14" i="6935"/>
  <c r="AN14" i="6935"/>
  <c r="AO14" i="6935" s="1"/>
  <c r="AM13" i="6935"/>
  <c r="AN13" i="6935"/>
  <c r="AO13" i="6935" s="1"/>
  <c r="AM18" i="6935"/>
  <c r="AN18" i="6935" s="1"/>
  <c r="AO18" i="6935" s="1"/>
  <c r="AM17" i="6935"/>
  <c r="AN17" i="6935" s="1"/>
  <c r="AO17" i="6935" s="1"/>
  <c r="AM22" i="6935"/>
  <c r="AN22" i="6935"/>
  <c r="AO22" i="6935" s="1"/>
  <c r="AM21" i="6935"/>
  <c r="AN21" i="6935"/>
  <c r="AO21" i="6935" s="1"/>
  <c r="AM26" i="6935"/>
  <c r="AN26" i="6935" s="1"/>
  <c r="AO26" i="6935" s="1"/>
  <c r="AM30" i="6935"/>
  <c r="AN30" i="6935"/>
  <c r="AO30" i="6935" s="1"/>
  <c r="AM29" i="6935"/>
  <c r="AN29" i="6935" s="1"/>
  <c r="AO29" i="6935" s="1"/>
  <c r="AM7" i="6935"/>
  <c r="AN7" i="6935" s="1"/>
  <c r="AO7" i="6935" s="1"/>
  <c r="AM12" i="6935"/>
  <c r="AN12" i="6935" s="1"/>
  <c r="AO12" i="6935" s="1"/>
  <c r="AM16" i="6935"/>
  <c r="AN16" i="6935" s="1"/>
  <c r="AO16" i="6935" s="1"/>
  <c r="AM15" i="6935"/>
  <c r="AN15" i="6935" s="1"/>
  <c r="AO15" i="6935" s="1"/>
  <c r="AM20" i="6935"/>
  <c r="AN20" i="6935" s="1"/>
  <c r="AO20" i="6935" s="1"/>
  <c r="AM19" i="6935"/>
  <c r="AN19" i="6935"/>
  <c r="AO19" i="6935" s="1"/>
  <c r="AM24" i="6935"/>
  <c r="AN24" i="6935" s="1"/>
  <c r="AO24" i="6935" s="1"/>
  <c r="AM28" i="6935"/>
  <c r="AN28" i="6935" s="1"/>
  <c r="AO28" i="6935" s="1"/>
  <c r="AM27" i="6935"/>
  <c r="AN27" i="6935" s="1"/>
  <c r="AO27" i="6935" s="1"/>
  <c r="AM32" i="6935"/>
  <c r="AN32" i="6935"/>
  <c r="AO32" i="6935" s="1"/>
  <c r="AM31" i="6935"/>
  <c r="AN31" i="6935" s="1"/>
  <c r="AO31" i="6935" s="1"/>
  <c r="AM6" i="6937"/>
  <c r="AN6" i="6937" s="1"/>
  <c r="AO6" i="6937" s="1"/>
  <c r="AM5" i="6937"/>
  <c r="AN5" i="6937" s="1"/>
  <c r="AO5" i="6937" s="1"/>
  <c r="AM14" i="6937"/>
  <c r="AN14" i="6937"/>
  <c r="AO14" i="6937" s="1"/>
  <c r="AM13" i="6937"/>
  <c r="AN13" i="6937" s="1"/>
  <c r="AO13" i="6937" s="1"/>
  <c r="AM18" i="6937"/>
  <c r="AN18" i="6937" s="1"/>
  <c r="AO18" i="6937" s="1"/>
  <c r="AM17" i="6937"/>
  <c r="AN17" i="6937" s="1"/>
  <c r="AO17" i="6937"/>
  <c r="AM22" i="6937"/>
  <c r="AN22" i="6937" s="1"/>
  <c r="AO22" i="6937" s="1"/>
  <c r="AM21" i="6937"/>
  <c r="AN21" i="6937"/>
  <c r="AO21" i="6937" s="1"/>
  <c r="AM26" i="6937"/>
  <c r="AN26" i="6937" s="1"/>
  <c r="AO26" i="6937" s="1"/>
  <c r="AM25" i="6937"/>
  <c r="AN25" i="6937" s="1"/>
  <c r="AO25" i="6937" s="1"/>
  <c r="AM30" i="6937"/>
  <c r="AN30" i="6937" s="1"/>
  <c r="AO30" i="6937" s="1"/>
  <c r="AM29" i="6937"/>
  <c r="AN29" i="6937" s="1"/>
  <c r="AO29" i="6937" s="1"/>
  <c r="AM33" i="6937"/>
  <c r="AN33" i="6937"/>
  <c r="AO33" i="6937" s="1"/>
  <c r="AM4" i="6937"/>
  <c r="AN4" i="6937" s="1"/>
  <c r="AO4" i="6937" s="1"/>
  <c r="AM3" i="6937"/>
  <c r="AN3" i="6937"/>
  <c r="AO3" i="6937" s="1"/>
  <c r="AM12" i="6937"/>
  <c r="AN12" i="6937" s="1"/>
  <c r="AO12" i="6937"/>
  <c r="AM11" i="6937"/>
  <c r="AN11" i="6937" s="1"/>
  <c r="AO11" i="6937" s="1"/>
  <c r="AM16" i="6937"/>
  <c r="AN16" i="6937" s="1"/>
  <c r="AO16" i="6937" s="1"/>
  <c r="AM15" i="6937"/>
  <c r="AN15" i="6937" s="1"/>
  <c r="AO15" i="6937" s="1"/>
  <c r="AM20" i="6937"/>
  <c r="AN20" i="6937" s="1"/>
  <c r="AO20" i="6937" s="1"/>
  <c r="AM19" i="6937"/>
  <c r="AN19" i="6937" s="1"/>
  <c r="AO19" i="6937" s="1"/>
  <c r="AM24" i="6937"/>
  <c r="AN24" i="6937" s="1"/>
  <c r="AO24" i="6937" s="1"/>
  <c r="AM23" i="6937"/>
  <c r="AN23" i="6937" s="1"/>
  <c r="AO23" i="6937" s="1"/>
  <c r="AM28" i="6937"/>
  <c r="AN28" i="6937" s="1"/>
  <c r="AO28" i="6937"/>
  <c r="AM27" i="6937"/>
  <c r="AN27" i="6937"/>
  <c r="AO27" i="6937" s="1"/>
  <c r="AM32" i="6937"/>
  <c r="AN32" i="6937" s="1"/>
  <c r="AO32" i="6937" s="1"/>
  <c r="AM31" i="6937"/>
  <c r="AN31" i="6937" s="1"/>
  <c r="AO31" i="6937" s="1"/>
  <c r="AM6" i="6936"/>
  <c r="AN6" i="6936"/>
  <c r="AO6" i="6936" s="1"/>
  <c r="AM5" i="6936"/>
  <c r="AN5" i="6936" s="1"/>
  <c r="AO5" i="6936" s="1"/>
  <c r="AM10" i="6936"/>
  <c r="AN10" i="6936" s="1"/>
  <c r="AO10" i="6936" s="1"/>
  <c r="AM9" i="6936"/>
  <c r="AN9" i="6936" s="1"/>
  <c r="AO9" i="6936" s="1"/>
  <c r="AM14" i="6936"/>
  <c r="AN14" i="6936" s="1"/>
  <c r="AO14" i="6936" s="1"/>
  <c r="AM13" i="6936"/>
  <c r="AN13" i="6936" s="1"/>
  <c r="AO13" i="6936"/>
  <c r="AM18" i="6936"/>
  <c r="AN18" i="6936" s="1"/>
  <c r="AO18" i="6936" s="1"/>
  <c r="AM17" i="6936"/>
  <c r="AN17" i="6936" s="1"/>
  <c r="AO17" i="6936" s="1"/>
  <c r="AM22" i="6936"/>
  <c r="AN22" i="6936" s="1"/>
  <c r="AO22" i="6936" s="1"/>
  <c r="AM21" i="6936"/>
  <c r="AN21" i="6936" s="1"/>
  <c r="AO21" i="6936" s="1"/>
  <c r="AM26" i="6936"/>
  <c r="AN26" i="6936"/>
  <c r="AO26" i="6936" s="1"/>
  <c r="AM25" i="6936"/>
  <c r="AN25" i="6936" s="1"/>
  <c r="AO25" i="6936" s="1"/>
  <c r="AM4" i="6936"/>
  <c r="AN4" i="6936" s="1"/>
  <c r="AO4" i="6936" s="1"/>
  <c r="AM3" i="6936"/>
  <c r="AN3" i="6936" s="1"/>
  <c r="AM8" i="6936"/>
  <c r="AN8" i="6936"/>
  <c r="AO8" i="6936" s="1"/>
  <c r="AM7" i="6936"/>
  <c r="AN7" i="6936" s="1"/>
  <c r="AO7" i="6936" s="1"/>
  <c r="AM12" i="6936"/>
  <c r="AN12" i="6936"/>
  <c r="AO12" i="6936" s="1"/>
  <c r="AM11" i="6936"/>
  <c r="AN11" i="6936"/>
  <c r="AO11" i="6936" s="1"/>
  <c r="AM16" i="6936"/>
  <c r="AN16" i="6936"/>
  <c r="AO16" i="6936" s="1"/>
  <c r="AM20" i="6936"/>
  <c r="AN20" i="6936" s="1"/>
  <c r="AO20" i="6936" s="1"/>
  <c r="AM19" i="6936"/>
  <c r="AN19" i="6936" s="1"/>
  <c r="AO19" i="6936" s="1"/>
  <c r="AM24" i="6936"/>
  <c r="AN24" i="6936"/>
  <c r="AO24" i="6936" s="1"/>
  <c r="AM23" i="6936"/>
  <c r="AN23" i="6936" s="1"/>
  <c r="AO23" i="6936" s="1"/>
  <c r="AM28" i="6936"/>
  <c r="AN28" i="6936" s="1"/>
  <c r="AO28" i="6936" s="1"/>
  <c r="AM27" i="6936"/>
  <c r="AN27" i="6936" s="1"/>
  <c r="AO27" i="6936" s="1"/>
  <c r="AM31" i="6936"/>
  <c r="AN31" i="6936" s="1"/>
  <c r="AO31" i="6936" s="1"/>
  <c r="W8" i="6936"/>
  <c r="Y8" i="6936"/>
  <c r="W12" i="6936"/>
  <c r="AA12" i="6936"/>
  <c r="W16" i="6936"/>
  <c r="Y16" i="6936"/>
  <c r="W20" i="6936"/>
  <c r="AA20" i="6936" s="1"/>
  <c r="Y20" i="6936"/>
  <c r="W24" i="6936"/>
  <c r="W28" i="6936"/>
  <c r="AA28" i="6936"/>
  <c r="Y28" i="6936"/>
  <c r="Z4" i="6942"/>
  <c r="Z4" i="6936"/>
  <c r="W10" i="6936"/>
  <c r="AA10" i="6936"/>
  <c r="W14" i="6936"/>
  <c r="W22" i="6936"/>
  <c r="W26" i="6936"/>
  <c r="AA26" i="6936"/>
  <c r="Y26" i="6936"/>
  <c r="Y4" i="6936"/>
  <c r="Z8" i="6936"/>
  <c r="Z12" i="6936"/>
  <c r="Z16" i="6936"/>
  <c r="Z20" i="6936"/>
  <c r="Z24" i="6936"/>
  <c r="Z28" i="6936"/>
  <c r="Y32" i="6937"/>
  <c r="W6" i="6935"/>
  <c r="W10" i="6935"/>
  <c r="W14" i="6935"/>
  <c r="W18" i="6935"/>
  <c r="W22" i="6935"/>
  <c r="Z30" i="6935"/>
  <c r="Z6" i="6942"/>
  <c r="Z10" i="6942"/>
  <c r="Z14" i="6942"/>
  <c r="Z18" i="6942"/>
  <c r="Z22" i="6942"/>
  <c r="Z26" i="6942"/>
  <c r="Z30" i="6942"/>
  <c r="T32" i="6936"/>
  <c r="Z4" i="6937"/>
  <c r="Z12" i="6937"/>
  <c r="Z18" i="6937"/>
  <c r="Z20" i="6937"/>
  <c r="Z22" i="6937"/>
  <c r="Z24" i="6937"/>
  <c r="Z26" i="6937"/>
  <c r="Z28" i="6937"/>
  <c r="Z8" i="6935"/>
  <c r="Z16" i="6935"/>
  <c r="Z32" i="6935"/>
  <c r="Z31" i="6935"/>
  <c r="AM33" i="6935" l="1"/>
  <c r="AN33" i="6935" s="1"/>
  <c r="AO33" i="6935" s="1"/>
  <c r="Z33" i="6935"/>
  <c r="AA32" i="6935"/>
  <c r="Z29" i="6935"/>
  <c r="AA28" i="6935"/>
  <c r="Z27" i="6935"/>
  <c r="W26" i="6935"/>
  <c r="AA26" i="6935" s="1"/>
  <c r="AM25" i="6935"/>
  <c r="AN25" i="6935" s="1"/>
  <c r="AO25" i="6935" s="1"/>
  <c r="AM23" i="6935"/>
  <c r="AN23" i="6935" s="1"/>
  <c r="AO23" i="6935" s="1"/>
  <c r="W23" i="6935"/>
  <c r="AA19" i="6935"/>
  <c r="L45" i="6935"/>
  <c r="AA14" i="6935"/>
  <c r="Z13" i="6935"/>
  <c r="AM10" i="6935"/>
  <c r="AN10" i="6935" s="1"/>
  <c r="AO10" i="6935" s="1"/>
  <c r="AM11" i="6935"/>
  <c r="AN11" i="6935" s="1"/>
  <c r="AO11" i="6935" s="1"/>
  <c r="M44" i="6935"/>
  <c r="Z9" i="6935"/>
  <c r="AM8" i="6935"/>
  <c r="AN8" i="6935" s="1"/>
  <c r="AO8" i="6935" s="1"/>
  <c r="AJ36" i="6935"/>
  <c r="AM5" i="6935"/>
  <c r="AN5" i="6935" s="1"/>
  <c r="AO5" i="6935" s="1"/>
  <c r="AM3" i="6935"/>
  <c r="AN3" i="6935" s="1"/>
  <c r="AM4" i="6935"/>
  <c r="AN4" i="6935" s="1"/>
  <c r="AO4" i="6935" s="1"/>
  <c r="W32" i="6937"/>
  <c r="AA32" i="6937" s="1"/>
  <c r="W30" i="6937"/>
  <c r="AA30" i="6937" s="1"/>
  <c r="Y30" i="6937"/>
  <c r="Z25" i="6937"/>
  <c r="Y22" i="6937"/>
  <c r="Z21" i="6937"/>
  <c r="Z17" i="6937"/>
  <c r="M44" i="6937"/>
  <c r="Z13" i="6937"/>
  <c r="Z10" i="6937"/>
  <c r="AM10" i="6937"/>
  <c r="AN10" i="6937" s="1"/>
  <c r="AO10" i="6937" s="1"/>
  <c r="AM9" i="6937"/>
  <c r="AN9" i="6937" s="1"/>
  <c r="AO9" i="6937" s="1"/>
  <c r="Z9" i="6937"/>
  <c r="Y8" i="6937"/>
  <c r="AM8" i="6937"/>
  <c r="AN8" i="6937" s="1"/>
  <c r="AO8" i="6937" s="1"/>
  <c r="AJ36" i="6937"/>
  <c r="AM7" i="6937"/>
  <c r="AN7" i="6937" s="1"/>
  <c r="AO7" i="6937" s="1"/>
  <c r="Z5" i="6937"/>
  <c r="AJ33" i="6936"/>
  <c r="AM32" i="6936"/>
  <c r="AN32" i="6936" s="1"/>
  <c r="AO32" i="6936" s="1"/>
  <c r="Z32" i="6936"/>
  <c r="AA32" i="6936"/>
  <c r="Y32" i="6936"/>
  <c r="L45" i="6936"/>
  <c r="W31" i="6936"/>
  <c r="AM30" i="6936"/>
  <c r="AN30" i="6936" s="1"/>
  <c r="AO30" i="6936" s="1"/>
  <c r="AM29" i="6936"/>
  <c r="AN29" i="6936" s="1"/>
  <c r="AO29" i="6936" s="1"/>
  <c r="Z27" i="6936"/>
  <c r="M44" i="6936"/>
  <c r="W18" i="6936"/>
  <c r="AA18" i="6936" s="1"/>
  <c r="AM15" i="6936"/>
  <c r="AN15" i="6936" s="1"/>
  <c r="AO15" i="6936" s="1"/>
  <c r="Z10" i="6936"/>
  <c r="AA6" i="6936"/>
  <c r="Z6" i="6936"/>
  <c r="W36" i="6936"/>
  <c r="AJ36" i="6936"/>
  <c r="Z3" i="6936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J30" i="6942"/>
  <c r="AM30" i="6942"/>
  <c r="AN30" i="6942" s="1"/>
  <c r="AO30" i="6942" s="1"/>
  <c r="AM29" i="6942"/>
  <c r="AN29" i="6942" s="1"/>
  <c r="AO29" i="6942" s="1"/>
  <c r="AA29" i="6942"/>
  <c r="AJ28" i="6942"/>
  <c r="AM28" i="6942"/>
  <c r="AN28" i="6942" s="1"/>
  <c r="AO28" i="6942" s="1"/>
  <c r="AJ27" i="6942"/>
  <c r="AM27" i="6942"/>
  <c r="AN27" i="6942" s="1"/>
  <c r="AO27" i="6942" s="1"/>
  <c r="AJ26" i="6942"/>
  <c r="AM26" i="6942"/>
  <c r="AN26" i="6942" s="1"/>
  <c r="AO26" i="6942" s="1"/>
  <c r="AJ25" i="6942"/>
  <c r="AM25" i="6942"/>
  <c r="AN25" i="6942" s="1"/>
  <c r="AO25" i="6942" s="1"/>
  <c r="AA24" i="6942"/>
  <c r="AJ24" i="6942"/>
  <c r="AM24" i="6942"/>
  <c r="AN24" i="6942" s="1"/>
  <c r="AO24" i="6942" s="1"/>
  <c r="Z23" i="6942"/>
  <c r="AM23" i="6942"/>
  <c r="AN23" i="6942" s="1"/>
  <c r="AO23" i="6942" s="1"/>
  <c r="AJ22" i="6942"/>
  <c r="AM22" i="6942"/>
  <c r="AN22" i="6942" s="1"/>
  <c r="AO22" i="6942" s="1"/>
  <c r="AJ21" i="6942"/>
  <c r="AM21" i="6942"/>
  <c r="AN21" i="6942" s="1"/>
  <c r="AO21" i="6942" s="1"/>
  <c r="AJ20" i="6942"/>
  <c r="AM20" i="6942"/>
  <c r="AN20" i="6942" s="1"/>
  <c r="AO20" i="6942" s="1"/>
  <c r="AJ19" i="6942"/>
  <c r="AM19" i="6942"/>
  <c r="AN19" i="6942" s="1"/>
  <c r="AO19" i="6942" s="1"/>
  <c r="AM18" i="6942"/>
  <c r="AN18" i="6942" s="1"/>
  <c r="AO18" i="6942" s="1"/>
  <c r="AJ17" i="6942"/>
  <c r="AM17" i="6942"/>
  <c r="AN17" i="6942" s="1"/>
  <c r="AO17" i="6942" s="1"/>
  <c r="AJ16" i="6942"/>
  <c r="AM16" i="6942"/>
  <c r="AN16" i="6942" s="1"/>
  <c r="AO16" i="6942" s="1"/>
  <c r="AJ15" i="6942"/>
  <c r="AM15" i="6942"/>
  <c r="AN15" i="6942" s="1"/>
  <c r="AO15" i="6942" s="1"/>
  <c r="W14" i="6942"/>
  <c r="AA14" i="6942" s="1"/>
  <c r="AJ14" i="6942"/>
  <c r="AM14" i="6942"/>
  <c r="AN14" i="6942" s="1"/>
  <c r="AO14" i="6942" s="1"/>
  <c r="AJ13" i="6942"/>
  <c r="AM13" i="6942"/>
  <c r="AN13" i="6942" s="1"/>
  <c r="AO13" i="6942" s="1"/>
  <c r="AJ12" i="6942"/>
  <c r="AM12" i="6942"/>
  <c r="AN12" i="6942" s="1"/>
  <c r="AO12" i="6942" s="1"/>
  <c r="AJ11" i="6942"/>
  <c r="AM11" i="6942"/>
  <c r="AN11" i="6942" s="1"/>
  <c r="AO11" i="6942" s="1"/>
  <c r="AJ10" i="6942"/>
  <c r="AM10" i="6942"/>
  <c r="AN10" i="6942" s="1"/>
  <c r="AO10" i="6942" s="1"/>
  <c r="AJ9" i="6942"/>
  <c r="AM9" i="6942"/>
  <c r="AN9" i="6942" s="1"/>
  <c r="AO9" i="6942" s="1"/>
  <c r="AJ8" i="6942"/>
  <c r="AM8" i="6942"/>
  <c r="AN8" i="6942" s="1"/>
  <c r="AO8" i="6942" s="1"/>
  <c r="AJ7" i="6942"/>
  <c r="AM7" i="6942"/>
  <c r="AN7" i="6942" s="1"/>
  <c r="AO7" i="6942" s="1"/>
  <c r="AM6" i="6942"/>
  <c r="AN6" i="6942" s="1"/>
  <c r="AO6" i="6942" s="1"/>
  <c r="AJ5" i="6942"/>
  <c r="AM5" i="6942"/>
  <c r="AN5" i="6942" s="1"/>
  <c r="AO5" i="6942" s="1"/>
  <c r="L44" i="6942"/>
  <c r="AJ4" i="6942"/>
  <c r="AM4" i="6942"/>
  <c r="AN4" i="6942" s="1"/>
  <c r="AO4" i="6942" s="1"/>
  <c r="M44" i="6942"/>
  <c r="AJ3" i="6942"/>
  <c r="AM3" i="6942"/>
  <c r="AN3" i="6942" s="1"/>
  <c r="AO3" i="6942" s="1"/>
  <c r="T33" i="6937"/>
  <c r="AA33" i="6937" s="1"/>
  <c r="Y33" i="6937"/>
  <c r="Y33" i="6935"/>
  <c r="Z31" i="6942"/>
  <c r="T30" i="6936"/>
  <c r="AA30" i="6936" s="1"/>
  <c r="Y30" i="6936"/>
  <c r="Z30" i="6936"/>
  <c r="R29" i="6935"/>
  <c r="T28" i="6942"/>
  <c r="AA28" i="6942" s="1"/>
  <c r="Y28" i="6942"/>
  <c r="Y28" i="6935"/>
  <c r="Z28" i="6935"/>
  <c r="Y27" i="6942"/>
  <c r="T27" i="6942"/>
  <c r="AA27" i="6942"/>
  <c r="Y27" i="6936"/>
  <c r="Z27" i="6942"/>
  <c r="T26" i="6942"/>
  <c r="AA26" i="6942" s="1"/>
  <c r="Y26" i="6942"/>
  <c r="S36" i="6942"/>
  <c r="T25" i="6935"/>
  <c r="AA25" i="6935" s="1"/>
  <c r="Y25" i="6935"/>
  <c r="Y25" i="6937"/>
  <c r="AA25" i="6936"/>
  <c r="Y24" i="6936"/>
  <c r="AA24" i="6937"/>
  <c r="T23" i="6936"/>
  <c r="T22" i="6936"/>
  <c r="AA22" i="6936" s="1"/>
  <c r="Y22" i="6936"/>
  <c r="T21" i="6935"/>
  <c r="AA21" i="6935" s="1"/>
  <c r="Y21" i="6935"/>
  <c r="Z21" i="6935"/>
  <c r="Y21" i="6942"/>
  <c r="Y21" i="6936"/>
  <c r="Y21" i="6937"/>
  <c r="Y19" i="6942"/>
  <c r="Y19" i="6937"/>
  <c r="Z18" i="6936"/>
  <c r="Y17" i="6935"/>
  <c r="Z16" i="6937"/>
  <c r="T15" i="6942"/>
  <c r="Y15" i="6942"/>
  <c r="AA14" i="6936"/>
  <c r="Y14" i="6936"/>
  <c r="Y14" i="6935"/>
  <c r="R13" i="6937"/>
  <c r="R13" i="6935"/>
  <c r="T12" i="6942"/>
  <c r="AA12" i="6942" s="1"/>
  <c r="Y12" i="6942"/>
  <c r="Y12" i="6936"/>
  <c r="AA12" i="6935"/>
  <c r="Y10" i="6936"/>
  <c r="R9" i="6937"/>
  <c r="R9" i="6935"/>
  <c r="S36" i="6935"/>
  <c r="AA8" i="6937"/>
  <c r="Z8" i="6937"/>
  <c r="R7" i="6942"/>
  <c r="S36" i="6936"/>
  <c r="Y6" i="6935"/>
  <c r="Z6" i="6937"/>
  <c r="Y6" i="6936"/>
  <c r="AA6" i="6942"/>
  <c r="R5" i="6937"/>
  <c r="R5" i="6935"/>
  <c r="Z5" i="6935"/>
  <c r="F37" i="6931"/>
  <c r="B40" i="6931"/>
  <c r="R3" i="6942"/>
  <c r="Z3" i="6942"/>
  <c r="AO3" i="6935"/>
  <c r="AN36" i="6935"/>
  <c r="AN37" i="6935" s="1"/>
  <c r="AN36" i="6936"/>
  <c r="AN37" i="6936" s="1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AA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AA8" i="6936"/>
  <c r="Z25" i="6935"/>
  <c r="AA15" i="6936"/>
  <c r="AA11" i="6936"/>
  <c r="AA7" i="6936"/>
  <c r="AA33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T36" i="6936"/>
  <c r="AA5" i="6936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Z36" i="6937" l="1"/>
  <c r="AN36" i="6937"/>
  <c r="AN37" i="6937" s="1"/>
  <c r="AN36" i="6942"/>
  <c r="AN37" i="6942" s="1"/>
  <c r="AJ36" i="6942"/>
  <c r="T29" i="6935"/>
  <c r="AA29" i="6935" s="1"/>
  <c r="Y29" i="6935"/>
  <c r="AA36" i="6936"/>
  <c r="Z36" i="6936"/>
  <c r="T13" i="6935"/>
  <c r="AA13" i="6935" s="1"/>
  <c r="Y13" i="6935"/>
  <c r="T13" i="6937"/>
  <c r="AA13" i="6937" s="1"/>
  <c r="Y13" i="6937"/>
  <c r="Y9" i="6937"/>
  <c r="T9" i="6937"/>
  <c r="AA9" i="6937" s="1"/>
  <c r="T9" i="6935"/>
  <c r="AA9" i="6935" s="1"/>
  <c r="Y9" i="6935"/>
  <c r="T7" i="6942"/>
  <c r="Y7" i="6942"/>
  <c r="Y36" i="6936"/>
  <c r="T5" i="6935"/>
  <c r="AA5" i="6935" s="1"/>
  <c r="Y5" i="6935"/>
  <c r="T5" i="6937"/>
  <c r="AA5" i="6937" s="1"/>
  <c r="Y5" i="6937"/>
  <c r="R36" i="6937"/>
  <c r="Y36" i="6942"/>
  <c r="Z36" i="6942"/>
  <c r="W36" i="6942"/>
  <c r="AA11" i="6937"/>
  <c r="W36" i="6937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Y36" i="6937" l="1"/>
  <c r="T36" i="6937"/>
  <c r="AA36" i="6937"/>
  <c r="AA7" i="6942"/>
  <c r="AA36" i="6942" s="1"/>
  <c r="T36" i="6942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<sst xmlns="http://schemas.openxmlformats.org/spreadsheetml/2006/main" count="299" uniqueCount="77">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</sst>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activeCell="C34" sqref="C34:D34"/>
      <selection pane="bottomLeft" activeCell="C34" sqref="C34:D3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20131201</v>
      </c>
      <c r="B6" s="22">
        <v>111302</v>
      </c>
      <c r="C6" s="23">
        <v>55.692629166666698</v>
      </c>
      <c r="D6" s="23">
        <v>26.031666666666698</v>
      </c>
      <c r="E6" s="24">
        <v>3875.5529999999999</v>
      </c>
      <c r="F6" s="25">
        <v>3.4820155972E-2</v>
      </c>
      <c r="G6" s="21"/>
    </row>
    <row r="7" spans="1:8" x14ac:dyDescent="0.2">
      <c r="A7" s="21">
        <v>20131202</v>
      </c>
      <c r="B7" s="22">
        <v>116161.2234</v>
      </c>
      <c r="C7" s="23">
        <v>56.386808333333299</v>
      </c>
      <c r="D7" s="23">
        <v>25.663987500000001</v>
      </c>
      <c r="E7" s="24">
        <v>3941.3780000000002</v>
      </c>
      <c r="F7" s="25">
        <v>3.39302383759E-2</v>
      </c>
      <c r="G7" s="21"/>
    </row>
    <row r="8" spans="1:8" x14ac:dyDescent="0.2">
      <c r="A8" s="21">
        <v>20131203</v>
      </c>
      <c r="B8" s="22">
        <v>128792.931</v>
      </c>
      <c r="C8" s="23">
        <v>57.437465277777797</v>
      </c>
      <c r="D8" s="23">
        <v>26.1963222222222</v>
      </c>
      <c r="E8" s="24">
        <v>4396.1400000000003</v>
      </c>
      <c r="F8" s="25">
        <v>3.4133395100700001E-2</v>
      </c>
      <c r="G8" s="21"/>
    </row>
    <row r="9" spans="1:8" x14ac:dyDescent="0.2">
      <c r="A9" s="21">
        <v>20131204</v>
      </c>
      <c r="B9" s="22">
        <v>137341.62</v>
      </c>
      <c r="C9" s="23">
        <v>56.938316666666701</v>
      </c>
      <c r="D9" s="23">
        <v>26.1581333333333</v>
      </c>
      <c r="E9" s="24">
        <v>4647.348</v>
      </c>
      <c r="F9" s="25">
        <v>3.3837870850799999E-2</v>
      </c>
      <c r="G9" s="21"/>
    </row>
    <row r="10" spans="1:8" x14ac:dyDescent="0.2">
      <c r="A10" s="21">
        <v>20131205</v>
      </c>
      <c r="B10" s="22">
        <v>138154.65100000001</v>
      </c>
      <c r="C10" s="23">
        <v>56.702523611111097</v>
      </c>
      <c r="D10" s="23">
        <v>26.0400375</v>
      </c>
      <c r="E10" s="24">
        <v>4663.2606451559996</v>
      </c>
      <c r="F10" s="25">
        <v>3.37539171602E-2</v>
      </c>
      <c r="G10" s="21"/>
    </row>
    <row r="11" spans="1:8" x14ac:dyDescent="0.2">
      <c r="A11" s="21">
        <v>20131206</v>
      </c>
      <c r="B11" s="22">
        <v>134879.62</v>
      </c>
      <c r="C11" s="23">
        <v>55.281975000000003</v>
      </c>
      <c r="D11" s="23">
        <v>26.093937499999999</v>
      </c>
      <c r="E11" s="24">
        <v>4662.37526256</v>
      </c>
      <c r="F11" s="25">
        <v>3.4566936521300003E-2</v>
      </c>
      <c r="G11" s="21"/>
    </row>
    <row r="12" spans="1:8" x14ac:dyDescent="0.2">
      <c r="A12" s="21">
        <v>20131207</v>
      </c>
      <c r="B12" s="22">
        <v>125315.48</v>
      </c>
      <c r="C12" s="23">
        <v>54.009712499999999</v>
      </c>
      <c r="D12" s="23">
        <v>26.039037499999999</v>
      </c>
      <c r="E12" s="24">
        <v>4354.5613078799997</v>
      </c>
      <c r="F12" s="25">
        <v>3.4748790076700002E-2</v>
      </c>
      <c r="G12" s="21"/>
    </row>
    <row r="13" spans="1:8" x14ac:dyDescent="0.2">
      <c r="A13" s="21">
        <v>20131208</v>
      </c>
      <c r="B13" s="22">
        <v>115579.41</v>
      </c>
      <c r="C13" s="23">
        <v>57.5470166666667</v>
      </c>
      <c r="D13" s="23">
        <v>26.133791666666699</v>
      </c>
      <c r="E13" s="24">
        <v>4104.5189129999999</v>
      </c>
      <c r="F13" s="25">
        <v>3.5512544258499999E-2</v>
      </c>
      <c r="G13" s="21"/>
    </row>
    <row r="14" spans="1:8" x14ac:dyDescent="0.2">
      <c r="A14" s="21">
        <v>20131209</v>
      </c>
      <c r="B14" s="22">
        <v>118032.28</v>
      </c>
      <c r="C14" s="23">
        <v>56.975829166666699</v>
      </c>
      <c r="D14" s="23">
        <v>26.082841666666699</v>
      </c>
      <c r="E14" s="24">
        <v>4101.6790065599998</v>
      </c>
      <c r="F14" s="25">
        <v>3.4750485261800003E-2</v>
      </c>
      <c r="G14" s="21"/>
    </row>
    <row r="15" spans="1:8" x14ac:dyDescent="0.2">
      <c r="A15" s="21">
        <v>20131210</v>
      </c>
      <c r="B15" s="22">
        <v>131885.13</v>
      </c>
      <c r="C15" s="23">
        <v>56.79</v>
      </c>
      <c r="D15" s="23">
        <v>26.06</v>
      </c>
      <c r="E15" s="24">
        <v>4621.6423040400005</v>
      </c>
      <c r="F15" s="25">
        <v>3.5042937016800002E-2</v>
      </c>
      <c r="G15" s="21"/>
    </row>
    <row r="16" spans="1:8" x14ac:dyDescent="0.2">
      <c r="A16" s="21">
        <v>20131211</v>
      </c>
      <c r="B16" s="22">
        <v>139338.65900000001</v>
      </c>
      <c r="C16" s="23">
        <v>58.067011999999998</v>
      </c>
      <c r="D16" s="23">
        <v>26.103376000000001</v>
      </c>
      <c r="E16" s="24">
        <v>4852.7619539039997</v>
      </c>
      <c r="F16" s="25">
        <v>3.4827103897300003E-2</v>
      </c>
      <c r="G16" s="21"/>
    </row>
    <row r="17" spans="1:7" x14ac:dyDescent="0.2">
      <c r="A17" s="21">
        <v>20131212</v>
      </c>
      <c r="B17" s="22">
        <v>127451.94</v>
      </c>
      <c r="C17" s="23">
        <v>59.687199999999997</v>
      </c>
      <c r="D17" s="23">
        <v>25.966212500000001</v>
      </c>
      <c r="E17" s="24">
        <v>4429.0256392800002</v>
      </c>
      <c r="F17" s="25">
        <v>3.4750554909400003E-2</v>
      </c>
      <c r="G17" s="21"/>
    </row>
    <row r="18" spans="1:7" x14ac:dyDescent="0.2">
      <c r="A18" s="21">
        <v>20131213</v>
      </c>
      <c r="B18" s="22">
        <v>131155.96</v>
      </c>
      <c r="C18" s="23">
        <v>58.477274999999999</v>
      </c>
      <c r="D18" s="23">
        <v>25.832912499999999</v>
      </c>
      <c r="E18" s="24">
        <v>4557.0098350799999</v>
      </c>
      <c r="F18" s="25">
        <v>3.4744969539199998E-2</v>
      </c>
      <c r="G18" s="21"/>
    </row>
    <row r="19" spans="1:7" x14ac:dyDescent="0.2">
      <c r="A19" s="21">
        <v>20131214</v>
      </c>
      <c r="B19" s="22">
        <v>130837.33</v>
      </c>
      <c r="C19" s="23">
        <v>57.437575000000002</v>
      </c>
      <c r="D19" s="23">
        <v>26.0155958333333</v>
      </c>
      <c r="E19" s="24">
        <v>4545.9386798400001</v>
      </c>
      <c r="F19" s="25">
        <v>3.4744966744899998E-2</v>
      </c>
      <c r="G19" s="21"/>
    </row>
    <row r="20" spans="1:7" x14ac:dyDescent="0.2">
      <c r="A20" s="21">
        <v>20131215</v>
      </c>
      <c r="B20" s="22">
        <v>107304.8</v>
      </c>
      <c r="C20" s="23">
        <v>59.721908333333303</v>
      </c>
      <c r="D20" s="23">
        <v>25.906266666666699</v>
      </c>
      <c r="E20" s="24">
        <v>3727.9267199999999</v>
      </c>
      <c r="F20" s="25">
        <v>3.47414721429E-2</v>
      </c>
      <c r="G20" s="21"/>
    </row>
    <row r="21" spans="1:7" x14ac:dyDescent="0.2">
      <c r="A21" s="21">
        <v>20131216</v>
      </c>
      <c r="B21" s="22">
        <v>130244.23</v>
      </c>
      <c r="C21" s="23">
        <v>59.855333333333299</v>
      </c>
      <c r="D21" s="23">
        <v>25.801479166666699</v>
      </c>
      <c r="E21" s="24">
        <v>4525.3316689200001</v>
      </c>
      <c r="F21" s="25">
        <v>3.4744968501999998E-2</v>
      </c>
      <c r="G21" s="21"/>
    </row>
    <row r="22" spans="1:7" x14ac:dyDescent="0.2">
      <c r="A22" s="21">
        <v>20131217</v>
      </c>
      <c r="B22" s="22">
        <v>138080.98000000001</v>
      </c>
      <c r="C22" s="23">
        <v>58.924683333333299</v>
      </c>
      <c r="D22" s="23">
        <v>25.7049354166667</v>
      </c>
      <c r="E22" s="24">
        <v>4798.7935576199998</v>
      </c>
      <c r="F22" s="25">
        <v>3.4753472618900001E-2</v>
      </c>
      <c r="G22" s="21"/>
    </row>
    <row r="23" spans="1:7" x14ac:dyDescent="0.2">
      <c r="A23" s="21">
        <v>20131218</v>
      </c>
      <c r="B23" s="22">
        <v>138537.092</v>
      </c>
      <c r="C23" s="23">
        <v>61.101903645833303</v>
      </c>
      <c r="D23" s="23">
        <v>25.959775</v>
      </c>
      <c r="E23" s="24">
        <v>4799.4083054639996</v>
      </c>
      <c r="F23" s="25">
        <v>3.4643489596700001E-2</v>
      </c>
      <c r="G23" s="21"/>
    </row>
    <row r="24" spans="1:7" x14ac:dyDescent="0.2">
      <c r="A24" s="21">
        <v>20131219</v>
      </c>
      <c r="B24" s="22">
        <v>136434.43</v>
      </c>
      <c r="C24" s="23">
        <v>59.805554166666703</v>
      </c>
      <c r="D24" s="23">
        <v>25.9549916666667</v>
      </c>
      <c r="E24" s="24">
        <v>4721.8939739999996</v>
      </c>
      <c r="F24" s="25">
        <v>3.4609254965899998E-2</v>
      </c>
      <c r="G24" s="21"/>
    </row>
    <row r="25" spans="1:7" x14ac:dyDescent="0.2">
      <c r="A25" s="21">
        <v>20131220</v>
      </c>
      <c r="B25" s="22">
        <v>128670.07</v>
      </c>
      <c r="C25" s="23">
        <v>59.687533333333299</v>
      </c>
      <c r="D25" s="23">
        <v>25.943124999999998</v>
      </c>
      <c r="E25" s="24">
        <v>4476.29335524</v>
      </c>
      <c r="F25" s="25">
        <v>3.47889245358E-2</v>
      </c>
      <c r="G25" s="21"/>
    </row>
    <row r="26" spans="1:7" x14ac:dyDescent="0.2">
      <c r="A26" s="21">
        <v>20131221</v>
      </c>
      <c r="B26" s="22">
        <v>125946.02</v>
      </c>
      <c r="C26" s="23">
        <v>60.045591666666702</v>
      </c>
      <c r="D26" s="23">
        <v>26.031637499999999</v>
      </c>
      <c r="E26" s="24">
        <v>4420.5205737599999</v>
      </c>
      <c r="F26" s="25">
        <v>3.50985332745E-2</v>
      </c>
      <c r="G26" s="21"/>
    </row>
    <row r="27" spans="1:7" x14ac:dyDescent="0.2">
      <c r="A27" s="21">
        <v>20131222</v>
      </c>
      <c r="B27" s="22">
        <v>116311.66</v>
      </c>
      <c r="C27" s="23">
        <v>60.771900000000002</v>
      </c>
      <c r="D27" s="23">
        <v>26.049325</v>
      </c>
      <c r="E27" s="24">
        <v>4232.5726096799999</v>
      </c>
      <c r="F27" s="25">
        <v>3.63899252206E-2</v>
      </c>
      <c r="G27" s="21"/>
    </row>
    <row r="28" spans="1:7" x14ac:dyDescent="0.2">
      <c r="A28" s="21">
        <v>20131223</v>
      </c>
      <c r="B28" s="22">
        <v>112830.39</v>
      </c>
      <c r="C28" s="23">
        <v>61.194370833333302</v>
      </c>
      <c r="D28" s="23">
        <v>25.945691666666701</v>
      </c>
      <c r="E28" s="24">
        <v>4117.9832431200002</v>
      </c>
      <c r="F28" s="25">
        <v>3.6497110779499999E-2</v>
      </c>
      <c r="G28" s="21"/>
    </row>
    <row r="29" spans="1:7" x14ac:dyDescent="0.2">
      <c r="A29" s="21">
        <v>20131224</v>
      </c>
      <c r="B29" s="22">
        <v>59191.71</v>
      </c>
      <c r="C29" s="23">
        <v>61.469958333333302</v>
      </c>
      <c r="D29" s="23">
        <v>25.473016666666702</v>
      </c>
      <c r="E29" s="24">
        <v>2101.9670301599999</v>
      </c>
      <c r="F29" s="25">
        <v>3.5511172597599998E-2</v>
      </c>
      <c r="G29" s="21"/>
    </row>
    <row r="30" spans="1:7" x14ac:dyDescent="0.2">
      <c r="A30" s="21">
        <v>20131225</v>
      </c>
      <c r="B30" s="22">
        <v>63408.98</v>
      </c>
      <c r="C30" s="23">
        <v>61.52</v>
      </c>
      <c r="D30" s="23">
        <v>23.44</v>
      </c>
      <c r="E30" s="24">
        <v>2255.2734110400002</v>
      </c>
      <c r="F30" s="25">
        <v>3.55670980836E-2</v>
      </c>
      <c r="G30" s="21"/>
    </row>
    <row r="31" spans="1:7" x14ac:dyDescent="0.2">
      <c r="A31" s="21">
        <v>20131226</v>
      </c>
      <c r="B31" s="22">
        <v>127731.05</v>
      </c>
      <c r="C31" s="23">
        <v>60.933475000000001</v>
      </c>
      <c r="D31" s="23">
        <v>25.7326041666667</v>
      </c>
      <c r="E31" s="24">
        <v>4552.6258367999999</v>
      </c>
      <c r="F31" s="25">
        <v>3.56422799061E-2</v>
      </c>
      <c r="G31" s="21"/>
    </row>
    <row r="32" spans="1:7" x14ac:dyDescent="0.2">
      <c r="A32" s="21">
        <v>20131227</v>
      </c>
      <c r="B32" s="22">
        <v>131863.31</v>
      </c>
      <c r="C32" s="23">
        <v>59.928550000000001</v>
      </c>
      <c r="D32" s="23">
        <v>25.78531667</v>
      </c>
      <c r="E32" s="24">
        <v>4697.3069910000004</v>
      </c>
      <c r="F32" s="25">
        <v>3.5622547249900001E-2</v>
      </c>
      <c r="G32" s="21"/>
    </row>
    <row r="33" spans="1:7" x14ac:dyDescent="0.2">
      <c r="A33" s="21">
        <v>20131228</v>
      </c>
      <c r="B33" s="22">
        <v>131166.63</v>
      </c>
      <c r="C33" s="23">
        <v>60.592679166666699</v>
      </c>
      <c r="D33" s="23">
        <v>25.740308333333299</v>
      </c>
      <c r="E33" s="24">
        <v>4686.2835652800004</v>
      </c>
      <c r="F33" s="25">
        <v>3.5727711882800002E-2</v>
      </c>
      <c r="G33" s="21"/>
    </row>
    <row r="34" spans="1:7" x14ac:dyDescent="0.2">
      <c r="A34" s="21">
        <v>20131229</v>
      </c>
      <c r="B34" s="22">
        <v>132145.68</v>
      </c>
      <c r="C34" s="23">
        <v>59.964395833333299</v>
      </c>
      <c r="D34" s="23">
        <v>25.792479166666698</v>
      </c>
      <c r="E34" s="24">
        <v>4695.7122388799999</v>
      </c>
      <c r="F34" s="25">
        <v>3.5534360554799999E-2</v>
      </c>
      <c r="G34" s="21"/>
    </row>
    <row r="35" spans="1:7" x14ac:dyDescent="0.2">
      <c r="A35" s="21">
        <v>20131230</v>
      </c>
      <c r="B35" s="22">
        <v>124240.36</v>
      </c>
      <c r="C35" s="23">
        <v>58.949254166666698</v>
      </c>
      <c r="D35" s="23">
        <v>25.669520833333301</v>
      </c>
      <c r="E35" s="24">
        <v>4393.2494332799997</v>
      </c>
      <c r="F35" s="25">
        <v>3.5360887824900003E-2</v>
      </c>
      <c r="G35" s="21"/>
    </row>
    <row r="36" spans="1:7" x14ac:dyDescent="0.2">
      <c r="A36" s="21">
        <v>20131231</v>
      </c>
      <c r="B36" s="22">
        <v>57485.62</v>
      </c>
      <c r="C36" s="23">
        <v>57.155495833333298</v>
      </c>
      <c r="D36" s="23">
        <v>25.5114625</v>
      </c>
      <c r="E36" s="24">
        <v>2038.9963021200001</v>
      </c>
      <c r="F36" s="25">
        <v>3.5469675757499999E-2</v>
      </c>
      <c r="G36" s="21"/>
    </row>
    <row r="37" spans="1:7" ht="12.75" customHeight="1" x14ac:dyDescent="0.2">
      <c r="A37" s="34" t="s">
        <v>23</v>
      </c>
      <c r="B37" s="27">
        <f>AVERAGE(B6:B36)</f>
        <v>120897.45956129034</v>
      </c>
      <c r="C37" s="28">
        <f>AVERAGE(C6:C36)</f>
        <v>58.679158882840504</v>
      </c>
      <c r="D37" s="28">
        <f>AVERAGE(D6:D36)</f>
        <v>25.834186703512547</v>
      </c>
      <c r="E37" s="27">
        <f>AVERAGE(E6:E36)</f>
        <v>4225.6558504407749</v>
      </c>
      <c r="F37" s="37">
        <f>E37/B37</f>
        <v>3.4952395739122462E-2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3747821.2464000005</v>
      </c>
      <c r="C38" s="31" t="s">
        <v>25</v>
      </c>
      <c r="D38" s="31" t="s">
        <v>25</v>
      </c>
      <c r="E38" s="32">
        <f>SUM(E6:E36)</f>
        <v>130995.33136366402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-130995.33136366402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C34" sqref="C34:D3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12</v>
      </c>
      <c r="E3" s="54">
        <v>1</v>
      </c>
      <c r="F3" s="55">
        <v>853792</v>
      </c>
      <c r="G3" s="54">
        <v>0</v>
      </c>
      <c r="H3" s="55">
        <v>642556</v>
      </c>
      <c r="I3" s="54">
        <v>0</v>
      </c>
      <c r="J3" s="54">
        <v>3</v>
      </c>
      <c r="K3" s="54">
        <v>0</v>
      </c>
      <c r="L3" s="55">
        <v>311.09570000000002</v>
      </c>
      <c r="M3" s="55">
        <v>23.8</v>
      </c>
      <c r="N3" s="56">
        <v>0</v>
      </c>
      <c r="O3" s="57">
        <v>396</v>
      </c>
      <c r="P3" s="58">
        <f>F4-F3</f>
        <v>396</v>
      </c>
      <c r="Q3" s="38">
        <v>1</v>
      </c>
      <c r="R3" s="59">
        <f>S3/4.1868</f>
        <v>8316.6513738415979</v>
      </c>
      <c r="S3" s="73">
        <f>'Mérida oeste'!F6*1000000</f>
        <v>34820.155972</v>
      </c>
      <c r="T3" s="60">
        <f>R3*0.11237</f>
        <v>934.54211487858038</v>
      </c>
      <c r="U3" s="61"/>
      <c r="V3" s="60">
        <f>O3</f>
        <v>396</v>
      </c>
      <c r="W3" s="62">
        <f>V3*35.31467</f>
        <v>13984.60932</v>
      </c>
      <c r="X3" s="61"/>
      <c r="Y3" s="63">
        <f>V3*R3/1000000</f>
        <v>3.2933939440412727</v>
      </c>
      <c r="Z3" s="64">
        <f>S3*V3/1000000</f>
        <v>13.788781764912001</v>
      </c>
      <c r="AA3" s="65">
        <f>W3*T3/1000000</f>
        <v>13.069206369663505</v>
      </c>
      <c r="AE3" s="121" t="str">
        <f>RIGHT(F3,6)</f>
        <v>853792</v>
      </c>
      <c r="AF3" s="133"/>
      <c r="AG3" s="134"/>
      <c r="AH3" s="135"/>
      <c r="AI3" s="136">
        <f t="shared" ref="AI3:AI34" si="0">IFERROR(AE3*1,0)</f>
        <v>853792</v>
      </c>
      <c r="AJ3" s="137">
        <f>(AI3-AH3)</f>
        <v>853792</v>
      </c>
      <c r="AK3" s="122"/>
      <c r="AL3" s="138">
        <f>AH4-AH3</f>
        <v>0</v>
      </c>
      <c r="AM3" s="139">
        <f>AI4-AI3</f>
        <v>396</v>
      </c>
      <c r="AN3" s="140">
        <f>(AM3-AL3)</f>
        <v>396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12</v>
      </c>
      <c r="E4" s="68">
        <v>2</v>
      </c>
      <c r="F4" s="69">
        <v>854188</v>
      </c>
      <c r="G4" s="68">
        <v>0</v>
      </c>
      <c r="H4" s="69">
        <v>216883</v>
      </c>
      <c r="I4" s="68">
        <v>0</v>
      </c>
      <c r="J4" s="68">
        <v>2</v>
      </c>
      <c r="K4" s="68">
        <v>0</v>
      </c>
      <c r="L4" s="69">
        <v>312.3913</v>
      </c>
      <c r="M4" s="69">
        <v>23.3</v>
      </c>
      <c r="N4" s="70">
        <v>0</v>
      </c>
      <c r="O4" s="71">
        <v>3200</v>
      </c>
      <c r="P4" s="58">
        <f t="shared" ref="P4:P33" si="2">F5-F4</f>
        <v>3200</v>
      </c>
      <c r="Q4" s="38">
        <v>2</v>
      </c>
      <c r="R4" s="72">
        <f t="shared" ref="R4:R33" si="3">S4/4.1868</f>
        <v>8104.0982076765076</v>
      </c>
      <c r="S4" s="73">
        <f>'Mérida oeste'!F7*1000000</f>
        <v>33930.2383759</v>
      </c>
      <c r="T4" s="74">
        <f>R4*0.11237</f>
        <v>910.65751559660919</v>
      </c>
      <c r="U4" s="61"/>
      <c r="V4" s="74">
        <f t="shared" ref="V4:V33" si="4">O4</f>
        <v>3200</v>
      </c>
      <c r="W4" s="75">
        <f>V4*35.31467</f>
        <v>113006.944</v>
      </c>
      <c r="X4" s="61"/>
      <c r="Y4" s="76">
        <f>V4*R4/1000000</f>
        <v>25.933114264564825</v>
      </c>
      <c r="Z4" s="73">
        <f>S4*V4/1000000</f>
        <v>108.57676280288</v>
      </c>
      <c r="AA4" s="74">
        <f>W4*T4/1000000</f>
        <v>102.91062286820514</v>
      </c>
      <c r="AE4" s="121" t="str">
        <f t="shared" ref="AE4:AE34" si="5">RIGHT(F4,6)</f>
        <v>854188</v>
      </c>
      <c r="AF4" s="142"/>
      <c r="AG4" s="143"/>
      <c r="AH4" s="144"/>
      <c r="AI4" s="145">
        <f t="shared" si="0"/>
        <v>854188</v>
      </c>
      <c r="AJ4" s="146">
        <f t="shared" ref="AJ4:AJ34" si="6">(AI4-AH4)</f>
        <v>854188</v>
      </c>
      <c r="AK4" s="122"/>
      <c r="AL4" s="138">
        <f t="shared" ref="AL4:AM33" si="7">AH5-AH4</f>
        <v>0</v>
      </c>
      <c r="AM4" s="147">
        <f t="shared" si="7"/>
        <v>3200</v>
      </c>
      <c r="AN4" s="148">
        <f t="shared" ref="AN4:AN33" si="8">(AM4-AL4)</f>
        <v>3200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12</v>
      </c>
      <c r="E5" s="68">
        <v>3</v>
      </c>
      <c r="F5" s="69">
        <v>857388</v>
      </c>
      <c r="G5" s="68">
        <v>0</v>
      </c>
      <c r="H5" s="69">
        <v>217026</v>
      </c>
      <c r="I5" s="68">
        <v>0</v>
      </c>
      <c r="J5" s="68">
        <v>2</v>
      </c>
      <c r="K5" s="68">
        <v>0</v>
      </c>
      <c r="L5" s="69">
        <v>312.63310000000001</v>
      </c>
      <c r="M5" s="69">
        <v>24.7</v>
      </c>
      <c r="N5" s="70">
        <v>0</v>
      </c>
      <c r="O5" s="71">
        <v>2990</v>
      </c>
      <c r="P5" s="58">
        <f t="shared" si="2"/>
        <v>2990</v>
      </c>
      <c r="Q5" s="38">
        <v>3</v>
      </c>
      <c r="R5" s="72">
        <f t="shared" si="3"/>
        <v>8152.6213577672688</v>
      </c>
      <c r="S5" s="73">
        <f>'Mérida oeste'!F8*1000000</f>
        <v>34133.3951007</v>
      </c>
      <c r="T5" s="74">
        <f t="shared" ref="T5:T33" si="9">R5*0.11237</f>
        <v>916.11006197230802</v>
      </c>
      <c r="U5" s="61"/>
      <c r="V5" s="74">
        <f t="shared" si="4"/>
        <v>2990</v>
      </c>
      <c r="W5" s="75">
        <f t="shared" ref="W5:W33" si="10">V5*35.31467</f>
        <v>105590.8633</v>
      </c>
      <c r="X5" s="61"/>
      <c r="Y5" s="76">
        <f t="shared" ref="Y5:Y33" si="11">V5*R5/1000000</f>
        <v>24.376337859724135</v>
      </c>
      <c r="Z5" s="73">
        <f t="shared" ref="Z5:Z33" si="12">S5*V5/1000000</f>
        <v>102.058851351093</v>
      </c>
      <c r="AA5" s="74">
        <f t="shared" ref="AA5:AA33" si="13">W5*T5/1000000</f>
        <v>96.732852321472492</v>
      </c>
      <c r="AE5" s="121" t="str">
        <f t="shared" si="5"/>
        <v>857388</v>
      </c>
      <c r="AF5" s="142"/>
      <c r="AG5" s="143"/>
      <c r="AH5" s="144"/>
      <c r="AI5" s="145">
        <f t="shared" si="0"/>
        <v>857388</v>
      </c>
      <c r="AJ5" s="146">
        <f t="shared" si="6"/>
        <v>857388</v>
      </c>
      <c r="AK5" s="122"/>
      <c r="AL5" s="138">
        <f t="shared" si="7"/>
        <v>0</v>
      </c>
      <c r="AM5" s="147">
        <f t="shared" si="7"/>
        <v>2990</v>
      </c>
      <c r="AN5" s="148">
        <f t="shared" si="8"/>
        <v>2990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12</v>
      </c>
      <c r="E6" s="68">
        <v>4</v>
      </c>
      <c r="F6" s="69">
        <v>860378</v>
      </c>
      <c r="G6" s="68">
        <v>0</v>
      </c>
      <c r="H6" s="69">
        <v>217160</v>
      </c>
      <c r="I6" s="68">
        <v>0</v>
      </c>
      <c r="J6" s="68">
        <v>2</v>
      </c>
      <c r="K6" s="68">
        <v>0</v>
      </c>
      <c r="L6" s="69">
        <v>311.0498</v>
      </c>
      <c r="M6" s="69">
        <v>25.5</v>
      </c>
      <c r="N6" s="70">
        <v>0</v>
      </c>
      <c r="O6" s="71">
        <v>2569</v>
      </c>
      <c r="P6" s="58">
        <f t="shared" si="2"/>
        <v>2569</v>
      </c>
      <c r="Q6" s="38">
        <v>4</v>
      </c>
      <c r="R6" s="72">
        <f t="shared" si="3"/>
        <v>8082.0366033247346</v>
      </c>
      <c r="S6" s="73">
        <f>'Mérida oeste'!F9*1000000</f>
        <v>33837.870850799998</v>
      </c>
      <c r="T6" s="74">
        <f t="shared" si="9"/>
        <v>908.1784531156004</v>
      </c>
      <c r="U6" s="61"/>
      <c r="V6" s="74">
        <f t="shared" si="4"/>
        <v>2569</v>
      </c>
      <c r="W6" s="75">
        <f t="shared" si="10"/>
        <v>90723.387229999993</v>
      </c>
      <c r="X6" s="61"/>
      <c r="Y6" s="76">
        <f t="shared" si="11"/>
        <v>20.762752033941243</v>
      </c>
      <c r="Z6" s="73">
        <f t="shared" si="12"/>
        <v>86.929490215705201</v>
      </c>
      <c r="AA6" s="74">
        <f t="shared" si="13"/>
        <v>82.393025475949003</v>
      </c>
      <c r="AE6" s="121" t="str">
        <f t="shared" si="5"/>
        <v>860378</v>
      </c>
      <c r="AF6" s="142"/>
      <c r="AG6" s="143"/>
      <c r="AH6" s="144"/>
      <c r="AI6" s="145">
        <f t="shared" si="0"/>
        <v>860378</v>
      </c>
      <c r="AJ6" s="146">
        <f t="shared" si="6"/>
        <v>860378</v>
      </c>
      <c r="AK6" s="122"/>
      <c r="AL6" s="138">
        <f t="shared" si="7"/>
        <v>0</v>
      </c>
      <c r="AM6" s="147">
        <f t="shared" si="7"/>
        <v>2569</v>
      </c>
      <c r="AN6" s="148">
        <f t="shared" si="8"/>
        <v>2569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12</v>
      </c>
      <c r="E7" s="68">
        <v>5</v>
      </c>
      <c r="F7" s="69">
        <v>862947</v>
      </c>
      <c r="G7" s="68">
        <v>0</v>
      </c>
      <c r="H7" s="69">
        <v>217277</v>
      </c>
      <c r="I7" s="68">
        <v>0</v>
      </c>
      <c r="J7" s="68">
        <v>2</v>
      </c>
      <c r="K7" s="68">
        <v>0</v>
      </c>
      <c r="L7" s="69">
        <v>310.85140000000001</v>
      </c>
      <c r="M7" s="69">
        <v>26.3</v>
      </c>
      <c r="N7" s="70">
        <v>0</v>
      </c>
      <c r="O7" s="71">
        <v>2439</v>
      </c>
      <c r="P7" s="58">
        <f t="shared" si="2"/>
        <v>2439</v>
      </c>
      <c r="Q7" s="38">
        <v>5</v>
      </c>
      <c r="R7" s="72">
        <f t="shared" si="3"/>
        <v>8061.9846088181903</v>
      </c>
      <c r="S7" s="73">
        <f>'Mérida oeste'!F10*1000000</f>
        <v>33753.917160199999</v>
      </c>
      <c r="T7" s="74">
        <f t="shared" si="9"/>
        <v>905.92521049290008</v>
      </c>
      <c r="U7" s="61"/>
      <c r="V7" s="74">
        <f t="shared" si="4"/>
        <v>2439</v>
      </c>
      <c r="W7" s="75">
        <f t="shared" si="10"/>
        <v>86132.480129999996</v>
      </c>
      <c r="X7" s="61"/>
      <c r="Y7" s="76">
        <f t="shared" si="11"/>
        <v>19.663180460907569</v>
      </c>
      <c r="Z7" s="73">
        <f t="shared" si="12"/>
        <v>82.325803953727799</v>
      </c>
      <c r="AA7" s="74">
        <f t="shared" si="13"/>
        <v>78.029585192045772</v>
      </c>
      <c r="AE7" s="121" t="str">
        <f t="shared" si="5"/>
        <v>862947</v>
      </c>
      <c r="AF7" s="142"/>
      <c r="AG7" s="143"/>
      <c r="AH7" s="144"/>
      <c r="AI7" s="145">
        <f t="shared" si="0"/>
        <v>862947</v>
      </c>
      <c r="AJ7" s="146">
        <f t="shared" si="6"/>
        <v>862947</v>
      </c>
      <c r="AK7" s="122"/>
      <c r="AL7" s="138">
        <f t="shared" si="7"/>
        <v>0</v>
      </c>
      <c r="AM7" s="147">
        <f t="shared" si="7"/>
        <v>2439</v>
      </c>
      <c r="AN7" s="148">
        <f t="shared" si="8"/>
        <v>2439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12</v>
      </c>
      <c r="E8" s="68">
        <v>6</v>
      </c>
      <c r="F8" s="69">
        <v>865386</v>
      </c>
      <c r="G8" s="68">
        <v>0</v>
      </c>
      <c r="H8" s="69">
        <v>217386</v>
      </c>
      <c r="I8" s="68">
        <v>0</v>
      </c>
      <c r="J8" s="68">
        <v>2</v>
      </c>
      <c r="K8" s="68">
        <v>0</v>
      </c>
      <c r="L8" s="69">
        <v>310.9314</v>
      </c>
      <c r="M8" s="69">
        <v>26.2</v>
      </c>
      <c r="N8" s="70">
        <v>0</v>
      </c>
      <c r="O8" s="71">
        <v>2052</v>
      </c>
      <c r="P8" s="58">
        <f t="shared" si="2"/>
        <v>2052</v>
      </c>
      <c r="Q8" s="38">
        <v>6</v>
      </c>
      <c r="R8" s="72">
        <f t="shared" si="3"/>
        <v>8256.1709470956357</v>
      </c>
      <c r="S8" s="73">
        <f>'Mérida oeste'!F11*1000000</f>
        <v>34566.936521300006</v>
      </c>
      <c r="T8" s="74">
        <f t="shared" si="9"/>
        <v>927.74592932513656</v>
      </c>
      <c r="U8" s="61"/>
      <c r="V8" s="74">
        <f t="shared" si="4"/>
        <v>2052</v>
      </c>
      <c r="W8" s="75">
        <f t="shared" si="10"/>
        <v>72465.702839999998</v>
      </c>
      <c r="X8" s="61"/>
      <c r="Y8" s="76">
        <f t="shared" si="11"/>
        <v>16.941662783440243</v>
      </c>
      <c r="Z8" s="73">
        <f t="shared" si="12"/>
        <v>70.931353741707611</v>
      </c>
      <c r="AA8" s="74">
        <f t="shared" si="13"/>
        <v>67.229760825494992</v>
      </c>
      <c r="AE8" s="121" t="str">
        <f t="shared" si="5"/>
        <v>865386</v>
      </c>
      <c r="AF8" s="142"/>
      <c r="AG8" s="143"/>
      <c r="AH8" s="144"/>
      <c r="AI8" s="145">
        <f t="shared" si="0"/>
        <v>865386</v>
      </c>
      <c r="AJ8" s="146">
        <f t="shared" si="6"/>
        <v>865386</v>
      </c>
      <c r="AK8" s="122"/>
      <c r="AL8" s="138">
        <f t="shared" si="7"/>
        <v>0</v>
      </c>
      <c r="AM8" s="147">
        <f t="shared" si="7"/>
        <v>2052</v>
      </c>
      <c r="AN8" s="148">
        <f t="shared" si="8"/>
        <v>2052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12</v>
      </c>
      <c r="E9" s="68">
        <v>7</v>
      </c>
      <c r="F9" s="69">
        <v>867438</v>
      </c>
      <c r="G9" s="68">
        <v>0</v>
      </c>
      <c r="H9" s="69">
        <v>217479</v>
      </c>
      <c r="I9" s="68">
        <v>0</v>
      </c>
      <c r="J9" s="68">
        <v>2</v>
      </c>
      <c r="K9" s="68">
        <v>0</v>
      </c>
      <c r="L9" s="69">
        <v>311.21080000000001</v>
      </c>
      <c r="M9" s="69">
        <v>26.6</v>
      </c>
      <c r="N9" s="70">
        <v>0</v>
      </c>
      <c r="O9" s="71">
        <v>1246</v>
      </c>
      <c r="P9" s="58">
        <f t="shared" si="2"/>
        <v>1246</v>
      </c>
      <c r="Q9" s="38">
        <v>7</v>
      </c>
      <c r="R9" s="72">
        <f t="shared" si="3"/>
        <v>8299.6059225900462</v>
      </c>
      <c r="S9" s="73">
        <f>'Mérida oeste'!F12*1000000</f>
        <v>34748.790076700003</v>
      </c>
      <c r="T9" s="74">
        <f t="shared" si="9"/>
        <v>932.62671752144342</v>
      </c>
      <c r="U9" s="61"/>
      <c r="V9" s="74">
        <f t="shared" si="4"/>
        <v>1246</v>
      </c>
      <c r="W9" s="75">
        <f t="shared" si="10"/>
        <v>44002.078820000002</v>
      </c>
      <c r="X9" s="61"/>
      <c r="Y9" s="76">
        <f t="shared" si="11"/>
        <v>10.341308979547197</v>
      </c>
      <c r="Z9" s="73">
        <f t="shared" si="12"/>
        <v>43.296992435568207</v>
      </c>
      <c r="AA9" s="74">
        <f t="shared" si="13"/>
        <v>41.037514334016429</v>
      </c>
      <c r="AE9" s="121" t="str">
        <f t="shared" si="5"/>
        <v>867438</v>
      </c>
      <c r="AF9" s="142"/>
      <c r="AG9" s="143"/>
      <c r="AH9" s="144"/>
      <c r="AI9" s="145">
        <f t="shared" si="0"/>
        <v>867438</v>
      </c>
      <c r="AJ9" s="146">
        <f t="shared" si="6"/>
        <v>867438</v>
      </c>
      <c r="AK9" s="122"/>
      <c r="AL9" s="138">
        <f t="shared" si="7"/>
        <v>0</v>
      </c>
      <c r="AM9" s="147">
        <f t="shared" si="7"/>
        <v>1246</v>
      </c>
      <c r="AN9" s="148">
        <f t="shared" si="8"/>
        <v>1246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12</v>
      </c>
      <c r="E10" s="68">
        <v>8</v>
      </c>
      <c r="F10" s="69">
        <v>868684</v>
      </c>
      <c r="G10" s="68">
        <v>0</v>
      </c>
      <c r="H10" s="69">
        <v>217535</v>
      </c>
      <c r="I10" s="68">
        <v>0</v>
      </c>
      <c r="J10" s="68">
        <v>2</v>
      </c>
      <c r="K10" s="68">
        <v>0</v>
      </c>
      <c r="L10" s="69">
        <v>311.90570000000002</v>
      </c>
      <c r="M10" s="69">
        <v>25.6</v>
      </c>
      <c r="N10" s="70">
        <v>0</v>
      </c>
      <c r="O10" s="71">
        <v>251</v>
      </c>
      <c r="P10" s="58">
        <f t="shared" si="2"/>
        <v>251</v>
      </c>
      <c r="Q10" s="38">
        <v>8</v>
      </c>
      <c r="R10" s="72">
        <f t="shared" si="3"/>
        <v>8482.0254749450651</v>
      </c>
      <c r="S10" s="73">
        <f>'Mérida oeste'!F13*1000000</f>
        <v>35512.544258499998</v>
      </c>
      <c r="T10" s="74">
        <f t="shared" si="9"/>
        <v>953.12520261957695</v>
      </c>
      <c r="U10" s="61"/>
      <c r="V10" s="74">
        <f t="shared" si="4"/>
        <v>251</v>
      </c>
      <c r="W10" s="75">
        <f t="shared" si="10"/>
        <v>8863.9821699999993</v>
      </c>
      <c r="X10" s="61"/>
      <c r="Y10" s="76">
        <f t="shared" si="11"/>
        <v>2.1289883942112113</v>
      </c>
      <c r="Z10" s="73">
        <f t="shared" si="12"/>
        <v>8.9136486088835003</v>
      </c>
      <c r="AA10" s="74">
        <f t="shared" si="13"/>
        <v>8.4484848017975676</v>
      </c>
      <c r="AE10" s="121" t="str">
        <f t="shared" si="5"/>
        <v>868684</v>
      </c>
      <c r="AF10" s="142"/>
      <c r="AG10" s="143"/>
      <c r="AH10" s="144"/>
      <c r="AI10" s="145">
        <f t="shared" si="0"/>
        <v>868684</v>
      </c>
      <c r="AJ10" s="146">
        <f t="shared" si="6"/>
        <v>868684</v>
      </c>
      <c r="AK10" s="122"/>
      <c r="AL10" s="138">
        <f t="shared" si="7"/>
        <v>0</v>
      </c>
      <c r="AM10" s="147">
        <f t="shared" si="7"/>
        <v>251</v>
      </c>
      <c r="AN10" s="148">
        <f t="shared" si="8"/>
        <v>251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12</v>
      </c>
      <c r="E11" s="68">
        <v>9</v>
      </c>
      <c r="F11" s="69">
        <v>868935</v>
      </c>
      <c r="G11" s="68">
        <v>0</v>
      </c>
      <c r="H11" s="69">
        <v>217547</v>
      </c>
      <c r="I11" s="68">
        <v>0</v>
      </c>
      <c r="J11" s="68">
        <v>2</v>
      </c>
      <c r="K11" s="68">
        <v>0</v>
      </c>
      <c r="L11" s="69">
        <v>312.65089999999998</v>
      </c>
      <c r="M11" s="69">
        <v>25.1</v>
      </c>
      <c r="N11" s="70">
        <v>0</v>
      </c>
      <c r="O11" s="71">
        <v>2796</v>
      </c>
      <c r="P11" s="58">
        <f t="shared" si="2"/>
        <v>2796</v>
      </c>
      <c r="Q11" s="38">
        <v>9</v>
      </c>
      <c r="R11" s="77">
        <f t="shared" si="3"/>
        <v>8300.010810595204</v>
      </c>
      <c r="S11" s="73">
        <f>'Mérida oeste'!F14*1000000</f>
        <v>34750.4852618</v>
      </c>
      <c r="T11" s="74">
        <f t="shared" si="9"/>
        <v>932.67221478658303</v>
      </c>
      <c r="V11" s="78">
        <f t="shared" si="4"/>
        <v>2796</v>
      </c>
      <c r="W11" s="79">
        <f t="shared" si="10"/>
        <v>98739.817320000002</v>
      </c>
      <c r="Y11" s="76">
        <f t="shared" si="11"/>
        <v>23.206830226424191</v>
      </c>
      <c r="Z11" s="73">
        <f t="shared" si="12"/>
        <v>97.162356791992792</v>
      </c>
      <c r="AA11" s="74">
        <f t="shared" si="13"/>
        <v>92.09188410746701</v>
      </c>
      <c r="AE11" s="121" t="str">
        <f t="shared" si="5"/>
        <v>868935</v>
      </c>
      <c r="AF11" s="142"/>
      <c r="AG11" s="143"/>
      <c r="AH11" s="144"/>
      <c r="AI11" s="145">
        <f t="shared" si="0"/>
        <v>868935</v>
      </c>
      <c r="AJ11" s="146">
        <f t="shared" si="6"/>
        <v>868935</v>
      </c>
      <c r="AK11" s="122"/>
      <c r="AL11" s="138">
        <f t="shared" si="7"/>
        <v>0</v>
      </c>
      <c r="AM11" s="147">
        <f t="shared" si="7"/>
        <v>2796</v>
      </c>
      <c r="AN11" s="148">
        <f t="shared" si="8"/>
        <v>2796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12</v>
      </c>
      <c r="E12" s="68">
        <v>10</v>
      </c>
      <c r="F12" s="69">
        <v>871731</v>
      </c>
      <c r="G12" s="68">
        <v>0</v>
      </c>
      <c r="H12" s="69">
        <v>217672</v>
      </c>
      <c r="I12" s="68">
        <v>0</v>
      </c>
      <c r="J12" s="68">
        <v>2</v>
      </c>
      <c r="K12" s="68">
        <v>0</v>
      </c>
      <c r="L12" s="69">
        <v>312.48379999999997</v>
      </c>
      <c r="M12" s="69">
        <v>25.9</v>
      </c>
      <c r="N12" s="70">
        <v>0</v>
      </c>
      <c r="O12" s="71">
        <v>2901</v>
      </c>
      <c r="P12" s="58">
        <f t="shared" si="2"/>
        <v>2901</v>
      </c>
      <c r="Q12" s="38">
        <v>10</v>
      </c>
      <c r="R12" s="77">
        <f t="shared" si="3"/>
        <v>8369.861712238464</v>
      </c>
      <c r="S12" s="73">
        <f>'Mérida oeste'!F15*1000000</f>
        <v>35042.937016800002</v>
      </c>
      <c r="T12" s="74">
        <f t="shared" si="9"/>
        <v>940.52136060423618</v>
      </c>
      <c r="V12" s="78">
        <f t="shared" si="4"/>
        <v>2901</v>
      </c>
      <c r="W12" s="79">
        <f t="shared" si="10"/>
        <v>102447.85767</v>
      </c>
      <c r="Y12" s="76">
        <f t="shared" si="11"/>
        <v>24.280968827203782</v>
      </c>
      <c r="Z12" s="73">
        <f t="shared" si="12"/>
        <v>101.65956028573682</v>
      </c>
      <c r="AA12" s="74">
        <f t="shared" si="13"/>
        <v>96.354398486777527</v>
      </c>
      <c r="AE12" s="121" t="str">
        <f t="shared" si="5"/>
        <v>871731</v>
      </c>
      <c r="AF12" s="142"/>
      <c r="AG12" s="143"/>
      <c r="AH12" s="144"/>
      <c r="AI12" s="145">
        <f t="shared" si="0"/>
        <v>871731</v>
      </c>
      <c r="AJ12" s="146">
        <f t="shared" si="6"/>
        <v>871731</v>
      </c>
      <c r="AK12" s="122"/>
      <c r="AL12" s="138">
        <f t="shared" si="7"/>
        <v>0</v>
      </c>
      <c r="AM12" s="147">
        <f t="shared" si="7"/>
        <v>2901</v>
      </c>
      <c r="AN12" s="148">
        <f t="shared" si="8"/>
        <v>2901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12</v>
      </c>
      <c r="E13" s="68">
        <v>11</v>
      </c>
      <c r="F13" s="69">
        <v>874632</v>
      </c>
      <c r="G13" s="68">
        <v>0</v>
      </c>
      <c r="H13" s="69">
        <v>217802</v>
      </c>
      <c r="I13" s="68">
        <v>0</v>
      </c>
      <c r="J13" s="68">
        <v>2</v>
      </c>
      <c r="K13" s="68">
        <v>0</v>
      </c>
      <c r="L13" s="69">
        <v>310.97919999999999</v>
      </c>
      <c r="M13" s="69">
        <v>25.3</v>
      </c>
      <c r="N13" s="70">
        <v>0</v>
      </c>
      <c r="O13" s="71">
        <v>2652</v>
      </c>
      <c r="P13" s="58">
        <f t="shared" si="2"/>
        <v>2652</v>
      </c>
      <c r="Q13" s="38">
        <v>11</v>
      </c>
      <c r="R13" s="77">
        <f t="shared" si="3"/>
        <v>8318.3108572895781</v>
      </c>
      <c r="S13" s="73">
        <f>'Mérida oeste'!F16*1000000</f>
        <v>34827.103897300003</v>
      </c>
      <c r="T13" s="74">
        <f t="shared" si="9"/>
        <v>934.72859103362987</v>
      </c>
      <c r="V13" s="78">
        <f t="shared" si="4"/>
        <v>2652</v>
      </c>
      <c r="W13" s="79">
        <f t="shared" si="10"/>
        <v>93654.504839999994</v>
      </c>
      <c r="Y13" s="76">
        <f t="shared" si="11"/>
        <v>22.060160393531959</v>
      </c>
      <c r="Z13" s="73">
        <f t="shared" si="12"/>
        <v>92.361479535639617</v>
      </c>
      <c r="AA13" s="74">
        <f t="shared" si="13"/>
        <v>87.541543353045469</v>
      </c>
      <c r="AE13" s="121" t="str">
        <f t="shared" si="5"/>
        <v>874632</v>
      </c>
      <c r="AF13" s="142"/>
      <c r="AG13" s="143"/>
      <c r="AH13" s="144"/>
      <c r="AI13" s="145">
        <f t="shared" si="0"/>
        <v>874632</v>
      </c>
      <c r="AJ13" s="146">
        <f t="shared" si="6"/>
        <v>874632</v>
      </c>
      <c r="AK13" s="122"/>
      <c r="AL13" s="138">
        <f t="shared" si="7"/>
        <v>0</v>
      </c>
      <c r="AM13" s="147">
        <f t="shared" si="7"/>
        <v>2652</v>
      </c>
      <c r="AN13" s="148">
        <f t="shared" si="8"/>
        <v>2652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12</v>
      </c>
      <c r="E14" s="68">
        <v>12</v>
      </c>
      <c r="F14" s="69">
        <v>877284</v>
      </c>
      <c r="G14" s="68">
        <v>0</v>
      </c>
      <c r="H14" s="69">
        <v>217921</v>
      </c>
      <c r="I14" s="68">
        <v>0</v>
      </c>
      <c r="J14" s="68">
        <v>2</v>
      </c>
      <c r="K14" s="68">
        <v>0</v>
      </c>
      <c r="L14" s="69">
        <v>311.1936</v>
      </c>
      <c r="M14" s="69">
        <v>25.8</v>
      </c>
      <c r="N14" s="70">
        <v>0</v>
      </c>
      <c r="O14" s="71">
        <v>3266</v>
      </c>
      <c r="P14" s="58">
        <f t="shared" si="2"/>
        <v>3266</v>
      </c>
      <c r="Q14" s="38">
        <v>12</v>
      </c>
      <c r="R14" s="77">
        <f t="shared" si="3"/>
        <v>8300.0274456386742</v>
      </c>
      <c r="S14" s="73">
        <f>'Mérida oeste'!F17*1000000</f>
        <v>34750.554909400002</v>
      </c>
      <c r="T14" s="74">
        <f t="shared" si="9"/>
        <v>932.67408406641778</v>
      </c>
      <c r="V14" s="78">
        <f t="shared" si="4"/>
        <v>3266</v>
      </c>
      <c r="W14" s="79">
        <f t="shared" si="10"/>
        <v>115337.71222</v>
      </c>
      <c r="Y14" s="76">
        <f t="shared" si="11"/>
        <v>27.107889637455912</v>
      </c>
      <c r="Z14" s="73">
        <f t="shared" si="12"/>
        <v>113.4953123341004</v>
      </c>
      <c r="AA14" s="74">
        <f t="shared" si="13"/>
        <v>107.57249510310457</v>
      </c>
      <c r="AE14" s="121" t="str">
        <f t="shared" si="5"/>
        <v>877284</v>
      </c>
      <c r="AF14" s="142"/>
      <c r="AG14" s="143"/>
      <c r="AH14" s="144"/>
      <c r="AI14" s="145">
        <f t="shared" si="0"/>
        <v>877284</v>
      </c>
      <c r="AJ14" s="146">
        <f t="shared" si="6"/>
        <v>877284</v>
      </c>
      <c r="AK14" s="122"/>
      <c r="AL14" s="138">
        <f t="shared" si="7"/>
        <v>0</v>
      </c>
      <c r="AM14" s="147">
        <f t="shared" si="7"/>
        <v>3266</v>
      </c>
      <c r="AN14" s="148">
        <f t="shared" si="8"/>
        <v>3266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12</v>
      </c>
      <c r="E15" s="68">
        <v>13</v>
      </c>
      <c r="F15" s="69">
        <v>880550</v>
      </c>
      <c r="G15" s="68">
        <v>0</v>
      </c>
      <c r="H15" s="69">
        <v>218067</v>
      </c>
      <c r="I15" s="68">
        <v>0</v>
      </c>
      <c r="J15" s="68">
        <v>2</v>
      </c>
      <c r="K15" s="68">
        <v>0</v>
      </c>
      <c r="L15" s="69">
        <v>311.44839999999999</v>
      </c>
      <c r="M15" s="69">
        <v>25.1</v>
      </c>
      <c r="N15" s="70">
        <v>0</v>
      </c>
      <c r="O15" s="71">
        <v>1070</v>
      </c>
      <c r="P15" s="58">
        <f t="shared" si="2"/>
        <v>1070</v>
      </c>
      <c r="Q15" s="38">
        <v>13</v>
      </c>
      <c r="R15" s="77">
        <f t="shared" si="3"/>
        <v>8298.6934028852593</v>
      </c>
      <c r="S15" s="73">
        <f>'Mérida oeste'!F18*1000000</f>
        <v>34744.969539199999</v>
      </c>
      <c r="T15" s="74">
        <f t="shared" si="9"/>
        <v>932.52417768221653</v>
      </c>
      <c r="V15" s="78">
        <f t="shared" si="4"/>
        <v>1070</v>
      </c>
      <c r="W15" s="79">
        <f t="shared" si="10"/>
        <v>37786.696900000003</v>
      </c>
      <c r="Y15" s="76">
        <f t="shared" si="11"/>
        <v>8.8796019410872269</v>
      </c>
      <c r="Z15" s="73">
        <f t="shared" si="12"/>
        <v>37.177117406943999</v>
      </c>
      <c r="AA15" s="74">
        <f t="shared" si="13"/>
        <v>35.237008453999664</v>
      </c>
      <c r="AE15" s="121" t="str">
        <f t="shared" si="5"/>
        <v>880550</v>
      </c>
      <c r="AF15" s="142"/>
      <c r="AG15" s="143"/>
      <c r="AH15" s="144"/>
      <c r="AI15" s="145">
        <f t="shared" si="0"/>
        <v>880550</v>
      </c>
      <c r="AJ15" s="146">
        <f t="shared" si="6"/>
        <v>880550</v>
      </c>
      <c r="AK15" s="122"/>
      <c r="AL15" s="138">
        <f t="shared" si="7"/>
        <v>0</v>
      </c>
      <c r="AM15" s="147">
        <f t="shared" si="7"/>
        <v>1070</v>
      </c>
      <c r="AN15" s="148">
        <f t="shared" si="8"/>
        <v>1070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12</v>
      </c>
      <c r="E16" s="68">
        <v>14</v>
      </c>
      <c r="F16" s="69">
        <v>881620</v>
      </c>
      <c r="G16" s="68">
        <v>0</v>
      </c>
      <c r="H16" s="69">
        <v>218115</v>
      </c>
      <c r="I16" s="68">
        <v>0</v>
      </c>
      <c r="J16" s="68">
        <v>2</v>
      </c>
      <c r="K16" s="68">
        <v>0</v>
      </c>
      <c r="L16" s="69">
        <v>311.68889999999999</v>
      </c>
      <c r="M16" s="69">
        <v>24</v>
      </c>
      <c r="N16" s="70">
        <v>0</v>
      </c>
      <c r="O16" s="71">
        <v>0</v>
      </c>
      <c r="P16" s="58">
        <f t="shared" si="2"/>
        <v>0</v>
      </c>
      <c r="Q16" s="38">
        <v>14</v>
      </c>
      <c r="R16" s="77">
        <f t="shared" si="3"/>
        <v>8298.6927354781692</v>
      </c>
      <c r="S16" s="73">
        <f>'Mérida oeste'!F19*1000000</f>
        <v>34744.966744899997</v>
      </c>
      <c r="T16" s="74">
        <f t="shared" si="9"/>
        <v>932.5241026856819</v>
      </c>
      <c r="V16" s="78">
        <f t="shared" si="4"/>
        <v>0</v>
      </c>
      <c r="W16" s="79">
        <f t="shared" si="10"/>
        <v>0</v>
      </c>
      <c r="Y16" s="76">
        <f t="shared" si="11"/>
        <v>0</v>
      </c>
      <c r="Z16" s="73">
        <f t="shared" si="12"/>
        <v>0</v>
      </c>
      <c r="AA16" s="74">
        <f t="shared" si="13"/>
        <v>0</v>
      </c>
      <c r="AE16" s="121" t="str">
        <f t="shared" si="5"/>
        <v>881620</v>
      </c>
      <c r="AF16" s="142"/>
      <c r="AG16" s="143"/>
      <c r="AH16" s="144"/>
      <c r="AI16" s="145">
        <f t="shared" si="0"/>
        <v>881620</v>
      </c>
      <c r="AJ16" s="146">
        <f t="shared" si="6"/>
        <v>881620</v>
      </c>
      <c r="AK16" s="122"/>
      <c r="AL16" s="138">
        <f t="shared" si="7"/>
        <v>0</v>
      </c>
      <c r="AM16" s="147">
        <f t="shared" si="7"/>
        <v>0</v>
      </c>
      <c r="AN16" s="148">
        <f t="shared" si="8"/>
        <v>0</v>
      </c>
      <c r="AO16" s="149" t="str">
        <f t="shared" si="1"/>
        <v/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12</v>
      </c>
      <c r="E17" s="68">
        <v>15</v>
      </c>
      <c r="F17" s="69">
        <v>881620</v>
      </c>
      <c r="G17" s="68">
        <v>0</v>
      </c>
      <c r="H17" s="69">
        <v>218115</v>
      </c>
      <c r="I17" s="68">
        <v>0</v>
      </c>
      <c r="J17" s="68">
        <v>2</v>
      </c>
      <c r="K17" s="68">
        <v>0</v>
      </c>
      <c r="L17" s="69">
        <v>311.58800000000002</v>
      </c>
      <c r="M17" s="69">
        <v>25.3</v>
      </c>
      <c r="N17" s="70">
        <v>0</v>
      </c>
      <c r="O17" s="71">
        <v>0</v>
      </c>
      <c r="P17" s="58">
        <f t="shared" si="2"/>
        <v>0</v>
      </c>
      <c r="Q17" s="38">
        <v>15</v>
      </c>
      <c r="R17" s="77">
        <f t="shared" si="3"/>
        <v>8297.8580641301232</v>
      </c>
      <c r="S17" s="73">
        <f>'Mérida oeste'!F20*1000000</f>
        <v>34741.472142899998</v>
      </c>
      <c r="T17" s="74">
        <f t="shared" si="9"/>
        <v>932.43031066630192</v>
      </c>
      <c r="V17" s="78">
        <f t="shared" si="4"/>
        <v>0</v>
      </c>
      <c r="W17" s="79">
        <f t="shared" si="10"/>
        <v>0</v>
      </c>
      <c r="Y17" s="76">
        <f t="shared" si="11"/>
        <v>0</v>
      </c>
      <c r="Z17" s="73">
        <f t="shared" si="12"/>
        <v>0</v>
      </c>
      <c r="AA17" s="74">
        <f t="shared" si="13"/>
        <v>0</v>
      </c>
      <c r="AE17" s="121" t="str">
        <f t="shared" si="5"/>
        <v>881620</v>
      </c>
      <c r="AF17" s="142"/>
      <c r="AG17" s="143"/>
      <c r="AH17" s="144"/>
      <c r="AI17" s="145">
        <f t="shared" si="0"/>
        <v>881620</v>
      </c>
      <c r="AJ17" s="146">
        <f t="shared" si="6"/>
        <v>881620</v>
      </c>
      <c r="AK17" s="122"/>
      <c r="AL17" s="138">
        <f t="shared" si="7"/>
        <v>0</v>
      </c>
      <c r="AM17" s="147">
        <f t="shared" si="7"/>
        <v>0</v>
      </c>
      <c r="AN17" s="148">
        <f t="shared" si="8"/>
        <v>0</v>
      </c>
      <c r="AO17" s="149" t="str">
        <f t="shared" si="1"/>
        <v/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12</v>
      </c>
      <c r="E18" s="68">
        <v>16</v>
      </c>
      <c r="F18" s="69">
        <v>881620</v>
      </c>
      <c r="G18" s="68">
        <v>0</v>
      </c>
      <c r="H18" s="69">
        <v>218115</v>
      </c>
      <c r="I18" s="68">
        <v>0</v>
      </c>
      <c r="J18" s="68">
        <v>2</v>
      </c>
      <c r="K18" s="68">
        <v>0</v>
      </c>
      <c r="L18" s="69">
        <v>313.52229999999997</v>
      </c>
      <c r="M18" s="69">
        <v>23.5</v>
      </c>
      <c r="N18" s="70">
        <v>0</v>
      </c>
      <c r="O18" s="71">
        <v>112</v>
      </c>
      <c r="P18" s="58">
        <f t="shared" si="2"/>
        <v>112</v>
      </c>
      <c r="Q18" s="38">
        <v>16</v>
      </c>
      <c r="R18" s="77">
        <f t="shared" si="3"/>
        <v>8298.693155154293</v>
      </c>
      <c r="S18" s="73">
        <f>'Mérida oeste'!F21*1000000</f>
        <v>34744.968501999996</v>
      </c>
      <c r="T18" s="74">
        <f t="shared" si="9"/>
        <v>932.52414984468783</v>
      </c>
      <c r="V18" s="78">
        <f t="shared" si="4"/>
        <v>112</v>
      </c>
      <c r="W18" s="79">
        <f t="shared" si="10"/>
        <v>3955.2430399999998</v>
      </c>
      <c r="Y18" s="76">
        <f t="shared" si="11"/>
        <v>0.92945363337728082</v>
      </c>
      <c r="Z18" s="73">
        <f t="shared" si="12"/>
        <v>3.8914364722239996</v>
      </c>
      <c r="AA18" s="74">
        <f t="shared" si="13"/>
        <v>3.6883596533051186</v>
      </c>
      <c r="AE18" s="121" t="str">
        <f t="shared" si="5"/>
        <v>881620</v>
      </c>
      <c r="AF18" s="142"/>
      <c r="AG18" s="143"/>
      <c r="AH18" s="144"/>
      <c r="AI18" s="145">
        <f t="shared" si="0"/>
        <v>881620</v>
      </c>
      <c r="AJ18" s="146">
        <f t="shared" si="6"/>
        <v>881620</v>
      </c>
      <c r="AK18" s="122"/>
      <c r="AL18" s="138">
        <f t="shared" si="7"/>
        <v>0</v>
      </c>
      <c r="AM18" s="147">
        <f t="shared" si="7"/>
        <v>112</v>
      </c>
      <c r="AN18" s="148">
        <f t="shared" si="8"/>
        <v>112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12</v>
      </c>
      <c r="E19" s="68">
        <v>17</v>
      </c>
      <c r="F19" s="69">
        <v>881732</v>
      </c>
      <c r="G19" s="68">
        <v>0</v>
      </c>
      <c r="H19" s="69">
        <v>218120</v>
      </c>
      <c r="I19" s="68">
        <v>0</v>
      </c>
      <c r="J19" s="68">
        <v>2</v>
      </c>
      <c r="K19" s="68">
        <v>0</v>
      </c>
      <c r="L19" s="69">
        <v>311.73469999999998</v>
      </c>
      <c r="M19" s="69">
        <v>22.4</v>
      </c>
      <c r="N19" s="70">
        <v>0</v>
      </c>
      <c r="O19" s="71">
        <v>1973</v>
      </c>
      <c r="P19" s="58">
        <f t="shared" si="2"/>
        <v>1973</v>
      </c>
      <c r="Q19" s="38">
        <v>17</v>
      </c>
      <c r="R19" s="77">
        <f t="shared" si="3"/>
        <v>8300.7243285802997</v>
      </c>
      <c r="S19" s="73">
        <f>'Mérida oeste'!F22*1000000</f>
        <v>34753.472618899999</v>
      </c>
      <c r="T19" s="74">
        <f t="shared" si="9"/>
        <v>932.75239280256824</v>
      </c>
      <c r="V19" s="78">
        <f t="shared" si="4"/>
        <v>1973</v>
      </c>
      <c r="W19" s="79">
        <f t="shared" si="10"/>
        <v>69675.843909999996</v>
      </c>
      <c r="Y19" s="76">
        <f t="shared" si="11"/>
        <v>16.377329100288932</v>
      </c>
      <c r="Z19" s="73">
        <f t="shared" si="12"/>
        <v>68.5686014770897</v>
      </c>
      <c r="AA19" s="74">
        <f t="shared" si="13"/>
        <v>64.990310127590746</v>
      </c>
      <c r="AE19" s="121" t="str">
        <f t="shared" si="5"/>
        <v>881732</v>
      </c>
      <c r="AF19" s="142"/>
      <c r="AG19" s="143"/>
      <c r="AH19" s="144"/>
      <c r="AI19" s="145">
        <f t="shared" si="0"/>
        <v>881732</v>
      </c>
      <c r="AJ19" s="146">
        <f t="shared" si="6"/>
        <v>881732</v>
      </c>
      <c r="AK19" s="122"/>
      <c r="AL19" s="138">
        <f t="shared" si="7"/>
        <v>0</v>
      </c>
      <c r="AM19" s="147">
        <f t="shared" si="7"/>
        <v>1973</v>
      </c>
      <c r="AN19" s="148">
        <f t="shared" si="8"/>
        <v>1973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12</v>
      </c>
      <c r="E20" s="68">
        <v>18</v>
      </c>
      <c r="F20" s="69">
        <v>883705</v>
      </c>
      <c r="G20" s="68">
        <v>0</v>
      </c>
      <c r="H20" s="69">
        <v>218208</v>
      </c>
      <c r="I20" s="68">
        <v>0</v>
      </c>
      <c r="J20" s="68">
        <v>2</v>
      </c>
      <c r="K20" s="68">
        <v>0</v>
      </c>
      <c r="L20" s="69">
        <v>311.31139999999999</v>
      </c>
      <c r="M20" s="69">
        <v>22.8</v>
      </c>
      <c r="N20" s="70">
        <v>0</v>
      </c>
      <c r="O20" s="71">
        <v>2060</v>
      </c>
      <c r="P20" s="58">
        <f t="shared" si="2"/>
        <v>2060</v>
      </c>
      <c r="Q20" s="38">
        <v>18</v>
      </c>
      <c r="R20" s="77">
        <f t="shared" si="3"/>
        <v>8274.4553350291408</v>
      </c>
      <c r="S20" s="73">
        <f>'Mérida oeste'!F23*1000000</f>
        <v>34643.489596700005</v>
      </c>
      <c r="T20" s="74">
        <f t="shared" si="9"/>
        <v>929.8005459972245</v>
      </c>
      <c r="V20" s="78">
        <f t="shared" si="4"/>
        <v>2060</v>
      </c>
      <c r="W20" s="79">
        <f t="shared" si="10"/>
        <v>72748.220199999996</v>
      </c>
      <c r="Y20" s="76">
        <f t="shared" si="11"/>
        <v>17.045377990160031</v>
      </c>
      <c r="Z20" s="73">
        <f t="shared" si="12"/>
        <v>71.365588569202004</v>
      </c>
      <c r="AA20" s="74">
        <f t="shared" si="13"/>
        <v>67.641334862286314</v>
      </c>
      <c r="AE20" s="121" t="str">
        <f t="shared" si="5"/>
        <v>883705</v>
      </c>
      <c r="AF20" s="142"/>
      <c r="AG20" s="143"/>
      <c r="AH20" s="144"/>
      <c r="AI20" s="145">
        <f t="shared" si="0"/>
        <v>883705</v>
      </c>
      <c r="AJ20" s="146">
        <f t="shared" si="6"/>
        <v>883705</v>
      </c>
      <c r="AK20" s="122"/>
      <c r="AL20" s="138">
        <f t="shared" si="7"/>
        <v>0</v>
      </c>
      <c r="AM20" s="147">
        <f t="shared" si="7"/>
        <v>2060</v>
      </c>
      <c r="AN20" s="148">
        <f t="shared" si="8"/>
        <v>2060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12</v>
      </c>
      <c r="E21" s="68">
        <v>19</v>
      </c>
      <c r="F21" s="69">
        <v>885765</v>
      </c>
      <c r="G21" s="68">
        <v>0</v>
      </c>
      <c r="H21" s="69">
        <v>218300</v>
      </c>
      <c r="I21" s="68">
        <v>0</v>
      </c>
      <c r="J21" s="68">
        <v>2</v>
      </c>
      <c r="K21" s="68">
        <v>0</v>
      </c>
      <c r="L21" s="69">
        <v>309.82740000000001</v>
      </c>
      <c r="M21" s="69">
        <v>23.2</v>
      </c>
      <c r="N21" s="70">
        <v>0</v>
      </c>
      <c r="O21" s="71">
        <v>2135</v>
      </c>
      <c r="P21" s="58">
        <f t="shared" si="2"/>
        <v>2135</v>
      </c>
      <c r="Q21" s="38">
        <v>19</v>
      </c>
      <c r="R21" s="77">
        <f t="shared" si="3"/>
        <v>8266.2785339400016</v>
      </c>
      <c r="S21" s="73">
        <f>'Mérida oeste'!F24*1000000</f>
        <v>34609.2549659</v>
      </c>
      <c r="T21" s="74">
        <f t="shared" si="9"/>
        <v>928.88171885883798</v>
      </c>
      <c r="V21" s="78">
        <f t="shared" si="4"/>
        <v>2135</v>
      </c>
      <c r="W21" s="79">
        <f t="shared" si="10"/>
        <v>75396.820449999999</v>
      </c>
      <c r="Y21" s="76">
        <f t="shared" si="11"/>
        <v>17.648504669961902</v>
      </c>
      <c r="Z21" s="73">
        <f t="shared" si="12"/>
        <v>73.890759352196497</v>
      </c>
      <c r="AA21" s="74">
        <f t="shared" si="13"/>
        <v>70.034728176087185</v>
      </c>
      <c r="AE21" s="121" t="str">
        <f t="shared" si="5"/>
        <v>885765</v>
      </c>
      <c r="AF21" s="142"/>
      <c r="AG21" s="143"/>
      <c r="AH21" s="144"/>
      <c r="AI21" s="145">
        <f t="shared" si="0"/>
        <v>885765</v>
      </c>
      <c r="AJ21" s="146">
        <f t="shared" si="6"/>
        <v>885765</v>
      </c>
      <c r="AK21" s="122"/>
      <c r="AL21" s="138">
        <f t="shared" si="7"/>
        <v>0</v>
      </c>
      <c r="AM21" s="147">
        <f t="shared" si="7"/>
        <v>2135</v>
      </c>
      <c r="AN21" s="148">
        <f t="shared" si="8"/>
        <v>2135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12</v>
      </c>
      <c r="E22" s="68">
        <v>20</v>
      </c>
      <c r="F22" s="69">
        <v>887900</v>
      </c>
      <c r="G22" s="68">
        <v>0</v>
      </c>
      <c r="H22" s="69">
        <v>218396</v>
      </c>
      <c r="I22" s="68">
        <v>0</v>
      </c>
      <c r="J22" s="68">
        <v>2</v>
      </c>
      <c r="K22" s="68">
        <v>0</v>
      </c>
      <c r="L22" s="69">
        <v>311.1343</v>
      </c>
      <c r="M22" s="69">
        <v>24.9</v>
      </c>
      <c r="N22" s="70">
        <v>0</v>
      </c>
      <c r="O22" s="71">
        <v>2286</v>
      </c>
      <c r="P22" s="58">
        <f t="shared" si="2"/>
        <v>2286</v>
      </c>
      <c r="Q22" s="38">
        <v>20</v>
      </c>
      <c r="R22" s="77">
        <f t="shared" si="3"/>
        <v>8309.1918734594437</v>
      </c>
      <c r="S22" s="73">
        <f>'Mérida oeste'!F25*1000000</f>
        <v>34788.924535799997</v>
      </c>
      <c r="T22" s="74">
        <f t="shared" si="9"/>
        <v>933.70389082063764</v>
      </c>
      <c r="V22" s="78">
        <f t="shared" si="4"/>
        <v>2286</v>
      </c>
      <c r="W22" s="79">
        <f t="shared" si="10"/>
        <v>80729.335619999998</v>
      </c>
      <c r="Y22" s="76">
        <f t="shared" si="11"/>
        <v>18.99481262272829</v>
      </c>
      <c r="Z22" s="73">
        <f t="shared" si="12"/>
        <v>79.527481488838788</v>
      </c>
      <c r="AA22" s="74">
        <f t="shared" si="13"/>
        <v>75.377294771759097</v>
      </c>
      <c r="AE22" s="121" t="str">
        <f t="shared" si="5"/>
        <v>887900</v>
      </c>
      <c r="AF22" s="142"/>
      <c r="AG22" s="143"/>
      <c r="AH22" s="144"/>
      <c r="AI22" s="145">
        <f t="shared" si="0"/>
        <v>887900</v>
      </c>
      <c r="AJ22" s="146">
        <f t="shared" si="6"/>
        <v>887900</v>
      </c>
      <c r="AK22" s="122"/>
      <c r="AL22" s="138">
        <f t="shared" si="7"/>
        <v>0</v>
      </c>
      <c r="AM22" s="147">
        <f t="shared" si="7"/>
        <v>2286</v>
      </c>
      <c r="AN22" s="148">
        <f t="shared" si="8"/>
        <v>2286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12</v>
      </c>
      <c r="E23" s="68">
        <v>21</v>
      </c>
      <c r="F23" s="69">
        <v>890186</v>
      </c>
      <c r="G23" s="68">
        <v>0</v>
      </c>
      <c r="H23" s="69">
        <v>218499</v>
      </c>
      <c r="I23" s="68">
        <v>0</v>
      </c>
      <c r="J23" s="68">
        <v>2</v>
      </c>
      <c r="K23" s="68">
        <v>0</v>
      </c>
      <c r="L23" s="69">
        <v>311.48390000000001</v>
      </c>
      <c r="M23" s="69">
        <v>25.5</v>
      </c>
      <c r="N23" s="70">
        <v>0</v>
      </c>
      <c r="O23" s="71">
        <v>1521</v>
      </c>
      <c r="P23" s="58">
        <f t="shared" si="2"/>
        <v>1521</v>
      </c>
      <c r="Q23" s="38">
        <v>21</v>
      </c>
      <c r="R23" s="77">
        <f t="shared" si="3"/>
        <v>8383.1406502579539</v>
      </c>
      <c r="S23" s="73">
        <f>'Mérida oeste'!F26*1000000</f>
        <v>35098.533274499998</v>
      </c>
      <c r="T23" s="74">
        <f t="shared" si="9"/>
        <v>942.01351486948624</v>
      </c>
      <c r="V23" s="78">
        <f t="shared" si="4"/>
        <v>1521</v>
      </c>
      <c r="W23" s="79">
        <f t="shared" si="10"/>
        <v>53713.613069999999</v>
      </c>
      <c r="Y23" s="76">
        <f t="shared" si="11"/>
        <v>12.750756929042348</v>
      </c>
      <c r="Z23" s="73">
        <f t="shared" si="12"/>
        <v>53.384869110514501</v>
      </c>
      <c r="AA23" s="74">
        <f t="shared" si="13"/>
        <v>50.598949444410273</v>
      </c>
      <c r="AE23" s="121" t="str">
        <f t="shared" si="5"/>
        <v>890186</v>
      </c>
      <c r="AF23" s="142"/>
      <c r="AG23" s="143"/>
      <c r="AH23" s="144"/>
      <c r="AI23" s="145">
        <f t="shared" si="0"/>
        <v>890186</v>
      </c>
      <c r="AJ23" s="146">
        <f t="shared" si="6"/>
        <v>890186</v>
      </c>
      <c r="AK23" s="122"/>
      <c r="AL23" s="138">
        <f t="shared" si="7"/>
        <v>0</v>
      </c>
      <c r="AM23" s="147">
        <f t="shared" si="7"/>
        <v>1521</v>
      </c>
      <c r="AN23" s="148">
        <f t="shared" si="8"/>
        <v>1521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12</v>
      </c>
      <c r="E24" s="68">
        <v>22</v>
      </c>
      <c r="F24" s="69">
        <v>891707</v>
      </c>
      <c r="G24" s="68">
        <v>0</v>
      </c>
      <c r="H24" s="69">
        <v>218567</v>
      </c>
      <c r="I24" s="68">
        <v>0</v>
      </c>
      <c r="J24" s="68">
        <v>2</v>
      </c>
      <c r="K24" s="68">
        <v>0</v>
      </c>
      <c r="L24" s="69">
        <v>311.48719999999997</v>
      </c>
      <c r="M24" s="69">
        <v>25.7</v>
      </c>
      <c r="N24" s="70">
        <v>0</v>
      </c>
      <c r="O24" s="71">
        <v>494</v>
      </c>
      <c r="P24" s="58">
        <f t="shared" si="2"/>
        <v>494</v>
      </c>
      <c r="Q24" s="38">
        <v>22</v>
      </c>
      <c r="R24" s="77">
        <f t="shared" si="3"/>
        <v>8691.584317521736</v>
      </c>
      <c r="S24" s="73">
        <f>'Mérida oeste'!F27*1000000</f>
        <v>36389.925220600002</v>
      </c>
      <c r="T24" s="74">
        <f t="shared" si="9"/>
        <v>976.67332975991746</v>
      </c>
      <c r="V24" s="78">
        <f t="shared" si="4"/>
        <v>494</v>
      </c>
      <c r="W24" s="79">
        <f t="shared" si="10"/>
        <v>17445.446980000001</v>
      </c>
      <c r="Y24" s="76">
        <f t="shared" si="11"/>
        <v>4.2936426528557368</v>
      </c>
      <c r="Z24" s="73">
        <f t="shared" si="12"/>
        <v>17.976623058976401</v>
      </c>
      <c r="AA24" s="74">
        <f t="shared" si="13"/>
        <v>17.038502791106698</v>
      </c>
      <c r="AE24" s="121" t="str">
        <f t="shared" si="5"/>
        <v>891707</v>
      </c>
      <c r="AF24" s="142"/>
      <c r="AG24" s="143"/>
      <c r="AH24" s="144"/>
      <c r="AI24" s="145">
        <f t="shared" si="0"/>
        <v>891707</v>
      </c>
      <c r="AJ24" s="146">
        <f t="shared" si="6"/>
        <v>891707</v>
      </c>
      <c r="AK24" s="122"/>
      <c r="AL24" s="138">
        <f t="shared" si="7"/>
        <v>0</v>
      </c>
      <c r="AM24" s="147">
        <f t="shared" si="7"/>
        <v>494</v>
      </c>
      <c r="AN24" s="148">
        <f t="shared" si="8"/>
        <v>494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12</v>
      </c>
      <c r="E25" s="68">
        <v>23</v>
      </c>
      <c r="F25" s="69">
        <v>892201</v>
      </c>
      <c r="G25" s="68">
        <v>0</v>
      </c>
      <c r="H25" s="69">
        <v>218589</v>
      </c>
      <c r="I25" s="68">
        <v>0</v>
      </c>
      <c r="J25" s="68">
        <v>2</v>
      </c>
      <c r="K25" s="68">
        <v>0</v>
      </c>
      <c r="L25" s="69">
        <v>312.48649999999998</v>
      </c>
      <c r="M25" s="69">
        <v>26.4</v>
      </c>
      <c r="N25" s="70">
        <v>0</v>
      </c>
      <c r="O25" s="71">
        <v>3066</v>
      </c>
      <c r="P25" s="58">
        <f t="shared" si="2"/>
        <v>3066</v>
      </c>
      <c r="Q25" s="38">
        <v>23</v>
      </c>
      <c r="R25" s="77">
        <f t="shared" si="3"/>
        <v>8717.1851484427243</v>
      </c>
      <c r="S25" s="73">
        <f>'Mérida oeste'!F28*1000000</f>
        <v>36497.110779499999</v>
      </c>
      <c r="T25" s="74">
        <f t="shared" si="9"/>
        <v>979.55009513050891</v>
      </c>
      <c r="V25" s="78">
        <f t="shared" si="4"/>
        <v>3066</v>
      </c>
      <c r="W25" s="79">
        <f t="shared" si="10"/>
        <v>108274.77821999999</v>
      </c>
      <c r="Y25" s="76">
        <f t="shared" si="11"/>
        <v>26.726889665125391</v>
      </c>
      <c r="Z25" s="73">
        <f t="shared" si="12"/>
        <v>111.900141649947</v>
      </c>
      <c r="AA25" s="74">
        <f t="shared" si="13"/>
        <v>106.06056930563575</v>
      </c>
      <c r="AE25" s="121" t="str">
        <f t="shared" si="5"/>
        <v>892201</v>
      </c>
      <c r="AF25" s="142"/>
      <c r="AG25" s="143"/>
      <c r="AH25" s="144"/>
      <c r="AI25" s="145">
        <f t="shared" si="0"/>
        <v>892201</v>
      </c>
      <c r="AJ25" s="146">
        <f t="shared" si="6"/>
        <v>892201</v>
      </c>
      <c r="AK25" s="122"/>
      <c r="AL25" s="138">
        <f t="shared" si="7"/>
        <v>0</v>
      </c>
      <c r="AM25" s="147">
        <f t="shared" si="7"/>
        <v>3066</v>
      </c>
      <c r="AN25" s="148">
        <f t="shared" si="8"/>
        <v>3066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12</v>
      </c>
      <c r="E26" s="68">
        <v>24</v>
      </c>
      <c r="F26" s="69">
        <v>895267</v>
      </c>
      <c r="G26" s="68">
        <v>0</v>
      </c>
      <c r="H26" s="69">
        <v>218726</v>
      </c>
      <c r="I26" s="68">
        <v>0</v>
      </c>
      <c r="J26" s="68">
        <v>2</v>
      </c>
      <c r="K26" s="68">
        <v>0</v>
      </c>
      <c r="L26" s="69">
        <v>312.62169999999998</v>
      </c>
      <c r="M26" s="69">
        <v>25.6</v>
      </c>
      <c r="N26" s="70">
        <v>0</v>
      </c>
      <c r="O26" s="71">
        <v>1299</v>
      </c>
      <c r="P26" s="58">
        <f t="shared" si="2"/>
        <v>1299</v>
      </c>
      <c r="Q26" s="38">
        <v>24</v>
      </c>
      <c r="R26" s="77">
        <f t="shared" si="3"/>
        <v>8481.6978593675358</v>
      </c>
      <c r="S26" s="73">
        <f>'Mérida oeste'!F29*1000000</f>
        <v>35511.172597599994</v>
      </c>
      <c r="T26" s="74">
        <f t="shared" si="9"/>
        <v>953.08838845713001</v>
      </c>
      <c r="V26" s="78">
        <f t="shared" si="4"/>
        <v>1299</v>
      </c>
      <c r="W26" s="79">
        <f t="shared" si="10"/>
        <v>45873.756329999997</v>
      </c>
      <c r="Y26" s="76">
        <f t="shared" si="11"/>
        <v>11.01772551931843</v>
      </c>
      <c r="Z26" s="73">
        <f t="shared" si="12"/>
        <v>46.129013204282394</v>
      </c>
      <c r="AA26" s="74">
        <f t="shared" si="13"/>
        <v>43.721744493034763</v>
      </c>
      <c r="AE26" s="121" t="str">
        <f t="shared" si="5"/>
        <v>895267</v>
      </c>
      <c r="AF26" s="142"/>
      <c r="AG26" s="143"/>
      <c r="AH26" s="144"/>
      <c r="AI26" s="145">
        <f t="shared" si="0"/>
        <v>895267</v>
      </c>
      <c r="AJ26" s="146">
        <f t="shared" si="6"/>
        <v>895267</v>
      </c>
      <c r="AK26" s="122"/>
      <c r="AL26" s="138">
        <f t="shared" si="7"/>
        <v>0</v>
      </c>
      <c r="AM26" s="147">
        <f t="shared" si="7"/>
        <v>1299</v>
      </c>
      <c r="AN26" s="148">
        <f t="shared" si="8"/>
        <v>1299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12</v>
      </c>
      <c r="E27" s="68">
        <v>25</v>
      </c>
      <c r="F27" s="69">
        <v>896566</v>
      </c>
      <c r="G27" s="68">
        <v>0</v>
      </c>
      <c r="H27" s="69">
        <v>218784</v>
      </c>
      <c r="I27" s="68">
        <v>0</v>
      </c>
      <c r="J27" s="68">
        <v>2</v>
      </c>
      <c r="K27" s="68">
        <v>0</v>
      </c>
      <c r="L27" s="69">
        <v>315.3732</v>
      </c>
      <c r="M27" s="69">
        <v>23.1</v>
      </c>
      <c r="N27" s="70">
        <v>0</v>
      </c>
      <c r="O27" s="71">
        <v>528</v>
      </c>
      <c r="P27" s="58">
        <f t="shared" si="2"/>
        <v>528</v>
      </c>
      <c r="Q27" s="38">
        <v>25</v>
      </c>
      <c r="R27" s="77">
        <f t="shared" si="3"/>
        <v>8495.0554322155349</v>
      </c>
      <c r="S27" s="73">
        <f>'Mérida oeste'!F30*1000000</f>
        <v>35567.098083600002</v>
      </c>
      <c r="T27" s="74">
        <f t="shared" si="9"/>
        <v>954.58937891805965</v>
      </c>
      <c r="V27" s="78">
        <f t="shared" si="4"/>
        <v>528</v>
      </c>
      <c r="W27" s="79">
        <f t="shared" si="10"/>
        <v>18646.145759999999</v>
      </c>
      <c r="Y27" s="76">
        <f t="shared" si="11"/>
        <v>4.4853892682098015</v>
      </c>
      <c r="Z27" s="73">
        <f t="shared" si="12"/>
        <v>18.779427788140801</v>
      </c>
      <c r="AA27" s="74">
        <f t="shared" si="13"/>
        <v>17.799412700254013</v>
      </c>
      <c r="AE27" s="121" t="str">
        <f t="shared" si="5"/>
        <v>896566</v>
      </c>
      <c r="AF27" s="142"/>
      <c r="AG27" s="143"/>
      <c r="AH27" s="144"/>
      <c r="AI27" s="145">
        <f t="shared" si="0"/>
        <v>896566</v>
      </c>
      <c r="AJ27" s="146">
        <f t="shared" si="6"/>
        <v>896566</v>
      </c>
      <c r="AK27" s="122"/>
      <c r="AL27" s="138">
        <f t="shared" si="7"/>
        <v>0</v>
      </c>
      <c r="AM27" s="147">
        <f t="shared" si="7"/>
        <v>528</v>
      </c>
      <c r="AN27" s="148">
        <f t="shared" si="8"/>
        <v>528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12</v>
      </c>
      <c r="E28" s="68">
        <v>26</v>
      </c>
      <c r="F28" s="69">
        <v>897094</v>
      </c>
      <c r="G28" s="68">
        <v>0</v>
      </c>
      <c r="H28" s="69">
        <v>218807</v>
      </c>
      <c r="I28" s="68">
        <v>0</v>
      </c>
      <c r="J28" s="68">
        <v>2</v>
      </c>
      <c r="K28" s="68">
        <v>0</v>
      </c>
      <c r="L28" s="69">
        <v>314.10579999999999</v>
      </c>
      <c r="M28" s="69">
        <v>23.5</v>
      </c>
      <c r="N28" s="70">
        <v>0</v>
      </c>
      <c r="O28" s="71">
        <v>3171</v>
      </c>
      <c r="P28" s="58">
        <f t="shared" si="2"/>
        <v>3171</v>
      </c>
      <c r="Q28" s="38">
        <v>26</v>
      </c>
      <c r="R28" s="77">
        <f t="shared" si="3"/>
        <v>8513.0123020206356</v>
      </c>
      <c r="S28" s="73">
        <f>'Mérida oeste'!F31*1000000</f>
        <v>35642.279906099997</v>
      </c>
      <c r="T28" s="74">
        <f t="shared" si="9"/>
        <v>956.60719237805881</v>
      </c>
      <c r="V28" s="78">
        <f t="shared" si="4"/>
        <v>3171</v>
      </c>
      <c r="W28" s="79">
        <f t="shared" si="10"/>
        <v>111982.81857</v>
      </c>
      <c r="Y28" s="76">
        <f t="shared" si="11"/>
        <v>26.994762009707436</v>
      </c>
      <c r="Z28" s="73">
        <f t="shared" si="12"/>
        <v>113.02166958224308</v>
      </c>
      <c r="AA28" s="74">
        <f t="shared" si="13"/>
        <v>107.12356966682924</v>
      </c>
      <c r="AE28" s="121" t="str">
        <f t="shared" si="5"/>
        <v>897094</v>
      </c>
      <c r="AF28" s="142"/>
      <c r="AG28" s="143"/>
      <c r="AH28" s="144"/>
      <c r="AI28" s="145">
        <f t="shared" si="0"/>
        <v>897094</v>
      </c>
      <c r="AJ28" s="146">
        <f t="shared" si="6"/>
        <v>897094</v>
      </c>
      <c r="AK28" s="122"/>
      <c r="AL28" s="138">
        <f t="shared" si="7"/>
        <v>0</v>
      </c>
      <c r="AM28" s="147">
        <f t="shared" si="7"/>
        <v>3171</v>
      </c>
      <c r="AN28" s="148">
        <f t="shared" si="8"/>
        <v>3171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12</v>
      </c>
      <c r="E29" s="68">
        <v>27</v>
      </c>
      <c r="F29" s="69">
        <v>900265</v>
      </c>
      <c r="G29" s="68">
        <v>0</v>
      </c>
      <c r="H29" s="69">
        <v>218950</v>
      </c>
      <c r="I29" s="68">
        <v>0</v>
      </c>
      <c r="J29" s="68">
        <v>2</v>
      </c>
      <c r="K29" s="68">
        <v>0</v>
      </c>
      <c r="L29" s="69">
        <v>310.84629999999999</v>
      </c>
      <c r="M29" s="69">
        <v>24.3</v>
      </c>
      <c r="N29" s="70">
        <v>0</v>
      </c>
      <c r="O29" s="71">
        <v>3281</v>
      </c>
      <c r="P29" s="58">
        <f t="shared" si="2"/>
        <v>3281</v>
      </c>
      <c r="Q29" s="38">
        <v>27</v>
      </c>
      <c r="R29" s="77">
        <f t="shared" si="3"/>
        <v>8508.2992380577052</v>
      </c>
      <c r="S29" s="73">
        <f>'Mérida oeste'!F32*1000000</f>
        <v>35622.547249900002</v>
      </c>
      <c r="T29" s="74">
        <f t="shared" si="9"/>
        <v>956.07758538054429</v>
      </c>
      <c r="V29" s="78">
        <f t="shared" si="4"/>
        <v>3281</v>
      </c>
      <c r="W29" s="79">
        <f t="shared" si="10"/>
        <v>115867.43227</v>
      </c>
      <c r="Y29" s="76">
        <f t="shared" si="11"/>
        <v>27.915729800067332</v>
      </c>
      <c r="Z29" s="73">
        <f t="shared" si="12"/>
        <v>116.87757752692191</v>
      </c>
      <c r="AA29" s="74">
        <f t="shared" si="13"/>
        <v>110.77825486894535</v>
      </c>
      <c r="AE29" s="121" t="str">
        <f t="shared" si="5"/>
        <v>900265</v>
      </c>
      <c r="AF29" s="142"/>
      <c r="AG29" s="143"/>
      <c r="AH29" s="144"/>
      <c r="AI29" s="145">
        <f t="shared" si="0"/>
        <v>900265</v>
      </c>
      <c r="AJ29" s="146">
        <f t="shared" si="6"/>
        <v>900265</v>
      </c>
      <c r="AK29" s="122"/>
      <c r="AL29" s="138">
        <f t="shared" si="7"/>
        <v>0</v>
      </c>
      <c r="AM29" s="147">
        <f t="shared" si="7"/>
        <v>3281</v>
      </c>
      <c r="AN29" s="148">
        <f t="shared" si="8"/>
        <v>3281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12</v>
      </c>
      <c r="E30" s="68">
        <v>28</v>
      </c>
      <c r="F30" s="69">
        <v>903546</v>
      </c>
      <c r="G30" s="68">
        <v>0</v>
      </c>
      <c r="H30" s="69">
        <v>219097</v>
      </c>
      <c r="I30" s="68">
        <v>0</v>
      </c>
      <c r="J30" s="68">
        <v>2</v>
      </c>
      <c r="K30" s="68">
        <v>0</v>
      </c>
      <c r="L30" s="69">
        <v>310.79590000000002</v>
      </c>
      <c r="M30" s="69">
        <v>25.1</v>
      </c>
      <c r="N30" s="70">
        <v>0</v>
      </c>
      <c r="O30" s="71">
        <v>2204</v>
      </c>
      <c r="P30" s="58">
        <f t="shared" si="2"/>
        <v>2204</v>
      </c>
      <c r="Q30" s="38">
        <v>28</v>
      </c>
      <c r="R30" s="77">
        <f t="shared" si="3"/>
        <v>8533.4173790962086</v>
      </c>
      <c r="S30" s="73">
        <f>'Mérida oeste'!F33*1000000</f>
        <v>35727.711882800002</v>
      </c>
      <c r="T30" s="74">
        <f t="shared" si="9"/>
        <v>958.90011088904089</v>
      </c>
      <c r="V30" s="78">
        <f t="shared" si="4"/>
        <v>2204</v>
      </c>
      <c r="W30" s="79">
        <f t="shared" si="10"/>
        <v>77833.532680000004</v>
      </c>
      <c r="Y30" s="76">
        <f t="shared" si="11"/>
        <v>18.807651903528043</v>
      </c>
      <c r="Z30" s="73">
        <f t="shared" si="12"/>
        <v>78.743876989691202</v>
      </c>
      <c r="AA30" s="74">
        <f t="shared" si="13"/>
        <v>74.63458311773779</v>
      </c>
      <c r="AE30" s="121" t="str">
        <f t="shared" si="5"/>
        <v>903546</v>
      </c>
      <c r="AF30" s="142"/>
      <c r="AG30" s="143"/>
      <c r="AH30" s="144"/>
      <c r="AI30" s="145">
        <f t="shared" si="0"/>
        <v>903546</v>
      </c>
      <c r="AJ30" s="146">
        <f t="shared" si="6"/>
        <v>903546</v>
      </c>
      <c r="AK30" s="122"/>
      <c r="AL30" s="138">
        <f t="shared" si="7"/>
        <v>0</v>
      </c>
      <c r="AM30" s="147">
        <f t="shared" si="7"/>
        <v>2204</v>
      </c>
      <c r="AN30" s="148">
        <f t="shared" si="8"/>
        <v>2204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12</v>
      </c>
      <c r="E31" s="68">
        <v>29</v>
      </c>
      <c r="F31" s="69">
        <v>905750</v>
      </c>
      <c r="G31" s="68">
        <v>0</v>
      </c>
      <c r="H31" s="69">
        <v>219196</v>
      </c>
      <c r="I31" s="68">
        <v>0</v>
      </c>
      <c r="J31" s="68">
        <v>2</v>
      </c>
      <c r="K31" s="68">
        <v>0</v>
      </c>
      <c r="L31" s="69">
        <v>311.15159999999997</v>
      </c>
      <c r="M31" s="69">
        <v>24.6</v>
      </c>
      <c r="N31" s="70">
        <v>0</v>
      </c>
      <c r="O31" s="71">
        <v>476</v>
      </c>
      <c r="P31" s="58">
        <f t="shared" si="2"/>
        <v>476</v>
      </c>
      <c r="Q31" s="38">
        <v>29</v>
      </c>
      <c r="R31" s="77">
        <f t="shared" si="3"/>
        <v>8487.2362077959297</v>
      </c>
      <c r="S31" s="73">
        <f>'Mérida oeste'!F34*1000000</f>
        <v>35534.360554799998</v>
      </c>
      <c r="T31" s="74">
        <f t="shared" si="9"/>
        <v>953.71073267002862</v>
      </c>
      <c r="V31" s="78">
        <f t="shared" si="4"/>
        <v>476</v>
      </c>
      <c r="W31" s="79">
        <f t="shared" si="10"/>
        <v>16809.782920000001</v>
      </c>
      <c r="Y31" s="76">
        <f t="shared" si="11"/>
        <v>4.0399244349108629</v>
      </c>
      <c r="Z31" s="73">
        <f t="shared" si="12"/>
        <v>16.914355624084802</v>
      </c>
      <c r="AA31" s="74">
        <f t="shared" si="13"/>
        <v>16.031670384657335</v>
      </c>
      <c r="AE31" s="121" t="str">
        <f t="shared" si="5"/>
        <v>905750</v>
      </c>
      <c r="AF31" s="142"/>
      <c r="AG31" s="143"/>
      <c r="AH31" s="144"/>
      <c r="AI31" s="145">
        <f t="shared" si="0"/>
        <v>905750</v>
      </c>
      <c r="AJ31" s="146">
        <f t="shared" si="6"/>
        <v>905750</v>
      </c>
      <c r="AK31" s="122"/>
      <c r="AL31" s="138">
        <f t="shared" si="7"/>
        <v>0</v>
      </c>
      <c r="AM31" s="147">
        <f t="shared" si="7"/>
        <v>476</v>
      </c>
      <c r="AN31" s="148">
        <f t="shared" si="8"/>
        <v>476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12</v>
      </c>
      <c r="E32" s="68">
        <v>30</v>
      </c>
      <c r="F32" s="69">
        <v>906226</v>
      </c>
      <c r="G32" s="68">
        <v>0</v>
      </c>
      <c r="H32" s="69">
        <v>219218</v>
      </c>
      <c r="I32" s="68">
        <v>0</v>
      </c>
      <c r="J32" s="68">
        <v>2</v>
      </c>
      <c r="K32" s="68">
        <v>0</v>
      </c>
      <c r="L32" s="69">
        <v>311.31490000000002</v>
      </c>
      <c r="M32" s="69">
        <v>24.5</v>
      </c>
      <c r="N32" s="70">
        <v>0</v>
      </c>
      <c r="O32" s="71">
        <v>3212</v>
      </c>
      <c r="P32" s="58">
        <f t="shared" si="2"/>
        <v>3212</v>
      </c>
      <c r="Q32" s="38">
        <v>30</v>
      </c>
      <c r="R32" s="77">
        <f t="shared" si="3"/>
        <v>8445.802958082546</v>
      </c>
      <c r="S32" s="73">
        <f>'Mérida oeste'!F35*1000000</f>
        <v>35360.887824900004</v>
      </c>
      <c r="T32" s="74">
        <f t="shared" si="9"/>
        <v>949.05487839973568</v>
      </c>
      <c r="V32" s="78">
        <f t="shared" si="4"/>
        <v>3212</v>
      </c>
      <c r="W32" s="79">
        <f t="shared" si="10"/>
        <v>113430.72004</v>
      </c>
      <c r="Y32" s="76">
        <f t="shared" si="11"/>
        <v>27.127919101361137</v>
      </c>
      <c r="Z32" s="73">
        <f t="shared" si="12"/>
        <v>113.57917169357881</v>
      </c>
      <c r="AA32" s="74">
        <f t="shared" si="13"/>
        <v>107.65197821435666</v>
      </c>
      <c r="AE32" s="121" t="str">
        <f t="shared" si="5"/>
        <v>906226</v>
      </c>
      <c r="AF32" s="142"/>
      <c r="AG32" s="143"/>
      <c r="AH32" s="144"/>
      <c r="AI32" s="145">
        <f t="shared" si="0"/>
        <v>906226</v>
      </c>
      <c r="AJ32" s="146">
        <f t="shared" si="6"/>
        <v>906226</v>
      </c>
      <c r="AK32" s="122"/>
      <c r="AL32" s="138">
        <f t="shared" si="7"/>
        <v>0</v>
      </c>
      <c r="AM32" s="147">
        <f t="shared" si="7"/>
        <v>3212</v>
      </c>
      <c r="AN32" s="148">
        <f t="shared" si="8"/>
        <v>3212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12</v>
      </c>
      <c r="E33" s="68">
        <v>31</v>
      </c>
      <c r="F33" s="69">
        <v>909438</v>
      </c>
      <c r="G33" s="68">
        <v>0</v>
      </c>
      <c r="H33" s="69">
        <v>219218</v>
      </c>
      <c r="I33" s="68">
        <v>0</v>
      </c>
      <c r="J33" s="68">
        <v>2</v>
      </c>
      <c r="K33" s="68">
        <v>0</v>
      </c>
      <c r="L33" s="69">
        <v>311.31490000000002</v>
      </c>
      <c r="M33" s="69">
        <v>24.5</v>
      </c>
      <c r="N33" s="70">
        <v>0</v>
      </c>
      <c r="O33" s="71">
        <v>1187</v>
      </c>
      <c r="P33" s="58">
        <f t="shared" si="2"/>
        <v>1187</v>
      </c>
      <c r="Q33" s="38">
        <v>31</v>
      </c>
      <c r="R33" s="80">
        <f t="shared" si="3"/>
        <v>8471.786509386644</v>
      </c>
      <c r="S33" s="81">
        <f>'Mérida oeste'!F36*1000000</f>
        <v>35469.675757500001</v>
      </c>
      <c r="T33" s="82">
        <f t="shared" si="9"/>
        <v>951.97465005977722</v>
      </c>
      <c r="V33" s="83">
        <f t="shared" si="4"/>
        <v>1187</v>
      </c>
      <c r="W33" s="84">
        <f t="shared" si="10"/>
        <v>41918.513290000003</v>
      </c>
      <c r="Y33" s="76">
        <f t="shared" si="11"/>
        <v>10.056010586641946</v>
      </c>
      <c r="Z33" s="73">
        <f t="shared" si="12"/>
        <v>42.102505124152501</v>
      </c>
      <c r="AA33" s="74">
        <f t="shared" si="13"/>
        <v>39.90536202027387</v>
      </c>
      <c r="AE33" s="121" t="str">
        <f t="shared" si="5"/>
        <v>909438</v>
      </c>
      <c r="AF33" s="142"/>
      <c r="AG33" s="143"/>
      <c r="AH33" s="144"/>
      <c r="AI33" s="145">
        <f t="shared" si="0"/>
        <v>909438</v>
      </c>
      <c r="AJ33" s="146">
        <f t="shared" si="6"/>
        <v>909438</v>
      </c>
      <c r="AK33" s="122"/>
      <c r="AL33" s="138">
        <f t="shared" si="7"/>
        <v>0</v>
      </c>
      <c r="AM33" s="150">
        <f t="shared" si="7"/>
        <v>1187</v>
      </c>
      <c r="AN33" s="148">
        <f t="shared" si="8"/>
        <v>1187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2014</v>
      </c>
      <c r="D34" s="87">
        <v>1</v>
      </c>
      <c r="E34" s="87">
        <v>1</v>
      </c>
      <c r="F34" s="88">
        <v>910625</v>
      </c>
      <c r="G34" s="87">
        <v>0</v>
      </c>
      <c r="H34" s="88">
        <v>219218</v>
      </c>
      <c r="I34" s="87">
        <v>0</v>
      </c>
      <c r="J34" s="87">
        <v>2</v>
      </c>
      <c r="K34" s="87">
        <v>0</v>
      </c>
      <c r="L34" s="88">
        <v>311.31490000000002</v>
      </c>
      <c r="M34" s="88">
        <v>24.5</v>
      </c>
      <c r="N34" s="89">
        <v>0</v>
      </c>
      <c r="O34" s="90">
        <v>582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910625</v>
      </c>
      <c r="AF34" s="151"/>
      <c r="AG34" s="152"/>
      <c r="AH34" s="153"/>
      <c r="AI34" s="154">
        <f t="shared" si="0"/>
        <v>910625</v>
      </c>
      <c r="AJ34" s="155">
        <f t="shared" si="6"/>
        <v>910625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315.3732</v>
      </c>
      <c r="M36" s="101">
        <f>MAX(M3:M34)</f>
        <v>26.6</v>
      </c>
      <c r="N36" s="99" t="s">
        <v>10</v>
      </c>
      <c r="O36" s="101">
        <f>SUM(O3:O33)</f>
        <v>56833</v>
      </c>
      <c r="Q36" s="99" t="s">
        <v>45</v>
      </c>
      <c r="R36" s="102">
        <f>AVERAGE(R3:R33)</f>
        <v>8358.587443636221</v>
      </c>
      <c r="S36" s="102">
        <f>AVERAGE(S3:S33)</f>
        <v>34995.73390901614</v>
      </c>
      <c r="T36" s="103">
        <f>AVERAGE(T3:T33)</f>
        <v>939.25447104140187</v>
      </c>
      <c r="V36" s="104">
        <f>SUM(V3:V33)</f>
        <v>56833</v>
      </c>
      <c r="W36" s="105">
        <f>SUM(W3:W33)</f>
        <v>2007038.64011</v>
      </c>
      <c r="Y36" s="106">
        <f>SUM(Y3:Y33)</f>
        <v>474.18806963336556</v>
      </c>
      <c r="Z36" s="107">
        <f>SUM(Z3:Z33)</f>
        <v>1985.3306099409749</v>
      </c>
      <c r="AA36" s="108">
        <f>SUM(AA3:AA33)</f>
        <v>1881.7250062913095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27335541</v>
      </c>
      <c r="AK36" s="162" t="s">
        <v>50</v>
      </c>
      <c r="AL36" s="163"/>
      <c r="AM36" s="163"/>
      <c r="AN36" s="161">
        <f>SUM(AN3:AN33)</f>
        <v>56833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311.74777812499985</v>
      </c>
      <c r="M37" s="109">
        <f>AVERAGE(M3:M34)</f>
        <v>24.768750000000001</v>
      </c>
      <c r="N37" s="99" t="s">
        <v>46</v>
      </c>
      <c r="O37" s="110">
        <f>O36*35.31467</f>
        <v>2007038.64011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309.82740000000001</v>
      </c>
      <c r="M38" s="110">
        <f>MIN(M3:M34)</f>
        <v>22.4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342.92255593749985</v>
      </c>
      <c r="M44" s="118">
        <f>M37*(1+$L$43)</f>
        <v>27.245625000000004</v>
      </c>
    </row>
    <row r="45" spans="1:42" x14ac:dyDescent="0.2">
      <c r="K45" s="117" t="s">
        <v>59</v>
      </c>
      <c r="L45" s="118">
        <f>L37*(1-$L$43)</f>
        <v>280.57300031249986</v>
      </c>
      <c r="M45" s="118">
        <f>M37*(1-$L$43)</f>
        <v>22.291875000000001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C34" sqref="C34:D3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12</v>
      </c>
      <c r="E3" s="54">
        <v>1</v>
      </c>
      <c r="F3" s="55">
        <v>638650</v>
      </c>
      <c r="G3" s="54">
        <v>0</v>
      </c>
      <c r="H3" s="55">
        <v>219218</v>
      </c>
      <c r="I3" s="54">
        <v>0</v>
      </c>
      <c r="J3" s="54">
        <v>2</v>
      </c>
      <c r="K3" s="54">
        <v>0</v>
      </c>
      <c r="L3" s="55">
        <v>311.31490000000002</v>
      </c>
      <c r="M3" s="55">
        <v>24.5</v>
      </c>
      <c r="N3" s="56">
        <v>0</v>
      </c>
      <c r="O3" s="57">
        <v>30323</v>
      </c>
      <c r="P3" s="58">
        <f>F4-F3</f>
        <v>30323</v>
      </c>
      <c r="Q3" s="38">
        <v>1</v>
      </c>
      <c r="R3" s="59">
        <f>S3/4.1868</f>
        <v>8316.6513738415979</v>
      </c>
      <c r="S3" s="73">
        <f>'Mérida oeste'!F6*1000000</f>
        <v>34820.155972</v>
      </c>
      <c r="T3" s="60">
        <f>R3*0.11237</f>
        <v>934.54211487858038</v>
      </c>
      <c r="U3" s="61"/>
      <c r="V3" s="60">
        <f>O3</f>
        <v>30323</v>
      </c>
      <c r="W3" s="62">
        <f>V3*35.31467</f>
        <v>1070846.73841</v>
      </c>
      <c r="X3" s="61"/>
      <c r="Y3" s="63">
        <f>V3*R3/1000000</f>
        <v>252.18581960899877</v>
      </c>
      <c r="Z3" s="64">
        <f>S3*V3/1000000</f>
        <v>1055.851589538956</v>
      </c>
      <c r="AA3" s="65">
        <f>W3*T3/1000000</f>
        <v>1000.7513756245114</v>
      </c>
      <c r="AE3" s="121" t="str">
        <f>RIGHT(F3,6)</f>
        <v>638650</v>
      </c>
      <c r="AF3" s="133"/>
      <c r="AG3" s="134"/>
      <c r="AH3" s="135"/>
      <c r="AI3" s="136">
        <f t="shared" ref="AI3:AI34" si="0">IFERROR(AE3*1,0)</f>
        <v>638650</v>
      </c>
      <c r="AJ3" s="137">
        <f>(AI3-AH3)</f>
        <v>638650</v>
      </c>
      <c r="AK3" s="122"/>
      <c r="AL3" s="138">
        <f>AH4-AH3</f>
        <v>0</v>
      </c>
      <c r="AM3" s="139">
        <f>AI4-AI3</f>
        <v>30323</v>
      </c>
      <c r="AN3" s="140">
        <f>(AM3-AL3)</f>
        <v>30323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12</v>
      </c>
      <c r="E4" s="68">
        <v>2</v>
      </c>
      <c r="F4" s="69">
        <v>668973</v>
      </c>
      <c r="G4" s="68">
        <v>0</v>
      </c>
      <c r="H4" s="69">
        <v>312078</v>
      </c>
      <c r="I4" s="68">
        <v>0</v>
      </c>
      <c r="J4" s="68">
        <v>96</v>
      </c>
      <c r="K4" s="68">
        <v>0</v>
      </c>
      <c r="L4" s="69">
        <v>304.74079999999998</v>
      </c>
      <c r="M4" s="69">
        <v>25</v>
      </c>
      <c r="N4" s="70">
        <v>0</v>
      </c>
      <c r="O4" s="71">
        <v>17682</v>
      </c>
      <c r="P4" s="58">
        <f t="shared" ref="P4:P33" si="2">F5-F4</f>
        <v>17682</v>
      </c>
      <c r="Q4" s="38">
        <v>2</v>
      </c>
      <c r="R4" s="72">
        <f t="shared" ref="R4:R33" si="3">S4/4.1868</f>
        <v>8104.0982076765076</v>
      </c>
      <c r="S4" s="73">
        <f>'Mérida oeste'!F7*1000000</f>
        <v>33930.2383759</v>
      </c>
      <c r="T4" s="74">
        <f>R4*0.11237</f>
        <v>910.65751559660919</v>
      </c>
      <c r="U4" s="61"/>
      <c r="V4" s="74">
        <f t="shared" ref="V4:V33" si="4">O4</f>
        <v>17682</v>
      </c>
      <c r="W4" s="75">
        <f>V4*35.31467</f>
        <v>624433.99494</v>
      </c>
      <c r="X4" s="61"/>
      <c r="Y4" s="76">
        <f>V4*R4/1000000</f>
        <v>143.29666450813602</v>
      </c>
      <c r="Z4" s="73">
        <f>S4*V4/1000000</f>
        <v>599.95447496266377</v>
      </c>
      <c r="AA4" s="74">
        <f>W4*T4/1000000</f>
        <v>568.64551048612611</v>
      </c>
      <c r="AE4" s="121" t="str">
        <f t="shared" ref="AE4:AE34" si="5">RIGHT(F4,6)</f>
        <v>668973</v>
      </c>
      <c r="AF4" s="142"/>
      <c r="AG4" s="143"/>
      <c r="AH4" s="144"/>
      <c r="AI4" s="145">
        <f t="shared" si="0"/>
        <v>668973</v>
      </c>
      <c r="AJ4" s="146">
        <f t="shared" ref="AJ4:AJ34" si="6">(AI4-AH4)</f>
        <v>668973</v>
      </c>
      <c r="AK4" s="122"/>
      <c r="AL4" s="138">
        <f t="shared" ref="AL4:AM33" si="7">AH5-AH4</f>
        <v>0</v>
      </c>
      <c r="AM4" s="147">
        <f t="shared" si="7"/>
        <v>17682</v>
      </c>
      <c r="AN4" s="148">
        <f t="shared" ref="AN4:AN33" si="8">(AM4-AL4)</f>
        <v>17682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12</v>
      </c>
      <c r="E5" s="68">
        <v>3</v>
      </c>
      <c r="F5" s="69">
        <v>686655</v>
      </c>
      <c r="G5" s="68">
        <v>0</v>
      </c>
      <c r="H5" s="69">
        <v>312873</v>
      </c>
      <c r="I5" s="68">
        <v>0</v>
      </c>
      <c r="J5" s="68">
        <v>96</v>
      </c>
      <c r="K5" s="68">
        <v>0</v>
      </c>
      <c r="L5" s="69">
        <v>309.38350000000003</v>
      </c>
      <c r="M5" s="69">
        <v>24.5</v>
      </c>
      <c r="N5" s="70">
        <v>0</v>
      </c>
      <c r="O5" s="71">
        <v>27683</v>
      </c>
      <c r="P5" s="58">
        <f t="shared" si="2"/>
        <v>27683</v>
      </c>
      <c r="Q5" s="38">
        <v>3</v>
      </c>
      <c r="R5" s="72">
        <f t="shared" si="3"/>
        <v>8152.6213577672688</v>
      </c>
      <c r="S5" s="73">
        <f>'Mérida oeste'!F8*1000000</f>
        <v>34133.3951007</v>
      </c>
      <c r="T5" s="74">
        <f t="shared" ref="T5:T33" si="9">R5*0.11237</f>
        <v>916.11006197230802</v>
      </c>
      <c r="U5" s="61"/>
      <c r="V5" s="74">
        <f t="shared" si="4"/>
        <v>27683</v>
      </c>
      <c r="W5" s="75">
        <f t="shared" ref="W5:W33" si="10">V5*35.31467</f>
        <v>977616.00960999995</v>
      </c>
      <c r="X5" s="61"/>
      <c r="Y5" s="76">
        <f t="shared" ref="Y5:Y33" si="11">V5*R5/1000000</f>
        <v>225.6890170470713</v>
      </c>
      <c r="Z5" s="73">
        <f t="shared" ref="Z5:Z33" si="12">S5*V5/1000000</f>
        <v>944.91477657267808</v>
      </c>
      <c r="AA5" s="74">
        <f t="shared" ref="AA5:AA33" si="13">W5*T5/1000000</f>
        <v>895.60386314893753</v>
      </c>
      <c r="AE5" s="121" t="str">
        <f t="shared" si="5"/>
        <v>686655</v>
      </c>
      <c r="AF5" s="142"/>
      <c r="AG5" s="143"/>
      <c r="AH5" s="144"/>
      <c r="AI5" s="145">
        <f t="shared" si="0"/>
        <v>686655</v>
      </c>
      <c r="AJ5" s="146">
        <f t="shared" si="6"/>
        <v>686655</v>
      </c>
      <c r="AK5" s="122"/>
      <c r="AL5" s="138">
        <f t="shared" si="7"/>
        <v>0</v>
      </c>
      <c r="AM5" s="147">
        <f t="shared" si="7"/>
        <v>27683</v>
      </c>
      <c r="AN5" s="148">
        <f t="shared" si="8"/>
        <v>27683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12</v>
      </c>
      <c r="E6" s="68">
        <v>4</v>
      </c>
      <c r="F6" s="69">
        <v>714338</v>
      </c>
      <c r="G6" s="68">
        <v>0</v>
      </c>
      <c r="H6" s="69">
        <v>314170</v>
      </c>
      <c r="I6" s="68">
        <v>0</v>
      </c>
      <c r="J6" s="68">
        <v>96</v>
      </c>
      <c r="K6" s="68">
        <v>0</v>
      </c>
      <c r="L6" s="69">
        <v>301.24450000000002</v>
      </c>
      <c r="M6" s="69">
        <v>25.8</v>
      </c>
      <c r="N6" s="70">
        <v>0</v>
      </c>
      <c r="O6" s="71">
        <v>32996</v>
      </c>
      <c r="P6" s="58">
        <f t="shared" si="2"/>
        <v>32996</v>
      </c>
      <c r="Q6" s="38">
        <v>4</v>
      </c>
      <c r="R6" s="72">
        <f t="shared" si="3"/>
        <v>8082.0366033247346</v>
      </c>
      <c r="S6" s="73">
        <f>'Mérida oeste'!F9*1000000</f>
        <v>33837.870850799998</v>
      </c>
      <c r="T6" s="74">
        <f t="shared" si="9"/>
        <v>908.1784531156004</v>
      </c>
      <c r="U6" s="61"/>
      <c r="V6" s="74">
        <f t="shared" si="4"/>
        <v>32996</v>
      </c>
      <c r="W6" s="75">
        <f t="shared" si="10"/>
        <v>1165242.8513199999</v>
      </c>
      <c r="X6" s="61"/>
      <c r="Y6" s="76">
        <f t="shared" si="11"/>
        <v>266.67487976330295</v>
      </c>
      <c r="Z6" s="73">
        <f t="shared" si="12"/>
        <v>1116.5143865929967</v>
      </c>
      <c r="AA6" s="74">
        <f t="shared" si="13"/>
        <v>1058.248450215809</v>
      </c>
      <c r="AE6" s="121" t="str">
        <f t="shared" si="5"/>
        <v>714338</v>
      </c>
      <c r="AF6" s="142"/>
      <c r="AG6" s="143"/>
      <c r="AH6" s="144"/>
      <c r="AI6" s="145">
        <f t="shared" si="0"/>
        <v>714338</v>
      </c>
      <c r="AJ6" s="146">
        <f t="shared" si="6"/>
        <v>714338</v>
      </c>
      <c r="AK6" s="122"/>
      <c r="AL6" s="138">
        <f t="shared" si="7"/>
        <v>0</v>
      </c>
      <c r="AM6" s="147">
        <f t="shared" si="7"/>
        <v>32996</v>
      </c>
      <c r="AN6" s="148">
        <f t="shared" si="8"/>
        <v>32996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12</v>
      </c>
      <c r="E7" s="68">
        <v>5</v>
      </c>
      <c r="F7" s="69">
        <v>747334</v>
      </c>
      <c r="G7" s="68">
        <v>0</v>
      </c>
      <c r="H7" s="69">
        <v>315721</v>
      </c>
      <c r="I7" s="68">
        <v>0</v>
      </c>
      <c r="J7" s="68">
        <v>96</v>
      </c>
      <c r="K7" s="68">
        <v>0</v>
      </c>
      <c r="L7" s="69">
        <v>298.815</v>
      </c>
      <c r="M7" s="69">
        <v>26.1</v>
      </c>
      <c r="N7" s="70">
        <v>0</v>
      </c>
      <c r="O7" s="71">
        <v>31804</v>
      </c>
      <c r="P7" s="58">
        <f t="shared" si="2"/>
        <v>31804</v>
      </c>
      <c r="Q7" s="38">
        <v>5</v>
      </c>
      <c r="R7" s="72">
        <f t="shared" si="3"/>
        <v>8061.9846088181903</v>
      </c>
      <c r="S7" s="73">
        <f>'Mérida oeste'!F10*1000000</f>
        <v>33753.917160199999</v>
      </c>
      <c r="T7" s="74">
        <f t="shared" si="9"/>
        <v>905.92521049290008</v>
      </c>
      <c r="U7" s="61"/>
      <c r="V7" s="74">
        <f t="shared" si="4"/>
        <v>31804</v>
      </c>
      <c r="W7" s="75">
        <f t="shared" si="10"/>
        <v>1123147.76468</v>
      </c>
      <c r="X7" s="61"/>
      <c r="Y7" s="76">
        <f t="shared" si="11"/>
        <v>256.40335849885372</v>
      </c>
      <c r="Z7" s="73">
        <f t="shared" si="12"/>
        <v>1073.5095813630007</v>
      </c>
      <c r="AA7" s="74">
        <f t="shared" si="13"/>
        <v>1017.4878751323592</v>
      </c>
      <c r="AE7" s="121" t="str">
        <f t="shared" si="5"/>
        <v>747334</v>
      </c>
      <c r="AF7" s="142"/>
      <c r="AG7" s="143"/>
      <c r="AH7" s="144"/>
      <c r="AI7" s="145">
        <f t="shared" si="0"/>
        <v>747334</v>
      </c>
      <c r="AJ7" s="146">
        <f t="shared" si="6"/>
        <v>747334</v>
      </c>
      <c r="AK7" s="122"/>
      <c r="AL7" s="138">
        <f t="shared" si="7"/>
        <v>0</v>
      </c>
      <c r="AM7" s="147">
        <f t="shared" si="7"/>
        <v>31804</v>
      </c>
      <c r="AN7" s="148">
        <f t="shared" si="8"/>
        <v>31804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12</v>
      </c>
      <c r="E8" s="68">
        <v>6</v>
      </c>
      <c r="F8" s="69">
        <v>779138</v>
      </c>
      <c r="G8" s="68">
        <v>0</v>
      </c>
      <c r="H8" s="69">
        <v>317213</v>
      </c>
      <c r="I8" s="68">
        <v>0</v>
      </c>
      <c r="J8" s="68">
        <v>96</v>
      </c>
      <c r="K8" s="68">
        <v>0</v>
      </c>
      <c r="L8" s="69">
        <v>299.16379999999998</v>
      </c>
      <c r="M8" s="69">
        <v>25.8</v>
      </c>
      <c r="N8" s="70">
        <v>0</v>
      </c>
      <c r="O8" s="71">
        <v>31142</v>
      </c>
      <c r="P8" s="58">
        <f t="shared" si="2"/>
        <v>31142</v>
      </c>
      <c r="Q8" s="38">
        <v>6</v>
      </c>
      <c r="R8" s="72">
        <f t="shared" si="3"/>
        <v>8256.1709470956357</v>
      </c>
      <c r="S8" s="73">
        <f>'Mérida oeste'!F11*1000000</f>
        <v>34566.936521300006</v>
      </c>
      <c r="T8" s="74">
        <f t="shared" si="9"/>
        <v>927.74592932513656</v>
      </c>
      <c r="U8" s="61"/>
      <c r="V8" s="74">
        <f t="shared" si="4"/>
        <v>31142</v>
      </c>
      <c r="W8" s="75">
        <f t="shared" si="10"/>
        <v>1099769.4531399999</v>
      </c>
      <c r="X8" s="61"/>
      <c r="Y8" s="76">
        <f t="shared" si="11"/>
        <v>257.11367563445231</v>
      </c>
      <c r="Z8" s="73">
        <f t="shared" si="12"/>
        <v>1076.4835371463248</v>
      </c>
      <c r="AA8" s="74">
        <f t="shared" si="13"/>
        <v>1020.3066333467664</v>
      </c>
      <c r="AE8" s="121" t="str">
        <f t="shared" si="5"/>
        <v>779138</v>
      </c>
      <c r="AF8" s="142"/>
      <c r="AG8" s="143"/>
      <c r="AH8" s="144"/>
      <c r="AI8" s="145">
        <f t="shared" si="0"/>
        <v>779138</v>
      </c>
      <c r="AJ8" s="146">
        <f t="shared" si="6"/>
        <v>779138</v>
      </c>
      <c r="AK8" s="122"/>
      <c r="AL8" s="138">
        <f t="shared" si="7"/>
        <v>0</v>
      </c>
      <c r="AM8" s="147">
        <f t="shared" si="7"/>
        <v>31142</v>
      </c>
      <c r="AN8" s="148">
        <f t="shared" si="8"/>
        <v>31142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12</v>
      </c>
      <c r="E9" s="68">
        <v>7</v>
      </c>
      <c r="F9" s="69">
        <v>810280</v>
      </c>
      <c r="G9" s="68">
        <v>0</v>
      </c>
      <c r="H9" s="69">
        <v>318672</v>
      </c>
      <c r="I9" s="68">
        <v>0</v>
      </c>
      <c r="J9" s="68">
        <v>96</v>
      </c>
      <c r="K9" s="68">
        <v>0</v>
      </c>
      <c r="L9" s="69">
        <v>299.96519999999998</v>
      </c>
      <c r="M9" s="69">
        <v>26.4</v>
      </c>
      <c r="N9" s="70">
        <v>0</v>
      </c>
      <c r="O9" s="71">
        <v>31454</v>
      </c>
      <c r="P9" s="58">
        <f t="shared" si="2"/>
        <v>31454</v>
      </c>
      <c r="Q9" s="38">
        <v>7</v>
      </c>
      <c r="R9" s="72">
        <f t="shared" si="3"/>
        <v>8299.6059225900462</v>
      </c>
      <c r="S9" s="73">
        <f>'Mérida oeste'!F12*1000000</f>
        <v>34748.790076700003</v>
      </c>
      <c r="T9" s="74">
        <f t="shared" si="9"/>
        <v>932.62671752144342</v>
      </c>
      <c r="U9" s="61"/>
      <c r="V9" s="74">
        <f t="shared" si="4"/>
        <v>31454</v>
      </c>
      <c r="W9" s="75">
        <f t="shared" si="10"/>
        <v>1110787.6301800001</v>
      </c>
      <c r="X9" s="61"/>
      <c r="Y9" s="76">
        <f t="shared" si="11"/>
        <v>261.05580468914735</v>
      </c>
      <c r="Z9" s="73">
        <f t="shared" si="12"/>
        <v>1092.9884430725219</v>
      </c>
      <c r="AA9" s="74">
        <f t="shared" si="13"/>
        <v>1035.9502213981964</v>
      </c>
      <c r="AE9" s="121" t="str">
        <f t="shared" si="5"/>
        <v>810280</v>
      </c>
      <c r="AF9" s="142"/>
      <c r="AG9" s="143"/>
      <c r="AH9" s="144"/>
      <c r="AI9" s="145">
        <f t="shared" si="0"/>
        <v>810280</v>
      </c>
      <c r="AJ9" s="146">
        <f t="shared" si="6"/>
        <v>810280</v>
      </c>
      <c r="AK9" s="122"/>
      <c r="AL9" s="138">
        <f t="shared" si="7"/>
        <v>0</v>
      </c>
      <c r="AM9" s="147">
        <f t="shared" si="7"/>
        <v>31454</v>
      </c>
      <c r="AN9" s="148">
        <f t="shared" si="8"/>
        <v>31454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12</v>
      </c>
      <c r="E10" s="68">
        <v>8</v>
      </c>
      <c r="F10" s="69">
        <v>841734</v>
      </c>
      <c r="G10" s="68">
        <v>0</v>
      </c>
      <c r="H10" s="69">
        <v>320131</v>
      </c>
      <c r="I10" s="68">
        <v>0</v>
      </c>
      <c r="J10" s="68">
        <v>96</v>
      </c>
      <c r="K10" s="68">
        <v>0</v>
      </c>
      <c r="L10" s="69">
        <v>301.6123</v>
      </c>
      <c r="M10" s="69">
        <v>25.5</v>
      </c>
      <c r="N10" s="70">
        <v>0</v>
      </c>
      <c r="O10" s="71">
        <v>24815</v>
      </c>
      <c r="P10" s="58">
        <f t="shared" si="2"/>
        <v>24815</v>
      </c>
      <c r="Q10" s="38">
        <v>8</v>
      </c>
      <c r="R10" s="72">
        <f t="shared" si="3"/>
        <v>8482.0254749450651</v>
      </c>
      <c r="S10" s="73">
        <f>'Mérida oeste'!F13*1000000</f>
        <v>35512.544258499998</v>
      </c>
      <c r="T10" s="74">
        <f t="shared" si="9"/>
        <v>953.12520261957695</v>
      </c>
      <c r="U10" s="61"/>
      <c r="V10" s="74">
        <f t="shared" si="4"/>
        <v>24815</v>
      </c>
      <c r="W10" s="75">
        <f t="shared" si="10"/>
        <v>876333.53605</v>
      </c>
      <c r="X10" s="61"/>
      <c r="Y10" s="76">
        <f t="shared" si="11"/>
        <v>210.48146216076179</v>
      </c>
      <c r="Z10" s="73">
        <f t="shared" si="12"/>
        <v>881.24378577467746</v>
      </c>
      <c r="AA10" s="74">
        <f t="shared" si="13"/>
        <v>835.25557910998657</v>
      </c>
      <c r="AE10" s="121" t="str">
        <f t="shared" si="5"/>
        <v>841734</v>
      </c>
      <c r="AF10" s="142"/>
      <c r="AG10" s="143"/>
      <c r="AH10" s="144"/>
      <c r="AI10" s="145">
        <f t="shared" si="0"/>
        <v>841734</v>
      </c>
      <c r="AJ10" s="146">
        <f t="shared" si="6"/>
        <v>841734</v>
      </c>
      <c r="AK10" s="122"/>
      <c r="AL10" s="138">
        <f t="shared" si="7"/>
        <v>0</v>
      </c>
      <c r="AM10" s="147">
        <f t="shared" si="7"/>
        <v>24815</v>
      </c>
      <c r="AN10" s="148">
        <f t="shared" si="8"/>
        <v>24815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12</v>
      </c>
      <c r="E11" s="68">
        <v>9</v>
      </c>
      <c r="F11" s="69">
        <v>866549</v>
      </c>
      <c r="G11" s="68">
        <v>0</v>
      </c>
      <c r="H11" s="69">
        <v>321270</v>
      </c>
      <c r="I11" s="68">
        <v>0</v>
      </c>
      <c r="J11" s="68">
        <v>96</v>
      </c>
      <c r="K11" s="68">
        <v>0</v>
      </c>
      <c r="L11" s="69">
        <v>306.17790000000002</v>
      </c>
      <c r="M11" s="69">
        <v>26</v>
      </c>
      <c r="N11" s="70">
        <v>0</v>
      </c>
      <c r="O11" s="71">
        <v>17727</v>
      </c>
      <c r="P11" s="58">
        <f t="shared" si="2"/>
        <v>17727</v>
      </c>
      <c r="Q11" s="38">
        <v>9</v>
      </c>
      <c r="R11" s="77">
        <f t="shared" si="3"/>
        <v>8300.010810595204</v>
      </c>
      <c r="S11" s="73">
        <f>'Mérida oeste'!F14*1000000</f>
        <v>34750.4852618</v>
      </c>
      <c r="T11" s="74">
        <f t="shared" si="9"/>
        <v>932.67221478658303</v>
      </c>
      <c r="V11" s="78">
        <f t="shared" si="4"/>
        <v>17727</v>
      </c>
      <c r="W11" s="79">
        <f t="shared" si="10"/>
        <v>626023.15509000001</v>
      </c>
      <c r="Y11" s="76">
        <f t="shared" si="11"/>
        <v>147.13429163942121</v>
      </c>
      <c r="Z11" s="73">
        <f t="shared" si="12"/>
        <v>616.02185223592869</v>
      </c>
      <c r="AA11" s="74">
        <f t="shared" si="13"/>
        <v>583.87440256547484</v>
      </c>
      <c r="AE11" s="121" t="str">
        <f t="shared" si="5"/>
        <v>866549</v>
      </c>
      <c r="AF11" s="142"/>
      <c r="AG11" s="143"/>
      <c r="AH11" s="144"/>
      <c r="AI11" s="145">
        <f t="shared" si="0"/>
        <v>866549</v>
      </c>
      <c r="AJ11" s="146">
        <f t="shared" si="6"/>
        <v>866549</v>
      </c>
      <c r="AK11" s="122"/>
      <c r="AL11" s="138">
        <f t="shared" si="7"/>
        <v>0</v>
      </c>
      <c r="AM11" s="147">
        <f t="shared" si="7"/>
        <v>17727</v>
      </c>
      <c r="AN11" s="148">
        <f t="shared" si="8"/>
        <v>17727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12</v>
      </c>
      <c r="E12" s="68">
        <v>10</v>
      </c>
      <c r="F12" s="69">
        <v>884276</v>
      </c>
      <c r="G12" s="68">
        <v>0</v>
      </c>
      <c r="H12" s="69">
        <v>322074</v>
      </c>
      <c r="I12" s="68">
        <v>0</v>
      </c>
      <c r="J12" s="68">
        <v>96</v>
      </c>
      <c r="K12" s="68">
        <v>0</v>
      </c>
      <c r="L12" s="69">
        <v>308.89190000000002</v>
      </c>
      <c r="M12" s="69">
        <v>25.8</v>
      </c>
      <c r="N12" s="70">
        <v>0</v>
      </c>
      <c r="O12" s="71">
        <v>30311</v>
      </c>
      <c r="P12" s="58">
        <f t="shared" si="2"/>
        <v>30311</v>
      </c>
      <c r="Q12" s="38">
        <v>10</v>
      </c>
      <c r="R12" s="77">
        <f t="shared" si="3"/>
        <v>8369.861712238464</v>
      </c>
      <c r="S12" s="73">
        <f>'Mérida oeste'!F15*1000000</f>
        <v>35042.937016800002</v>
      </c>
      <c r="T12" s="74">
        <f t="shared" si="9"/>
        <v>940.52136060423618</v>
      </c>
      <c r="V12" s="78">
        <f t="shared" si="4"/>
        <v>30311</v>
      </c>
      <c r="W12" s="79">
        <f t="shared" si="10"/>
        <v>1070422.9623700001</v>
      </c>
      <c r="Y12" s="76">
        <f t="shared" si="11"/>
        <v>253.69887835966009</v>
      </c>
      <c r="Z12" s="73">
        <f t="shared" si="12"/>
        <v>1062.1864639162247</v>
      </c>
      <c r="AA12" s="74">
        <f t="shared" si="13"/>
        <v>1006.7556609902497</v>
      </c>
      <c r="AE12" s="121" t="str">
        <f t="shared" si="5"/>
        <v>884276</v>
      </c>
      <c r="AF12" s="142"/>
      <c r="AG12" s="143"/>
      <c r="AH12" s="144"/>
      <c r="AI12" s="145">
        <f t="shared" si="0"/>
        <v>884276</v>
      </c>
      <c r="AJ12" s="146">
        <f t="shared" si="6"/>
        <v>884276</v>
      </c>
      <c r="AK12" s="122"/>
      <c r="AL12" s="138">
        <f t="shared" si="7"/>
        <v>0</v>
      </c>
      <c r="AM12" s="147">
        <f t="shared" si="7"/>
        <v>30311</v>
      </c>
      <c r="AN12" s="148">
        <f t="shared" si="8"/>
        <v>30311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12</v>
      </c>
      <c r="E13" s="68">
        <v>11</v>
      </c>
      <c r="F13" s="69">
        <v>914587</v>
      </c>
      <c r="G13" s="68">
        <v>0</v>
      </c>
      <c r="H13" s="69">
        <v>323488</v>
      </c>
      <c r="I13" s="68">
        <v>0</v>
      </c>
      <c r="J13" s="68">
        <v>96</v>
      </c>
      <c r="K13" s="68">
        <v>0</v>
      </c>
      <c r="L13" s="69">
        <v>300.21170000000001</v>
      </c>
      <c r="M13" s="69">
        <v>25.8</v>
      </c>
      <c r="N13" s="70">
        <v>0</v>
      </c>
      <c r="O13" s="71">
        <v>33706</v>
      </c>
      <c r="P13" s="58">
        <f t="shared" si="2"/>
        <v>33706</v>
      </c>
      <c r="Q13" s="38">
        <v>11</v>
      </c>
      <c r="R13" s="77">
        <f t="shared" si="3"/>
        <v>8318.3108572895781</v>
      </c>
      <c r="S13" s="73">
        <f>'Mérida oeste'!F16*1000000</f>
        <v>34827.103897300003</v>
      </c>
      <c r="T13" s="74">
        <f t="shared" si="9"/>
        <v>934.72859103362987</v>
      </c>
      <c r="V13" s="78">
        <f t="shared" si="4"/>
        <v>33706</v>
      </c>
      <c r="W13" s="79">
        <f t="shared" si="10"/>
        <v>1190316.2670199999</v>
      </c>
      <c r="Y13" s="76">
        <f t="shared" si="11"/>
        <v>280.37698575580254</v>
      </c>
      <c r="Z13" s="73">
        <f t="shared" si="12"/>
        <v>1173.882363962394</v>
      </c>
      <c r="AA13" s="74">
        <f t="shared" si="13"/>
        <v>1112.6226471560144</v>
      </c>
      <c r="AE13" s="121" t="str">
        <f t="shared" si="5"/>
        <v>914587</v>
      </c>
      <c r="AF13" s="142"/>
      <c r="AG13" s="143"/>
      <c r="AH13" s="144"/>
      <c r="AI13" s="145">
        <f t="shared" si="0"/>
        <v>914587</v>
      </c>
      <c r="AJ13" s="146">
        <f t="shared" si="6"/>
        <v>914587</v>
      </c>
      <c r="AK13" s="122"/>
      <c r="AL13" s="138">
        <f t="shared" si="7"/>
        <v>0</v>
      </c>
      <c r="AM13" s="147">
        <f t="shared" si="7"/>
        <v>33706</v>
      </c>
      <c r="AN13" s="148">
        <f t="shared" si="8"/>
        <v>33706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12</v>
      </c>
      <c r="E14" s="68">
        <v>12</v>
      </c>
      <c r="F14" s="69">
        <v>948293</v>
      </c>
      <c r="G14" s="68">
        <v>0</v>
      </c>
      <c r="H14" s="69">
        <v>325069</v>
      </c>
      <c r="I14" s="68">
        <v>0</v>
      </c>
      <c r="J14" s="68">
        <v>96</v>
      </c>
      <c r="K14" s="68">
        <v>0</v>
      </c>
      <c r="L14" s="69">
        <v>298.76920000000001</v>
      </c>
      <c r="M14" s="69">
        <v>26</v>
      </c>
      <c r="N14" s="70">
        <v>0</v>
      </c>
      <c r="O14" s="71">
        <v>34075</v>
      </c>
      <c r="P14" s="58">
        <f t="shared" si="2"/>
        <v>34075</v>
      </c>
      <c r="Q14" s="38">
        <v>12</v>
      </c>
      <c r="R14" s="77">
        <f t="shared" si="3"/>
        <v>8300.0274456386742</v>
      </c>
      <c r="S14" s="73">
        <f>'Mérida oeste'!F17*1000000</f>
        <v>34750.554909400002</v>
      </c>
      <c r="T14" s="74">
        <f t="shared" si="9"/>
        <v>932.67408406641778</v>
      </c>
      <c r="V14" s="78">
        <f t="shared" si="4"/>
        <v>34075</v>
      </c>
      <c r="W14" s="79">
        <f t="shared" si="10"/>
        <v>1203347.3802499999</v>
      </c>
      <c r="Y14" s="76">
        <f t="shared" si="11"/>
        <v>282.82343521013786</v>
      </c>
      <c r="Z14" s="73">
        <f t="shared" si="12"/>
        <v>1184.1251585378052</v>
      </c>
      <c r="AA14" s="74">
        <f t="shared" si="13"/>
        <v>1122.330915688392</v>
      </c>
      <c r="AE14" s="121" t="str">
        <f t="shared" si="5"/>
        <v>948293</v>
      </c>
      <c r="AF14" s="142"/>
      <c r="AG14" s="143"/>
      <c r="AH14" s="144"/>
      <c r="AI14" s="145">
        <f t="shared" si="0"/>
        <v>948293</v>
      </c>
      <c r="AJ14" s="146">
        <f t="shared" si="6"/>
        <v>948293</v>
      </c>
      <c r="AK14" s="122"/>
      <c r="AL14" s="138">
        <f t="shared" si="7"/>
        <v>0</v>
      </c>
      <c r="AM14" s="147">
        <f t="shared" si="7"/>
        <v>34075</v>
      </c>
      <c r="AN14" s="148">
        <f t="shared" si="8"/>
        <v>34075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12</v>
      </c>
      <c r="E15" s="68">
        <v>13</v>
      </c>
      <c r="F15" s="69">
        <v>982368</v>
      </c>
      <c r="G15" s="68">
        <v>0</v>
      </c>
      <c r="H15" s="69">
        <v>326661</v>
      </c>
      <c r="I15" s="68">
        <v>0</v>
      </c>
      <c r="J15" s="68">
        <v>96</v>
      </c>
      <c r="K15" s="68">
        <v>0</v>
      </c>
      <c r="L15" s="69">
        <v>298.83440000000002</v>
      </c>
      <c r="M15" s="69">
        <v>25.3</v>
      </c>
      <c r="N15" s="70">
        <v>0</v>
      </c>
      <c r="O15" s="71">
        <v>33877</v>
      </c>
      <c r="P15" s="58">
        <f t="shared" si="2"/>
        <v>-966123</v>
      </c>
      <c r="Q15" s="38">
        <v>13</v>
      </c>
      <c r="R15" s="77">
        <f t="shared" si="3"/>
        <v>8298.6934028852593</v>
      </c>
      <c r="S15" s="73">
        <f>'Mérida oeste'!F18*1000000</f>
        <v>34744.969539199999</v>
      </c>
      <c r="T15" s="74">
        <f t="shared" si="9"/>
        <v>932.52417768221653</v>
      </c>
      <c r="V15" s="78">
        <f t="shared" si="4"/>
        <v>33877</v>
      </c>
      <c r="W15" s="79">
        <f t="shared" si="10"/>
        <v>1196355.07559</v>
      </c>
      <c r="Y15" s="76">
        <f t="shared" si="11"/>
        <v>281.13483640954394</v>
      </c>
      <c r="Z15" s="73">
        <f t="shared" si="12"/>
        <v>1177.0553330794783</v>
      </c>
      <c r="AA15" s="74">
        <f t="shared" si="13"/>
        <v>1115.6300330805109</v>
      </c>
      <c r="AE15" s="121" t="str">
        <f t="shared" si="5"/>
        <v>982368</v>
      </c>
      <c r="AF15" s="142"/>
      <c r="AG15" s="143"/>
      <c r="AH15" s="144"/>
      <c r="AI15" s="145">
        <f t="shared" si="0"/>
        <v>982368</v>
      </c>
      <c r="AJ15" s="146">
        <f t="shared" si="6"/>
        <v>982368</v>
      </c>
      <c r="AK15" s="122"/>
      <c r="AL15" s="138">
        <f t="shared" si="7"/>
        <v>0</v>
      </c>
      <c r="AM15" s="147">
        <f t="shared" si="7"/>
        <v>-966123</v>
      </c>
      <c r="AN15" s="148">
        <f t="shared" si="8"/>
        <v>-966123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12</v>
      </c>
      <c r="E16" s="68">
        <v>14</v>
      </c>
      <c r="F16" s="69">
        <v>16245</v>
      </c>
      <c r="G16" s="68">
        <v>0</v>
      </c>
      <c r="H16" s="69">
        <v>328230</v>
      </c>
      <c r="I16" s="68">
        <v>0</v>
      </c>
      <c r="J16" s="68">
        <v>96</v>
      </c>
      <c r="K16" s="68">
        <v>0</v>
      </c>
      <c r="L16" s="69">
        <v>300.6293</v>
      </c>
      <c r="M16" s="69">
        <v>24.7</v>
      </c>
      <c r="N16" s="70">
        <v>0</v>
      </c>
      <c r="O16" s="71">
        <v>34265</v>
      </c>
      <c r="P16" s="58">
        <f t="shared" si="2"/>
        <v>34265</v>
      </c>
      <c r="Q16" s="38">
        <v>14</v>
      </c>
      <c r="R16" s="77">
        <f t="shared" si="3"/>
        <v>8298.6927354781692</v>
      </c>
      <c r="S16" s="73">
        <f>'Mérida oeste'!F19*1000000</f>
        <v>34744.966744899997</v>
      </c>
      <c r="T16" s="74">
        <f t="shared" si="9"/>
        <v>932.5241026856819</v>
      </c>
      <c r="V16" s="78">
        <f t="shared" si="4"/>
        <v>34265</v>
      </c>
      <c r="W16" s="79">
        <f t="shared" si="10"/>
        <v>1210057.1675499999</v>
      </c>
      <c r="Y16" s="76">
        <f t="shared" si="11"/>
        <v>284.35470658115946</v>
      </c>
      <c r="Z16" s="73">
        <f t="shared" si="12"/>
        <v>1190.5362855139986</v>
      </c>
      <c r="AA16" s="74">
        <f t="shared" si="13"/>
        <v>1128.4074743679414</v>
      </c>
      <c r="AE16" s="121" t="str">
        <f t="shared" si="5"/>
        <v>16245</v>
      </c>
      <c r="AF16" s="142"/>
      <c r="AG16" s="143"/>
      <c r="AH16" s="144"/>
      <c r="AI16" s="145">
        <f t="shared" si="0"/>
        <v>16245</v>
      </c>
      <c r="AJ16" s="146">
        <f t="shared" si="6"/>
        <v>16245</v>
      </c>
      <c r="AK16" s="122"/>
      <c r="AL16" s="138">
        <f t="shared" si="7"/>
        <v>0</v>
      </c>
      <c r="AM16" s="147">
        <f t="shared" si="7"/>
        <v>34265</v>
      </c>
      <c r="AN16" s="148">
        <f t="shared" si="8"/>
        <v>34265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12</v>
      </c>
      <c r="E17" s="68">
        <v>15</v>
      </c>
      <c r="F17" s="69">
        <v>50510</v>
      </c>
      <c r="G17" s="68">
        <v>0</v>
      </c>
      <c r="H17" s="69">
        <v>329830</v>
      </c>
      <c r="I17" s="68">
        <v>0</v>
      </c>
      <c r="J17" s="68">
        <v>96</v>
      </c>
      <c r="K17" s="68">
        <v>0</v>
      </c>
      <c r="L17" s="69">
        <v>299.78379999999999</v>
      </c>
      <c r="M17" s="69">
        <v>26.1</v>
      </c>
      <c r="N17" s="70">
        <v>0</v>
      </c>
      <c r="O17" s="71">
        <v>20149</v>
      </c>
      <c r="P17" s="58">
        <f t="shared" si="2"/>
        <v>20149</v>
      </c>
      <c r="Q17" s="38">
        <v>15</v>
      </c>
      <c r="R17" s="77">
        <f t="shared" si="3"/>
        <v>8297.8580641301232</v>
      </c>
      <c r="S17" s="73">
        <f>'Mérida oeste'!F20*1000000</f>
        <v>34741.472142899998</v>
      </c>
      <c r="T17" s="74">
        <f t="shared" si="9"/>
        <v>932.43031066630192</v>
      </c>
      <c r="V17" s="78">
        <f t="shared" si="4"/>
        <v>20149</v>
      </c>
      <c r="W17" s="79">
        <f t="shared" si="10"/>
        <v>711555.28582999995</v>
      </c>
      <c r="Y17" s="76">
        <f t="shared" si="11"/>
        <v>167.19354213415787</v>
      </c>
      <c r="Z17" s="73">
        <f t="shared" si="12"/>
        <v>700.00592220729209</v>
      </c>
      <c r="AA17" s="74">
        <f t="shared" si="13"/>
        <v>663.47571622271607</v>
      </c>
      <c r="AE17" s="121" t="str">
        <f t="shared" si="5"/>
        <v>50510</v>
      </c>
      <c r="AF17" s="142"/>
      <c r="AG17" s="143"/>
      <c r="AH17" s="144"/>
      <c r="AI17" s="145">
        <f t="shared" si="0"/>
        <v>50510</v>
      </c>
      <c r="AJ17" s="146">
        <f t="shared" si="6"/>
        <v>50510</v>
      </c>
      <c r="AK17" s="122"/>
      <c r="AL17" s="138">
        <f t="shared" si="7"/>
        <v>0</v>
      </c>
      <c r="AM17" s="147">
        <f t="shared" si="7"/>
        <v>20149</v>
      </c>
      <c r="AN17" s="148">
        <f t="shared" si="8"/>
        <v>20149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12</v>
      </c>
      <c r="E18" s="68">
        <v>16</v>
      </c>
      <c r="F18" s="69">
        <v>70659</v>
      </c>
      <c r="G18" s="68">
        <v>0</v>
      </c>
      <c r="H18" s="69">
        <v>330739</v>
      </c>
      <c r="I18" s="68">
        <v>0</v>
      </c>
      <c r="J18" s="68">
        <v>96</v>
      </c>
      <c r="K18" s="68">
        <v>0</v>
      </c>
      <c r="L18" s="69">
        <v>309.0772</v>
      </c>
      <c r="M18" s="69">
        <v>24.2</v>
      </c>
      <c r="N18" s="70">
        <v>0</v>
      </c>
      <c r="O18" s="71">
        <v>29767</v>
      </c>
      <c r="P18" s="58">
        <f t="shared" si="2"/>
        <v>29767</v>
      </c>
      <c r="Q18" s="38">
        <v>16</v>
      </c>
      <c r="R18" s="77">
        <f t="shared" si="3"/>
        <v>8298.693155154293</v>
      </c>
      <c r="S18" s="73">
        <f>'Mérida oeste'!F21*1000000</f>
        <v>34744.968501999996</v>
      </c>
      <c r="T18" s="74">
        <f t="shared" si="9"/>
        <v>932.52414984468783</v>
      </c>
      <c r="V18" s="78">
        <f t="shared" si="4"/>
        <v>29767</v>
      </c>
      <c r="W18" s="79">
        <f t="shared" si="10"/>
        <v>1051211.78189</v>
      </c>
      <c r="Y18" s="76">
        <f t="shared" si="11"/>
        <v>247.02719914947784</v>
      </c>
      <c r="Z18" s="73">
        <f t="shared" si="12"/>
        <v>1034.253477399034</v>
      </c>
      <c r="AA18" s="74">
        <f t="shared" si="13"/>
        <v>980.28037321369163</v>
      </c>
      <c r="AE18" s="121" t="str">
        <f t="shared" si="5"/>
        <v>70659</v>
      </c>
      <c r="AF18" s="142"/>
      <c r="AG18" s="143"/>
      <c r="AH18" s="144"/>
      <c r="AI18" s="145">
        <f t="shared" si="0"/>
        <v>70659</v>
      </c>
      <c r="AJ18" s="146">
        <f t="shared" si="6"/>
        <v>70659</v>
      </c>
      <c r="AK18" s="122"/>
      <c r="AL18" s="138">
        <f t="shared" si="7"/>
        <v>0</v>
      </c>
      <c r="AM18" s="147">
        <f t="shared" si="7"/>
        <v>29767</v>
      </c>
      <c r="AN18" s="148">
        <f t="shared" si="8"/>
        <v>29767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12</v>
      </c>
      <c r="E19" s="68">
        <v>17</v>
      </c>
      <c r="F19" s="69">
        <v>100426</v>
      </c>
      <c r="G19" s="68">
        <v>0</v>
      </c>
      <c r="H19" s="69">
        <v>332117</v>
      </c>
      <c r="I19" s="68">
        <v>0</v>
      </c>
      <c r="J19" s="68">
        <v>96</v>
      </c>
      <c r="K19" s="68">
        <v>0</v>
      </c>
      <c r="L19" s="69">
        <v>301.44110000000001</v>
      </c>
      <c r="M19" s="69">
        <v>24.2</v>
      </c>
      <c r="N19" s="70">
        <v>0</v>
      </c>
      <c r="O19" s="71">
        <v>33549</v>
      </c>
      <c r="P19" s="58">
        <f t="shared" si="2"/>
        <v>33549</v>
      </c>
      <c r="Q19" s="38">
        <v>17</v>
      </c>
      <c r="R19" s="77">
        <f t="shared" si="3"/>
        <v>8300.7243285802997</v>
      </c>
      <c r="S19" s="73">
        <f>'Mérida oeste'!F22*1000000</f>
        <v>34753.472618899999</v>
      </c>
      <c r="T19" s="74">
        <f t="shared" si="9"/>
        <v>932.75239280256824</v>
      </c>
      <c r="V19" s="78">
        <f t="shared" si="4"/>
        <v>33549</v>
      </c>
      <c r="W19" s="79">
        <f t="shared" si="10"/>
        <v>1184771.8638299999</v>
      </c>
      <c r="Y19" s="76">
        <f t="shared" si="11"/>
        <v>278.48100049954047</v>
      </c>
      <c r="Z19" s="73">
        <f t="shared" si="12"/>
        <v>1165.9442528914763</v>
      </c>
      <c r="AA19" s="74">
        <f t="shared" si="13"/>
        <v>1105.0987909125911</v>
      </c>
      <c r="AE19" s="121" t="str">
        <f t="shared" si="5"/>
        <v>100426</v>
      </c>
      <c r="AF19" s="142"/>
      <c r="AG19" s="143"/>
      <c r="AH19" s="144"/>
      <c r="AI19" s="145">
        <f t="shared" si="0"/>
        <v>100426</v>
      </c>
      <c r="AJ19" s="146">
        <f t="shared" si="6"/>
        <v>100426</v>
      </c>
      <c r="AK19" s="122"/>
      <c r="AL19" s="138">
        <f t="shared" si="7"/>
        <v>0</v>
      </c>
      <c r="AM19" s="147">
        <f t="shared" si="7"/>
        <v>33549</v>
      </c>
      <c r="AN19" s="148">
        <f t="shared" si="8"/>
        <v>33549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12</v>
      </c>
      <c r="E20" s="68">
        <v>18</v>
      </c>
      <c r="F20" s="69">
        <v>133975</v>
      </c>
      <c r="G20" s="68">
        <v>0</v>
      </c>
      <c r="H20" s="69">
        <v>333683</v>
      </c>
      <c r="I20" s="68">
        <v>0</v>
      </c>
      <c r="J20" s="68">
        <v>96</v>
      </c>
      <c r="K20" s="68">
        <v>0</v>
      </c>
      <c r="L20" s="69">
        <v>298.7473</v>
      </c>
      <c r="M20" s="69">
        <v>23.9</v>
      </c>
      <c r="N20" s="70">
        <v>0</v>
      </c>
      <c r="O20" s="71">
        <v>32259</v>
      </c>
      <c r="P20" s="58">
        <f t="shared" si="2"/>
        <v>32259</v>
      </c>
      <c r="Q20" s="38">
        <v>18</v>
      </c>
      <c r="R20" s="77">
        <f t="shared" si="3"/>
        <v>8274.4553350291408</v>
      </c>
      <c r="S20" s="73">
        <f>'Mérida oeste'!F23*1000000</f>
        <v>34643.489596700005</v>
      </c>
      <c r="T20" s="74">
        <f t="shared" si="9"/>
        <v>929.8005459972245</v>
      </c>
      <c r="V20" s="78">
        <f t="shared" si="4"/>
        <v>32259</v>
      </c>
      <c r="W20" s="79">
        <f t="shared" si="10"/>
        <v>1139215.9395300001</v>
      </c>
      <c r="Y20" s="76">
        <f t="shared" si="11"/>
        <v>266.92565465270502</v>
      </c>
      <c r="Z20" s="73">
        <f t="shared" si="12"/>
        <v>1117.5643308999454</v>
      </c>
      <c r="AA20" s="74">
        <f t="shared" si="13"/>
        <v>1059.2436025837353</v>
      </c>
      <c r="AE20" s="121" t="str">
        <f t="shared" si="5"/>
        <v>133975</v>
      </c>
      <c r="AF20" s="142"/>
      <c r="AG20" s="143"/>
      <c r="AH20" s="144"/>
      <c r="AI20" s="145">
        <f t="shared" si="0"/>
        <v>133975</v>
      </c>
      <c r="AJ20" s="146">
        <f t="shared" si="6"/>
        <v>133975</v>
      </c>
      <c r="AK20" s="122"/>
      <c r="AL20" s="138">
        <f t="shared" si="7"/>
        <v>0</v>
      </c>
      <c r="AM20" s="147">
        <f t="shared" si="7"/>
        <v>32259</v>
      </c>
      <c r="AN20" s="148">
        <f t="shared" si="8"/>
        <v>32259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12</v>
      </c>
      <c r="E21" s="68">
        <v>19</v>
      </c>
      <c r="F21" s="69">
        <v>166234</v>
      </c>
      <c r="G21" s="68">
        <v>0</v>
      </c>
      <c r="H21" s="69">
        <v>335184</v>
      </c>
      <c r="I21" s="68">
        <v>0</v>
      </c>
      <c r="J21" s="68">
        <v>96</v>
      </c>
      <c r="K21" s="68">
        <v>0</v>
      </c>
      <c r="L21" s="69">
        <v>298.17790000000002</v>
      </c>
      <c r="M21" s="69">
        <v>24.4</v>
      </c>
      <c r="N21" s="70">
        <v>0</v>
      </c>
      <c r="O21" s="71">
        <v>34355</v>
      </c>
      <c r="P21" s="58">
        <f t="shared" si="2"/>
        <v>34355</v>
      </c>
      <c r="Q21" s="38">
        <v>19</v>
      </c>
      <c r="R21" s="77">
        <f t="shared" si="3"/>
        <v>8266.2785339400016</v>
      </c>
      <c r="S21" s="73">
        <f>'Mérida oeste'!F24*1000000</f>
        <v>34609.2549659</v>
      </c>
      <c r="T21" s="74">
        <f t="shared" si="9"/>
        <v>928.88171885883798</v>
      </c>
      <c r="V21" s="78">
        <f t="shared" si="4"/>
        <v>34355</v>
      </c>
      <c r="W21" s="79">
        <f t="shared" si="10"/>
        <v>1213235.4878499999</v>
      </c>
      <c r="Y21" s="76">
        <f t="shared" si="11"/>
        <v>283.9879990335088</v>
      </c>
      <c r="Z21" s="73">
        <f t="shared" si="12"/>
        <v>1189.0009543534943</v>
      </c>
      <c r="AA21" s="74">
        <f t="shared" si="13"/>
        <v>1126.9522653346489</v>
      </c>
      <c r="AE21" s="121" t="str">
        <f t="shared" si="5"/>
        <v>166234</v>
      </c>
      <c r="AF21" s="142"/>
      <c r="AG21" s="143"/>
      <c r="AH21" s="144"/>
      <c r="AI21" s="145">
        <f t="shared" si="0"/>
        <v>166234</v>
      </c>
      <c r="AJ21" s="146">
        <f t="shared" si="6"/>
        <v>166234</v>
      </c>
      <c r="AK21" s="122"/>
      <c r="AL21" s="138">
        <f t="shared" si="7"/>
        <v>0</v>
      </c>
      <c r="AM21" s="147">
        <f t="shared" si="7"/>
        <v>34355</v>
      </c>
      <c r="AN21" s="148">
        <f t="shared" si="8"/>
        <v>34355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12</v>
      </c>
      <c r="E22" s="68">
        <v>20</v>
      </c>
      <c r="F22" s="69">
        <v>200589</v>
      </c>
      <c r="G22" s="68">
        <v>0</v>
      </c>
      <c r="H22" s="69">
        <v>336797</v>
      </c>
      <c r="I22" s="68">
        <v>0</v>
      </c>
      <c r="J22" s="68">
        <v>96</v>
      </c>
      <c r="K22" s="68">
        <v>0</v>
      </c>
      <c r="L22" s="69">
        <v>298.01920000000001</v>
      </c>
      <c r="M22" s="69">
        <v>25.4</v>
      </c>
      <c r="N22" s="70">
        <v>0</v>
      </c>
      <c r="O22" s="71">
        <v>34228</v>
      </c>
      <c r="P22" s="58">
        <f t="shared" si="2"/>
        <v>34228</v>
      </c>
      <c r="Q22" s="38">
        <v>20</v>
      </c>
      <c r="R22" s="77">
        <f t="shared" si="3"/>
        <v>8309.1918734594437</v>
      </c>
      <c r="S22" s="73">
        <f>'Mérida oeste'!F25*1000000</f>
        <v>34788.924535799997</v>
      </c>
      <c r="T22" s="74">
        <f t="shared" si="9"/>
        <v>933.70389082063764</v>
      </c>
      <c r="V22" s="78">
        <f t="shared" si="4"/>
        <v>34228</v>
      </c>
      <c r="W22" s="79">
        <f t="shared" si="10"/>
        <v>1208750.5247599999</v>
      </c>
      <c r="Y22" s="76">
        <f t="shared" si="11"/>
        <v>284.40701944476984</v>
      </c>
      <c r="Z22" s="73">
        <f t="shared" si="12"/>
        <v>1190.7553090113622</v>
      </c>
      <c r="AA22" s="74">
        <f t="shared" si="13"/>
        <v>1128.6150679998993</v>
      </c>
      <c r="AE22" s="121" t="str">
        <f t="shared" si="5"/>
        <v>200589</v>
      </c>
      <c r="AF22" s="142"/>
      <c r="AG22" s="143"/>
      <c r="AH22" s="144"/>
      <c r="AI22" s="145">
        <f t="shared" si="0"/>
        <v>200589</v>
      </c>
      <c r="AJ22" s="146">
        <f t="shared" si="6"/>
        <v>200589</v>
      </c>
      <c r="AK22" s="122"/>
      <c r="AL22" s="138">
        <f t="shared" si="7"/>
        <v>0</v>
      </c>
      <c r="AM22" s="147">
        <f t="shared" si="7"/>
        <v>34228</v>
      </c>
      <c r="AN22" s="148">
        <f t="shared" si="8"/>
        <v>34228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12</v>
      </c>
      <c r="E23" s="68">
        <v>21</v>
      </c>
      <c r="F23" s="69">
        <v>234817</v>
      </c>
      <c r="G23" s="68">
        <v>0</v>
      </c>
      <c r="H23" s="69">
        <v>338401</v>
      </c>
      <c r="I23" s="68">
        <v>0</v>
      </c>
      <c r="J23" s="68">
        <v>96</v>
      </c>
      <c r="K23" s="68">
        <v>0</v>
      </c>
      <c r="L23" s="69">
        <v>298.60599999999999</v>
      </c>
      <c r="M23" s="69">
        <v>25.7</v>
      </c>
      <c r="N23" s="70">
        <v>0</v>
      </c>
      <c r="O23" s="71">
        <v>35402</v>
      </c>
      <c r="P23" s="58">
        <f t="shared" si="2"/>
        <v>35402</v>
      </c>
      <c r="Q23" s="38">
        <v>21</v>
      </c>
      <c r="R23" s="77">
        <f t="shared" si="3"/>
        <v>8383.1406502579539</v>
      </c>
      <c r="S23" s="73">
        <f>'Mérida oeste'!F26*1000000</f>
        <v>35098.533274499998</v>
      </c>
      <c r="T23" s="74">
        <f t="shared" si="9"/>
        <v>942.01351486948624</v>
      </c>
      <c r="V23" s="78">
        <f t="shared" si="4"/>
        <v>35402</v>
      </c>
      <c r="W23" s="79">
        <f t="shared" si="10"/>
        <v>1250209.94734</v>
      </c>
      <c r="Y23" s="76">
        <f t="shared" si="11"/>
        <v>296.77994530043208</v>
      </c>
      <c r="Z23" s="73">
        <f t="shared" si="12"/>
        <v>1242.5582749838488</v>
      </c>
      <c r="AA23" s="74">
        <f t="shared" si="13"/>
        <v>1177.7146668185487</v>
      </c>
      <c r="AE23" s="121" t="str">
        <f t="shared" si="5"/>
        <v>234817</v>
      </c>
      <c r="AF23" s="142"/>
      <c r="AG23" s="143"/>
      <c r="AH23" s="144"/>
      <c r="AI23" s="145">
        <f t="shared" si="0"/>
        <v>234817</v>
      </c>
      <c r="AJ23" s="146">
        <f t="shared" si="6"/>
        <v>234817</v>
      </c>
      <c r="AK23" s="122"/>
      <c r="AL23" s="138">
        <f t="shared" si="7"/>
        <v>0</v>
      </c>
      <c r="AM23" s="147">
        <f t="shared" si="7"/>
        <v>35402</v>
      </c>
      <c r="AN23" s="148">
        <f t="shared" si="8"/>
        <v>35402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12</v>
      </c>
      <c r="E24" s="68">
        <v>22</v>
      </c>
      <c r="F24" s="69">
        <v>270219</v>
      </c>
      <c r="G24" s="68">
        <v>0</v>
      </c>
      <c r="H24" s="69">
        <v>340061</v>
      </c>
      <c r="I24" s="68">
        <v>0</v>
      </c>
      <c r="J24" s="68">
        <v>96</v>
      </c>
      <c r="K24" s="68">
        <v>0</v>
      </c>
      <c r="L24" s="69">
        <v>298.92809999999997</v>
      </c>
      <c r="M24" s="69">
        <v>26.2</v>
      </c>
      <c r="N24" s="70">
        <v>0</v>
      </c>
      <c r="O24" s="71">
        <v>26195</v>
      </c>
      <c r="P24" s="58">
        <f t="shared" si="2"/>
        <v>26195</v>
      </c>
      <c r="Q24" s="38">
        <v>22</v>
      </c>
      <c r="R24" s="77">
        <f t="shared" si="3"/>
        <v>8691.584317521736</v>
      </c>
      <c r="S24" s="73">
        <f>'Mérida oeste'!F27*1000000</f>
        <v>36389.925220600002</v>
      </c>
      <c r="T24" s="74">
        <f t="shared" si="9"/>
        <v>976.67332975991746</v>
      </c>
      <c r="V24" s="78">
        <f t="shared" si="4"/>
        <v>26195</v>
      </c>
      <c r="W24" s="79">
        <f t="shared" si="10"/>
        <v>925067.78064999997</v>
      </c>
      <c r="Y24" s="76">
        <f t="shared" si="11"/>
        <v>227.67605119748188</v>
      </c>
      <c r="Z24" s="73">
        <f t="shared" si="12"/>
        <v>953.23409115361699</v>
      </c>
      <c r="AA24" s="74">
        <f t="shared" si="13"/>
        <v>903.48902958105248</v>
      </c>
      <c r="AE24" s="121" t="str">
        <f t="shared" si="5"/>
        <v>270219</v>
      </c>
      <c r="AF24" s="142"/>
      <c r="AG24" s="143"/>
      <c r="AH24" s="144"/>
      <c r="AI24" s="145">
        <f t="shared" si="0"/>
        <v>270219</v>
      </c>
      <c r="AJ24" s="146">
        <f t="shared" si="6"/>
        <v>270219</v>
      </c>
      <c r="AK24" s="122"/>
      <c r="AL24" s="138">
        <f t="shared" si="7"/>
        <v>0</v>
      </c>
      <c r="AM24" s="147">
        <f t="shared" si="7"/>
        <v>26195</v>
      </c>
      <c r="AN24" s="148">
        <f t="shared" si="8"/>
        <v>26195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12</v>
      </c>
      <c r="E25" s="68">
        <v>23</v>
      </c>
      <c r="F25" s="69">
        <v>296414</v>
      </c>
      <c r="G25" s="68">
        <v>0</v>
      </c>
      <c r="H25" s="69">
        <v>341269</v>
      </c>
      <c r="I25" s="68">
        <v>0</v>
      </c>
      <c r="J25" s="68">
        <v>96</v>
      </c>
      <c r="K25" s="68">
        <v>0</v>
      </c>
      <c r="L25" s="69">
        <v>305.28190000000001</v>
      </c>
      <c r="M25" s="69">
        <v>25.8</v>
      </c>
      <c r="N25" s="70">
        <v>0</v>
      </c>
      <c r="O25" s="71">
        <v>13803</v>
      </c>
      <c r="P25" s="58">
        <f t="shared" si="2"/>
        <v>13803</v>
      </c>
      <c r="Q25" s="38">
        <v>23</v>
      </c>
      <c r="R25" s="77">
        <f t="shared" si="3"/>
        <v>8717.1851484427243</v>
      </c>
      <c r="S25" s="73">
        <f>'Mérida oeste'!F28*1000000</f>
        <v>36497.110779499999</v>
      </c>
      <c r="T25" s="74">
        <f t="shared" si="9"/>
        <v>979.55009513050891</v>
      </c>
      <c r="V25" s="78">
        <f t="shared" si="4"/>
        <v>13803</v>
      </c>
      <c r="W25" s="79">
        <f t="shared" si="10"/>
        <v>487448.39000999997</v>
      </c>
      <c r="Y25" s="76">
        <f t="shared" si="11"/>
        <v>120.32330660395493</v>
      </c>
      <c r="Z25" s="73">
        <f t="shared" si="12"/>
        <v>503.76962008943849</v>
      </c>
      <c r="AA25" s="74">
        <f t="shared" si="13"/>
        <v>477.48011680550889</v>
      </c>
      <c r="AE25" s="121" t="str">
        <f t="shared" si="5"/>
        <v>296414</v>
      </c>
      <c r="AF25" s="142"/>
      <c r="AG25" s="143"/>
      <c r="AH25" s="144"/>
      <c r="AI25" s="145">
        <f t="shared" si="0"/>
        <v>296414</v>
      </c>
      <c r="AJ25" s="146">
        <f t="shared" si="6"/>
        <v>296414</v>
      </c>
      <c r="AK25" s="122"/>
      <c r="AL25" s="138">
        <f t="shared" si="7"/>
        <v>0</v>
      </c>
      <c r="AM25" s="147">
        <f t="shared" si="7"/>
        <v>13803</v>
      </c>
      <c r="AN25" s="148">
        <f t="shared" si="8"/>
        <v>13803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12</v>
      </c>
      <c r="E26" s="68">
        <v>24</v>
      </c>
      <c r="F26" s="69">
        <v>310217</v>
      </c>
      <c r="G26" s="68">
        <v>0</v>
      </c>
      <c r="H26" s="69">
        <v>341892</v>
      </c>
      <c r="I26" s="68">
        <v>0</v>
      </c>
      <c r="J26" s="68">
        <v>96</v>
      </c>
      <c r="K26" s="68">
        <v>0</v>
      </c>
      <c r="L26" s="69">
        <v>309.58339999999998</v>
      </c>
      <c r="M26" s="69">
        <v>25.4</v>
      </c>
      <c r="N26" s="70">
        <v>0</v>
      </c>
      <c r="O26" s="71">
        <v>22</v>
      </c>
      <c r="P26" s="58">
        <f t="shared" si="2"/>
        <v>22</v>
      </c>
      <c r="Q26" s="38">
        <v>24</v>
      </c>
      <c r="R26" s="77">
        <f t="shared" si="3"/>
        <v>8481.6978593675358</v>
      </c>
      <c r="S26" s="73">
        <f>'Mérida oeste'!F29*1000000</f>
        <v>35511.172597599994</v>
      </c>
      <c r="T26" s="74">
        <f t="shared" si="9"/>
        <v>953.08838845713001</v>
      </c>
      <c r="V26" s="78">
        <f t="shared" si="4"/>
        <v>22</v>
      </c>
      <c r="W26" s="79">
        <f t="shared" si="10"/>
        <v>776.92273999999998</v>
      </c>
      <c r="Y26" s="76">
        <f t="shared" si="11"/>
        <v>0.18659735290608578</v>
      </c>
      <c r="Z26" s="73">
        <f t="shared" si="12"/>
        <v>0.78124579714719988</v>
      </c>
      <c r="AA26" s="74">
        <f t="shared" si="13"/>
        <v>0.74047604222229779</v>
      </c>
      <c r="AE26" s="121" t="str">
        <f t="shared" si="5"/>
        <v>310217</v>
      </c>
      <c r="AF26" s="142"/>
      <c r="AG26" s="143"/>
      <c r="AH26" s="144"/>
      <c r="AI26" s="145">
        <f t="shared" si="0"/>
        <v>310217</v>
      </c>
      <c r="AJ26" s="146">
        <f t="shared" si="6"/>
        <v>310217</v>
      </c>
      <c r="AK26" s="122"/>
      <c r="AL26" s="138">
        <f t="shared" si="7"/>
        <v>0</v>
      </c>
      <c r="AM26" s="147">
        <f t="shared" si="7"/>
        <v>22</v>
      </c>
      <c r="AN26" s="148">
        <f t="shared" si="8"/>
        <v>22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12</v>
      </c>
      <c r="E27" s="68">
        <v>25</v>
      </c>
      <c r="F27" s="69">
        <v>310239</v>
      </c>
      <c r="G27" s="68">
        <v>0</v>
      </c>
      <c r="H27" s="69">
        <v>341893</v>
      </c>
      <c r="I27" s="68">
        <v>0</v>
      </c>
      <c r="J27" s="68">
        <v>96</v>
      </c>
      <c r="K27" s="68">
        <v>0</v>
      </c>
      <c r="L27" s="69">
        <v>315.34660000000002</v>
      </c>
      <c r="M27" s="69">
        <v>22.1</v>
      </c>
      <c r="N27" s="70">
        <v>0</v>
      </c>
      <c r="O27" s="71">
        <v>8791</v>
      </c>
      <c r="P27" s="58">
        <f t="shared" si="2"/>
        <v>8791</v>
      </c>
      <c r="Q27" s="38">
        <v>25</v>
      </c>
      <c r="R27" s="77">
        <f t="shared" si="3"/>
        <v>8495.0554322155349</v>
      </c>
      <c r="S27" s="73">
        <f>'Mérida oeste'!F30*1000000</f>
        <v>35567.098083600002</v>
      </c>
      <c r="T27" s="74">
        <f t="shared" si="9"/>
        <v>954.58937891805965</v>
      </c>
      <c r="V27" s="78">
        <f t="shared" si="4"/>
        <v>8791</v>
      </c>
      <c r="W27" s="79">
        <f t="shared" si="10"/>
        <v>310451.26396999997</v>
      </c>
      <c r="Y27" s="76">
        <f t="shared" si="11"/>
        <v>74.680032304606769</v>
      </c>
      <c r="Z27" s="73">
        <f t="shared" si="12"/>
        <v>312.6703592529276</v>
      </c>
      <c r="AA27" s="74">
        <f t="shared" si="13"/>
        <v>296.35347925744884</v>
      </c>
      <c r="AE27" s="121" t="str">
        <f t="shared" si="5"/>
        <v>310239</v>
      </c>
      <c r="AF27" s="142"/>
      <c r="AG27" s="143"/>
      <c r="AH27" s="144"/>
      <c r="AI27" s="145">
        <f t="shared" si="0"/>
        <v>310239</v>
      </c>
      <c r="AJ27" s="146">
        <f t="shared" si="6"/>
        <v>310239</v>
      </c>
      <c r="AK27" s="122"/>
      <c r="AL27" s="138">
        <f t="shared" si="7"/>
        <v>0</v>
      </c>
      <c r="AM27" s="147">
        <f t="shared" si="7"/>
        <v>8791</v>
      </c>
      <c r="AN27" s="148">
        <f t="shared" si="8"/>
        <v>8791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12</v>
      </c>
      <c r="E28" s="68">
        <v>26</v>
      </c>
      <c r="F28" s="69">
        <v>319030</v>
      </c>
      <c r="G28" s="68">
        <v>0</v>
      </c>
      <c r="H28" s="69">
        <v>342290</v>
      </c>
      <c r="I28" s="68">
        <v>0</v>
      </c>
      <c r="J28" s="68">
        <v>96</v>
      </c>
      <c r="K28" s="68">
        <v>0</v>
      </c>
      <c r="L28" s="69">
        <v>312.08569999999997</v>
      </c>
      <c r="M28" s="69">
        <v>24.4</v>
      </c>
      <c r="N28" s="70">
        <v>0</v>
      </c>
      <c r="O28" s="71">
        <v>34276</v>
      </c>
      <c r="P28" s="58">
        <f t="shared" si="2"/>
        <v>34276</v>
      </c>
      <c r="Q28" s="38">
        <v>26</v>
      </c>
      <c r="R28" s="77">
        <f t="shared" si="3"/>
        <v>8513.0123020206356</v>
      </c>
      <c r="S28" s="73">
        <f>'Mérida oeste'!F31*1000000</f>
        <v>35642.279906099997</v>
      </c>
      <c r="T28" s="74">
        <f t="shared" si="9"/>
        <v>956.60719237805881</v>
      </c>
      <c r="V28" s="78">
        <f t="shared" si="4"/>
        <v>34276</v>
      </c>
      <c r="W28" s="79">
        <f t="shared" si="10"/>
        <v>1210445.62892</v>
      </c>
      <c r="Y28" s="76">
        <f t="shared" si="11"/>
        <v>291.79200966405926</v>
      </c>
      <c r="Z28" s="73">
        <f t="shared" si="12"/>
        <v>1221.6747860614835</v>
      </c>
      <c r="AA28" s="74">
        <f t="shared" si="13"/>
        <v>1157.9209946074548</v>
      </c>
      <c r="AE28" s="121" t="str">
        <f t="shared" si="5"/>
        <v>319030</v>
      </c>
      <c r="AF28" s="142"/>
      <c r="AG28" s="143"/>
      <c r="AH28" s="144"/>
      <c r="AI28" s="145">
        <f t="shared" si="0"/>
        <v>319030</v>
      </c>
      <c r="AJ28" s="146">
        <f t="shared" si="6"/>
        <v>319030</v>
      </c>
      <c r="AK28" s="122"/>
      <c r="AL28" s="138">
        <f t="shared" si="7"/>
        <v>0</v>
      </c>
      <c r="AM28" s="147">
        <f t="shared" si="7"/>
        <v>34276</v>
      </c>
      <c r="AN28" s="148">
        <f t="shared" si="8"/>
        <v>34276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12</v>
      </c>
      <c r="E29" s="68">
        <v>27</v>
      </c>
      <c r="F29" s="69">
        <v>353306</v>
      </c>
      <c r="G29" s="68">
        <v>0</v>
      </c>
      <c r="H29" s="69">
        <v>343897</v>
      </c>
      <c r="I29" s="68">
        <v>0</v>
      </c>
      <c r="J29" s="68">
        <v>96</v>
      </c>
      <c r="K29" s="68">
        <v>0</v>
      </c>
      <c r="L29" s="69">
        <v>298.2697</v>
      </c>
      <c r="M29" s="69">
        <v>24.6</v>
      </c>
      <c r="N29" s="70">
        <v>0</v>
      </c>
      <c r="O29" s="71">
        <v>33353</v>
      </c>
      <c r="P29" s="58">
        <f t="shared" si="2"/>
        <v>33353</v>
      </c>
      <c r="Q29" s="38">
        <v>27</v>
      </c>
      <c r="R29" s="77">
        <f t="shared" si="3"/>
        <v>8508.2992380577052</v>
      </c>
      <c r="S29" s="73">
        <f>'Mérida oeste'!F32*1000000</f>
        <v>35622.547249900002</v>
      </c>
      <c r="T29" s="74">
        <f t="shared" si="9"/>
        <v>956.07758538054429</v>
      </c>
      <c r="V29" s="78">
        <f t="shared" si="4"/>
        <v>33353</v>
      </c>
      <c r="W29" s="79">
        <f t="shared" si="10"/>
        <v>1177850.18851</v>
      </c>
      <c r="Y29" s="76">
        <f t="shared" si="11"/>
        <v>283.77730448693865</v>
      </c>
      <c r="Z29" s="73">
        <f t="shared" si="12"/>
        <v>1188.1188184259147</v>
      </c>
      <c r="AA29" s="74">
        <f t="shared" si="13"/>
        <v>1126.1161641706599</v>
      </c>
      <c r="AE29" s="121" t="str">
        <f t="shared" si="5"/>
        <v>353306</v>
      </c>
      <c r="AF29" s="142"/>
      <c r="AG29" s="143"/>
      <c r="AH29" s="144"/>
      <c r="AI29" s="145">
        <f t="shared" si="0"/>
        <v>353306</v>
      </c>
      <c r="AJ29" s="146">
        <f t="shared" si="6"/>
        <v>353306</v>
      </c>
      <c r="AK29" s="122"/>
      <c r="AL29" s="138">
        <f t="shared" si="7"/>
        <v>0</v>
      </c>
      <c r="AM29" s="147">
        <f t="shared" si="7"/>
        <v>33353</v>
      </c>
      <c r="AN29" s="148">
        <f t="shared" si="8"/>
        <v>33353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12</v>
      </c>
      <c r="E30" s="68">
        <v>28</v>
      </c>
      <c r="F30" s="69">
        <v>386659</v>
      </c>
      <c r="G30" s="68">
        <v>0</v>
      </c>
      <c r="H30" s="69">
        <v>345460</v>
      </c>
      <c r="I30" s="68">
        <v>0</v>
      </c>
      <c r="J30" s="68">
        <v>96</v>
      </c>
      <c r="K30" s="68">
        <v>0</v>
      </c>
      <c r="L30" s="69">
        <v>298.5394</v>
      </c>
      <c r="M30" s="69">
        <v>25.6</v>
      </c>
      <c r="N30" s="70">
        <v>0</v>
      </c>
      <c r="O30" s="71">
        <v>34707</v>
      </c>
      <c r="P30" s="58">
        <f t="shared" si="2"/>
        <v>34707</v>
      </c>
      <c r="Q30" s="38">
        <v>28</v>
      </c>
      <c r="R30" s="77">
        <f t="shared" si="3"/>
        <v>8533.4173790962086</v>
      </c>
      <c r="S30" s="73">
        <f>'Mérida oeste'!F33*1000000</f>
        <v>35727.711882800002</v>
      </c>
      <c r="T30" s="74">
        <f t="shared" si="9"/>
        <v>958.90011088904089</v>
      </c>
      <c r="V30" s="78">
        <f t="shared" si="4"/>
        <v>34707</v>
      </c>
      <c r="W30" s="79">
        <f t="shared" si="10"/>
        <v>1225666.2516900001</v>
      </c>
      <c r="Y30" s="76">
        <f t="shared" si="11"/>
        <v>296.16931697629212</v>
      </c>
      <c r="Z30" s="73">
        <f t="shared" si="12"/>
        <v>1240.0016963163398</v>
      </c>
      <c r="AA30" s="74">
        <f t="shared" si="13"/>
        <v>1175.2915046584963</v>
      </c>
      <c r="AE30" s="121" t="str">
        <f t="shared" si="5"/>
        <v>386659</v>
      </c>
      <c r="AF30" s="142"/>
      <c r="AG30" s="143"/>
      <c r="AH30" s="144"/>
      <c r="AI30" s="145">
        <f t="shared" si="0"/>
        <v>386659</v>
      </c>
      <c r="AJ30" s="146">
        <f t="shared" si="6"/>
        <v>386659</v>
      </c>
      <c r="AK30" s="122"/>
      <c r="AL30" s="138">
        <f t="shared" si="7"/>
        <v>0</v>
      </c>
      <c r="AM30" s="147">
        <f t="shared" si="7"/>
        <v>34707</v>
      </c>
      <c r="AN30" s="148">
        <f t="shared" si="8"/>
        <v>34707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12</v>
      </c>
      <c r="E31" s="68">
        <v>29</v>
      </c>
      <c r="F31" s="69">
        <v>421366</v>
      </c>
      <c r="G31" s="68">
        <v>0</v>
      </c>
      <c r="H31" s="69">
        <v>347081</v>
      </c>
      <c r="I31" s="68">
        <v>0</v>
      </c>
      <c r="J31" s="68">
        <v>96</v>
      </c>
      <c r="K31" s="68">
        <v>0</v>
      </c>
      <c r="L31" s="69">
        <v>299.17329999999998</v>
      </c>
      <c r="M31" s="69">
        <v>25.2</v>
      </c>
      <c r="N31" s="70">
        <v>0</v>
      </c>
      <c r="O31" s="71">
        <v>35075</v>
      </c>
      <c r="P31" s="58">
        <f t="shared" si="2"/>
        <v>35075</v>
      </c>
      <c r="Q31" s="38">
        <v>29</v>
      </c>
      <c r="R31" s="77">
        <f t="shared" si="3"/>
        <v>8487.2362077959297</v>
      </c>
      <c r="S31" s="73">
        <f>'Mérida oeste'!F34*1000000</f>
        <v>35534.360554799998</v>
      </c>
      <c r="T31" s="74">
        <f t="shared" si="9"/>
        <v>953.71073267002862</v>
      </c>
      <c r="V31" s="78">
        <f t="shared" si="4"/>
        <v>35075</v>
      </c>
      <c r="W31" s="79">
        <f t="shared" si="10"/>
        <v>1238662.0502500001</v>
      </c>
      <c r="Y31" s="76">
        <f t="shared" si="11"/>
        <v>297.68980998844222</v>
      </c>
      <c r="Z31" s="73">
        <f t="shared" si="12"/>
        <v>1246.36769645961</v>
      </c>
      <c r="AA31" s="74">
        <f t="shared" si="13"/>
        <v>1181.3252914744874</v>
      </c>
      <c r="AE31" s="121" t="str">
        <f t="shared" si="5"/>
        <v>421366</v>
      </c>
      <c r="AF31" s="142"/>
      <c r="AG31" s="143"/>
      <c r="AH31" s="144"/>
      <c r="AI31" s="145">
        <f t="shared" si="0"/>
        <v>421366</v>
      </c>
      <c r="AJ31" s="146">
        <f t="shared" si="6"/>
        <v>421366</v>
      </c>
      <c r="AK31" s="122"/>
      <c r="AL31" s="138">
        <f t="shared" si="7"/>
        <v>0</v>
      </c>
      <c r="AM31" s="147">
        <f t="shared" si="7"/>
        <v>35075</v>
      </c>
      <c r="AN31" s="148">
        <f t="shared" si="8"/>
        <v>35075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12</v>
      </c>
      <c r="E32" s="68">
        <v>30</v>
      </c>
      <c r="F32" s="69">
        <v>456441</v>
      </c>
      <c r="G32" s="68">
        <v>0</v>
      </c>
      <c r="H32" s="69">
        <v>348715</v>
      </c>
      <c r="I32" s="68">
        <v>0</v>
      </c>
      <c r="J32" s="68">
        <v>96</v>
      </c>
      <c r="K32" s="68">
        <v>0</v>
      </c>
      <c r="L32" s="69">
        <v>299.27480000000003</v>
      </c>
      <c r="M32" s="69">
        <v>24.9</v>
      </c>
      <c r="N32" s="70">
        <v>0</v>
      </c>
      <c r="O32" s="71">
        <v>22958</v>
      </c>
      <c r="P32" s="58">
        <f t="shared" si="2"/>
        <v>22958</v>
      </c>
      <c r="Q32" s="38">
        <v>30</v>
      </c>
      <c r="R32" s="77">
        <f t="shared" si="3"/>
        <v>8445.802958082546</v>
      </c>
      <c r="S32" s="73">
        <f>'Mérida oeste'!F35*1000000</f>
        <v>35360.887824900004</v>
      </c>
      <c r="T32" s="74">
        <f t="shared" si="9"/>
        <v>949.05487839973568</v>
      </c>
      <c r="V32" s="78">
        <f t="shared" si="4"/>
        <v>22958</v>
      </c>
      <c r="W32" s="79">
        <f t="shared" si="10"/>
        <v>810754.19386</v>
      </c>
      <c r="Y32" s="76">
        <f t="shared" si="11"/>
        <v>193.8987443116591</v>
      </c>
      <c r="Z32" s="73">
        <f t="shared" si="12"/>
        <v>811.81526268405423</v>
      </c>
      <c r="AA32" s="74">
        <f t="shared" si="13"/>
        <v>769.450222865878</v>
      </c>
      <c r="AE32" s="121" t="str">
        <f t="shared" si="5"/>
        <v>456441</v>
      </c>
      <c r="AF32" s="142"/>
      <c r="AG32" s="143"/>
      <c r="AH32" s="144"/>
      <c r="AI32" s="145">
        <f t="shared" si="0"/>
        <v>456441</v>
      </c>
      <c r="AJ32" s="146">
        <f t="shared" si="6"/>
        <v>456441</v>
      </c>
      <c r="AK32" s="122"/>
      <c r="AL32" s="138">
        <f t="shared" si="7"/>
        <v>0</v>
      </c>
      <c r="AM32" s="147">
        <f t="shared" si="7"/>
        <v>22958</v>
      </c>
      <c r="AN32" s="148">
        <f t="shared" si="8"/>
        <v>22958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12</v>
      </c>
      <c r="E33" s="68">
        <v>31</v>
      </c>
      <c r="F33" s="69">
        <v>479399</v>
      </c>
      <c r="G33" s="68">
        <v>0</v>
      </c>
      <c r="H33" s="69">
        <v>348715</v>
      </c>
      <c r="I33" s="68">
        <v>0</v>
      </c>
      <c r="J33" s="68">
        <v>96</v>
      </c>
      <c r="K33" s="68">
        <v>0</v>
      </c>
      <c r="L33" s="69">
        <v>299.27480000000003</v>
      </c>
      <c r="M33" s="69">
        <v>24.9</v>
      </c>
      <c r="N33" s="70">
        <v>0</v>
      </c>
      <c r="O33" s="71">
        <v>2</v>
      </c>
      <c r="P33" s="58">
        <f t="shared" si="2"/>
        <v>2</v>
      </c>
      <c r="Q33" s="38">
        <v>31</v>
      </c>
      <c r="R33" s="80">
        <f t="shared" si="3"/>
        <v>8471.786509386644</v>
      </c>
      <c r="S33" s="81">
        <f>'Mérida oeste'!F36*1000000</f>
        <v>35469.675757500001</v>
      </c>
      <c r="T33" s="82">
        <f t="shared" si="9"/>
        <v>951.97465005977722</v>
      </c>
      <c r="V33" s="83">
        <f t="shared" si="4"/>
        <v>2</v>
      </c>
      <c r="W33" s="84">
        <f t="shared" si="10"/>
        <v>70.629339999999999</v>
      </c>
      <c r="Y33" s="76">
        <f t="shared" si="11"/>
        <v>1.6943573018773288E-2</v>
      </c>
      <c r="Z33" s="73">
        <f t="shared" si="12"/>
        <v>7.0939351514999999E-2</v>
      </c>
      <c r="AA33" s="74">
        <f t="shared" si="13"/>
        <v>6.7237341230453024E-2</v>
      </c>
      <c r="AE33" s="121" t="str">
        <f t="shared" si="5"/>
        <v>479399</v>
      </c>
      <c r="AF33" s="142"/>
      <c r="AG33" s="143"/>
      <c r="AH33" s="144"/>
      <c r="AI33" s="145">
        <f t="shared" si="0"/>
        <v>479399</v>
      </c>
      <c r="AJ33" s="146">
        <f t="shared" si="6"/>
        <v>479399</v>
      </c>
      <c r="AK33" s="122"/>
      <c r="AL33" s="138">
        <f t="shared" si="7"/>
        <v>0</v>
      </c>
      <c r="AM33" s="150">
        <f t="shared" si="7"/>
        <v>2</v>
      </c>
      <c r="AN33" s="148">
        <f t="shared" si="8"/>
        <v>2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2014</v>
      </c>
      <c r="D34" s="87">
        <v>1</v>
      </c>
      <c r="E34" s="87">
        <v>1</v>
      </c>
      <c r="F34" s="88">
        <v>479401</v>
      </c>
      <c r="G34" s="87">
        <v>0</v>
      </c>
      <c r="H34" s="88">
        <v>348715</v>
      </c>
      <c r="I34" s="87">
        <v>0</v>
      </c>
      <c r="J34" s="87">
        <v>96</v>
      </c>
      <c r="K34" s="87">
        <v>0</v>
      </c>
      <c r="L34" s="88">
        <v>299.27480000000003</v>
      </c>
      <c r="M34" s="88">
        <v>24.9</v>
      </c>
      <c r="N34" s="89">
        <v>0</v>
      </c>
      <c r="O34" s="90">
        <v>785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479401</v>
      </c>
      <c r="AF34" s="151"/>
      <c r="AG34" s="152"/>
      <c r="AH34" s="153"/>
      <c r="AI34" s="154">
        <f t="shared" si="0"/>
        <v>479401</v>
      </c>
      <c r="AJ34" s="155">
        <f t="shared" si="6"/>
        <v>479401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315.34660000000002</v>
      </c>
      <c r="M36" s="101">
        <f>MAX(M3:M34)</f>
        <v>26.4</v>
      </c>
      <c r="N36" s="99" t="s">
        <v>10</v>
      </c>
      <c r="O36" s="101">
        <f>SUM(O3:O33)</f>
        <v>840751</v>
      </c>
      <c r="Q36" s="99" t="s">
        <v>45</v>
      </c>
      <c r="R36" s="102">
        <f>AVERAGE(R3:R33)</f>
        <v>8358.587443636221</v>
      </c>
      <c r="S36" s="102">
        <f>AVERAGE(S3:S33)</f>
        <v>34995.73390901614</v>
      </c>
      <c r="T36" s="103">
        <f>AVERAGE(T3:T33)</f>
        <v>939.25447104140187</v>
      </c>
      <c r="V36" s="104">
        <f>SUM(V3:V33)</f>
        <v>840751</v>
      </c>
      <c r="W36" s="105">
        <f>SUM(W3:W33)</f>
        <v>29690844.117169999</v>
      </c>
      <c r="Y36" s="106">
        <f>SUM(Y3:Y33)</f>
        <v>7013.4362925403984</v>
      </c>
      <c r="Z36" s="107">
        <f>SUM(Z3:Z33)</f>
        <v>29363.855069608147</v>
      </c>
      <c r="AA36" s="108">
        <f>SUM(AA3:AA33)</f>
        <v>27831.485642201551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15059920</v>
      </c>
      <c r="AK36" s="162" t="s">
        <v>50</v>
      </c>
      <c r="AL36" s="163"/>
      <c r="AM36" s="163"/>
      <c r="AN36" s="161">
        <f>SUM(AN3:AN33)</f>
        <v>-159249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302.45748124999989</v>
      </c>
      <c r="M37" s="109">
        <f>AVERAGE(M3:M34)</f>
        <v>25.159375000000001</v>
      </c>
      <c r="N37" s="99" t="s">
        <v>46</v>
      </c>
      <c r="O37" s="110">
        <f>O36*35.31467</f>
        <v>29690844.117169999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298.01920000000001</v>
      </c>
      <c r="M38" s="110">
        <f>MIN(M3:M34)</f>
        <v>22.1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332.70322937499992</v>
      </c>
      <c r="M44" s="118">
        <f>M37*(1+$L$43)</f>
        <v>27.675312500000004</v>
      </c>
    </row>
    <row r="45" spans="1:42" x14ac:dyDescent="0.2">
      <c r="K45" s="117" t="s">
        <v>59</v>
      </c>
      <c r="L45" s="118">
        <f>L37*(1-$L$43)</f>
        <v>272.21173312499991</v>
      </c>
      <c r="M45" s="118">
        <f>M37*(1-$L$43)</f>
        <v>22.643437500000001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C34" sqref="C34:D3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12</v>
      </c>
      <c r="E3" s="54">
        <v>1</v>
      </c>
      <c r="F3" s="55">
        <v>599413</v>
      </c>
      <c r="G3" s="54">
        <v>0</v>
      </c>
      <c r="H3" s="55">
        <v>348715</v>
      </c>
      <c r="I3" s="54">
        <v>0</v>
      </c>
      <c r="J3" s="54">
        <v>96</v>
      </c>
      <c r="K3" s="54">
        <v>0</v>
      </c>
      <c r="L3" s="55">
        <v>299.27480000000003</v>
      </c>
      <c r="M3" s="55">
        <v>24.9</v>
      </c>
      <c r="N3" s="56">
        <v>0</v>
      </c>
      <c r="O3" s="57">
        <v>80</v>
      </c>
      <c r="P3" s="58">
        <f>F4-F3</f>
        <v>80</v>
      </c>
      <c r="Q3" s="38">
        <v>1</v>
      </c>
      <c r="R3" s="59">
        <f>S3/4.1868</f>
        <v>8316.6513738415979</v>
      </c>
      <c r="S3" s="73">
        <f>'Mérida oeste'!F6*1000000</f>
        <v>34820.155972</v>
      </c>
      <c r="T3" s="60">
        <f>R3*0.11237</f>
        <v>934.54211487858038</v>
      </c>
      <c r="U3" s="61"/>
      <c r="V3" s="60">
        <f>O3</f>
        <v>80</v>
      </c>
      <c r="W3" s="62">
        <f>V3*35.31467</f>
        <v>2825.1736000000001</v>
      </c>
      <c r="X3" s="61"/>
      <c r="Y3" s="63">
        <f>V3*R3/1000000</f>
        <v>0.66533210990732783</v>
      </c>
      <c r="Z3" s="64">
        <f>S3*V3/1000000</f>
        <v>2.78561247776</v>
      </c>
      <c r="AA3" s="65">
        <f>W3*T3/1000000</f>
        <v>2.6402437110431323</v>
      </c>
      <c r="AE3" s="121" t="str">
        <f>RIGHT(F3,6)</f>
        <v>599413</v>
      </c>
      <c r="AF3" s="133"/>
      <c r="AG3" s="134"/>
      <c r="AH3" s="135"/>
      <c r="AI3" s="136">
        <f t="shared" ref="AI3:AI34" si="0">IFERROR(AE3*1,0)</f>
        <v>599413</v>
      </c>
      <c r="AJ3" s="137">
        <f>(AI3-AH3)</f>
        <v>599413</v>
      </c>
      <c r="AK3" s="122"/>
      <c r="AL3" s="138">
        <f>AH4-AH3</f>
        <v>0</v>
      </c>
      <c r="AM3" s="139">
        <f>AI4-AI3</f>
        <v>80</v>
      </c>
      <c r="AN3" s="140">
        <f>(AM3-AL3)</f>
        <v>80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12</v>
      </c>
      <c r="E4" s="68">
        <v>2</v>
      </c>
      <c r="F4" s="69">
        <v>599493</v>
      </c>
      <c r="G4" s="68">
        <v>0</v>
      </c>
      <c r="H4" s="69">
        <v>390066</v>
      </c>
      <c r="I4" s="68">
        <v>0</v>
      </c>
      <c r="J4" s="68">
        <v>7</v>
      </c>
      <c r="K4" s="68">
        <v>0</v>
      </c>
      <c r="L4" s="69">
        <v>307.44409999999999</v>
      </c>
      <c r="M4" s="69">
        <v>24.2</v>
      </c>
      <c r="N4" s="70">
        <v>0</v>
      </c>
      <c r="O4" s="71">
        <v>2615</v>
      </c>
      <c r="P4" s="58">
        <f t="shared" ref="P4:P33" si="2">F5-F4</f>
        <v>2615</v>
      </c>
      <c r="Q4" s="38">
        <v>2</v>
      </c>
      <c r="R4" s="72">
        <f t="shared" ref="R4:R33" si="3">S4/4.1868</f>
        <v>8104.0982076765076</v>
      </c>
      <c r="S4" s="73">
        <f>'Mérida oeste'!F7*1000000</f>
        <v>33930.2383759</v>
      </c>
      <c r="T4" s="74">
        <f>R4*0.11237</f>
        <v>910.65751559660919</v>
      </c>
      <c r="U4" s="61"/>
      <c r="V4" s="74">
        <f t="shared" ref="V4:V33" si="4">O4</f>
        <v>2615</v>
      </c>
      <c r="W4" s="75">
        <f>V4*35.31467</f>
        <v>92347.862049999996</v>
      </c>
      <c r="X4" s="61"/>
      <c r="Y4" s="76">
        <f>V4*R4/1000000</f>
        <v>21.192216813074069</v>
      </c>
      <c r="Z4" s="73">
        <f>S4*V4/1000000</f>
        <v>88.727573352978496</v>
      </c>
      <c r="AA4" s="74">
        <f>W4*T4/1000000</f>
        <v>84.097274625111382</v>
      </c>
      <c r="AE4" s="121" t="str">
        <f t="shared" ref="AE4:AE34" si="5">RIGHT(F4,6)</f>
        <v>599493</v>
      </c>
      <c r="AF4" s="142"/>
      <c r="AG4" s="143"/>
      <c r="AH4" s="144"/>
      <c r="AI4" s="145">
        <f t="shared" si="0"/>
        <v>599493</v>
      </c>
      <c r="AJ4" s="146">
        <f t="shared" ref="AJ4:AJ34" si="6">(AI4-AH4)</f>
        <v>599493</v>
      </c>
      <c r="AK4" s="122"/>
      <c r="AL4" s="138">
        <f t="shared" ref="AL4:AM33" si="7">AH5-AH4</f>
        <v>0</v>
      </c>
      <c r="AM4" s="147">
        <f t="shared" si="7"/>
        <v>2615</v>
      </c>
      <c r="AN4" s="148">
        <f t="shared" ref="AN4:AN33" si="8">(AM4-AL4)</f>
        <v>2615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12</v>
      </c>
      <c r="E5" s="68">
        <v>3</v>
      </c>
      <c r="F5" s="69">
        <v>602108</v>
      </c>
      <c r="G5" s="68">
        <v>0</v>
      </c>
      <c r="H5" s="69">
        <v>390184</v>
      </c>
      <c r="I5" s="68">
        <v>0</v>
      </c>
      <c r="J5" s="68">
        <v>7</v>
      </c>
      <c r="K5" s="68">
        <v>0</v>
      </c>
      <c r="L5" s="69">
        <v>310.4008</v>
      </c>
      <c r="M5" s="69">
        <v>25.6</v>
      </c>
      <c r="N5" s="70">
        <v>0</v>
      </c>
      <c r="O5" s="71">
        <v>6524</v>
      </c>
      <c r="P5" s="58">
        <f t="shared" si="2"/>
        <v>6524</v>
      </c>
      <c r="Q5" s="38">
        <v>3</v>
      </c>
      <c r="R5" s="72">
        <f t="shared" si="3"/>
        <v>8152.6213577672688</v>
      </c>
      <c r="S5" s="73">
        <f>'Mérida oeste'!F8*1000000</f>
        <v>34133.3951007</v>
      </c>
      <c r="T5" s="74">
        <f t="shared" ref="T5:T33" si="9">R5*0.11237</f>
        <v>916.11006197230802</v>
      </c>
      <c r="U5" s="61"/>
      <c r="V5" s="74">
        <f t="shared" si="4"/>
        <v>6524</v>
      </c>
      <c r="W5" s="75">
        <f t="shared" ref="W5:W33" si="10">V5*35.31467</f>
        <v>230392.90708</v>
      </c>
      <c r="X5" s="61"/>
      <c r="Y5" s="76">
        <f t="shared" ref="Y5:Y33" si="11">V5*R5/1000000</f>
        <v>53.187701738073663</v>
      </c>
      <c r="Z5" s="73">
        <f t="shared" ref="Z5:Z33" si="12">S5*V5/1000000</f>
        <v>222.68626963696678</v>
      </c>
      <c r="AA5" s="74">
        <f t="shared" ref="AA5:AA33" si="13">W5*T5/1000000</f>
        <v>211.065260383039</v>
      </c>
      <c r="AE5" s="121" t="str">
        <f t="shared" si="5"/>
        <v>602108</v>
      </c>
      <c r="AF5" s="142"/>
      <c r="AG5" s="143"/>
      <c r="AH5" s="144"/>
      <c r="AI5" s="145">
        <f t="shared" si="0"/>
        <v>602108</v>
      </c>
      <c r="AJ5" s="146">
        <f t="shared" si="6"/>
        <v>602108</v>
      </c>
      <c r="AK5" s="122"/>
      <c r="AL5" s="138">
        <f t="shared" si="7"/>
        <v>0</v>
      </c>
      <c r="AM5" s="147">
        <f t="shared" si="7"/>
        <v>6524</v>
      </c>
      <c r="AN5" s="148">
        <f t="shared" si="8"/>
        <v>6524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12</v>
      </c>
      <c r="E6" s="68">
        <v>4</v>
      </c>
      <c r="F6" s="69">
        <v>608632</v>
      </c>
      <c r="G6" s="68">
        <v>0</v>
      </c>
      <c r="H6" s="69">
        <v>390487</v>
      </c>
      <c r="I6" s="68">
        <v>0</v>
      </c>
      <c r="J6" s="68">
        <v>7</v>
      </c>
      <c r="K6" s="68">
        <v>0</v>
      </c>
      <c r="L6" s="69">
        <v>304.21910000000003</v>
      </c>
      <c r="M6" s="69">
        <v>27.9</v>
      </c>
      <c r="N6" s="70">
        <v>0</v>
      </c>
      <c r="O6" s="71">
        <v>3583</v>
      </c>
      <c r="P6" s="58">
        <f t="shared" si="2"/>
        <v>3583</v>
      </c>
      <c r="Q6" s="38">
        <v>4</v>
      </c>
      <c r="R6" s="72">
        <f t="shared" si="3"/>
        <v>8082.0366033247346</v>
      </c>
      <c r="S6" s="73">
        <f>'Mérida oeste'!F9*1000000</f>
        <v>33837.870850799998</v>
      </c>
      <c r="T6" s="74">
        <f t="shared" si="9"/>
        <v>908.1784531156004</v>
      </c>
      <c r="U6" s="61"/>
      <c r="V6" s="74">
        <f t="shared" si="4"/>
        <v>3583</v>
      </c>
      <c r="W6" s="75">
        <f t="shared" si="10"/>
        <v>126532.46261</v>
      </c>
      <c r="X6" s="61"/>
      <c r="Y6" s="76">
        <f t="shared" si="11"/>
        <v>28.957937149712524</v>
      </c>
      <c r="Z6" s="73">
        <f t="shared" si="12"/>
        <v>121.2410912584164</v>
      </c>
      <c r="AA6" s="74">
        <f t="shared" si="13"/>
        <v>114.91405616205735</v>
      </c>
      <c r="AE6" s="121" t="str">
        <f t="shared" si="5"/>
        <v>608632</v>
      </c>
      <c r="AF6" s="142"/>
      <c r="AG6" s="143"/>
      <c r="AH6" s="144"/>
      <c r="AI6" s="145">
        <f t="shared" si="0"/>
        <v>608632</v>
      </c>
      <c r="AJ6" s="146">
        <f t="shared" si="6"/>
        <v>608632</v>
      </c>
      <c r="AK6" s="122"/>
      <c r="AL6" s="138">
        <f t="shared" si="7"/>
        <v>0</v>
      </c>
      <c r="AM6" s="147">
        <f t="shared" si="7"/>
        <v>3583</v>
      </c>
      <c r="AN6" s="148">
        <f t="shared" si="8"/>
        <v>3583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12</v>
      </c>
      <c r="E7" s="68">
        <v>5</v>
      </c>
      <c r="F7" s="69">
        <v>612215</v>
      </c>
      <c r="G7" s="68">
        <v>0</v>
      </c>
      <c r="H7" s="69">
        <v>390654</v>
      </c>
      <c r="I7" s="68">
        <v>0</v>
      </c>
      <c r="J7" s="68">
        <v>7</v>
      </c>
      <c r="K7" s="68">
        <v>0</v>
      </c>
      <c r="L7" s="69">
        <v>303.56599999999997</v>
      </c>
      <c r="M7" s="69">
        <v>28.6</v>
      </c>
      <c r="N7" s="70">
        <v>0</v>
      </c>
      <c r="O7" s="71">
        <v>5168</v>
      </c>
      <c r="P7" s="58">
        <f t="shared" si="2"/>
        <v>5168</v>
      </c>
      <c r="Q7" s="38">
        <v>5</v>
      </c>
      <c r="R7" s="72">
        <f t="shared" si="3"/>
        <v>8061.9846088181903</v>
      </c>
      <c r="S7" s="73">
        <f>'Mérida oeste'!F10*1000000</f>
        <v>33753.917160199999</v>
      </c>
      <c r="T7" s="74">
        <f t="shared" si="9"/>
        <v>905.92521049290008</v>
      </c>
      <c r="U7" s="61"/>
      <c r="V7" s="74">
        <f t="shared" si="4"/>
        <v>5168</v>
      </c>
      <c r="W7" s="75">
        <f t="shared" si="10"/>
        <v>182506.21455999999</v>
      </c>
      <c r="X7" s="61"/>
      <c r="Y7" s="76">
        <f t="shared" si="11"/>
        <v>41.664336458372404</v>
      </c>
      <c r="Z7" s="73">
        <f t="shared" si="12"/>
        <v>174.44024388391361</v>
      </c>
      <c r="AA7" s="74">
        <f t="shared" si="13"/>
        <v>165.33698084153039</v>
      </c>
      <c r="AE7" s="121" t="str">
        <f t="shared" si="5"/>
        <v>612215</v>
      </c>
      <c r="AF7" s="142"/>
      <c r="AG7" s="143"/>
      <c r="AH7" s="144"/>
      <c r="AI7" s="145">
        <f t="shared" si="0"/>
        <v>612215</v>
      </c>
      <c r="AJ7" s="146">
        <f t="shared" si="6"/>
        <v>612215</v>
      </c>
      <c r="AK7" s="122"/>
      <c r="AL7" s="138">
        <f t="shared" si="7"/>
        <v>0</v>
      </c>
      <c r="AM7" s="147">
        <f t="shared" si="7"/>
        <v>5168</v>
      </c>
      <c r="AN7" s="148">
        <f t="shared" si="8"/>
        <v>5168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12</v>
      </c>
      <c r="E8" s="68">
        <v>6</v>
      </c>
      <c r="F8" s="69">
        <v>617383</v>
      </c>
      <c r="G8" s="68">
        <v>0</v>
      </c>
      <c r="H8" s="69">
        <v>390896</v>
      </c>
      <c r="I8" s="68">
        <v>0</v>
      </c>
      <c r="J8" s="68">
        <v>7</v>
      </c>
      <c r="K8" s="68">
        <v>0</v>
      </c>
      <c r="L8" s="69">
        <v>303.48230000000001</v>
      </c>
      <c r="M8" s="69">
        <v>28.2</v>
      </c>
      <c r="N8" s="70">
        <v>0</v>
      </c>
      <c r="O8" s="71">
        <v>5405</v>
      </c>
      <c r="P8" s="58">
        <f t="shared" si="2"/>
        <v>5405</v>
      </c>
      <c r="Q8" s="38">
        <v>6</v>
      </c>
      <c r="R8" s="72">
        <f t="shared" si="3"/>
        <v>8256.1709470956357</v>
      </c>
      <c r="S8" s="73">
        <f>'Mérida oeste'!F11*1000000</f>
        <v>34566.936521300006</v>
      </c>
      <c r="T8" s="74">
        <f t="shared" si="9"/>
        <v>927.74592932513656</v>
      </c>
      <c r="U8" s="61"/>
      <c r="V8" s="74">
        <f t="shared" si="4"/>
        <v>5405</v>
      </c>
      <c r="W8" s="75">
        <f t="shared" si="10"/>
        <v>190875.79134999998</v>
      </c>
      <c r="X8" s="61"/>
      <c r="Y8" s="76">
        <f t="shared" si="11"/>
        <v>44.624603969051911</v>
      </c>
      <c r="Z8" s="73">
        <f t="shared" si="12"/>
        <v>186.83429189762651</v>
      </c>
      <c r="AA8" s="74">
        <f t="shared" si="13"/>
        <v>177.0842384316766</v>
      </c>
      <c r="AE8" s="121" t="str">
        <f t="shared" si="5"/>
        <v>617383</v>
      </c>
      <c r="AF8" s="142"/>
      <c r="AG8" s="143"/>
      <c r="AH8" s="144"/>
      <c r="AI8" s="145">
        <f t="shared" si="0"/>
        <v>617383</v>
      </c>
      <c r="AJ8" s="146">
        <f t="shared" si="6"/>
        <v>617383</v>
      </c>
      <c r="AK8" s="122"/>
      <c r="AL8" s="138">
        <f t="shared" si="7"/>
        <v>0</v>
      </c>
      <c r="AM8" s="147">
        <f t="shared" si="7"/>
        <v>5405</v>
      </c>
      <c r="AN8" s="148">
        <f t="shared" si="8"/>
        <v>5405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12</v>
      </c>
      <c r="E9" s="68">
        <v>7</v>
      </c>
      <c r="F9" s="69">
        <v>622788</v>
      </c>
      <c r="G9" s="68">
        <v>0</v>
      </c>
      <c r="H9" s="69">
        <v>391148</v>
      </c>
      <c r="I9" s="68">
        <v>0</v>
      </c>
      <c r="J9" s="68">
        <v>7</v>
      </c>
      <c r="K9" s="68">
        <v>0</v>
      </c>
      <c r="L9" s="69">
        <v>304.02679999999998</v>
      </c>
      <c r="M9" s="69">
        <v>28.9</v>
      </c>
      <c r="N9" s="70">
        <v>0</v>
      </c>
      <c r="O9" s="71">
        <v>2477</v>
      </c>
      <c r="P9" s="58">
        <f t="shared" si="2"/>
        <v>2477</v>
      </c>
      <c r="Q9" s="38">
        <v>7</v>
      </c>
      <c r="R9" s="72">
        <f t="shared" si="3"/>
        <v>8299.6059225900462</v>
      </c>
      <c r="S9" s="73">
        <f>'Mérida oeste'!F12*1000000</f>
        <v>34748.790076700003</v>
      </c>
      <c r="T9" s="74">
        <f t="shared" si="9"/>
        <v>932.62671752144342</v>
      </c>
      <c r="U9" s="61"/>
      <c r="V9" s="74">
        <f t="shared" si="4"/>
        <v>2477</v>
      </c>
      <c r="W9" s="75">
        <f t="shared" si="10"/>
        <v>87474.437590000001</v>
      </c>
      <c r="X9" s="61"/>
      <c r="Y9" s="76">
        <f t="shared" si="11"/>
        <v>20.558123870255546</v>
      </c>
      <c r="Z9" s="73">
        <f t="shared" si="12"/>
        <v>86.07275301998591</v>
      </c>
      <c r="AA9" s="74">
        <f t="shared" si="13"/>
        <v>81.580997596596063</v>
      </c>
      <c r="AE9" s="121" t="str">
        <f t="shared" si="5"/>
        <v>622788</v>
      </c>
      <c r="AF9" s="142"/>
      <c r="AG9" s="143"/>
      <c r="AH9" s="144"/>
      <c r="AI9" s="145">
        <f t="shared" si="0"/>
        <v>622788</v>
      </c>
      <c r="AJ9" s="146">
        <f t="shared" si="6"/>
        <v>622788</v>
      </c>
      <c r="AK9" s="122"/>
      <c r="AL9" s="138">
        <f t="shared" si="7"/>
        <v>0</v>
      </c>
      <c r="AM9" s="147">
        <f t="shared" si="7"/>
        <v>2477</v>
      </c>
      <c r="AN9" s="148">
        <f t="shared" si="8"/>
        <v>2477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12</v>
      </c>
      <c r="E10" s="68">
        <v>8</v>
      </c>
      <c r="F10" s="69">
        <v>625265</v>
      </c>
      <c r="G10" s="68">
        <v>0</v>
      </c>
      <c r="H10" s="69">
        <v>391264</v>
      </c>
      <c r="I10" s="68">
        <v>0</v>
      </c>
      <c r="J10" s="68">
        <v>7</v>
      </c>
      <c r="K10" s="68">
        <v>0</v>
      </c>
      <c r="L10" s="69">
        <v>305.71319999999997</v>
      </c>
      <c r="M10" s="69">
        <v>26.9</v>
      </c>
      <c r="N10" s="70">
        <v>0</v>
      </c>
      <c r="O10" s="71">
        <v>169</v>
      </c>
      <c r="P10" s="58">
        <f t="shared" si="2"/>
        <v>169</v>
      </c>
      <c r="Q10" s="38">
        <v>8</v>
      </c>
      <c r="R10" s="72">
        <f t="shared" si="3"/>
        <v>8482.0254749450651</v>
      </c>
      <c r="S10" s="73">
        <f>'Mérida oeste'!F13*1000000</f>
        <v>35512.544258499998</v>
      </c>
      <c r="T10" s="74">
        <f t="shared" si="9"/>
        <v>953.12520261957695</v>
      </c>
      <c r="U10" s="61"/>
      <c r="V10" s="74">
        <f t="shared" si="4"/>
        <v>169</v>
      </c>
      <c r="W10" s="75">
        <f t="shared" si="10"/>
        <v>5968.1792299999997</v>
      </c>
      <c r="X10" s="61"/>
      <c r="Y10" s="76">
        <f t="shared" si="11"/>
        <v>1.4334623052657161</v>
      </c>
      <c r="Z10" s="73">
        <f t="shared" si="12"/>
        <v>6.0016199796864997</v>
      </c>
      <c r="AA10" s="74">
        <f t="shared" si="13"/>
        <v>5.6884220378637007</v>
      </c>
      <c r="AE10" s="121" t="str">
        <f t="shared" si="5"/>
        <v>625265</v>
      </c>
      <c r="AF10" s="142"/>
      <c r="AG10" s="143"/>
      <c r="AH10" s="144"/>
      <c r="AI10" s="145">
        <f t="shared" si="0"/>
        <v>625265</v>
      </c>
      <c r="AJ10" s="146">
        <f t="shared" si="6"/>
        <v>625265</v>
      </c>
      <c r="AK10" s="122"/>
      <c r="AL10" s="138">
        <f t="shared" si="7"/>
        <v>0</v>
      </c>
      <c r="AM10" s="147">
        <f t="shared" si="7"/>
        <v>169</v>
      </c>
      <c r="AN10" s="148">
        <f t="shared" si="8"/>
        <v>169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12</v>
      </c>
      <c r="E11" s="68">
        <v>9</v>
      </c>
      <c r="F11" s="69">
        <v>625434</v>
      </c>
      <c r="G11" s="68">
        <v>0</v>
      </c>
      <c r="H11" s="69">
        <v>391272</v>
      </c>
      <c r="I11" s="68">
        <v>0</v>
      </c>
      <c r="J11" s="68">
        <v>7</v>
      </c>
      <c r="K11" s="68">
        <v>0</v>
      </c>
      <c r="L11" s="69">
        <v>309.07319999999999</v>
      </c>
      <c r="M11" s="69">
        <v>28.1</v>
      </c>
      <c r="N11" s="70">
        <v>0</v>
      </c>
      <c r="O11" s="71">
        <v>1588</v>
      </c>
      <c r="P11" s="58">
        <f t="shared" si="2"/>
        <v>1588</v>
      </c>
      <c r="Q11" s="38">
        <v>9</v>
      </c>
      <c r="R11" s="77">
        <f t="shared" si="3"/>
        <v>8300.010810595204</v>
      </c>
      <c r="S11" s="73">
        <f>'Mérida oeste'!F14*1000000</f>
        <v>34750.4852618</v>
      </c>
      <c r="T11" s="74">
        <f t="shared" si="9"/>
        <v>932.67221478658303</v>
      </c>
      <c r="V11" s="78">
        <f t="shared" si="4"/>
        <v>1588</v>
      </c>
      <c r="W11" s="79">
        <f t="shared" si="10"/>
        <v>56079.695959999997</v>
      </c>
      <c r="Y11" s="76">
        <f t="shared" si="11"/>
        <v>13.180417167225183</v>
      </c>
      <c r="Z11" s="73">
        <f t="shared" si="12"/>
        <v>55.183770595738402</v>
      </c>
      <c r="AA11" s="74">
        <f t="shared" si="13"/>
        <v>52.303974235571388</v>
      </c>
      <c r="AE11" s="121" t="str">
        <f t="shared" si="5"/>
        <v>625434</v>
      </c>
      <c r="AF11" s="142"/>
      <c r="AG11" s="143"/>
      <c r="AH11" s="144"/>
      <c r="AI11" s="145">
        <f t="shared" si="0"/>
        <v>625434</v>
      </c>
      <c r="AJ11" s="146">
        <f t="shared" si="6"/>
        <v>625434</v>
      </c>
      <c r="AK11" s="122"/>
      <c r="AL11" s="138">
        <f t="shared" si="7"/>
        <v>0</v>
      </c>
      <c r="AM11" s="147">
        <f t="shared" si="7"/>
        <v>1588</v>
      </c>
      <c r="AN11" s="148">
        <f t="shared" si="8"/>
        <v>1588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12</v>
      </c>
      <c r="E12" s="68">
        <v>10</v>
      </c>
      <c r="F12" s="69">
        <v>627022</v>
      </c>
      <c r="G12" s="68">
        <v>0</v>
      </c>
      <c r="H12" s="69">
        <v>391343</v>
      </c>
      <c r="I12" s="68">
        <v>0</v>
      </c>
      <c r="J12" s="68">
        <v>7</v>
      </c>
      <c r="K12" s="68">
        <v>0</v>
      </c>
      <c r="L12" s="69">
        <v>310.4778</v>
      </c>
      <c r="M12" s="69">
        <v>29</v>
      </c>
      <c r="N12" s="70">
        <v>0</v>
      </c>
      <c r="O12" s="71">
        <v>5998</v>
      </c>
      <c r="P12" s="58">
        <f t="shared" si="2"/>
        <v>5998</v>
      </c>
      <c r="Q12" s="38">
        <v>10</v>
      </c>
      <c r="R12" s="77">
        <f t="shared" si="3"/>
        <v>8369.861712238464</v>
      </c>
      <c r="S12" s="73">
        <f>'Mérida oeste'!F15*1000000</f>
        <v>35042.937016800002</v>
      </c>
      <c r="T12" s="74">
        <f t="shared" si="9"/>
        <v>940.52136060423618</v>
      </c>
      <c r="V12" s="78">
        <f t="shared" si="4"/>
        <v>5998</v>
      </c>
      <c r="W12" s="79">
        <f t="shared" si="10"/>
        <v>211817.39066</v>
      </c>
      <c r="Y12" s="76">
        <f t="shared" si="11"/>
        <v>50.202430550006305</v>
      </c>
      <c r="Z12" s="73">
        <f t="shared" si="12"/>
        <v>210.18753622676641</v>
      </c>
      <c r="AA12" s="74">
        <f t="shared" si="13"/>
        <v>199.21878046318224</v>
      </c>
      <c r="AE12" s="121" t="str">
        <f t="shared" si="5"/>
        <v>627022</v>
      </c>
      <c r="AF12" s="142"/>
      <c r="AG12" s="143"/>
      <c r="AH12" s="144"/>
      <c r="AI12" s="145">
        <f t="shared" si="0"/>
        <v>627022</v>
      </c>
      <c r="AJ12" s="146">
        <f t="shared" si="6"/>
        <v>627022</v>
      </c>
      <c r="AK12" s="122"/>
      <c r="AL12" s="138">
        <f t="shared" si="7"/>
        <v>0</v>
      </c>
      <c r="AM12" s="147">
        <f t="shared" si="7"/>
        <v>5998</v>
      </c>
      <c r="AN12" s="148">
        <f t="shared" si="8"/>
        <v>5998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12</v>
      </c>
      <c r="E13" s="68">
        <v>11</v>
      </c>
      <c r="F13" s="69">
        <v>633020</v>
      </c>
      <c r="G13" s="68">
        <v>0</v>
      </c>
      <c r="H13" s="69">
        <v>391622</v>
      </c>
      <c r="I13" s="68">
        <v>0</v>
      </c>
      <c r="J13" s="68">
        <v>7</v>
      </c>
      <c r="K13" s="68">
        <v>0</v>
      </c>
      <c r="L13" s="69">
        <v>303.93349999999998</v>
      </c>
      <c r="M13" s="69">
        <v>28.7</v>
      </c>
      <c r="N13" s="70">
        <v>0</v>
      </c>
      <c r="O13" s="71">
        <v>5248</v>
      </c>
      <c r="P13" s="58">
        <f t="shared" si="2"/>
        <v>5248</v>
      </c>
      <c r="Q13" s="38">
        <v>11</v>
      </c>
      <c r="R13" s="77">
        <f t="shared" si="3"/>
        <v>8318.3108572895781</v>
      </c>
      <c r="S13" s="73">
        <f>'Mérida oeste'!F16*1000000</f>
        <v>34827.103897300003</v>
      </c>
      <c r="T13" s="74">
        <f t="shared" si="9"/>
        <v>934.72859103362987</v>
      </c>
      <c r="V13" s="78">
        <f t="shared" si="4"/>
        <v>5248</v>
      </c>
      <c r="W13" s="79">
        <f t="shared" si="10"/>
        <v>185331.38816</v>
      </c>
      <c r="Y13" s="76">
        <f t="shared" si="11"/>
        <v>43.65449537905571</v>
      </c>
      <c r="Z13" s="73">
        <f t="shared" si="12"/>
        <v>182.77264125303043</v>
      </c>
      <c r="AA13" s="74">
        <f t="shared" si="13"/>
        <v>173.23454732910355</v>
      </c>
      <c r="AE13" s="121" t="str">
        <f t="shared" si="5"/>
        <v>633020</v>
      </c>
      <c r="AF13" s="142"/>
      <c r="AG13" s="143"/>
      <c r="AH13" s="144"/>
      <c r="AI13" s="145">
        <f t="shared" si="0"/>
        <v>633020</v>
      </c>
      <c r="AJ13" s="146">
        <f t="shared" si="6"/>
        <v>633020</v>
      </c>
      <c r="AK13" s="122"/>
      <c r="AL13" s="138">
        <f t="shared" si="7"/>
        <v>0</v>
      </c>
      <c r="AM13" s="147">
        <f t="shared" si="7"/>
        <v>5248</v>
      </c>
      <c r="AN13" s="148">
        <f t="shared" si="8"/>
        <v>5248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12</v>
      </c>
      <c r="E14" s="68">
        <v>12</v>
      </c>
      <c r="F14" s="69">
        <v>638268</v>
      </c>
      <c r="G14" s="68">
        <v>0</v>
      </c>
      <c r="H14" s="69">
        <v>391867</v>
      </c>
      <c r="I14" s="68">
        <v>0</v>
      </c>
      <c r="J14" s="68">
        <v>7</v>
      </c>
      <c r="K14" s="68">
        <v>0</v>
      </c>
      <c r="L14" s="69">
        <v>303.22320000000002</v>
      </c>
      <c r="M14" s="69">
        <v>28.4</v>
      </c>
      <c r="N14" s="70">
        <v>0</v>
      </c>
      <c r="O14" s="71">
        <v>5264</v>
      </c>
      <c r="P14" s="58">
        <f t="shared" si="2"/>
        <v>5264</v>
      </c>
      <c r="Q14" s="38">
        <v>12</v>
      </c>
      <c r="R14" s="77">
        <f t="shared" si="3"/>
        <v>8300.0274456386742</v>
      </c>
      <c r="S14" s="73">
        <f>'Mérida oeste'!F17*1000000</f>
        <v>34750.554909400002</v>
      </c>
      <c r="T14" s="74">
        <f t="shared" si="9"/>
        <v>932.67408406641778</v>
      </c>
      <c r="V14" s="78">
        <f t="shared" si="4"/>
        <v>5264</v>
      </c>
      <c r="W14" s="79">
        <f t="shared" si="10"/>
        <v>185896.42288</v>
      </c>
      <c r="Y14" s="76">
        <f t="shared" si="11"/>
        <v>43.69134447384198</v>
      </c>
      <c r="Z14" s="73">
        <f t="shared" si="12"/>
        <v>182.92692104308162</v>
      </c>
      <c r="AA14" s="74">
        <f t="shared" si="13"/>
        <v>173.38077594082745</v>
      </c>
      <c r="AE14" s="121" t="str">
        <f t="shared" si="5"/>
        <v>638268</v>
      </c>
      <c r="AF14" s="142"/>
      <c r="AG14" s="143"/>
      <c r="AH14" s="144"/>
      <c r="AI14" s="145">
        <f t="shared" si="0"/>
        <v>638268</v>
      </c>
      <c r="AJ14" s="146">
        <f t="shared" si="6"/>
        <v>638268</v>
      </c>
      <c r="AK14" s="122"/>
      <c r="AL14" s="138">
        <f t="shared" si="7"/>
        <v>0</v>
      </c>
      <c r="AM14" s="147">
        <f t="shared" si="7"/>
        <v>5264</v>
      </c>
      <c r="AN14" s="148">
        <f t="shared" si="8"/>
        <v>5264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12</v>
      </c>
      <c r="E15" s="68">
        <v>13</v>
      </c>
      <c r="F15" s="69">
        <v>643532</v>
      </c>
      <c r="G15" s="68">
        <v>0</v>
      </c>
      <c r="H15" s="69">
        <v>392112</v>
      </c>
      <c r="I15" s="68">
        <v>0</v>
      </c>
      <c r="J15" s="68">
        <v>7</v>
      </c>
      <c r="K15" s="68">
        <v>0</v>
      </c>
      <c r="L15" s="69">
        <v>303.38749999999999</v>
      </c>
      <c r="M15" s="69">
        <v>27.3</v>
      </c>
      <c r="N15" s="70">
        <v>0</v>
      </c>
      <c r="O15" s="71">
        <v>1580</v>
      </c>
      <c r="P15" s="58">
        <f t="shared" si="2"/>
        <v>1580</v>
      </c>
      <c r="Q15" s="38">
        <v>13</v>
      </c>
      <c r="R15" s="77">
        <f t="shared" si="3"/>
        <v>8298.6934028852593</v>
      </c>
      <c r="S15" s="73">
        <f>'Mérida oeste'!F18*1000000</f>
        <v>34744.969539199999</v>
      </c>
      <c r="T15" s="74">
        <f t="shared" si="9"/>
        <v>932.52417768221653</v>
      </c>
      <c r="V15" s="78">
        <f t="shared" si="4"/>
        <v>1580</v>
      </c>
      <c r="W15" s="79">
        <f t="shared" si="10"/>
        <v>55797.178599999999</v>
      </c>
      <c r="Y15" s="76">
        <f t="shared" si="11"/>
        <v>13.111935576558709</v>
      </c>
      <c r="Z15" s="73">
        <f t="shared" si="12"/>
        <v>54.897051871936</v>
      </c>
      <c r="AA15" s="74">
        <f t="shared" si="13"/>
        <v>52.032218090952767</v>
      </c>
      <c r="AE15" s="121" t="str">
        <f t="shared" si="5"/>
        <v>643532</v>
      </c>
      <c r="AF15" s="142"/>
      <c r="AG15" s="143"/>
      <c r="AH15" s="144"/>
      <c r="AI15" s="145">
        <f t="shared" si="0"/>
        <v>643532</v>
      </c>
      <c r="AJ15" s="146">
        <f t="shared" si="6"/>
        <v>643532</v>
      </c>
      <c r="AK15" s="122"/>
      <c r="AL15" s="138">
        <f t="shared" si="7"/>
        <v>0</v>
      </c>
      <c r="AM15" s="147">
        <f t="shared" si="7"/>
        <v>1580</v>
      </c>
      <c r="AN15" s="148">
        <f t="shared" si="8"/>
        <v>1580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12</v>
      </c>
      <c r="E16" s="68">
        <v>14</v>
      </c>
      <c r="F16" s="69">
        <v>645112</v>
      </c>
      <c r="G16" s="68">
        <v>0</v>
      </c>
      <c r="H16" s="69">
        <v>392184</v>
      </c>
      <c r="I16" s="68">
        <v>0</v>
      </c>
      <c r="J16" s="68">
        <v>7</v>
      </c>
      <c r="K16" s="68">
        <v>0</v>
      </c>
      <c r="L16" s="69">
        <v>305.16039999999998</v>
      </c>
      <c r="M16" s="69">
        <v>26.4</v>
      </c>
      <c r="N16" s="70">
        <v>0</v>
      </c>
      <c r="O16" s="71">
        <v>2415</v>
      </c>
      <c r="P16" s="58">
        <f t="shared" si="2"/>
        <v>2415</v>
      </c>
      <c r="Q16" s="38">
        <v>14</v>
      </c>
      <c r="R16" s="77">
        <f t="shared" si="3"/>
        <v>8298.6927354781692</v>
      </c>
      <c r="S16" s="73">
        <f>'Mérida oeste'!F19*1000000</f>
        <v>34744.966744899997</v>
      </c>
      <c r="T16" s="74">
        <f t="shared" si="9"/>
        <v>932.5241026856819</v>
      </c>
      <c r="V16" s="78">
        <f t="shared" si="4"/>
        <v>2415</v>
      </c>
      <c r="W16" s="79">
        <f t="shared" si="10"/>
        <v>85284.928050000002</v>
      </c>
      <c r="Y16" s="76">
        <f t="shared" si="11"/>
        <v>20.041342956179779</v>
      </c>
      <c r="Z16" s="73">
        <f t="shared" si="12"/>
        <v>83.909094688933493</v>
      </c>
      <c r="AA16" s="74">
        <f t="shared" si="13"/>
        <v>79.530251002439201</v>
      </c>
      <c r="AE16" s="121" t="str">
        <f t="shared" si="5"/>
        <v>645112</v>
      </c>
      <c r="AF16" s="142"/>
      <c r="AG16" s="143"/>
      <c r="AH16" s="144"/>
      <c r="AI16" s="145">
        <f t="shared" si="0"/>
        <v>645112</v>
      </c>
      <c r="AJ16" s="146">
        <f t="shared" si="6"/>
        <v>645112</v>
      </c>
      <c r="AK16" s="122"/>
      <c r="AL16" s="138">
        <f t="shared" si="7"/>
        <v>0</v>
      </c>
      <c r="AM16" s="147">
        <f t="shared" si="7"/>
        <v>2415</v>
      </c>
      <c r="AN16" s="148">
        <f t="shared" si="8"/>
        <v>2415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12</v>
      </c>
      <c r="E17" s="68">
        <v>15</v>
      </c>
      <c r="F17" s="69">
        <v>647527</v>
      </c>
      <c r="G17" s="68">
        <v>0</v>
      </c>
      <c r="H17" s="69">
        <v>392298</v>
      </c>
      <c r="I17" s="68">
        <v>0</v>
      </c>
      <c r="J17" s="68">
        <v>7</v>
      </c>
      <c r="K17" s="68">
        <v>0</v>
      </c>
      <c r="L17" s="69">
        <v>304.44639999999998</v>
      </c>
      <c r="M17" s="69">
        <v>27.6</v>
      </c>
      <c r="N17" s="70">
        <v>0</v>
      </c>
      <c r="O17" s="71">
        <v>562</v>
      </c>
      <c r="P17" s="58">
        <f t="shared" si="2"/>
        <v>562</v>
      </c>
      <c r="Q17" s="38">
        <v>15</v>
      </c>
      <c r="R17" s="77">
        <f t="shared" si="3"/>
        <v>8297.8580641301232</v>
      </c>
      <c r="S17" s="73">
        <f>'Mérida oeste'!F20*1000000</f>
        <v>34741.472142899998</v>
      </c>
      <c r="T17" s="74">
        <f t="shared" si="9"/>
        <v>932.43031066630192</v>
      </c>
      <c r="V17" s="78">
        <f t="shared" si="4"/>
        <v>562</v>
      </c>
      <c r="W17" s="79">
        <f t="shared" si="10"/>
        <v>19846.844539999998</v>
      </c>
      <c r="Y17" s="76">
        <f t="shared" si="11"/>
        <v>4.6633962320411291</v>
      </c>
      <c r="Z17" s="73">
        <f t="shared" si="12"/>
        <v>19.5247073443098</v>
      </c>
      <c r="AA17" s="74">
        <f t="shared" si="13"/>
        <v>18.505799420177997</v>
      </c>
      <c r="AE17" s="121" t="str">
        <f t="shared" si="5"/>
        <v>647527</v>
      </c>
      <c r="AF17" s="142"/>
      <c r="AG17" s="143"/>
      <c r="AH17" s="144"/>
      <c r="AI17" s="145">
        <f t="shared" si="0"/>
        <v>647527</v>
      </c>
      <c r="AJ17" s="146">
        <f t="shared" si="6"/>
        <v>647527</v>
      </c>
      <c r="AK17" s="122"/>
      <c r="AL17" s="138">
        <f t="shared" si="7"/>
        <v>0</v>
      </c>
      <c r="AM17" s="147">
        <f t="shared" si="7"/>
        <v>562</v>
      </c>
      <c r="AN17" s="148">
        <f t="shared" si="8"/>
        <v>562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12</v>
      </c>
      <c r="E18" s="68">
        <v>16</v>
      </c>
      <c r="F18" s="69">
        <v>648089</v>
      </c>
      <c r="G18" s="68">
        <v>0</v>
      </c>
      <c r="H18" s="69">
        <v>392323</v>
      </c>
      <c r="I18" s="68">
        <v>0</v>
      </c>
      <c r="J18" s="68">
        <v>7</v>
      </c>
      <c r="K18" s="68">
        <v>0</v>
      </c>
      <c r="L18" s="69">
        <v>311.05059999999997</v>
      </c>
      <c r="M18" s="69">
        <v>25</v>
      </c>
      <c r="N18" s="70">
        <v>0</v>
      </c>
      <c r="O18" s="71">
        <v>4587</v>
      </c>
      <c r="P18" s="58">
        <f t="shared" si="2"/>
        <v>4587</v>
      </c>
      <c r="Q18" s="38">
        <v>16</v>
      </c>
      <c r="R18" s="77">
        <f t="shared" si="3"/>
        <v>8298.693155154293</v>
      </c>
      <c r="S18" s="73">
        <f>'Mérida oeste'!F21*1000000</f>
        <v>34744.968501999996</v>
      </c>
      <c r="T18" s="74">
        <f t="shared" si="9"/>
        <v>932.52414984468783</v>
      </c>
      <c r="V18" s="78">
        <f t="shared" si="4"/>
        <v>4587</v>
      </c>
      <c r="W18" s="79">
        <f t="shared" si="10"/>
        <v>161988.39129</v>
      </c>
      <c r="Y18" s="76">
        <f t="shared" si="11"/>
        <v>38.066105502692743</v>
      </c>
      <c r="Z18" s="73">
        <f t="shared" si="12"/>
        <v>159.375170518674</v>
      </c>
      <c r="AA18" s="74">
        <f t="shared" si="13"/>
        <v>151.05808687241586</v>
      </c>
      <c r="AE18" s="121" t="str">
        <f t="shared" si="5"/>
        <v>648089</v>
      </c>
      <c r="AF18" s="142"/>
      <c r="AG18" s="143"/>
      <c r="AH18" s="144"/>
      <c r="AI18" s="145">
        <f t="shared" si="0"/>
        <v>648089</v>
      </c>
      <c r="AJ18" s="146">
        <f t="shared" si="6"/>
        <v>648089</v>
      </c>
      <c r="AK18" s="122"/>
      <c r="AL18" s="138">
        <f t="shared" si="7"/>
        <v>0</v>
      </c>
      <c r="AM18" s="147">
        <f t="shared" si="7"/>
        <v>4587</v>
      </c>
      <c r="AN18" s="148">
        <f t="shared" si="8"/>
        <v>4587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12</v>
      </c>
      <c r="E19" s="68">
        <v>17</v>
      </c>
      <c r="F19" s="69">
        <v>652676</v>
      </c>
      <c r="G19" s="68">
        <v>0</v>
      </c>
      <c r="H19" s="69">
        <v>392534</v>
      </c>
      <c r="I19" s="68">
        <v>0</v>
      </c>
      <c r="J19" s="68">
        <v>7</v>
      </c>
      <c r="K19" s="68">
        <v>0</v>
      </c>
      <c r="L19" s="69">
        <v>305.2407</v>
      </c>
      <c r="M19" s="69">
        <v>25.9</v>
      </c>
      <c r="N19" s="70">
        <v>0</v>
      </c>
      <c r="O19" s="71">
        <v>4786</v>
      </c>
      <c r="P19" s="58">
        <f t="shared" si="2"/>
        <v>4786</v>
      </c>
      <c r="Q19" s="38">
        <v>17</v>
      </c>
      <c r="R19" s="77">
        <f t="shared" si="3"/>
        <v>8300.7243285802997</v>
      </c>
      <c r="S19" s="73">
        <f>'Mérida oeste'!F22*1000000</f>
        <v>34753.472618899999</v>
      </c>
      <c r="T19" s="74">
        <f t="shared" si="9"/>
        <v>932.75239280256824</v>
      </c>
      <c r="V19" s="78">
        <f t="shared" si="4"/>
        <v>4786</v>
      </c>
      <c r="W19" s="79">
        <f t="shared" si="10"/>
        <v>169016.01061999999</v>
      </c>
      <c r="Y19" s="76">
        <f t="shared" si="11"/>
        <v>39.72726663658532</v>
      </c>
      <c r="Z19" s="73">
        <f t="shared" si="12"/>
        <v>166.33011995405539</v>
      </c>
      <c r="AA19" s="74">
        <f t="shared" si="13"/>
        <v>157.65008832774927</v>
      </c>
      <c r="AE19" s="121" t="str">
        <f t="shared" si="5"/>
        <v>652676</v>
      </c>
      <c r="AF19" s="142"/>
      <c r="AG19" s="143"/>
      <c r="AH19" s="144"/>
      <c r="AI19" s="145">
        <f t="shared" si="0"/>
        <v>652676</v>
      </c>
      <c r="AJ19" s="146">
        <f t="shared" si="6"/>
        <v>652676</v>
      </c>
      <c r="AK19" s="122"/>
      <c r="AL19" s="138">
        <f t="shared" si="7"/>
        <v>0</v>
      </c>
      <c r="AM19" s="147">
        <f t="shared" si="7"/>
        <v>4786</v>
      </c>
      <c r="AN19" s="148">
        <f t="shared" si="8"/>
        <v>4786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12</v>
      </c>
      <c r="E20" s="68">
        <v>18</v>
      </c>
      <c r="F20" s="69">
        <v>657462</v>
      </c>
      <c r="G20" s="68">
        <v>0</v>
      </c>
      <c r="H20" s="69">
        <v>392754</v>
      </c>
      <c r="I20" s="68">
        <v>0</v>
      </c>
      <c r="J20" s="68">
        <v>7</v>
      </c>
      <c r="K20" s="68">
        <v>0</v>
      </c>
      <c r="L20" s="69">
        <v>303.52</v>
      </c>
      <c r="M20" s="69">
        <v>25.5</v>
      </c>
      <c r="N20" s="70">
        <v>0</v>
      </c>
      <c r="O20" s="71">
        <v>5330</v>
      </c>
      <c r="P20" s="58">
        <f t="shared" si="2"/>
        <v>5330</v>
      </c>
      <c r="Q20" s="38">
        <v>18</v>
      </c>
      <c r="R20" s="77">
        <f t="shared" si="3"/>
        <v>8274.4553350291408</v>
      </c>
      <c r="S20" s="73">
        <f>'Mérida oeste'!F23*1000000</f>
        <v>34643.489596700005</v>
      </c>
      <c r="T20" s="74">
        <f t="shared" si="9"/>
        <v>929.8005459972245</v>
      </c>
      <c r="V20" s="78">
        <f t="shared" si="4"/>
        <v>5330</v>
      </c>
      <c r="W20" s="79">
        <f t="shared" si="10"/>
        <v>188227.1911</v>
      </c>
      <c r="Y20" s="76">
        <f t="shared" si="11"/>
        <v>44.102846935705323</v>
      </c>
      <c r="Z20" s="73">
        <f t="shared" si="12"/>
        <v>184.64979955041102</v>
      </c>
      <c r="AA20" s="74">
        <f t="shared" si="13"/>
        <v>175.01374505630392</v>
      </c>
      <c r="AE20" s="121" t="str">
        <f t="shared" si="5"/>
        <v>657462</v>
      </c>
      <c r="AF20" s="142"/>
      <c r="AG20" s="143"/>
      <c r="AH20" s="144"/>
      <c r="AI20" s="145">
        <f t="shared" si="0"/>
        <v>657462</v>
      </c>
      <c r="AJ20" s="146">
        <f t="shared" si="6"/>
        <v>657462</v>
      </c>
      <c r="AK20" s="122"/>
      <c r="AL20" s="138">
        <f t="shared" si="7"/>
        <v>0</v>
      </c>
      <c r="AM20" s="147">
        <f t="shared" si="7"/>
        <v>5330</v>
      </c>
      <c r="AN20" s="148">
        <f t="shared" si="8"/>
        <v>5330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12</v>
      </c>
      <c r="E21" s="68">
        <v>19</v>
      </c>
      <c r="F21" s="69">
        <v>662792</v>
      </c>
      <c r="G21" s="68">
        <v>0</v>
      </c>
      <c r="H21" s="69">
        <v>393000</v>
      </c>
      <c r="I21" s="68">
        <v>0</v>
      </c>
      <c r="J21" s="68">
        <v>7</v>
      </c>
      <c r="K21" s="68">
        <v>0</v>
      </c>
      <c r="L21" s="69">
        <v>303.42290000000003</v>
      </c>
      <c r="M21" s="69">
        <v>26</v>
      </c>
      <c r="N21" s="70">
        <v>0</v>
      </c>
      <c r="O21" s="71">
        <v>5444</v>
      </c>
      <c r="P21" s="58">
        <f t="shared" si="2"/>
        <v>5444</v>
      </c>
      <c r="Q21" s="38">
        <v>19</v>
      </c>
      <c r="R21" s="77">
        <f t="shared" si="3"/>
        <v>8266.2785339400016</v>
      </c>
      <c r="S21" s="73">
        <f>'Mérida oeste'!F24*1000000</f>
        <v>34609.2549659</v>
      </c>
      <c r="T21" s="74">
        <f t="shared" si="9"/>
        <v>928.88171885883798</v>
      </c>
      <c r="V21" s="78">
        <f t="shared" si="4"/>
        <v>5444</v>
      </c>
      <c r="W21" s="79">
        <f t="shared" si="10"/>
        <v>192253.06348000001</v>
      </c>
      <c r="Y21" s="76">
        <f t="shared" si="11"/>
        <v>45.001620338769371</v>
      </c>
      <c r="Z21" s="73">
        <f t="shared" si="12"/>
        <v>188.41278403435962</v>
      </c>
      <c r="AA21" s="74">
        <f t="shared" si="13"/>
        <v>178.58035606117969</v>
      </c>
      <c r="AE21" s="121" t="str">
        <f t="shared" si="5"/>
        <v>662792</v>
      </c>
      <c r="AF21" s="142"/>
      <c r="AG21" s="143"/>
      <c r="AH21" s="144"/>
      <c r="AI21" s="145">
        <f t="shared" si="0"/>
        <v>662792</v>
      </c>
      <c r="AJ21" s="146">
        <f t="shared" si="6"/>
        <v>662792</v>
      </c>
      <c r="AK21" s="122"/>
      <c r="AL21" s="138">
        <f t="shared" si="7"/>
        <v>0</v>
      </c>
      <c r="AM21" s="147">
        <f t="shared" si="7"/>
        <v>5444</v>
      </c>
      <c r="AN21" s="148">
        <f t="shared" si="8"/>
        <v>5444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12</v>
      </c>
      <c r="E22" s="68">
        <v>20</v>
      </c>
      <c r="F22" s="69">
        <v>668236</v>
      </c>
      <c r="G22" s="68">
        <v>0</v>
      </c>
      <c r="H22" s="69">
        <v>393254</v>
      </c>
      <c r="I22" s="68">
        <v>0</v>
      </c>
      <c r="J22" s="68">
        <v>7</v>
      </c>
      <c r="K22" s="68">
        <v>0</v>
      </c>
      <c r="L22" s="69">
        <v>302.8297</v>
      </c>
      <c r="M22" s="69">
        <v>27.4</v>
      </c>
      <c r="N22" s="70">
        <v>0</v>
      </c>
      <c r="O22" s="71">
        <v>5021</v>
      </c>
      <c r="P22" s="58">
        <f t="shared" si="2"/>
        <v>5021</v>
      </c>
      <c r="Q22" s="38">
        <v>20</v>
      </c>
      <c r="R22" s="77">
        <f t="shared" si="3"/>
        <v>8309.1918734594437</v>
      </c>
      <c r="S22" s="73">
        <f>'Mérida oeste'!F25*1000000</f>
        <v>34788.924535799997</v>
      </c>
      <c r="T22" s="74">
        <f t="shared" si="9"/>
        <v>933.70389082063764</v>
      </c>
      <c r="V22" s="78">
        <f t="shared" si="4"/>
        <v>5021</v>
      </c>
      <c r="W22" s="79">
        <f t="shared" si="10"/>
        <v>177314.95806999999</v>
      </c>
      <c r="Y22" s="76">
        <f t="shared" si="11"/>
        <v>41.720452396639871</v>
      </c>
      <c r="Z22" s="73">
        <f t="shared" si="12"/>
        <v>174.67519009425178</v>
      </c>
      <c r="AA22" s="74">
        <f t="shared" si="13"/>
        <v>165.55966625065719</v>
      </c>
      <c r="AE22" s="121" t="str">
        <f t="shared" si="5"/>
        <v>668236</v>
      </c>
      <c r="AF22" s="142"/>
      <c r="AG22" s="143"/>
      <c r="AH22" s="144"/>
      <c r="AI22" s="145">
        <f t="shared" si="0"/>
        <v>668236</v>
      </c>
      <c r="AJ22" s="146">
        <f t="shared" si="6"/>
        <v>668236</v>
      </c>
      <c r="AK22" s="122"/>
      <c r="AL22" s="138">
        <f t="shared" si="7"/>
        <v>0</v>
      </c>
      <c r="AM22" s="147">
        <f t="shared" si="7"/>
        <v>5021</v>
      </c>
      <c r="AN22" s="148">
        <f t="shared" si="8"/>
        <v>5021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12</v>
      </c>
      <c r="E23" s="68">
        <v>21</v>
      </c>
      <c r="F23" s="69">
        <v>673257</v>
      </c>
      <c r="G23" s="68">
        <v>0</v>
      </c>
      <c r="H23" s="69">
        <v>393487</v>
      </c>
      <c r="I23" s="68">
        <v>0</v>
      </c>
      <c r="J23" s="68">
        <v>7</v>
      </c>
      <c r="K23" s="68">
        <v>0</v>
      </c>
      <c r="L23" s="69">
        <v>303.35250000000002</v>
      </c>
      <c r="M23" s="69">
        <v>28.1</v>
      </c>
      <c r="N23" s="70">
        <v>0</v>
      </c>
      <c r="O23" s="71">
        <v>2427</v>
      </c>
      <c r="P23" s="58">
        <f t="shared" si="2"/>
        <v>2427</v>
      </c>
      <c r="Q23" s="38">
        <v>21</v>
      </c>
      <c r="R23" s="77">
        <f t="shared" si="3"/>
        <v>8383.1406502579539</v>
      </c>
      <c r="S23" s="73">
        <f>'Mérida oeste'!F26*1000000</f>
        <v>35098.533274499998</v>
      </c>
      <c r="T23" s="74">
        <f t="shared" si="9"/>
        <v>942.01351486948624</v>
      </c>
      <c r="V23" s="78">
        <f t="shared" si="4"/>
        <v>2427</v>
      </c>
      <c r="W23" s="79">
        <f t="shared" si="10"/>
        <v>85708.704089999999</v>
      </c>
      <c r="Y23" s="76">
        <f t="shared" si="11"/>
        <v>20.345882358176052</v>
      </c>
      <c r="Z23" s="73">
        <f t="shared" si="12"/>
        <v>85.184140257211496</v>
      </c>
      <c r="AA23" s="74">
        <f t="shared" si="13"/>
        <v>80.73875759472962</v>
      </c>
      <c r="AE23" s="121" t="str">
        <f t="shared" si="5"/>
        <v>673257</v>
      </c>
      <c r="AF23" s="142"/>
      <c r="AG23" s="143"/>
      <c r="AH23" s="144"/>
      <c r="AI23" s="145">
        <f t="shared" si="0"/>
        <v>673257</v>
      </c>
      <c r="AJ23" s="146">
        <f t="shared" si="6"/>
        <v>673257</v>
      </c>
      <c r="AK23" s="122"/>
      <c r="AL23" s="138">
        <f t="shared" si="7"/>
        <v>0</v>
      </c>
      <c r="AM23" s="147">
        <f t="shared" si="7"/>
        <v>2427</v>
      </c>
      <c r="AN23" s="148">
        <f t="shared" si="8"/>
        <v>2427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12</v>
      </c>
      <c r="E24" s="68">
        <v>22</v>
      </c>
      <c r="F24" s="69">
        <v>675684</v>
      </c>
      <c r="G24" s="68">
        <v>0</v>
      </c>
      <c r="H24" s="69">
        <v>393602</v>
      </c>
      <c r="I24" s="68">
        <v>0</v>
      </c>
      <c r="J24" s="68">
        <v>7</v>
      </c>
      <c r="K24" s="68">
        <v>0</v>
      </c>
      <c r="L24" s="69">
        <v>303.9581</v>
      </c>
      <c r="M24" s="69">
        <v>27.7</v>
      </c>
      <c r="N24" s="70">
        <v>0</v>
      </c>
      <c r="O24" s="71">
        <v>94</v>
      </c>
      <c r="P24" s="58">
        <f t="shared" si="2"/>
        <v>94</v>
      </c>
      <c r="Q24" s="38">
        <v>22</v>
      </c>
      <c r="R24" s="77">
        <f t="shared" si="3"/>
        <v>8691.584317521736</v>
      </c>
      <c r="S24" s="73">
        <f>'Mérida oeste'!F27*1000000</f>
        <v>36389.925220600002</v>
      </c>
      <c r="T24" s="74">
        <f t="shared" si="9"/>
        <v>976.67332975991746</v>
      </c>
      <c r="V24" s="78">
        <f t="shared" si="4"/>
        <v>94</v>
      </c>
      <c r="W24" s="79">
        <f t="shared" si="10"/>
        <v>3319.5789799999998</v>
      </c>
      <c r="Y24" s="76">
        <f t="shared" si="11"/>
        <v>0.81700892584704321</v>
      </c>
      <c r="Z24" s="73">
        <f t="shared" si="12"/>
        <v>3.4206529707364002</v>
      </c>
      <c r="AA24" s="74">
        <f t="shared" si="13"/>
        <v>3.2421442557976303</v>
      </c>
      <c r="AE24" s="121" t="str">
        <f t="shared" si="5"/>
        <v>675684</v>
      </c>
      <c r="AF24" s="142"/>
      <c r="AG24" s="143"/>
      <c r="AH24" s="144"/>
      <c r="AI24" s="145">
        <f t="shared" si="0"/>
        <v>675684</v>
      </c>
      <c r="AJ24" s="146">
        <f t="shared" si="6"/>
        <v>675684</v>
      </c>
      <c r="AK24" s="122"/>
      <c r="AL24" s="138">
        <f t="shared" si="7"/>
        <v>0</v>
      </c>
      <c r="AM24" s="147">
        <f t="shared" si="7"/>
        <v>94</v>
      </c>
      <c r="AN24" s="148">
        <f t="shared" si="8"/>
        <v>94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12</v>
      </c>
      <c r="E25" s="68">
        <v>23</v>
      </c>
      <c r="F25" s="69">
        <v>675778</v>
      </c>
      <c r="G25" s="68">
        <v>0</v>
      </c>
      <c r="H25" s="69">
        <v>393606</v>
      </c>
      <c r="I25" s="68">
        <v>0</v>
      </c>
      <c r="J25" s="68">
        <v>7</v>
      </c>
      <c r="K25" s="68">
        <v>0</v>
      </c>
      <c r="L25" s="69">
        <v>308.47500000000002</v>
      </c>
      <c r="M25" s="69">
        <v>28.1</v>
      </c>
      <c r="N25" s="70">
        <v>0</v>
      </c>
      <c r="O25" s="71">
        <v>4960</v>
      </c>
      <c r="P25" s="58">
        <f t="shared" si="2"/>
        <v>4960</v>
      </c>
      <c r="Q25" s="38">
        <v>23</v>
      </c>
      <c r="R25" s="77">
        <f t="shared" si="3"/>
        <v>8717.1851484427243</v>
      </c>
      <c r="S25" s="73">
        <f>'Mérida oeste'!F28*1000000</f>
        <v>36497.110779499999</v>
      </c>
      <c r="T25" s="74">
        <f t="shared" si="9"/>
        <v>979.55009513050891</v>
      </c>
      <c r="V25" s="78">
        <f t="shared" si="4"/>
        <v>4960</v>
      </c>
      <c r="W25" s="79">
        <f t="shared" si="10"/>
        <v>175160.76319999999</v>
      </c>
      <c r="Y25" s="76">
        <f t="shared" si="11"/>
        <v>43.237238336275915</v>
      </c>
      <c r="Z25" s="73">
        <f t="shared" si="12"/>
        <v>181.02566946632001</v>
      </c>
      <c r="AA25" s="74">
        <f t="shared" si="13"/>
        <v>171.57874225569253</v>
      </c>
      <c r="AE25" s="121" t="str">
        <f t="shared" si="5"/>
        <v>675778</v>
      </c>
      <c r="AF25" s="142"/>
      <c r="AG25" s="143"/>
      <c r="AH25" s="144"/>
      <c r="AI25" s="145">
        <f t="shared" si="0"/>
        <v>675778</v>
      </c>
      <c r="AJ25" s="146">
        <f t="shared" si="6"/>
        <v>675778</v>
      </c>
      <c r="AK25" s="122"/>
      <c r="AL25" s="138">
        <f t="shared" si="7"/>
        <v>0</v>
      </c>
      <c r="AM25" s="147">
        <f t="shared" si="7"/>
        <v>4960</v>
      </c>
      <c r="AN25" s="148">
        <f t="shared" si="8"/>
        <v>4960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12</v>
      </c>
      <c r="E26" s="68">
        <v>24</v>
      </c>
      <c r="F26" s="69">
        <v>680738</v>
      </c>
      <c r="G26" s="68">
        <v>0</v>
      </c>
      <c r="H26" s="69">
        <v>393831</v>
      </c>
      <c r="I26" s="68">
        <v>0</v>
      </c>
      <c r="J26" s="68">
        <v>7</v>
      </c>
      <c r="K26" s="68">
        <v>0</v>
      </c>
      <c r="L26" s="69">
        <v>310.62779999999998</v>
      </c>
      <c r="M26" s="69">
        <v>27.7</v>
      </c>
      <c r="N26" s="70">
        <v>0</v>
      </c>
      <c r="O26" s="71">
        <v>2149</v>
      </c>
      <c r="P26" s="58">
        <f t="shared" si="2"/>
        <v>2149</v>
      </c>
      <c r="Q26" s="38">
        <v>24</v>
      </c>
      <c r="R26" s="77">
        <f t="shared" si="3"/>
        <v>8481.6978593675358</v>
      </c>
      <c r="S26" s="73">
        <f>'Mérida oeste'!F29*1000000</f>
        <v>35511.172597599994</v>
      </c>
      <c r="T26" s="74">
        <f t="shared" si="9"/>
        <v>953.08838845713001</v>
      </c>
      <c r="V26" s="78">
        <f t="shared" si="4"/>
        <v>2149</v>
      </c>
      <c r="W26" s="79">
        <f t="shared" si="10"/>
        <v>75891.225829999996</v>
      </c>
      <c r="Y26" s="76">
        <f t="shared" si="11"/>
        <v>18.227168699780833</v>
      </c>
      <c r="Z26" s="73">
        <f t="shared" si="12"/>
        <v>76.313509912242381</v>
      </c>
      <c r="AA26" s="74">
        <f t="shared" si="13"/>
        <v>72.33104612435082</v>
      </c>
      <c r="AE26" s="121" t="str">
        <f t="shared" si="5"/>
        <v>680738</v>
      </c>
      <c r="AF26" s="142"/>
      <c r="AG26" s="143"/>
      <c r="AH26" s="144"/>
      <c r="AI26" s="145">
        <f t="shared" si="0"/>
        <v>680738</v>
      </c>
      <c r="AJ26" s="146">
        <f t="shared" si="6"/>
        <v>680738</v>
      </c>
      <c r="AK26" s="122"/>
      <c r="AL26" s="138">
        <f t="shared" si="7"/>
        <v>0</v>
      </c>
      <c r="AM26" s="147">
        <f t="shared" si="7"/>
        <v>2149</v>
      </c>
      <c r="AN26" s="148">
        <f t="shared" si="8"/>
        <v>2149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12</v>
      </c>
      <c r="E27" s="68">
        <v>25</v>
      </c>
      <c r="F27" s="69">
        <v>682887</v>
      </c>
      <c r="G27" s="68">
        <v>0</v>
      </c>
      <c r="H27" s="69">
        <v>393927</v>
      </c>
      <c r="I27" s="68">
        <v>0</v>
      </c>
      <c r="J27" s="68">
        <v>7</v>
      </c>
      <c r="K27" s="68">
        <v>0</v>
      </c>
      <c r="L27" s="69">
        <v>315.40370000000001</v>
      </c>
      <c r="M27" s="69">
        <v>24.4</v>
      </c>
      <c r="N27" s="70">
        <v>0</v>
      </c>
      <c r="O27" s="71">
        <v>383</v>
      </c>
      <c r="P27" s="58">
        <f t="shared" si="2"/>
        <v>383</v>
      </c>
      <c r="Q27" s="38">
        <v>25</v>
      </c>
      <c r="R27" s="77">
        <f t="shared" si="3"/>
        <v>8495.0554322155349</v>
      </c>
      <c r="S27" s="73">
        <f>'Mérida oeste'!F30*1000000</f>
        <v>35567.098083600002</v>
      </c>
      <c r="T27" s="74">
        <f t="shared" si="9"/>
        <v>954.58937891805965</v>
      </c>
      <c r="V27" s="78">
        <f t="shared" si="4"/>
        <v>383</v>
      </c>
      <c r="W27" s="79">
        <f t="shared" si="10"/>
        <v>13525.518609999999</v>
      </c>
      <c r="Y27" s="76">
        <f t="shared" si="11"/>
        <v>3.25360623053855</v>
      </c>
      <c r="Z27" s="73">
        <f t="shared" si="12"/>
        <v>13.622198566018801</v>
      </c>
      <c r="AA27" s="74">
        <f t="shared" si="13"/>
        <v>12.911316409464558</v>
      </c>
      <c r="AE27" s="121" t="str">
        <f t="shared" si="5"/>
        <v>682887</v>
      </c>
      <c r="AF27" s="142"/>
      <c r="AG27" s="143"/>
      <c r="AH27" s="144"/>
      <c r="AI27" s="145">
        <f t="shared" si="0"/>
        <v>682887</v>
      </c>
      <c r="AJ27" s="146">
        <f t="shared" si="6"/>
        <v>682887</v>
      </c>
      <c r="AK27" s="122"/>
      <c r="AL27" s="138">
        <f t="shared" si="7"/>
        <v>0</v>
      </c>
      <c r="AM27" s="147">
        <f t="shared" si="7"/>
        <v>383</v>
      </c>
      <c r="AN27" s="148">
        <f t="shared" si="8"/>
        <v>383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12</v>
      </c>
      <c r="E28" s="68">
        <v>26</v>
      </c>
      <c r="F28" s="69">
        <v>683270</v>
      </c>
      <c r="G28" s="68">
        <v>0</v>
      </c>
      <c r="H28" s="69">
        <v>393945</v>
      </c>
      <c r="I28" s="68">
        <v>0</v>
      </c>
      <c r="J28" s="68">
        <v>7</v>
      </c>
      <c r="K28" s="68">
        <v>0</v>
      </c>
      <c r="L28" s="69">
        <v>313.0102</v>
      </c>
      <c r="M28" s="69">
        <v>25.5</v>
      </c>
      <c r="N28" s="70">
        <v>0</v>
      </c>
      <c r="O28" s="71">
        <v>3884</v>
      </c>
      <c r="P28" s="58">
        <f t="shared" si="2"/>
        <v>3884</v>
      </c>
      <c r="Q28" s="38">
        <v>26</v>
      </c>
      <c r="R28" s="77">
        <f t="shared" si="3"/>
        <v>8513.0123020206356</v>
      </c>
      <c r="S28" s="73">
        <f>'Mérida oeste'!F31*1000000</f>
        <v>35642.279906099997</v>
      </c>
      <c r="T28" s="74">
        <f t="shared" si="9"/>
        <v>956.60719237805881</v>
      </c>
      <c r="V28" s="78">
        <f t="shared" si="4"/>
        <v>3884</v>
      </c>
      <c r="W28" s="79">
        <f t="shared" si="10"/>
        <v>137162.17827999999</v>
      </c>
      <c r="Y28" s="76">
        <f t="shared" si="11"/>
        <v>33.064539781048147</v>
      </c>
      <c r="Z28" s="73">
        <f t="shared" si="12"/>
        <v>138.43461515529239</v>
      </c>
      <c r="AA28" s="74">
        <f t="shared" si="13"/>
        <v>131.21032626488955</v>
      </c>
      <c r="AE28" s="121" t="str">
        <f t="shared" si="5"/>
        <v>683270</v>
      </c>
      <c r="AF28" s="142"/>
      <c r="AG28" s="143"/>
      <c r="AH28" s="144"/>
      <c r="AI28" s="145">
        <f t="shared" si="0"/>
        <v>683270</v>
      </c>
      <c r="AJ28" s="146">
        <f t="shared" si="6"/>
        <v>683270</v>
      </c>
      <c r="AK28" s="122"/>
      <c r="AL28" s="138">
        <f t="shared" si="7"/>
        <v>0</v>
      </c>
      <c r="AM28" s="147">
        <f t="shared" si="7"/>
        <v>3884</v>
      </c>
      <c r="AN28" s="148">
        <f t="shared" si="8"/>
        <v>3884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12</v>
      </c>
      <c r="E29" s="68">
        <v>27</v>
      </c>
      <c r="F29" s="69">
        <v>687154</v>
      </c>
      <c r="G29" s="68">
        <v>0</v>
      </c>
      <c r="H29" s="69">
        <v>394126</v>
      </c>
      <c r="I29" s="68">
        <v>0</v>
      </c>
      <c r="J29" s="68">
        <v>7</v>
      </c>
      <c r="K29" s="68">
        <v>0</v>
      </c>
      <c r="L29" s="69">
        <v>303.14929999999998</v>
      </c>
      <c r="M29" s="69">
        <v>25.9</v>
      </c>
      <c r="N29" s="70">
        <v>0</v>
      </c>
      <c r="O29" s="71">
        <v>5155</v>
      </c>
      <c r="P29" s="58">
        <f t="shared" si="2"/>
        <v>5155</v>
      </c>
      <c r="Q29" s="38">
        <v>27</v>
      </c>
      <c r="R29" s="77">
        <f t="shared" si="3"/>
        <v>8508.2992380577052</v>
      </c>
      <c r="S29" s="73">
        <f>'Mérida oeste'!F32*1000000</f>
        <v>35622.547249900002</v>
      </c>
      <c r="T29" s="74">
        <f t="shared" si="9"/>
        <v>956.07758538054429</v>
      </c>
      <c r="V29" s="78">
        <f t="shared" si="4"/>
        <v>5155</v>
      </c>
      <c r="W29" s="79">
        <f t="shared" si="10"/>
        <v>182047.12385</v>
      </c>
      <c r="Y29" s="76">
        <f t="shared" si="11"/>
        <v>43.860282572187465</v>
      </c>
      <c r="Z29" s="73">
        <f t="shared" si="12"/>
        <v>183.6342310732345</v>
      </c>
      <c r="AA29" s="74">
        <f t="shared" si="13"/>
        <v>174.05117459598091</v>
      </c>
      <c r="AE29" s="121" t="str">
        <f t="shared" si="5"/>
        <v>687154</v>
      </c>
      <c r="AF29" s="142"/>
      <c r="AG29" s="143"/>
      <c r="AH29" s="144"/>
      <c r="AI29" s="145">
        <f t="shared" si="0"/>
        <v>687154</v>
      </c>
      <c r="AJ29" s="146">
        <f t="shared" si="6"/>
        <v>687154</v>
      </c>
      <c r="AK29" s="122"/>
      <c r="AL29" s="138">
        <f t="shared" si="7"/>
        <v>0</v>
      </c>
      <c r="AM29" s="147">
        <f t="shared" si="7"/>
        <v>5155</v>
      </c>
      <c r="AN29" s="148">
        <f t="shared" si="8"/>
        <v>5155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12</v>
      </c>
      <c r="E30" s="68">
        <v>28</v>
      </c>
      <c r="F30" s="69">
        <v>692309</v>
      </c>
      <c r="G30" s="68">
        <v>0</v>
      </c>
      <c r="H30" s="69">
        <v>394366</v>
      </c>
      <c r="I30" s="68">
        <v>0</v>
      </c>
      <c r="J30" s="68">
        <v>7</v>
      </c>
      <c r="K30" s="68">
        <v>0</v>
      </c>
      <c r="L30" s="69">
        <v>303.14359999999999</v>
      </c>
      <c r="M30" s="69">
        <v>28.1</v>
      </c>
      <c r="N30" s="70">
        <v>0</v>
      </c>
      <c r="O30" s="71">
        <v>2392</v>
      </c>
      <c r="P30" s="58">
        <f t="shared" si="2"/>
        <v>2392</v>
      </c>
      <c r="Q30" s="38">
        <v>28</v>
      </c>
      <c r="R30" s="77">
        <f t="shared" si="3"/>
        <v>8533.4173790962086</v>
      </c>
      <c r="S30" s="73">
        <f>'Mérida oeste'!F33*1000000</f>
        <v>35727.711882800002</v>
      </c>
      <c r="T30" s="74">
        <f t="shared" si="9"/>
        <v>958.90011088904089</v>
      </c>
      <c r="V30" s="78">
        <f t="shared" si="4"/>
        <v>2392</v>
      </c>
      <c r="W30" s="79">
        <f t="shared" si="10"/>
        <v>84472.690640000001</v>
      </c>
      <c r="Y30" s="76">
        <f t="shared" si="11"/>
        <v>20.411934370798129</v>
      </c>
      <c r="Z30" s="73">
        <f t="shared" si="12"/>
        <v>85.460686823657596</v>
      </c>
      <c r="AA30" s="74">
        <f t="shared" si="13"/>
        <v>81.000872421791641</v>
      </c>
      <c r="AE30" s="121" t="str">
        <f t="shared" si="5"/>
        <v>692309</v>
      </c>
      <c r="AF30" s="142"/>
      <c r="AG30" s="143"/>
      <c r="AH30" s="144"/>
      <c r="AI30" s="145">
        <f t="shared" si="0"/>
        <v>692309</v>
      </c>
      <c r="AJ30" s="146">
        <f t="shared" si="6"/>
        <v>692309</v>
      </c>
      <c r="AK30" s="122"/>
      <c r="AL30" s="138">
        <f t="shared" si="7"/>
        <v>0</v>
      </c>
      <c r="AM30" s="147">
        <f t="shared" si="7"/>
        <v>2392</v>
      </c>
      <c r="AN30" s="148">
        <f t="shared" si="8"/>
        <v>2392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12</v>
      </c>
      <c r="E31" s="68">
        <v>29</v>
      </c>
      <c r="F31" s="69">
        <v>694701</v>
      </c>
      <c r="G31" s="68">
        <v>0</v>
      </c>
      <c r="H31" s="69">
        <v>394478</v>
      </c>
      <c r="I31" s="68">
        <v>0</v>
      </c>
      <c r="J31" s="68">
        <v>7</v>
      </c>
      <c r="K31" s="68">
        <v>0</v>
      </c>
      <c r="L31" s="69">
        <v>304.04579999999999</v>
      </c>
      <c r="M31" s="69">
        <v>26.3</v>
      </c>
      <c r="N31" s="70">
        <v>0</v>
      </c>
      <c r="O31" s="71">
        <v>2120</v>
      </c>
      <c r="P31" s="58">
        <f t="shared" si="2"/>
        <v>2120</v>
      </c>
      <c r="Q31" s="38">
        <v>29</v>
      </c>
      <c r="R31" s="77">
        <f t="shared" si="3"/>
        <v>8487.2362077959297</v>
      </c>
      <c r="S31" s="73">
        <f>'Mérida oeste'!F34*1000000</f>
        <v>35534.360554799998</v>
      </c>
      <c r="T31" s="74">
        <f t="shared" si="9"/>
        <v>953.71073267002862</v>
      </c>
      <c r="V31" s="78">
        <f t="shared" si="4"/>
        <v>2120</v>
      </c>
      <c r="W31" s="79">
        <f t="shared" si="10"/>
        <v>74867.100399999996</v>
      </c>
      <c r="Y31" s="76">
        <f t="shared" si="11"/>
        <v>17.992940760527372</v>
      </c>
      <c r="Z31" s="73">
        <f t="shared" si="12"/>
        <v>75.332844376175998</v>
      </c>
      <c r="AA31" s="74">
        <f t="shared" si="13"/>
        <v>71.401557175364587</v>
      </c>
      <c r="AE31" s="121" t="str">
        <f t="shared" si="5"/>
        <v>694701</v>
      </c>
      <c r="AF31" s="142"/>
      <c r="AG31" s="143"/>
      <c r="AH31" s="144"/>
      <c r="AI31" s="145">
        <f t="shared" si="0"/>
        <v>694701</v>
      </c>
      <c r="AJ31" s="146">
        <f t="shared" si="6"/>
        <v>694701</v>
      </c>
      <c r="AK31" s="122"/>
      <c r="AL31" s="138">
        <f t="shared" si="7"/>
        <v>0</v>
      </c>
      <c r="AM31" s="147">
        <f t="shared" si="7"/>
        <v>2120</v>
      </c>
      <c r="AN31" s="148">
        <f t="shared" si="8"/>
        <v>2120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12</v>
      </c>
      <c r="E32" s="68">
        <v>30</v>
      </c>
      <c r="F32" s="69">
        <v>696821</v>
      </c>
      <c r="G32" s="68">
        <v>0</v>
      </c>
      <c r="H32" s="69">
        <v>394576</v>
      </c>
      <c r="I32" s="68">
        <v>0</v>
      </c>
      <c r="J32" s="68">
        <v>7</v>
      </c>
      <c r="K32" s="68">
        <v>0</v>
      </c>
      <c r="L32" s="69">
        <v>304.19529999999997</v>
      </c>
      <c r="M32" s="69">
        <v>26.9</v>
      </c>
      <c r="N32" s="70">
        <v>0</v>
      </c>
      <c r="O32" s="71">
        <v>5685</v>
      </c>
      <c r="P32" s="58">
        <f t="shared" si="2"/>
        <v>5685</v>
      </c>
      <c r="Q32" s="38">
        <v>30</v>
      </c>
      <c r="R32" s="77">
        <f t="shared" si="3"/>
        <v>8445.802958082546</v>
      </c>
      <c r="S32" s="73">
        <f>'Mérida oeste'!F35*1000000</f>
        <v>35360.887824900004</v>
      </c>
      <c r="T32" s="74">
        <f t="shared" si="9"/>
        <v>949.05487839973568</v>
      </c>
      <c r="V32" s="78">
        <f t="shared" si="4"/>
        <v>5685</v>
      </c>
      <c r="W32" s="79">
        <f t="shared" si="10"/>
        <v>200763.89895</v>
      </c>
      <c r="Y32" s="76">
        <f t="shared" si="11"/>
        <v>48.014389816699271</v>
      </c>
      <c r="Z32" s="73">
        <f t="shared" si="12"/>
        <v>201.02664728455653</v>
      </c>
      <c r="AA32" s="74">
        <f t="shared" si="13"/>
        <v>190.53595770504907</v>
      </c>
      <c r="AE32" s="121" t="str">
        <f t="shared" si="5"/>
        <v>696821</v>
      </c>
      <c r="AF32" s="142"/>
      <c r="AG32" s="143"/>
      <c r="AH32" s="144"/>
      <c r="AI32" s="145">
        <f t="shared" si="0"/>
        <v>696821</v>
      </c>
      <c r="AJ32" s="146">
        <f t="shared" si="6"/>
        <v>696821</v>
      </c>
      <c r="AK32" s="122"/>
      <c r="AL32" s="138">
        <f t="shared" si="7"/>
        <v>0</v>
      </c>
      <c r="AM32" s="147">
        <f t="shared" si="7"/>
        <v>5685</v>
      </c>
      <c r="AN32" s="148">
        <f t="shared" si="8"/>
        <v>5685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12</v>
      </c>
      <c r="E33" s="68">
        <v>31</v>
      </c>
      <c r="F33" s="69">
        <v>702506</v>
      </c>
      <c r="G33" s="68">
        <v>0</v>
      </c>
      <c r="H33" s="69">
        <v>394838</v>
      </c>
      <c r="I33" s="68">
        <v>0</v>
      </c>
      <c r="J33" s="68">
        <v>7</v>
      </c>
      <c r="K33" s="68">
        <v>0</v>
      </c>
      <c r="L33" s="69">
        <v>306.71839999999997</v>
      </c>
      <c r="M33" s="69">
        <v>27.5</v>
      </c>
      <c r="N33" s="70">
        <v>0</v>
      </c>
      <c r="O33" s="71">
        <v>1942</v>
      </c>
      <c r="P33" s="58">
        <f t="shared" si="2"/>
        <v>1942</v>
      </c>
      <c r="Q33" s="38">
        <v>31</v>
      </c>
      <c r="R33" s="80">
        <f t="shared" si="3"/>
        <v>8471.786509386644</v>
      </c>
      <c r="S33" s="81">
        <f>'Mérida oeste'!F36*1000000</f>
        <v>35469.675757500001</v>
      </c>
      <c r="T33" s="82">
        <f t="shared" si="9"/>
        <v>951.97465005977722</v>
      </c>
      <c r="V33" s="83">
        <f t="shared" si="4"/>
        <v>1942</v>
      </c>
      <c r="W33" s="84">
        <f t="shared" si="10"/>
        <v>68581.089139999996</v>
      </c>
      <c r="Y33" s="76">
        <f t="shared" si="11"/>
        <v>16.452209401228863</v>
      </c>
      <c r="Z33" s="73">
        <f t="shared" si="12"/>
        <v>68.882110321065014</v>
      </c>
      <c r="AA33" s="74">
        <f t="shared" si="13"/>
        <v>65.28745833476988</v>
      </c>
      <c r="AE33" s="121" t="str">
        <f t="shared" si="5"/>
        <v>702506</v>
      </c>
      <c r="AF33" s="142"/>
      <c r="AG33" s="143"/>
      <c r="AH33" s="144"/>
      <c r="AI33" s="145">
        <f t="shared" si="0"/>
        <v>702506</v>
      </c>
      <c r="AJ33" s="146">
        <f t="shared" si="6"/>
        <v>702506</v>
      </c>
      <c r="AK33" s="122"/>
      <c r="AL33" s="138">
        <f t="shared" si="7"/>
        <v>0</v>
      </c>
      <c r="AM33" s="150">
        <f t="shared" si="7"/>
        <v>1942</v>
      </c>
      <c r="AN33" s="148">
        <f t="shared" si="8"/>
        <v>1942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2014</v>
      </c>
      <c r="D34" s="87">
        <v>1</v>
      </c>
      <c r="E34" s="87">
        <v>1</v>
      </c>
      <c r="F34" s="88">
        <v>704448</v>
      </c>
      <c r="G34" s="87">
        <v>0</v>
      </c>
      <c r="H34" s="88">
        <v>394925</v>
      </c>
      <c r="I34" s="87">
        <v>0</v>
      </c>
      <c r="J34" s="87">
        <v>7</v>
      </c>
      <c r="K34" s="87">
        <v>0</v>
      </c>
      <c r="L34" s="88">
        <v>315.36470000000003</v>
      </c>
      <c r="M34" s="88">
        <v>25.6</v>
      </c>
      <c r="N34" s="89">
        <v>0</v>
      </c>
      <c r="O34" s="90">
        <v>597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704448</v>
      </c>
      <c r="AF34" s="151"/>
      <c r="AG34" s="152"/>
      <c r="AH34" s="153"/>
      <c r="AI34" s="154">
        <f t="shared" si="0"/>
        <v>704448</v>
      </c>
      <c r="AJ34" s="155">
        <f t="shared" si="6"/>
        <v>704448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315.40370000000001</v>
      </c>
      <c r="M36" s="101">
        <f>MAX(M3:M34)</f>
        <v>29</v>
      </c>
      <c r="N36" s="99" t="s">
        <v>10</v>
      </c>
      <c r="O36" s="101">
        <f>SUM(O3:O33)</f>
        <v>105035</v>
      </c>
      <c r="Q36" s="99" t="s">
        <v>45</v>
      </c>
      <c r="R36" s="102">
        <f>AVERAGE(R3:R33)</f>
        <v>8358.587443636221</v>
      </c>
      <c r="S36" s="102">
        <f>AVERAGE(S3:S33)</f>
        <v>34995.73390901614</v>
      </c>
      <c r="T36" s="103">
        <f>AVERAGE(T3:T33)</f>
        <v>939.25447104140187</v>
      </c>
      <c r="V36" s="104">
        <f>SUM(V3:V33)</f>
        <v>105035</v>
      </c>
      <c r="W36" s="105">
        <f>SUM(W3:W33)</f>
        <v>3709276.3634500005</v>
      </c>
      <c r="Y36" s="106">
        <f>SUM(Y3:Y33)</f>
        <v>875.12456981212222</v>
      </c>
      <c r="Z36" s="107">
        <f>SUM(Z3:Z33)</f>
        <v>3663.9715488893917</v>
      </c>
      <c r="AA36" s="108">
        <f>SUM(AA3:AA33)</f>
        <v>3472.7651159773586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20181572</v>
      </c>
      <c r="AK36" s="162" t="s">
        <v>50</v>
      </c>
      <c r="AL36" s="163"/>
      <c r="AM36" s="163"/>
      <c r="AN36" s="161">
        <f>SUM(AN3:AN33)</f>
        <v>105035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306.10429374999995</v>
      </c>
      <c r="M37" s="109">
        <f>AVERAGE(M3:M34)</f>
        <v>26.946874999999999</v>
      </c>
      <c r="N37" s="99" t="s">
        <v>46</v>
      </c>
      <c r="O37" s="110">
        <f>O36*35.31467</f>
        <v>3709276.3634500001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299.27480000000003</v>
      </c>
      <c r="M38" s="110">
        <f>MIN(M3:M34)</f>
        <v>24.2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336.71472312499998</v>
      </c>
      <c r="M44" s="118">
        <f>M37*(1+$L$43)</f>
        <v>29.641562499999999</v>
      </c>
    </row>
    <row r="45" spans="1:42" x14ac:dyDescent="0.2">
      <c r="K45" s="117" t="s">
        <v>59</v>
      </c>
      <c r="L45" s="118">
        <f>L37*(1-$L$43)</f>
        <v>275.49386437499999</v>
      </c>
      <c r="M45" s="118">
        <f>M37*(1-$L$43)</f>
        <v>24.252187499999998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C34" sqref="C34:D3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12</v>
      </c>
      <c r="E3" s="54">
        <v>1</v>
      </c>
      <c r="F3" s="55">
        <v>719535</v>
      </c>
      <c r="G3" s="54">
        <v>0</v>
      </c>
      <c r="H3" s="55">
        <v>394925</v>
      </c>
      <c r="I3" s="54">
        <v>0</v>
      </c>
      <c r="J3" s="54">
        <v>7</v>
      </c>
      <c r="K3" s="54">
        <v>0</v>
      </c>
      <c r="L3" s="55">
        <v>315.36470000000003</v>
      </c>
      <c r="M3" s="55">
        <v>25.6</v>
      </c>
      <c r="N3" s="56">
        <v>0</v>
      </c>
      <c r="O3" s="57">
        <v>6626</v>
      </c>
      <c r="P3" s="58">
        <f>F4-F3</f>
        <v>6626</v>
      </c>
      <c r="Q3" s="38">
        <v>1</v>
      </c>
      <c r="R3" s="59">
        <f>S3/4.1868</f>
        <v>8316.6513738415979</v>
      </c>
      <c r="S3" s="73">
        <f>'Mérida oeste'!F6*1000000</f>
        <v>34820.155972</v>
      </c>
      <c r="T3" s="60">
        <f>R3*0.11237</f>
        <v>934.54211487858038</v>
      </c>
      <c r="U3" s="61"/>
      <c r="V3" s="60">
        <f>O3</f>
        <v>6626</v>
      </c>
      <c r="W3" s="62">
        <f>V3*35.31467</f>
        <v>233995.00341999999</v>
      </c>
      <c r="X3" s="61"/>
      <c r="Y3" s="63">
        <f>V3*R3/1000000</f>
        <v>55.106132003074428</v>
      </c>
      <c r="Z3" s="64">
        <f>S3*V3/1000000</f>
        <v>230.71835347047201</v>
      </c>
      <c r="AA3" s="65">
        <f>W3*T3/1000000</f>
        <v>218.67818536714745</v>
      </c>
      <c r="AE3" s="121" t="str">
        <f>RIGHT(F3,6)</f>
        <v>719535</v>
      </c>
      <c r="AF3" s="133"/>
      <c r="AG3" s="134"/>
      <c r="AH3" s="135"/>
      <c r="AI3" s="136">
        <f t="shared" ref="AI3:AI34" si="0">IFERROR(AE3*1,0)</f>
        <v>719535</v>
      </c>
      <c r="AJ3" s="137">
        <f>(AI3-AH3)</f>
        <v>719535</v>
      </c>
      <c r="AK3" s="122"/>
      <c r="AL3" s="138">
        <f>AH4-AH3</f>
        <v>0</v>
      </c>
      <c r="AM3" s="139">
        <f>AI4-AI3</f>
        <v>6626</v>
      </c>
      <c r="AN3" s="140">
        <f>(AM3-AL3)</f>
        <v>6626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12</v>
      </c>
      <c r="E4" s="68">
        <v>2</v>
      </c>
      <c r="F4" s="69">
        <v>726161</v>
      </c>
      <c r="G4" s="68">
        <v>0</v>
      </c>
      <c r="H4" s="69">
        <v>643737</v>
      </c>
      <c r="I4" s="68">
        <v>0</v>
      </c>
      <c r="J4" s="68">
        <v>3</v>
      </c>
      <c r="K4" s="68">
        <v>0</v>
      </c>
      <c r="L4" s="69">
        <v>312.54309999999998</v>
      </c>
      <c r="M4" s="69">
        <v>24.7</v>
      </c>
      <c r="N4" s="70">
        <v>0</v>
      </c>
      <c r="O4" s="71">
        <v>8111</v>
      </c>
      <c r="P4" s="58">
        <f t="shared" ref="P4:P33" si="2">F5-F4</f>
        <v>8111</v>
      </c>
      <c r="Q4" s="38">
        <v>2</v>
      </c>
      <c r="R4" s="72">
        <f t="shared" ref="R4:R33" si="3">S4/4.1868</f>
        <v>8104.0982076765076</v>
      </c>
      <c r="S4" s="73">
        <f>'Mérida oeste'!F7*1000000</f>
        <v>33930.2383759</v>
      </c>
      <c r="T4" s="74">
        <f>R4*0.11237</f>
        <v>910.65751559660919</v>
      </c>
      <c r="U4" s="61"/>
      <c r="V4" s="74">
        <f t="shared" ref="V4:V33" si="4">O4</f>
        <v>8111</v>
      </c>
      <c r="W4" s="75">
        <f>V4*35.31467</f>
        <v>286437.28837000002</v>
      </c>
      <c r="X4" s="61"/>
      <c r="Y4" s="76">
        <f>V4*R4/1000000</f>
        <v>65.732340562464159</v>
      </c>
      <c r="Z4" s="73">
        <f>S4*V4/1000000</f>
        <v>275.20816346692493</v>
      </c>
      <c r="AA4" s="74">
        <f>W4*T4/1000000</f>
        <v>260.84626940125372</v>
      </c>
      <c r="AE4" s="121" t="str">
        <f t="shared" ref="AE4:AE34" si="5">RIGHT(F4,6)</f>
        <v>726161</v>
      </c>
      <c r="AF4" s="142"/>
      <c r="AG4" s="143"/>
      <c r="AH4" s="144"/>
      <c r="AI4" s="145">
        <f t="shared" si="0"/>
        <v>726161</v>
      </c>
      <c r="AJ4" s="146">
        <f t="shared" ref="AJ4:AJ34" si="6">(AI4-AH4)</f>
        <v>726161</v>
      </c>
      <c r="AK4" s="122"/>
      <c r="AL4" s="138">
        <f t="shared" ref="AL4:AM33" si="7">AH5-AH4</f>
        <v>0</v>
      </c>
      <c r="AM4" s="147">
        <f t="shared" si="7"/>
        <v>8111</v>
      </c>
      <c r="AN4" s="148">
        <f t="shared" ref="AN4:AN33" si="8">(AM4-AL4)</f>
        <v>8111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12</v>
      </c>
      <c r="E5" s="68">
        <v>3</v>
      </c>
      <c r="F5" s="69">
        <v>734272</v>
      </c>
      <c r="G5" s="68">
        <v>0</v>
      </c>
      <c r="H5" s="69">
        <v>644099</v>
      </c>
      <c r="I5" s="68">
        <v>0</v>
      </c>
      <c r="J5" s="68">
        <v>3</v>
      </c>
      <c r="K5" s="68">
        <v>0</v>
      </c>
      <c r="L5" s="69">
        <v>312.61919999999998</v>
      </c>
      <c r="M5" s="69">
        <v>25.4</v>
      </c>
      <c r="N5" s="70">
        <v>0</v>
      </c>
      <c r="O5" s="71">
        <v>8462</v>
      </c>
      <c r="P5" s="58">
        <f t="shared" si="2"/>
        <v>8462</v>
      </c>
      <c r="Q5" s="38">
        <v>3</v>
      </c>
      <c r="R5" s="72">
        <f t="shared" si="3"/>
        <v>8152.6213577672688</v>
      </c>
      <c r="S5" s="73">
        <f>'Mérida oeste'!F8*1000000</f>
        <v>34133.3951007</v>
      </c>
      <c r="T5" s="74">
        <f t="shared" ref="T5:T33" si="9">R5*0.11237</f>
        <v>916.11006197230802</v>
      </c>
      <c r="U5" s="61"/>
      <c r="V5" s="74">
        <f t="shared" si="4"/>
        <v>8462</v>
      </c>
      <c r="W5" s="75">
        <f t="shared" ref="W5:W33" si="10">V5*35.31467</f>
        <v>298832.73754</v>
      </c>
      <c r="X5" s="61"/>
      <c r="Y5" s="76">
        <f t="shared" ref="Y5:Y33" si="11">V5*R5/1000000</f>
        <v>68.987481929426622</v>
      </c>
      <c r="Z5" s="73">
        <f t="shared" ref="Z5:Z33" si="12">S5*V5/1000000</f>
        <v>288.83678934212338</v>
      </c>
      <c r="AA5" s="74">
        <f t="shared" ref="AA5:AA33" si="13">W5*T5/1000000</f>
        <v>273.76367770712386</v>
      </c>
      <c r="AE5" s="121" t="str">
        <f t="shared" si="5"/>
        <v>734272</v>
      </c>
      <c r="AF5" s="142"/>
      <c r="AG5" s="143"/>
      <c r="AH5" s="144"/>
      <c r="AI5" s="145">
        <f t="shared" si="0"/>
        <v>734272</v>
      </c>
      <c r="AJ5" s="146">
        <f t="shared" si="6"/>
        <v>734272</v>
      </c>
      <c r="AK5" s="122"/>
      <c r="AL5" s="138">
        <f t="shared" si="7"/>
        <v>0</v>
      </c>
      <c r="AM5" s="147">
        <f t="shared" si="7"/>
        <v>8462</v>
      </c>
      <c r="AN5" s="148">
        <f t="shared" si="8"/>
        <v>8462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12</v>
      </c>
      <c r="E6" s="68">
        <v>4</v>
      </c>
      <c r="F6" s="69">
        <v>742734</v>
      </c>
      <c r="G6" s="68">
        <v>0</v>
      </c>
      <c r="H6" s="69">
        <v>644480</v>
      </c>
      <c r="I6" s="68">
        <v>0</v>
      </c>
      <c r="J6" s="68">
        <v>3</v>
      </c>
      <c r="K6" s="68">
        <v>0</v>
      </c>
      <c r="L6" s="69">
        <v>311.27960000000002</v>
      </c>
      <c r="M6" s="69">
        <v>25.8</v>
      </c>
      <c r="N6" s="70">
        <v>0</v>
      </c>
      <c r="O6" s="71">
        <v>8388</v>
      </c>
      <c r="P6" s="58">
        <f t="shared" si="2"/>
        <v>8388</v>
      </c>
      <c r="Q6" s="38">
        <v>4</v>
      </c>
      <c r="R6" s="72">
        <f t="shared" si="3"/>
        <v>8082.0366033247346</v>
      </c>
      <c r="S6" s="73">
        <f>'Mérida oeste'!F9*1000000</f>
        <v>33837.870850799998</v>
      </c>
      <c r="T6" s="74">
        <f t="shared" si="9"/>
        <v>908.1784531156004</v>
      </c>
      <c r="U6" s="61"/>
      <c r="V6" s="74">
        <f t="shared" si="4"/>
        <v>8388</v>
      </c>
      <c r="W6" s="75">
        <f t="shared" si="10"/>
        <v>296219.45195999998</v>
      </c>
      <c r="X6" s="61"/>
      <c r="Y6" s="76">
        <f t="shared" si="11"/>
        <v>67.792123028687882</v>
      </c>
      <c r="Z6" s="73">
        <f t="shared" si="12"/>
        <v>283.83206069651038</v>
      </c>
      <c r="AA6" s="74">
        <f t="shared" si="13"/>
        <v>269.02012366378369</v>
      </c>
      <c r="AE6" s="121" t="str">
        <f t="shared" si="5"/>
        <v>742734</v>
      </c>
      <c r="AF6" s="142"/>
      <c r="AG6" s="143"/>
      <c r="AH6" s="144"/>
      <c r="AI6" s="145">
        <f t="shared" si="0"/>
        <v>742734</v>
      </c>
      <c r="AJ6" s="146">
        <f t="shared" si="6"/>
        <v>742734</v>
      </c>
      <c r="AK6" s="122"/>
      <c r="AL6" s="138">
        <f t="shared" si="7"/>
        <v>0</v>
      </c>
      <c r="AM6" s="147">
        <f t="shared" si="7"/>
        <v>8388</v>
      </c>
      <c r="AN6" s="148">
        <f t="shared" si="8"/>
        <v>8388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12</v>
      </c>
      <c r="E7" s="68">
        <v>5</v>
      </c>
      <c r="F7" s="69">
        <v>751122</v>
      </c>
      <c r="G7" s="68">
        <v>0</v>
      </c>
      <c r="H7" s="69">
        <v>644858</v>
      </c>
      <c r="I7" s="68">
        <v>0</v>
      </c>
      <c r="J7" s="68">
        <v>3</v>
      </c>
      <c r="K7" s="68">
        <v>0</v>
      </c>
      <c r="L7" s="69">
        <v>311.1019</v>
      </c>
      <c r="M7" s="69">
        <v>26.7</v>
      </c>
      <c r="N7" s="70">
        <v>0</v>
      </c>
      <c r="O7" s="71">
        <v>8884</v>
      </c>
      <c r="P7" s="58">
        <f t="shared" si="2"/>
        <v>8884</v>
      </c>
      <c r="Q7" s="38">
        <v>5</v>
      </c>
      <c r="R7" s="72">
        <f t="shared" si="3"/>
        <v>8061.9846088181903</v>
      </c>
      <c r="S7" s="73">
        <f>'Mérida oeste'!F10*1000000</f>
        <v>33753.917160199999</v>
      </c>
      <c r="T7" s="74">
        <f t="shared" si="9"/>
        <v>905.92521049290008</v>
      </c>
      <c r="U7" s="61"/>
      <c r="V7" s="74">
        <f t="shared" si="4"/>
        <v>8884</v>
      </c>
      <c r="W7" s="75">
        <f t="shared" si="10"/>
        <v>313735.52827999997</v>
      </c>
      <c r="X7" s="61"/>
      <c r="Y7" s="76">
        <f t="shared" si="11"/>
        <v>71.622671264740816</v>
      </c>
      <c r="Z7" s="73">
        <f t="shared" si="12"/>
        <v>299.86980005121677</v>
      </c>
      <c r="AA7" s="74">
        <f t="shared" si="13"/>
        <v>284.22092449616014</v>
      </c>
      <c r="AE7" s="121" t="str">
        <f t="shared" si="5"/>
        <v>751122</v>
      </c>
      <c r="AF7" s="142"/>
      <c r="AG7" s="143"/>
      <c r="AH7" s="144"/>
      <c r="AI7" s="145">
        <f t="shared" si="0"/>
        <v>751122</v>
      </c>
      <c r="AJ7" s="146">
        <f t="shared" si="6"/>
        <v>751122</v>
      </c>
      <c r="AK7" s="122"/>
      <c r="AL7" s="138">
        <f t="shared" si="7"/>
        <v>0</v>
      </c>
      <c r="AM7" s="147">
        <f t="shared" si="7"/>
        <v>8884</v>
      </c>
      <c r="AN7" s="148">
        <f t="shared" si="8"/>
        <v>8884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12</v>
      </c>
      <c r="E8" s="68">
        <v>6</v>
      </c>
      <c r="F8" s="69">
        <v>760006</v>
      </c>
      <c r="G8" s="68">
        <v>0</v>
      </c>
      <c r="H8" s="69">
        <v>645259</v>
      </c>
      <c r="I8" s="68">
        <v>0</v>
      </c>
      <c r="J8" s="68">
        <v>3</v>
      </c>
      <c r="K8" s="68">
        <v>0</v>
      </c>
      <c r="L8" s="69">
        <v>311.15620000000001</v>
      </c>
      <c r="M8" s="69">
        <v>26.6</v>
      </c>
      <c r="N8" s="70">
        <v>0</v>
      </c>
      <c r="O8" s="71">
        <v>9010</v>
      </c>
      <c r="P8" s="58">
        <f t="shared" si="2"/>
        <v>9010</v>
      </c>
      <c r="Q8" s="38">
        <v>6</v>
      </c>
      <c r="R8" s="72">
        <f t="shared" si="3"/>
        <v>8256.1709470956357</v>
      </c>
      <c r="S8" s="73">
        <f>'Mérida oeste'!F11*1000000</f>
        <v>34566.936521300006</v>
      </c>
      <c r="T8" s="74">
        <f t="shared" si="9"/>
        <v>927.74592932513656</v>
      </c>
      <c r="U8" s="61"/>
      <c r="V8" s="74">
        <f t="shared" si="4"/>
        <v>9010</v>
      </c>
      <c r="W8" s="75">
        <f t="shared" si="10"/>
        <v>318185.17670000001</v>
      </c>
      <c r="X8" s="61"/>
      <c r="Y8" s="76">
        <f t="shared" si="11"/>
        <v>74.388100233331684</v>
      </c>
      <c r="Z8" s="73">
        <f t="shared" si="12"/>
        <v>311.44809805691307</v>
      </c>
      <c r="AA8" s="74">
        <f t="shared" si="13"/>
        <v>295.19500245502428</v>
      </c>
      <c r="AE8" s="121" t="str">
        <f t="shared" si="5"/>
        <v>760006</v>
      </c>
      <c r="AF8" s="142"/>
      <c r="AG8" s="143"/>
      <c r="AH8" s="144"/>
      <c r="AI8" s="145">
        <f t="shared" si="0"/>
        <v>760006</v>
      </c>
      <c r="AJ8" s="146">
        <f t="shared" si="6"/>
        <v>760006</v>
      </c>
      <c r="AK8" s="122"/>
      <c r="AL8" s="138">
        <f t="shared" si="7"/>
        <v>0</v>
      </c>
      <c r="AM8" s="147">
        <f t="shared" si="7"/>
        <v>9010</v>
      </c>
      <c r="AN8" s="148">
        <f t="shared" si="8"/>
        <v>9010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12</v>
      </c>
      <c r="E9" s="68">
        <v>7</v>
      </c>
      <c r="F9" s="69">
        <v>769016</v>
      </c>
      <c r="G9" s="68">
        <v>0</v>
      </c>
      <c r="H9" s="69">
        <v>645666</v>
      </c>
      <c r="I9" s="68">
        <v>0</v>
      </c>
      <c r="J9" s="68">
        <v>3</v>
      </c>
      <c r="K9" s="68">
        <v>0</v>
      </c>
      <c r="L9" s="69">
        <v>311.39819999999997</v>
      </c>
      <c r="M9" s="69">
        <v>27.3</v>
      </c>
      <c r="N9" s="70">
        <v>0</v>
      </c>
      <c r="O9" s="71">
        <v>8598</v>
      </c>
      <c r="P9" s="58">
        <f t="shared" si="2"/>
        <v>8598</v>
      </c>
      <c r="Q9" s="38">
        <v>7</v>
      </c>
      <c r="R9" s="72">
        <f t="shared" si="3"/>
        <v>8299.6059225900462</v>
      </c>
      <c r="S9" s="73">
        <f>'Mérida oeste'!F12*1000000</f>
        <v>34748.790076700003</v>
      </c>
      <c r="T9" s="74">
        <f t="shared" si="9"/>
        <v>932.62671752144342</v>
      </c>
      <c r="U9" s="61"/>
      <c r="V9" s="74">
        <f t="shared" si="4"/>
        <v>8598</v>
      </c>
      <c r="W9" s="75">
        <f t="shared" si="10"/>
        <v>303635.53265999997</v>
      </c>
      <c r="X9" s="61"/>
      <c r="Y9" s="76">
        <f t="shared" si="11"/>
        <v>71.360011722429221</v>
      </c>
      <c r="Z9" s="73">
        <f t="shared" si="12"/>
        <v>298.77009707946667</v>
      </c>
      <c r="AA9" s="74">
        <f t="shared" si="13"/>
        <v>283.17861014757079</v>
      </c>
      <c r="AE9" s="121" t="str">
        <f t="shared" si="5"/>
        <v>769016</v>
      </c>
      <c r="AF9" s="142"/>
      <c r="AG9" s="143"/>
      <c r="AH9" s="144"/>
      <c r="AI9" s="145">
        <f t="shared" si="0"/>
        <v>769016</v>
      </c>
      <c r="AJ9" s="146">
        <f t="shared" si="6"/>
        <v>769016</v>
      </c>
      <c r="AK9" s="122"/>
      <c r="AL9" s="138">
        <f t="shared" si="7"/>
        <v>0</v>
      </c>
      <c r="AM9" s="147">
        <f t="shared" si="7"/>
        <v>8598</v>
      </c>
      <c r="AN9" s="148">
        <f t="shared" si="8"/>
        <v>8598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12</v>
      </c>
      <c r="E10" s="68">
        <v>8</v>
      </c>
      <c r="F10" s="69">
        <v>777614</v>
      </c>
      <c r="G10" s="68">
        <v>0</v>
      </c>
      <c r="H10" s="69">
        <v>646053</v>
      </c>
      <c r="I10" s="68">
        <v>0</v>
      </c>
      <c r="J10" s="68">
        <v>3</v>
      </c>
      <c r="K10" s="68">
        <v>0</v>
      </c>
      <c r="L10" s="69">
        <v>312.04079999999999</v>
      </c>
      <c r="M10" s="69">
        <v>26.9</v>
      </c>
      <c r="N10" s="70">
        <v>0</v>
      </c>
      <c r="O10" s="71">
        <v>6388</v>
      </c>
      <c r="P10" s="58">
        <f t="shared" si="2"/>
        <v>6388</v>
      </c>
      <c r="Q10" s="38">
        <v>8</v>
      </c>
      <c r="R10" s="72">
        <f t="shared" si="3"/>
        <v>8482.0254749450651</v>
      </c>
      <c r="S10" s="73">
        <f>'Mérida oeste'!F13*1000000</f>
        <v>35512.544258499998</v>
      </c>
      <c r="T10" s="74">
        <f t="shared" si="9"/>
        <v>953.12520261957695</v>
      </c>
      <c r="U10" s="61"/>
      <c r="V10" s="74">
        <f t="shared" si="4"/>
        <v>6388</v>
      </c>
      <c r="W10" s="75">
        <f t="shared" si="10"/>
        <v>225590.11196000001</v>
      </c>
      <c r="X10" s="61"/>
      <c r="Y10" s="76">
        <f t="shared" si="11"/>
        <v>54.18317873394907</v>
      </c>
      <c r="Z10" s="73">
        <f t="shared" si="12"/>
        <v>226.85413272329799</v>
      </c>
      <c r="AA10" s="74">
        <f t="shared" si="13"/>
        <v>215.01562117084808</v>
      </c>
      <c r="AE10" s="121" t="str">
        <f t="shared" si="5"/>
        <v>777614</v>
      </c>
      <c r="AF10" s="142"/>
      <c r="AG10" s="143"/>
      <c r="AH10" s="144"/>
      <c r="AI10" s="145">
        <f t="shared" si="0"/>
        <v>777614</v>
      </c>
      <c r="AJ10" s="146">
        <f t="shared" si="6"/>
        <v>777614</v>
      </c>
      <c r="AK10" s="122"/>
      <c r="AL10" s="138">
        <f t="shared" si="7"/>
        <v>0</v>
      </c>
      <c r="AM10" s="147">
        <f t="shared" si="7"/>
        <v>6388</v>
      </c>
      <c r="AN10" s="148">
        <f t="shared" si="8"/>
        <v>6388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12</v>
      </c>
      <c r="E11" s="68">
        <v>9</v>
      </c>
      <c r="F11" s="69">
        <v>784002</v>
      </c>
      <c r="G11" s="68">
        <v>0</v>
      </c>
      <c r="H11" s="69">
        <v>646339</v>
      </c>
      <c r="I11" s="68">
        <v>0</v>
      </c>
      <c r="J11" s="68">
        <v>3</v>
      </c>
      <c r="K11" s="68">
        <v>0</v>
      </c>
      <c r="L11" s="69">
        <v>312.74220000000003</v>
      </c>
      <c r="M11" s="69">
        <v>26.4</v>
      </c>
      <c r="N11" s="70">
        <v>0</v>
      </c>
      <c r="O11" s="71">
        <v>9347</v>
      </c>
      <c r="P11" s="58">
        <f t="shared" si="2"/>
        <v>9347</v>
      </c>
      <c r="Q11" s="38">
        <v>9</v>
      </c>
      <c r="R11" s="77">
        <f t="shared" si="3"/>
        <v>8300.010810595204</v>
      </c>
      <c r="S11" s="73">
        <f>'Mérida oeste'!F14*1000000</f>
        <v>34750.4852618</v>
      </c>
      <c r="T11" s="74">
        <f t="shared" si="9"/>
        <v>932.67221478658303</v>
      </c>
      <c r="V11" s="78">
        <f t="shared" si="4"/>
        <v>9347</v>
      </c>
      <c r="W11" s="79">
        <f t="shared" si="10"/>
        <v>330086.22048999998</v>
      </c>
      <c r="Y11" s="76">
        <f t="shared" si="11"/>
        <v>77.580201046633377</v>
      </c>
      <c r="Z11" s="73">
        <f t="shared" si="12"/>
        <v>324.81278574204464</v>
      </c>
      <c r="AA11" s="74">
        <f t="shared" si="13"/>
        <v>307.86224633494066</v>
      </c>
      <c r="AE11" s="121" t="str">
        <f t="shared" si="5"/>
        <v>784002</v>
      </c>
      <c r="AF11" s="142"/>
      <c r="AG11" s="143"/>
      <c r="AH11" s="144"/>
      <c r="AI11" s="145">
        <f t="shared" si="0"/>
        <v>784002</v>
      </c>
      <c r="AJ11" s="146">
        <f t="shared" si="6"/>
        <v>784002</v>
      </c>
      <c r="AK11" s="122"/>
      <c r="AL11" s="138">
        <f t="shared" si="7"/>
        <v>0</v>
      </c>
      <c r="AM11" s="147">
        <f t="shared" si="7"/>
        <v>9347</v>
      </c>
      <c r="AN11" s="148">
        <f t="shared" si="8"/>
        <v>9347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12</v>
      </c>
      <c r="E12" s="68">
        <v>10</v>
      </c>
      <c r="F12" s="69">
        <v>793349</v>
      </c>
      <c r="G12" s="68">
        <v>0</v>
      </c>
      <c r="H12" s="69">
        <v>646759</v>
      </c>
      <c r="I12" s="68">
        <v>0</v>
      </c>
      <c r="J12" s="68">
        <v>3</v>
      </c>
      <c r="K12" s="68">
        <v>0</v>
      </c>
      <c r="L12" s="69">
        <v>312.36810000000003</v>
      </c>
      <c r="M12" s="69">
        <v>26.8</v>
      </c>
      <c r="N12" s="70">
        <v>0</v>
      </c>
      <c r="O12" s="71">
        <v>11150</v>
      </c>
      <c r="P12" s="58">
        <f t="shared" si="2"/>
        <v>11150</v>
      </c>
      <c r="Q12" s="38">
        <v>10</v>
      </c>
      <c r="R12" s="77">
        <f t="shared" si="3"/>
        <v>8369.861712238464</v>
      </c>
      <c r="S12" s="73">
        <f>'Mérida oeste'!F15*1000000</f>
        <v>35042.937016800002</v>
      </c>
      <c r="T12" s="74">
        <f t="shared" si="9"/>
        <v>940.52136060423618</v>
      </c>
      <c r="V12" s="78">
        <f t="shared" si="4"/>
        <v>11150</v>
      </c>
      <c r="W12" s="79">
        <f t="shared" si="10"/>
        <v>393758.57049999997</v>
      </c>
      <c r="Y12" s="76">
        <f t="shared" si="11"/>
        <v>93.323958091458877</v>
      </c>
      <c r="Z12" s="73">
        <f t="shared" si="12"/>
        <v>390.72874773732002</v>
      </c>
      <c r="AA12" s="74">
        <f t="shared" si="13"/>
        <v>370.33834647623905</v>
      </c>
      <c r="AE12" s="121" t="str">
        <f t="shared" si="5"/>
        <v>793349</v>
      </c>
      <c r="AF12" s="142"/>
      <c r="AG12" s="143"/>
      <c r="AH12" s="144"/>
      <c r="AI12" s="145">
        <f t="shared" si="0"/>
        <v>793349</v>
      </c>
      <c r="AJ12" s="146">
        <f t="shared" si="6"/>
        <v>793349</v>
      </c>
      <c r="AK12" s="122"/>
      <c r="AL12" s="138">
        <f t="shared" si="7"/>
        <v>0</v>
      </c>
      <c r="AM12" s="147">
        <f t="shared" si="7"/>
        <v>11150</v>
      </c>
      <c r="AN12" s="148">
        <f t="shared" si="8"/>
        <v>11150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12</v>
      </c>
      <c r="E13" s="68">
        <v>11</v>
      </c>
      <c r="F13" s="69">
        <v>804499</v>
      </c>
      <c r="G13" s="68">
        <v>0</v>
      </c>
      <c r="H13" s="69">
        <v>647261</v>
      </c>
      <c r="I13" s="68">
        <v>0</v>
      </c>
      <c r="J13" s="68">
        <v>3</v>
      </c>
      <c r="K13" s="68">
        <v>0</v>
      </c>
      <c r="L13" s="69">
        <v>311.04169999999999</v>
      </c>
      <c r="M13" s="69">
        <v>26.1</v>
      </c>
      <c r="N13" s="70">
        <v>0</v>
      </c>
      <c r="O13" s="71">
        <v>9462</v>
      </c>
      <c r="P13" s="58">
        <f t="shared" si="2"/>
        <v>9462</v>
      </c>
      <c r="Q13" s="38">
        <v>11</v>
      </c>
      <c r="R13" s="77">
        <f t="shared" si="3"/>
        <v>8318.3108572895781</v>
      </c>
      <c r="S13" s="73">
        <f>'Mérida oeste'!F16*1000000</f>
        <v>34827.103897300003</v>
      </c>
      <c r="T13" s="74">
        <f t="shared" si="9"/>
        <v>934.72859103362987</v>
      </c>
      <c r="V13" s="78">
        <f t="shared" si="4"/>
        <v>9462</v>
      </c>
      <c r="W13" s="79">
        <f t="shared" si="10"/>
        <v>334147.40753999999</v>
      </c>
      <c r="Y13" s="76">
        <f t="shared" si="11"/>
        <v>78.707857331673992</v>
      </c>
      <c r="Z13" s="73">
        <f t="shared" si="12"/>
        <v>329.53405707625262</v>
      </c>
      <c r="AA13" s="74">
        <f t="shared" si="13"/>
        <v>312.33713544740431</v>
      </c>
      <c r="AE13" s="121" t="str">
        <f t="shared" si="5"/>
        <v>804499</v>
      </c>
      <c r="AF13" s="142"/>
      <c r="AG13" s="143"/>
      <c r="AH13" s="144"/>
      <c r="AI13" s="145">
        <f t="shared" si="0"/>
        <v>804499</v>
      </c>
      <c r="AJ13" s="146">
        <f t="shared" si="6"/>
        <v>804499</v>
      </c>
      <c r="AK13" s="122"/>
      <c r="AL13" s="138">
        <f t="shared" si="7"/>
        <v>0</v>
      </c>
      <c r="AM13" s="147">
        <f t="shared" si="7"/>
        <v>9462</v>
      </c>
      <c r="AN13" s="148">
        <f t="shared" si="8"/>
        <v>9462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12</v>
      </c>
      <c r="E14" s="68">
        <v>12</v>
      </c>
      <c r="F14" s="69">
        <v>813961</v>
      </c>
      <c r="G14" s="68">
        <v>0</v>
      </c>
      <c r="H14" s="69">
        <v>647686</v>
      </c>
      <c r="I14" s="68">
        <v>0</v>
      </c>
      <c r="J14" s="68">
        <v>3</v>
      </c>
      <c r="K14" s="68">
        <v>0</v>
      </c>
      <c r="L14" s="69">
        <v>311.43639999999999</v>
      </c>
      <c r="M14" s="69">
        <v>26.5</v>
      </c>
      <c r="N14" s="70">
        <v>0</v>
      </c>
      <c r="O14" s="71">
        <v>9655</v>
      </c>
      <c r="P14" s="58">
        <f t="shared" si="2"/>
        <v>9655</v>
      </c>
      <c r="Q14" s="38">
        <v>12</v>
      </c>
      <c r="R14" s="77">
        <f t="shared" si="3"/>
        <v>8300.0274456386742</v>
      </c>
      <c r="S14" s="73">
        <f>'Mérida oeste'!F17*1000000</f>
        <v>34750.554909400002</v>
      </c>
      <c r="T14" s="74">
        <f t="shared" si="9"/>
        <v>932.67408406641778</v>
      </c>
      <c r="V14" s="78">
        <f t="shared" si="4"/>
        <v>9655</v>
      </c>
      <c r="W14" s="79">
        <f t="shared" si="10"/>
        <v>340963.13884999999</v>
      </c>
      <c r="Y14" s="76">
        <f t="shared" si="11"/>
        <v>80.136764987641399</v>
      </c>
      <c r="Z14" s="73">
        <f t="shared" si="12"/>
        <v>335.51660765025701</v>
      </c>
      <c r="AA14" s="74">
        <f t="shared" si="13"/>
        <v>318.00748322733455</v>
      </c>
      <c r="AE14" s="121" t="str">
        <f t="shared" si="5"/>
        <v>813961</v>
      </c>
      <c r="AF14" s="142"/>
      <c r="AG14" s="143"/>
      <c r="AH14" s="144"/>
      <c r="AI14" s="145">
        <f t="shared" si="0"/>
        <v>813961</v>
      </c>
      <c r="AJ14" s="146">
        <f t="shared" si="6"/>
        <v>813961</v>
      </c>
      <c r="AK14" s="122"/>
      <c r="AL14" s="138">
        <f t="shared" si="7"/>
        <v>0</v>
      </c>
      <c r="AM14" s="147">
        <f t="shared" si="7"/>
        <v>9655</v>
      </c>
      <c r="AN14" s="148">
        <f t="shared" si="8"/>
        <v>9655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12</v>
      </c>
      <c r="E15" s="68">
        <v>13</v>
      </c>
      <c r="F15" s="69">
        <v>823616</v>
      </c>
      <c r="G15" s="68">
        <v>0</v>
      </c>
      <c r="H15" s="69">
        <v>648119</v>
      </c>
      <c r="I15" s="68">
        <v>0</v>
      </c>
      <c r="J15" s="68">
        <v>3</v>
      </c>
      <c r="K15" s="68">
        <v>0</v>
      </c>
      <c r="L15" s="69">
        <v>311.71390000000002</v>
      </c>
      <c r="M15" s="69">
        <v>25.8</v>
      </c>
      <c r="N15" s="70">
        <v>0</v>
      </c>
      <c r="O15" s="71">
        <v>8816</v>
      </c>
      <c r="P15" s="58">
        <f t="shared" si="2"/>
        <v>8816</v>
      </c>
      <c r="Q15" s="38">
        <v>13</v>
      </c>
      <c r="R15" s="77">
        <f t="shared" si="3"/>
        <v>8298.6934028852593</v>
      </c>
      <c r="S15" s="73">
        <f>'Mérida oeste'!F18*1000000</f>
        <v>34744.969539199999</v>
      </c>
      <c r="T15" s="74">
        <f t="shared" si="9"/>
        <v>932.52417768221653</v>
      </c>
      <c r="V15" s="78">
        <f t="shared" si="4"/>
        <v>8816</v>
      </c>
      <c r="W15" s="79">
        <f t="shared" si="10"/>
        <v>311334.13072000002</v>
      </c>
      <c r="Y15" s="76">
        <f t="shared" si="11"/>
        <v>73.161281039836453</v>
      </c>
      <c r="Z15" s="73">
        <f t="shared" si="12"/>
        <v>306.31165145758717</v>
      </c>
      <c r="AA15" s="74">
        <f t="shared" si="13"/>
        <v>290.32660423407572</v>
      </c>
      <c r="AE15" s="121" t="str">
        <f t="shared" si="5"/>
        <v>823616</v>
      </c>
      <c r="AF15" s="142"/>
      <c r="AG15" s="143"/>
      <c r="AH15" s="144"/>
      <c r="AI15" s="145">
        <f t="shared" si="0"/>
        <v>823616</v>
      </c>
      <c r="AJ15" s="146">
        <f t="shared" si="6"/>
        <v>823616</v>
      </c>
      <c r="AK15" s="122"/>
      <c r="AL15" s="138">
        <f t="shared" si="7"/>
        <v>0</v>
      </c>
      <c r="AM15" s="147">
        <f t="shared" si="7"/>
        <v>8816</v>
      </c>
      <c r="AN15" s="148">
        <f t="shared" si="8"/>
        <v>8816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12</v>
      </c>
      <c r="E16" s="68">
        <v>14</v>
      </c>
      <c r="F16" s="69">
        <v>832432</v>
      </c>
      <c r="G16" s="68">
        <v>0</v>
      </c>
      <c r="H16" s="69">
        <v>648514</v>
      </c>
      <c r="I16" s="68">
        <v>0</v>
      </c>
      <c r="J16" s="68">
        <v>3</v>
      </c>
      <c r="K16" s="68">
        <v>0</v>
      </c>
      <c r="L16" s="69">
        <v>311.82530000000003</v>
      </c>
      <c r="M16" s="69">
        <v>25.4</v>
      </c>
      <c r="N16" s="70">
        <v>0</v>
      </c>
      <c r="O16" s="71">
        <v>7316</v>
      </c>
      <c r="P16" s="58">
        <f t="shared" si="2"/>
        <v>7316</v>
      </c>
      <c r="Q16" s="38">
        <v>14</v>
      </c>
      <c r="R16" s="77">
        <f t="shared" si="3"/>
        <v>8298.6927354781692</v>
      </c>
      <c r="S16" s="73">
        <f>'Mérida oeste'!F19*1000000</f>
        <v>34744.966744899997</v>
      </c>
      <c r="T16" s="74">
        <f t="shared" si="9"/>
        <v>932.5241026856819</v>
      </c>
      <c r="V16" s="78">
        <f t="shared" si="4"/>
        <v>7316</v>
      </c>
      <c r="W16" s="79">
        <f t="shared" si="10"/>
        <v>258362.12572000001</v>
      </c>
      <c r="Y16" s="76">
        <f t="shared" si="11"/>
        <v>60.713236052758283</v>
      </c>
      <c r="Z16" s="73">
        <f t="shared" si="12"/>
        <v>254.19417670568839</v>
      </c>
      <c r="AA16" s="74">
        <f t="shared" si="13"/>
        <v>240.92890945500835</v>
      </c>
      <c r="AE16" s="121" t="str">
        <f t="shared" si="5"/>
        <v>832432</v>
      </c>
      <c r="AF16" s="142"/>
      <c r="AG16" s="143"/>
      <c r="AH16" s="144"/>
      <c r="AI16" s="145">
        <f t="shared" si="0"/>
        <v>832432</v>
      </c>
      <c r="AJ16" s="146">
        <f t="shared" si="6"/>
        <v>832432</v>
      </c>
      <c r="AK16" s="122"/>
      <c r="AL16" s="138">
        <f t="shared" si="7"/>
        <v>0</v>
      </c>
      <c r="AM16" s="147">
        <f t="shared" si="7"/>
        <v>7316</v>
      </c>
      <c r="AN16" s="148">
        <f t="shared" si="8"/>
        <v>7316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12</v>
      </c>
      <c r="E17" s="68">
        <v>15</v>
      </c>
      <c r="F17" s="69">
        <v>839748</v>
      </c>
      <c r="G17" s="68">
        <v>0</v>
      </c>
      <c r="H17" s="69">
        <v>648843</v>
      </c>
      <c r="I17" s="68">
        <v>0</v>
      </c>
      <c r="J17" s="68">
        <v>3</v>
      </c>
      <c r="K17" s="68">
        <v>0</v>
      </c>
      <c r="L17" s="69">
        <v>311.79559999999998</v>
      </c>
      <c r="M17" s="69">
        <v>26.4</v>
      </c>
      <c r="N17" s="70">
        <v>0</v>
      </c>
      <c r="O17" s="71">
        <v>859</v>
      </c>
      <c r="P17" s="58">
        <f t="shared" si="2"/>
        <v>859</v>
      </c>
      <c r="Q17" s="38">
        <v>15</v>
      </c>
      <c r="R17" s="77">
        <f t="shared" si="3"/>
        <v>8297.8580641301232</v>
      </c>
      <c r="S17" s="73">
        <f>'Mérida oeste'!F20*1000000</f>
        <v>34741.472142899998</v>
      </c>
      <c r="T17" s="74">
        <f t="shared" si="9"/>
        <v>932.43031066630192</v>
      </c>
      <c r="V17" s="78">
        <f t="shared" si="4"/>
        <v>859</v>
      </c>
      <c r="W17" s="79">
        <f t="shared" si="10"/>
        <v>30335.301530000001</v>
      </c>
      <c r="Y17" s="76">
        <f t="shared" si="11"/>
        <v>7.1278600770877762</v>
      </c>
      <c r="Z17" s="73">
        <f t="shared" si="12"/>
        <v>29.842924570751098</v>
      </c>
      <c r="AA17" s="74">
        <f t="shared" si="13"/>
        <v>28.285554629773845</v>
      </c>
      <c r="AE17" s="121" t="str">
        <f t="shared" si="5"/>
        <v>839748</v>
      </c>
      <c r="AF17" s="142"/>
      <c r="AG17" s="143"/>
      <c r="AH17" s="144"/>
      <c r="AI17" s="145">
        <f t="shared" si="0"/>
        <v>839748</v>
      </c>
      <c r="AJ17" s="146">
        <f t="shared" si="6"/>
        <v>839748</v>
      </c>
      <c r="AK17" s="122"/>
      <c r="AL17" s="138">
        <f t="shared" si="7"/>
        <v>0</v>
      </c>
      <c r="AM17" s="147">
        <f t="shared" si="7"/>
        <v>859</v>
      </c>
      <c r="AN17" s="148">
        <f t="shared" si="8"/>
        <v>859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12</v>
      </c>
      <c r="E18" s="68">
        <v>16</v>
      </c>
      <c r="F18" s="69">
        <v>840607</v>
      </c>
      <c r="G18" s="68">
        <v>0</v>
      </c>
      <c r="H18" s="69">
        <v>648881</v>
      </c>
      <c r="I18" s="68">
        <v>0</v>
      </c>
      <c r="J18" s="68">
        <v>3</v>
      </c>
      <c r="K18" s="68">
        <v>0</v>
      </c>
      <c r="L18" s="69">
        <v>313.67180000000002</v>
      </c>
      <c r="M18" s="69">
        <v>24</v>
      </c>
      <c r="N18" s="70">
        <v>0</v>
      </c>
      <c r="O18" s="71">
        <v>8844</v>
      </c>
      <c r="P18" s="58">
        <f t="shared" si="2"/>
        <v>8844</v>
      </c>
      <c r="Q18" s="38">
        <v>16</v>
      </c>
      <c r="R18" s="77">
        <f t="shared" si="3"/>
        <v>8298.693155154293</v>
      </c>
      <c r="S18" s="73">
        <f>'Mérida oeste'!F21*1000000</f>
        <v>34744.968501999996</v>
      </c>
      <c r="T18" s="74">
        <f t="shared" si="9"/>
        <v>932.52414984468783</v>
      </c>
      <c r="V18" s="78">
        <f t="shared" si="4"/>
        <v>8844</v>
      </c>
      <c r="W18" s="79">
        <f t="shared" si="10"/>
        <v>312322.94147999998</v>
      </c>
      <c r="Y18" s="76">
        <f t="shared" si="11"/>
        <v>73.393642264184564</v>
      </c>
      <c r="Z18" s="73">
        <f t="shared" si="12"/>
        <v>307.28450143168794</v>
      </c>
      <c r="AA18" s="74">
        <f t="shared" si="13"/>
        <v>291.24868548062915</v>
      </c>
      <c r="AE18" s="121" t="str">
        <f t="shared" si="5"/>
        <v>840607</v>
      </c>
      <c r="AF18" s="142"/>
      <c r="AG18" s="143"/>
      <c r="AH18" s="144"/>
      <c r="AI18" s="145">
        <f t="shared" si="0"/>
        <v>840607</v>
      </c>
      <c r="AJ18" s="146">
        <f t="shared" si="6"/>
        <v>840607</v>
      </c>
      <c r="AK18" s="122"/>
      <c r="AL18" s="138">
        <f t="shared" si="7"/>
        <v>0</v>
      </c>
      <c r="AM18" s="147">
        <f t="shared" si="7"/>
        <v>8844</v>
      </c>
      <c r="AN18" s="148">
        <f t="shared" si="8"/>
        <v>8844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12</v>
      </c>
      <c r="E19" s="68">
        <v>17</v>
      </c>
      <c r="F19" s="69">
        <v>849451</v>
      </c>
      <c r="G19" s="68">
        <v>0</v>
      </c>
      <c r="H19" s="69">
        <v>649275</v>
      </c>
      <c r="I19" s="68">
        <v>0</v>
      </c>
      <c r="J19" s="68">
        <v>3</v>
      </c>
      <c r="K19" s="68">
        <v>0</v>
      </c>
      <c r="L19" s="69">
        <v>311.85840000000002</v>
      </c>
      <c r="M19" s="69">
        <v>24.5</v>
      </c>
      <c r="N19" s="70">
        <v>0</v>
      </c>
      <c r="O19" s="71">
        <v>8583</v>
      </c>
      <c r="P19" s="58">
        <f t="shared" si="2"/>
        <v>8583</v>
      </c>
      <c r="Q19" s="38">
        <v>17</v>
      </c>
      <c r="R19" s="77">
        <f t="shared" si="3"/>
        <v>8300.7243285802997</v>
      </c>
      <c r="S19" s="73">
        <f>'Mérida oeste'!F22*1000000</f>
        <v>34753.472618899999</v>
      </c>
      <c r="T19" s="74">
        <f t="shared" si="9"/>
        <v>932.75239280256824</v>
      </c>
      <c r="V19" s="78">
        <f t="shared" si="4"/>
        <v>8583</v>
      </c>
      <c r="W19" s="79">
        <f t="shared" si="10"/>
        <v>303105.81261000002</v>
      </c>
      <c r="Y19" s="76">
        <f t="shared" si="11"/>
        <v>71.245116912204708</v>
      </c>
      <c r="Z19" s="73">
        <f t="shared" si="12"/>
        <v>298.28905548801868</v>
      </c>
      <c r="AA19" s="74">
        <f t="shared" si="13"/>
        <v>282.72267198434434</v>
      </c>
      <c r="AE19" s="121" t="str">
        <f t="shared" si="5"/>
        <v>849451</v>
      </c>
      <c r="AF19" s="142"/>
      <c r="AG19" s="143"/>
      <c r="AH19" s="144"/>
      <c r="AI19" s="145">
        <f t="shared" si="0"/>
        <v>849451</v>
      </c>
      <c r="AJ19" s="146">
        <f t="shared" si="6"/>
        <v>849451</v>
      </c>
      <c r="AK19" s="122"/>
      <c r="AL19" s="138">
        <f t="shared" si="7"/>
        <v>0</v>
      </c>
      <c r="AM19" s="147">
        <f t="shared" si="7"/>
        <v>8583</v>
      </c>
      <c r="AN19" s="148">
        <f t="shared" si="8"/>
        <v>8583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12</v>
      </c>
      <c r="E20" s="68">
        <v>18</v>
      </c>
      <c r="F20" s="69">
        <v>858034</v>
      </c>
      <c r="G20" s="68">
        <v>0</v>
      </c>
      <c r="H20" s="69">
        <v>649657</v>
      </c>
      <c r="I20" s="68">
        <v>0</v>
      </c>
      <c r="J20" s="68">
        <v>3</v>
      </c>
      <c r="K20" s="68">
        <v>0</v>
      </c>
      <c r="L20" s="69">
        <v>311.58409999999998</v>
      </c>
      <c r="M20" s="69">
        <v>24.2</v>
      </c>
      <c r="N20" s="70">
        <v>0</v>
      </c>
      <c r="O20" s="71">
        <v>8692</v>
      </c>
      <c r="P20" s="58">
        <f t="shared" si="2"/>
        <v>8692</v>
      </c>
      <c r="Q20" s="38">
        <v>18</v>
      </c>
      <c r="R20" s="77">
        <f t="shared" si="3"/>
        <v>8274.4553350291408</v>
      </c>
      <c r="S20" s="73">
        <f>'Mérida oeste'!F23*1000000</f>
        <v>34643.489596700005</v>
      </c>
      <c r="T20" s="74">
        <f t="shared" si="9"/>
        <v>929.8005459972245</v>
      </c>
      <c r="V20" s="78">
        <f t="shared" si="4"/>
        <v>8692</v>
      </c>
      <c r="W20" s="79">
        <f t="shared" si="10"/>
        <v>306955.11164000002</v>
      </c>
      <c r="Y20" s="76">
        <f t="shared" si="11"/>
        <v>71.921565772073293</v>
      </c>
      <c r="Z20" s="73">
        <f t="shared" si="12"/>
        <v>301.12121157451639</v>
      </c>
      <c r="AA20" s="74">
        <f t="shared" si="13"/>
        <v>285.40703039951103</v>
      </c>
      <c r="AE20" s="121" t="str">
        <f t="shared" si="5"/>
        <v>858034</v>
      </c>
      <c r="AF20" s="142"/>
      <c r="AG20" s="143"/>
      <c r="AH20" s="144"/>
      <c r="AI20" s="145">
        <f t="shared" si="0"/>
        <v>858034</v>
      </c>
      <c r="AJ20" s="146">
        <f t="shared" si="6"/>
        <v>858034</v>
      </c>
      <c r="AK20" s="122"/>
      <c r="AL20" s="138">
        <f t="shared" si="7"/>
        <v>0</v>
      </c>
      <c r="AM20" s="147">
        <f t="shared" si="7"/>
        <v>8692</v>
      </c>
      <c r="AN20" s="148">
        <f t="shared" si="8"/>
        <v>8692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12</v>
      </c>
      <c r="E21" s="68">
        <v>19</v>
      </c>
      <c r="F21" s="69">
        <v>866726</v>
      </c>
      <c r="G21" s="68">
        <v>0</v>
      </c>
      <c r="H21" s="69">
        <v>650046</v>
      </c>
      <c r="I21" s="68">
        <v>0</v>
      </c>
      <c r="J21" s="68">
        <v>3</v>
      </c>
      <c r="K21" s="68">
        <v>0</v>
      </c>
      <c r="L21" s="69">
        <v>311.62349999999998</v>
      </c>
      <c r="M21" s="69">
        <v>24.9</v>
      </c>
      <c r="N21" s="70">
        <v>0</v>
      </c>
      <c r="O21" s="71">
        <v>8791</v>
      </c>
      <c r="P21" s="58">
        <f t="shared" si="2"/>
        <v>8791</v>
      </c>
      <c r="Q21" s="38">
        <v>19</v>
      </c>
      <c r="R21" s="77">
        <f t="shared" si="3"/>
        <v>8266.2785339400016</v>
      </c>
      <c r="S21" s="73">
        <f>'Mérida oeste'!F24*1000000</f>
        <v>34609.2549659</v>
      </c>
      <c r="T21" s="74">
        <f t="shared" si="9"/>
        <v>928.88171885883798</v>
      </c>
      <c r="V21" s="78">
        <f t="shared" si="4"/>
        <v>8791</v>
      </c>
      <c r="W21" s="79">
        <f t="shared" si="10"/>
        <v>310451.26396999997</v>
      </c>
      <c r="Y21" s="76">
        <f t="shared" si="11"/>
        <v>72.668854591866548</v>
      </c>
      <c r="Z21" s="73">
        <f t="shared" si="12"/>
        <v>304.24996040522689</v>
      </c>
      <c r="AA21" s="74">
        <f t="shared" si="13"/>
        <v>288.37250369835238</v>
      </c>
      <c r="AE21" s="121" t="str">
        <f t="shared" si="5"/>
        <v>866726</v>
      </c>
      <c r="AF21" s="142"/>
      <c r="AG21" s="143"/>
      <c r="AH21" s="144"/>
      <c r="AI21" s="145">
        <f t="shared" si="0"/>
        <v>866726</v>
      </c>
      <c r="AJ21" s="146">
        <f t="shared" si="6"/>
        <v>866726</v>
      </c>
      <c r="AK21" s="122"/>
      <c r="AL21" s="138">
        <f t="shared" si="7"/>
        <v>0</v>
      </c>
      <c r="AM21" s="147">
        <f t="shared" si="7"/>
        <v>8791</v>
      </c>
      <c r="AN21" s="148">
        <f t="shared" si="8"/>
        <v>8791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12</v>
      </c>
      <c r="E22" s="68">
        <v>20</v>
      </c>
      <c r="F22" s="69">
        <v>875517</v>
      </c>
      <c r="G22" s="68">
        <v>0</v>
      </c>
      <c r="H22" s="69">
        <v>650441</v>
      </c>
      <c r="I22" s="68">
        <v>0</v>
      </c>
      <c r="J22" s="68">
        <v>3</v>
      </c>
      <c r="K22" s="68">
        <v>0</v>
      </c>
      <c r="L22" s="69">
        <v>311.43009999999998</v>
      </c>
      <c r="M22" s="69">
        <v>26.2</v>
      </c>
      <c r="N22" s="70">
        <v>0</v>
      </c>
      <c r="O22" s="71">
        <v>8490</v>
      </c>
      <c r="P22" s="58">
        <f t="shared" si="2"/>
        <v>8490</v>
      </c>
      <c r="Q22" s="38">
        <v>20</v>
      </c>
      <c r="R22" s="77">
        <f t="shared" si="3"/>
        <v>8309.1918734594437</v>
      </c>
      <c r="S22" s="73">
        <f>'Mérida oeste'!F25*1000000</f>
        <v>34788.924535799997</v>
      </c>
      <c r="T22" s="74">
        <f t="shared" si="9"/>
        <v>933.70389082063764</v>
      </c>
      <c r="V22" s="78">
        <f t="shared" si="4"/>
        <v>8490</v>
      </c>
      <c r="W22" s="79">
        <f t="shared" si="10"/>
        <v>299821.54830000002</v>
      </c>
      <c r="Y22" s="76">
        <f t="shared" si="11"/>
        <v>70.545039005670688</v>
      </c>
      <c r="Z22" s="73">
        <f t="shared" si="12"/>
        <v>295.35796930894196</v>
      </c>
      <c r="AA22" s="74">
        <f t="shared" si="13"/>
        <v>279.94454619957776</v>
      </c>
      <c r="AE22" s="121" t="str">
        <f t="shared" si="5"/>
        <v>875517</v>
      </c>
      <c r="AF22" s="142"/>
      <c r="AG22" s="143"/>
      <c r="AH22" s="144"/>
      <c r="AI22" s="145">
        <f t="shared" si="0"/>
        <v>875517</v>
      </c>
      <c r="AJ22" s="146">
        <f t="shared" si="6"/>
        <v>875517</v>
      </c>
      <c r="AK22" s="122"/>
      <c r="AL22" s="138">
        <f t="shared" si="7"/>
        <v>0</v>
      </c>
      <c r="AM22" s="147">
        <f t="shared" si="7"/>
        <v>8490</v>
      </c>
      <c r="AN22" s="148">
        <f t="shared" si="8"/>
        <v>8490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12</v>
      </c>
      <c r="E23" s="68">
        <v>21</v>
      </c>
      <c r="F23" s="69">
        <v>884007</v>
      </c>
      <c r="G23" s="68">
        <v>0</v>
      </c>
      <c r="H23" s="69">
        <v>650823</v>
      </c>
      <c r="I23" s="68">
        <v>0</v>
      </c>
      <c r="J23" s="68">
        <v>3</v>
      </c>
      <c r="K23" s="68">
        <v>0</v>
      </c>
      <c r="L23" s="69">
        <v>311.7903</v>
      </c>
      <c r="M23" s="69">
        <v>26.3</v>
      </c>
      <c r="N23" s="70">
        <v>0</v>
      </c>
      <c r="O23" s="71">
        <v>9078</v>
      </c>
      <c r="P23" s="58">
        <f t="shared" si="2"/>
        <v>9078</v>
      </c>
      <c r="Q23" s="38">
        <v>21</v>
      </c>
      <c r="R23" s="77">
        <f t="shared" si="3"/>
        <v>8383.1406502579539</v>
      </c>
      <c r="S23" s="73">
        <f>'Mérida oeste'!F26*1000000</f>
        <v>35098.533274499998</v>
      </c>
      <c r="T23" s="74">
        <f t="shared" si="9"/>
        <v>942.01351486948624</v>
      </c>
      <c r="V23" s="78">
        <f t="shared" si="4"/>
        <v>9078</v>
      </c>
      <c r="W23" s="79">
        <f t="shared" si="10"/>
        <v>320586.57426000002</v>
      </c>
      <c r="Y23" s="76">
        <f t="shared" si="11"/>
        <v>76.102150823041711</v>
      </c>
      <c r="Z23" s="73">
        <f t="shared" si="12"/>
        <v>318.62448506591102</v>
      </c>
      <c r="AA23" s="74">
        <f t="shared" si="13"/>
        <v>301.9968856386302</v>
      </c>
      <c r="AE23" s="121" t="str">
        <f t="shared" si="5"/>
        <v>884007</v>
      </c>
      <c r="AF23" s="142"/>
      <c r="AG23" s="143"/>
      <c r="AH23" s="144"/>
      <c r="AI23" s="145">
        <f t="shared" si="0"/>
        <v>884007</v>
      </c>
      <c r="AJ23" s="146">
        <f t="shared" si="6"/>
        <v>884007</v>
      </c>
      <c r="AK23" s="122"/>
      <c r="AL23" s="138">
        <f t="shared" si="7"/>
        <v>0</v>
      </c>
      <c r="AM23" s="147">
        <f t="shared" si="7"/>
        <v>9078</v>
      </c>
      <c r="AN23" s="148">
        <f t="shared" si="8"/>
        <v>9078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12</v>
      </c>
      <c r="E24" s="68">
        <v>22</v>
      </c>
      <c r="F24" s="69">
        <v>893085</v>
      </c>
      <c r="G24" s="68">
        <v>0</v>
      </c>
      <c r="H24" s="69">
        <v>651231</v>
      </c>
      <c r="I24" s="68">
        <v>0</v>
      </c>
      <c r="J24" s="68">
        <v>3</v>
      </c>
      <c r="K24" s="68">
        <v>0</v>
      </c>
      <c r="L24" s="69">
        <v>311.68</v>
      </c>
      <c r="M24" s="69">
        <v>26.5</v>
      </c>
      <c r="N24" s="70">
        <v>0</v>
      </c>
      <c r="O24" s="71">
        <v>6841</v>
      </c>
      <c r="P24" s="58">
        <f t="shared" si="2"/>
        <v>6841</v>
      </c>
      <c r="Q24" s="38">
        <v>22</v>
      </c>
      <c r="R24" s="77">
        <f t="shared" si="3"/>
        <v>8691.584317521736</v>
      </c>
      <c r="S24" s="73">
        <f>'Mérida oeste'!F27*1000000</f>
        <v>36389.925220600002</v>
      </c>
      <c r="T24" s="74">
        <f t="shared" si="9"/>
        <v>976.67332975991746</v>
      </c>
      <c r="V24" s="78">
        <f t="shared" si="4"/>
        <v>6841</v>
      </c>
      <c r="W24" s="79">
        <f t="shared" si="10"/>
        <v>241587.65747000001</v>
      </c>
      <c r="Y24" s="76">
        <f t="shared" si="11"/>
        <v>59.459128316166201</v>
      </c>
      <c r="Z24" s="73">
        <f t="shared" si="12"/>
        <v>248.94347843412461</v>
      </c>
      <c r="AA24" s="74">
        <f t="shared" si="13"/>
        <v>235.95222185012332</v>
      </c>
      <c r="AE24" s="121" t="str">
        <f t="shared" si="5"/>
        <v>893085</v>
      </c>
      <c r="AF24" s="142"/>
      <c r="AG24" s="143"/>
      <c r="AH24" s="144"/>
      <c r="AI24" s="145">
        <f t="shared" si="0"/>
        <v>893085</v>
      </c>
      <c r="AJ24" s="146">
        <f t="shared" si="6"/>
        <v>893085</v>
      </c>
      <c r="AK24" s="122"/>
      <c r="AL24" s="138">
        <f t="shared" si="7"/>
        <v>0</v>
      </c>
      <c r="AM24" s="147">
        <f t="shared" si="7"/>
        <v>6841</v>
      </c>
      <c r="AN24" s="148">
        <f t="shared" si="8"/>
        <v>6841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12</v>
      </c>
      <c r="E25" s="68">
        <v>23</v>
      </c>
      <c r="F25" s="69">
        <v>899926</v>
      </c>
      <c r="G25" s="68">
        <v>0</v>
      </c>
      <c r="H25" s="69">
        <v>651538</v>
      </c>
      <c r="I25" s="68">
        <v>0</v>
      </c>
      <c r="J25" s="68">
        <v>3</v>
      </c>
      <c r="K25" s="68">
        <v>0</v>
      </c>
      <c r="L25" s="69">
        <v>312.54430000000002</v>
      </c>
      <c r="M25" s="69">
        <v>26.8</v>
      </c>
      <c r="N25" s="70">
        <v>0</v>
      </c>
      <c r="O25" s="71">
        <v>8714</v>
      </c>
      <c r="P25" s="58">
        <f t="shared" si="2"/>
        <v>8714</v>
      </c>
      <c r="Q25" s="38">
        <v>23</v>
      </c>
      <c r="R25" s="77">
        <f t="shared" si="3"/>
        <v>8717.1851484427243</v>
      </c>
      <c r="S25" s="73">
        <f>'Mérida oeste'!F28*1000000</f>
        <v>36497.110779499999</v>
      </c>
      <c r="T25" s="74">
        <f t="shared" si="9"/>
        <v>979.55009513050891</v>
      </c>
      <c r="V25" s="78">
        <f t="shared" si="4"/>
        <v>8714</v>
      </c>
      <c r="W25" s="79">
        <f t="shared" si="10"/>
        <v>307732.03437999997</v>
      </c>
      <c r="Y25" s="76">
        <f t="shared" si="11"/>
        <v>75.961551383529908</v>
      </c>
      <c r="Z25" s="73">
        <f t="shared" si="12"/>
        <v>318.03582333256298</v>
      </c>
      <c r="AA25" s="74">
        <f t="shared" si="13"/>
        <v>301.438943551634</v>
      </c>
      <c r="AE25" s="121" t="str">
        <f t="shared" si="5"/>
        <v>899926</v>
      </c>
      <c r="AF25" s="142"/>
      <c r="AG25" s="143"/>
      <c r="AH25" s="144"/>
      <c r="AI25" s="145">
        <f t="shared" si="0"/>
        <v>899926</v>
      </c>
      <c r="AJ25" s="146">
        <f t="shared" si="6"/>
        <v>899926</v>
      </c>
      <c r="AK25" s="122"/>
      <c r="AL25" s="138">
        <f t="shared" si="7"/>
        <v>0</v>
      </c>
      <c r="AM25" s="147">
        <f t="shared" si="7"/>
        <v>8714</v>
      </c>
      <c r="AN25" s="148">
        <f t="shared" si="8"/>
        <v>8714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12</v>
      </c>
      <c r="E26" s="68">
        <v>24</v>
      </c>
      <c r="F26" s="69">
        <v>908640</v>
      </c>
      <c r="G26" s="68">
        <v>0</v>
      </c>
      <c r="H26" s="69">
        <v>651928</v>
      </c>
      <c r="I26" s="68">
        <v>0</v>
      </c>
      <c r="J26" s="68">
        <v>3</v>
      </c>
      <c r="K26" s="68">
        <v>0</v>
      </c>
      <c r="L26" s="69">
        <v>312.54140000000001</v>
      </c>
      <c r="M26" s="69">
        <v>26.1</v>
      </c>
      <c r="N26" s="70">
        <v>0</v>
      </c>
      <c r="O26" s="71">
        <v>4216</v>
      </c>
      <c r="P26" s="58">
        <f t="shared" si="2"/>
        <v>4216</v>
      </c>
      <c r="Q26" s="38">
        <v>24</v>
      </c>
      <c r="R26" s="77">
        <f t="shared" si="3"/>
        <v>8481.6978593675358</v>
      </c>
      <c r="S26" s="73">
        <f>'Mérida oeste'!F29*1000000</f>
        <v>35511.172597599994</v>
      </c>
      <c r="T26" s="74">
        <f t="shared" si="9"/>
        <v>953.08838845713001</v>
      </c>
      <c r="V26" s="78">
        <f t="shared" si="4"/>
        <v>4216</v>
      </c>
      <c r="W26" s="79">
        <f t="shared" si="10"/>
        <v>148886.64872</v>
      </c>
      <c r="Y26" s="76">
        <f t="shared" si="11"/>
        <v>35.75883817509353</v>
      </c>
      <c r="Z26" s="73">
        <f t="shared" si="12"/>
        <v>149.71510367148159</v>
      </c>
      <c r="AA26" s="74">
        <f t="shared" si="13"/>
        <v>141.90213609132761</v>
      </c>
      <c r="AE26" s="121" t="str">
        <f t="shared" si="5"/>
        <v>908640</v>
      </c>
      <c r="AF26" s="142"/>
      <c r="AG26" s="143"/>
      <c r="AH26" s="144"/>
      <c r="AI26" s="145">
        <f t="shared" si="0"/>
        <v>908640</v>
      </c>
      <c r="AJ26" s="146">
        <f t="shared" si="6"/>
        <v>908640</v>
      </c>
      <c r="AK26" s="122"/>
      <c r="AL26" s="138">
        <f t="shared" si="7"/>
        <v>0</v>
      </c>
      <c r="AM26" s="147">
        <f t="shared" si="7"/>
        <v>4216</v>
      </c>
      <c r="AN26" s="148">
        <f t="shared" si="8"/>
        <v>4216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12</v>
      </c>
      <c r="E27" s="68">
        <v>25</v>
      </c>
      <c r="F27" s="69">
        <v>912856</v>
      </c>
      <c r="G27" s="68">
        <v>0</v>
      </c>
      <c r="H27" s="69">
        <v>652115</v>
      </c>
      <c r="I27" s="68">
        <v>0</v>
      </c>
      <c r="J27" s="68">
        <v>3</v>
      </c>
      <c r="K27" s="68">
        <v>0</v>
      </c>
      <c r="L27" s="69">
        <v>315.24340000000001</v>
      </c>
      <c r="M27" s="69">
        <v>23.8</v>
      </c>
      <c r="N27" s="70">
        <v>0</v>
      </c>
      <c r="O27" s="71">
        <v>2419</v>
      </c>
      <c r="P27" s="58">
        <f t="shared" si="2"/>
        <v>2419</v>
      </c>
      <c r="Q27" s="38">
        <v>25</v>
      </c>
      <c r="R27" s="77">
        <f t="shared" si="3"/>
        <v>8495.0554322155349</v>
      </c>
      <c r="S27" s="73">
        <f>'Mérida oeste'!F30*1000000</f>
        <v>35567.098083600002</v>
      </c>
      <c r="T27" s="74">
        <f t="shared" si="9"/>
        <v>954.58937891805965</v>
      </c>
      <c r="V27" s="78">
        <f t="shared" si="4"/>
        <v>2419</v>
      </c>
      <c r="W27" s="79">
        <f t="shared" si="10"/>
        <v>85426.186730000001</v>
      </c>
      <c r="Y27" s="76">
        <f t="shared" si="11"/>
        <v>20.549539090529379</v>
      </c>
      <c r="Z27" s="73">
        <f t="shared" si="12"/>
        <v>86.036810264228407</v>
      </c>
      <c r="AA27" s="74">
        <f t="shared" si="13"/>
        <v>81.546930533928887</v>
      </c>
      <c r="AE27" s="121" t="str">
        <f t="shared" si="5"/>
        <v>912856</v>
      </c>
      <c r="AF27" s="142"/>
      <c r="AG27" s="143"/>
      <c r="AH27" s="144"/>
      <c r="AI27" s="145">
        <f t="shared" si="0"/>
        <v>912856</v>
      </c>
      <c r="AJ27" s="146">
        <f t="shared" si="6"/>
        <v>912856</v>
      </c>
      <c r="AK27" s="122"/>
      <c r="AL27" s="138">
        <f t="shared" si="7"/>
        <v>0</v>
      </c>
      <c r="AM27" s="147">
        <f t="shared" si="7"/>
        <v>2419</v>
      </c>
      <c r="AN27" s="148">
        <f t="shared" si="8"/>
        <v>2419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12</v>
      </c>
      <c r="E28" s="68">
        <v>26</v>
      </c>
      <c r="F28" s="69">
        <v>915275</v>
      </c>
      <c r="G28" s="68">
        <v>0</v>
      </c>
      <c r="H28" s="69">
        <v>652222</v>
      </c>
      <c r="I28" s="68">
        <v>0</v>
      </c>
      <c r="J28" s="68">
        <v>3</v>
      </c>
      <c r="K28" s="68">
        <v>0</v>
      </c>
      <c r="L28" s="69">
        <v>314.18959999999998</v>
      </c>
      <c r="M28" s="69">
        <v>23.9</v>
      </c>
      <c r="N28" s="70">
        <v>0</v>
      </c>
      <c r="O28" s="71">
        <v>9326</v>
      </c>
      <c r="P28" s="58">
        <f t="shared" si="2"/>
        <v>9326</v>
      </c>
      <c r="Q28" s="38">
        <v>26</v>
      </c>
      <c r="R28" s="77">
        <f t="shared" si="3"/>
        <v>8513.0123020206356</v>
      </c>
      <c r="S28" s="73">
        <f>'Mérida oeste'!F31*1000000</f>
        <v>35642.279906099997</v>
      </c>
      <c r="T28" s="74">
        <f t="shared" si="9"/>
        <v>956.60719237805881</v>
      </c>
      <c r="V28" s="78">
        <f t="shared" si="4"/>
        <v>9326</v>
      </c>
      <c r="W28" s="79">
        <f t="shared" si="10"/>
        <v>329344.61242000002</v>
      </c>
      <c r="Y28" s="76">
        <f t="shared" si="11"/>
        <v>79.39235272864444</v>
      </c>
      <c r="Z28" s="73">
        <f t="shared" si="12"/>
        <v>332.39990240428858</v>
      </c>
      <c r="AA28" s="74">
        <f t="shared" si="13"/>
        <v>315.05342501193621</v>
      </c>
      <c r="AE28" s="121" t="str">
        <f t="shared" si="5"/>
        <v>915275</v>
      </c>
      <c r="AF28" s="142"/>
      <c r="AG28" s="143"/>
      <c r="AH28" s="144"/>
      <c r="AI28" s="145">
        <f t="shared" si="0"/>
        <v>915275</v>
      </c>
      <c r="AJ28" s="146">
        <f t="shared" si="6"/>
        <v>915275</v>
      </c>
      <c r="AK28" s="122"/>
      <c r="AL28" s="138">
        <f t="shared" si="7"/>
        <v>0</v>
      </c>
      <c r="AM28" s="147">
        <f t="shared" si="7"/>
        <v>9326</v>
      </c>
      <c r="AN28" s="148">
        <f t="shared" si="8"/>
        <v>9326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12</v>
      </c>
      <c r="E29" s="68">
        <v>27</v>
      </c>
      <c r="F29" s="69">
        <v>924601</v>
      </c>
      <c r="G29" s="68">
        <v>0</v>
      </c>
      <c r="H29" s="69">
        <v>652640</v>
      </c>
      <c r="I29" s="68">
        <v>0</v>
      </c>
      <c r="J29" s="68">
        <v>3</v>
      </c>
      <c r="K29" s="68">
        <v>0</v>
      </c>
      <c r="L29" s="69">
        <v>311.13310000000001</v>
      </c>
      <c r="M29" s="69">
        <v>25.4</v>
      </c>
      <c r="N29" s="70">
        <v>0</v>
      </c>
      <c r="O29" s="71">
        <v>8893</v>
      </c>
      <c r="P29" s="58">
        <f t="shared" si="2"/>
        <v>8893</v>
      </c>
      <c r="Q29" s="38">
        <v>27</v>
      </c>
      <c r="R29" s="77">
        <f t="shared" si="3"/>
        <v>8508.2992380577052</v>
      </c>
      <c r="S29" s="73">
        <f>'Mérida oeste'!F32*1000000</f>
        <v>35622.547249900002</v>
      </c>
      <c r="T29" s="74">
        <f t="shared" si="9"/>
        <v>956.07758538054429</v>
      </c>
      <c r="V29" s="78">
        <f t="shared" si="4"/>
        <v>8893</v>
      </c>
      <c r="W29" s="79">
        <f t="shared" si="10"/>
        <v>314053.36031000002</v>
      </c>
      <c r="Y29" s="76">
        <f t="shared" si="11"/>
        <v>75.664305124047175</v>
      </c>
      <c r="Z29" s="73">
        <f t="shared" si="12"/>
        <v>316.79131269336074</v>
      </c>
      <c r="AA29" s="74">
        <f t="shared" si="13"/>
        <v>300.25937840583089</v>
      </c>
      <c r="AE29" s="121" t="str">
        <f t="shared" si="5"/>
        <v>924601</v>
      </c>
      <c r="AF29" s="142"/>
      <c r="AG29" s="143"/>
      <c r="AH29" s="144"/>
      <c r="AI29" s="145">
        <f t="shared" si="0"/>
        <v>924601</v>
      </c>
      <c r="AJ29" s="146">
        <f t="shared" si="6"/>
        <v>924601</v>
      </c>
      <c r="AK29" s="122"/>
      <c r="AL29" s="138">
        <f t="shared" si="7"/>
        <v>0</v>
      </c>
      <c r="AM29" s="147">
        <f t="shared" si="7"/>
        <v>8893</v>
      </c>
      <c r="AN29" s="148">
        <f t="shared" si="8"/>
        <v>8893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12</v>
      </c>
      <c r="E30" s="68">
        <v>28</v>
      </c>
      <c r="F30" s="69">
        <v>933494</v>
      </c>
      <c r="G30" s="68">
        <v>0</v>
      </c>
      <c r="H30" s="69">
        <v>653040</v>
      </c>
      <c r="I30" s="68">
        <v>0</v>
      </c>
      <c r="J30" s="68">
        <v>3</v>
      </c>
      <c r="K30" s="68">
        <v>0</v>
      </c>
      <c r="L30" s="69">
        <v>311.09120000000001</v>
      </c>
      <c r="M30" s="69">
        <v>26</v>
      </c>
      <c r="N30" s="70">
        <v>0</v>
      </c>
      <c r="O30" s="71">
        <v>9291</v>
      </c>
      <c r="P30" s="58">
        <f t="shared" si="2"/>
        <v>9291</v>
      </c>
      <c r="Q30" s="38">
        <v>28</v>
      </c>
      <c r="R30" s="77">
        <f t="shared" si="3"/>
        <v>8533.4173790962086</v>
      </c>
      <c r="S30" s="73">
        <f>'Mérida oeste'!F33*1000000</f>
        <v>35727.711882800002</v>
      </c>
      <c r="T30" s="74">
        <f t="shared" si="9"/>
        <v>958.90011088904089</v>
      </c>
      <c r="V30" s="78">
        <f t="shared" si="4"/>
        <v>9291</v>
      </c>
      <c r="W30" s="79">
        <f t="shared" si="10"/>
        <v>328108.59896999999</v>
      </c>
      <c r="Y30" s="76">
        <f t="shared" si="11"/>
        <v>79.283980869182869</v>
      </c>
      <c r="Z30" s="73">
        <f t="shared" si="12"/>
        <v>331.9461711030948</v>
      </c>
      <c r="AA30" s="74">
        <f t="shared" si="13"/>
        <v>314.62337193598086</v>
      </c>
      <c r="AE30" s="121" t="str">
        <f t="shared" si="5"/>
        <v>933494</v>
      </c>
      <c r="AF30" s="142"/>
      <c r="AG30" s="143"/>
      <c r="AH30" s="144"/>
      <c r="AI30" s="145">
        <f t="shared" si="0"/>
        <v>933494</v>
      </c>
      <c r="AJ30" s="146">
        <f t="shared" si="6"/>
        <v>933494</v>
      </c>
      <c r="AK30" s="122"/>
      <c r="AL30" s="138">
        <f t="shared" si="7"/>
        <v>0</v>
      </c>
      <c r="AM30" s="147">
        <f t="shared" si="7"/>
        <v>9291</v>
      </c>
      <c r="AN30" s="148">
        <f t="shared" si="8"/>
        <v>9291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12</v>
      </c>
      <c r="E31" s="68">
        <v>29</v>
      </c>
      <c r="F31" s="69">
        <v>942785</v>
      </c>
      <c r="G31" s="68">
        <v>0</v>
      </c>
      <c r="H31" s="69">
        <v>653040</v>
      </c>
      <c r="I31" s="68">
        <v>0</v>
      </c>
      <c r="J31" s="68">
        <v>3</v>
      </c>
      <c r="K31" s="68">
        <v>0</v>
      </c>
      <c r="L31" s="69">
        <v>311.09120000000001</v>
      </c>
      <c r="M31" s="69">
        <v>26</v>
      </c>
      <c r="N31" s="70">
        <v>0</v>
      </c>
      <c r="O31" s="71">
        <v>9125</v>
      </c>
      <c r="P31" s="58">
        <f t="shared" si="2"/>
        <v>9125</v>
      </c>
      <c r="Q31" s="38">
        <v>29</v>
      </c>
      <c r="R31" s="77">
        <f t="shared" si="3"/>
        <v>8487.2362077959297</v>
      </c>
      <c r="S31" s="73">
        <f>'Mérida oeste'!F34*1000000</f>
        <v>35534.360554799998</v>
      </c>
      <c r="T31" s="74">
        <f t="shared" si="9"/>
        <v>953.71073267002862</v>
      </c>
      <c r="V31" s="78">
        <f t="shared" si="4"/>
        <v>9125</v>
      </c>
      <c r="W31" s="79">
        <f t="shared" si="10"/>
        <v>322246.36375000002</v>
      </c>
      <c r="Y31" s="76">
        <f t="shared" si="11"/>
        <v>77.446030396137857</v>
      </c>
      <c r="Z31" s="73">
        <f t="shared" si="12"/>
        <v>324.25104006255003</v>
      </c>
      <c r="AA31" s="74">
        <f t="shared" si="13"/>
        <v>307.32981567226506</v>
      </c>
      <c r="AE31" s="121" t="str">
        <f t="shared" si="5"/>
        <v>942785</v>
      </c>
      <c r="AF31" s="142"/>
      <c r="AG31" s="143"/>
      <c r="AH31" s="144"/>
      <c r="AI31" s="145">
        <f t="shared" si="0"/>
        <v>942785</v>
      </c>
      <c r="AJ31" s="146">
        <f t="shared" si="6"/>
        <v>942785</v>
      </c>
      <c r="AK31" s="122"/>
      <c r="AL31" s="138">
        <f t="shared" si="7"/>
        <v>0</v>
      </c>
      <c r="AM31" s="147">
        <f t="shared" si="7"/>
        <v>9125</v>
      </c>
      <c r="AN31" s="148">
        <f t="shared" si="8"/>
        <v>9125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12</v>
      </c>
      <c r="E32" s="68">
        <v>30</v>
      </c>
      <c r="F32" s="69">
        <v>951910</v>
      </c>
      <c r="G32" s="68">
        <v>0</v>
      </c>
      <c r="H32" s="69">
        <v>653040</v>
      </c>
      <c r="I32" s="68">
        <v>0</v>
      </c>
      <c r="J32" s="68">
        <v>3</v>
      </c>
      <c r="K32" s="68">
        <v>0</v>
      </c>
      <c r="L32" s="69">
        <v>311.09120000000001</v>
      </c>
      <c r="M32" s="69">
        <v>26</v>
      </c>
      <c r="N32" s="70">
        <v>0</v>
      </c>
      <c r="O32" s="71">
        <v>10591</v>
      </c>
      <c r="P32" s="58">
        <f t="shared" si="2"/>
        <v>10591</v>
      </c>
      <c r="Q32" s="38">
        <v>30</v>
      </c>
      <c r="R32" s="77">
        <f t="shared" si="3"/>
        <v>8445.802958082546</v>
      </c>
      <c r="S32" s="73">
        <f>'Mérida oeste'!F35*1000000</f>
        <v>35360.887824900004</v>
      </c>
      <c r="T32" s="74">
        <f t="shared" si="9"/>
        <v>949.05487839973568</v>
      </c>
      <c r="V32" s="78">
        <f t="shared" si="4"/>
        <v>10591</v>
      </c>
      <c r="W32" s="79">
        <f t="shared" si="10"/>
        <v>374017.66996999999</v>
      </c>
      <c r="Y32" s="76">
        <f t="shared" si="11"/>
        <v>89.449499129052256</v>
      </c>
      <c r="Z32" s="73">
        <f t="shared" si="12"/>
        <v>374.50716295351594</v>
      </c>
      <c r="AA32" s="74">
        <f t="shared" si="13"/>
        <v>354.96329429273084</v>
      </c>
      <c r="AE32" s="121" t="str">
        <f t="shared" si="5"/>
        <v>951910</v>
      </c>
      <c r="AF32" s="142"/>
      <c r="AG32" s="143"/>
      <c r="AH32" s="144"/>
      <c r="AI32" s="145">
        <f t="shared" si="0"/>
        <v>951910</v>
      </c>
      <c r="AJ32" s="146">
        <f t="shared" si="6"/>
        <v>951910</v>
      </c>
      <c r="AK32" s="122"/>
      <c r="AL32" s="138">
        <f t="shared" si="7"/>
        <v>0</v>
      </c>
      <c r="AM32" s="147">
        <f t="shared" si="7"/>
        <v>10591</v>
      </c>
      <c r="AN32" s="148">
        <f t="shared" si="8"/>
        <v>10591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12</v>
      </c>
      <c r="E33" s="68">
        <v>31</v>
      </c>
      <c r="F33" s="69">
        <v>962501</v>
      </c>
      <c r="G33" s="68">
        <v>0</v>
      </c>
      <c r="H33" s="69">
        <v>653040</v>
      </c>
      <c r="I33" s="68">
        <v>0</v>
      </c>
      <c r="J33" s="68">
        <v>3</v>
      </c>
      <c r="K33" s="68">
        <v>0</v>
      </c>
      <c r="L33" s="69">
        <v>311.09120000000001</v>
      </c>
      <c r="M33" s="69">
        <v>26</v>
      </c>
      <c r="N33" s="70">
        <v>0</v>
      </c>
      <c r="O33" s="71">
        <v>5309</v>
      </c>
      <c r="P33" s="58">
        <f t="shared" si="2"/>
        <v>5309</v>
      </c>
      <c r="Q33" s="38">
        <v>31</v>
      </c>
      <c r="R33" s="80">
        <f t="shared" si="3"/>
        <v>8471.786509386644</v>
      </c>
      <c r="S33" s="81">
        <f>'Mérida oeste'!F36*1000000</f>
        <v>35469.675757500001</v>
      </c>
      <c r="T33" s="82">
        <f t="shared" si="9"/>
        <v>951.97465005977722</v>
      </c>
      <c r="V33" s="83">
        <f t="shared" si="4"/>
        <v>5309</v>
      </c>
      <c r="W33" s="84">
        <f t="shared" si="10"/>
        <v>187485.58303000001</v>
      </c>
      <c r="Y33" s="76">
        <f t="shared" si="11"/>
        <v>44.976714578333691</v>
      </c>
      <c r="Z33" s="73">
        <f t="shared" si="12"/>
        <v>188.30850859656752</v>
      </c>
      <c r="AA33" s="74">
        <f t="shared" si="13"/>
        <v>178.48152229623756</v>
      </c>
      <c r="AE33" s="121" t="str">
        <f t="shared" si="5"/>
        <v>962501</v>
      </c>
      <c r="AF33" s="142"/>
      <c r="AG33" s="143"/>
      <c r="AH33" s="144"/>
      <c r="AI33" s="145">
        <f t="shared" si="0"/>
        <v>962501</v>
      </c>
      <c r="AJ33" s="146">
        <f t="shared" si="6"/>
        <v>962501</v>
      </c>
      <c r="AK33" s="122"/>
      <c r="AL33" s="138">
        <f t="shared" si="7"/>
        <v>0</v>
      </c>
      <c r="AM33" s="150">
        <f t="shared" si="7"/>
        <v>5309</v>
      </c>
      <c r="AN33" s="148">
        <f t="shared" si="8"/>
        <v>5309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2014</v>
      </c>
      <c r="D34" s="87">
        <v>1</v>
      </c>
      <c r="E34" s="87">
        <v>1</v>
      </c>
      <c r="F34" s="88">
        <v>967810</v>
      </c>
      <c r="G34" s="87">
        <v>0</v>
      </c>
      <c r="H34" s="88">
        <v>653040</v>
      </c>
      <c r="I34" s="87">
        <v>0</v>
      </c>
      <c r="J34" s="87">
        <v>3</v>
      </c>
      <c r="K34" s="87">
        <v>0</v>
      </c>
      <c r="L34" s="88">
        <v>311.09120000000001</v>
      </c>
      <c r="M34" s="88">
        <v>26</v>
      </c>
      <c r="N34" s="89">
        <v>0</v>
      </c>
      <c r="O34" s="90">
        <v>2285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967810</v>
      </c>
      <c r="AF34" s="151"/>
      <c r="AG34" s="152"/>
      <c r="AH34" s="153"/>
      <c r="AI34" s="154">
        <f t="shared" si="0"/>
        <v>967810</v>
      </c>
      <c r="AJ34" s="155">
        <f t="shared" si="6"/>
        <v>967810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315.36470000000003</v>
      </c>
      <c r="M36" s="101">
        <f>MAX(M3:M34)</f>
        <v>27.3</v>
      </c>
      <c r="N36" s="99" t="s">
        <v>10</v>
      </c>
      <c r="O36" s="101">
        <f>SUM(O3:O33)</f>
        <v>248275</v>
      </c>
      <c r="Q36" s="99" t="s">
        <v>45</v>
      </c>
      <c r="R36" s="102">
        <f>AVERAGE(R3:R33)</f>
        <v>8358.587443636221</v>
      </c>
      <c r="S36" s="102">
        <f>AVERAGE(S3:S33)</f>
        <v>34995.73390901614</v>
      </c>
      <c r="T36" s="103">
        <f>AVERAGE(T3:T33)</f>
        <v>939.25447104140187</v>
      </c>
      <c r="V36" s="104">
        <f>SUM(V3:V33)</f>
        <v>248275</v>
      </c>
      <c r="W36" s="105">
        <f>SUM(W3:W33)</f>
        <v>8767749.6942500006</v>
      </c>
      <c r="Y36" s="106">
        <f>SUM(Y3:Y33)</f>
        <v>2073.7415072649528</v>
      </c>
      <c r="Z36" s="107">
        <f>SUM(Z3:Z33)</f>
        <v>8682.3409426169055</v>
      </c>
      <c r="AA36" s="108">
        <f>SUM(AA3:AA33)</f>
        <v>8229.2480572567292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26091482</v>
      </c>
      <c r="AK36" s="162" t="s">
        <v>50</v>
      </c>
      <c r="AL36" s="163"/>
      <c r="AM36" s="163"/>
      <c r="AN36" s="161">
        <f>SUM(AN3:AN33)</f>
        <v>248275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312.03665312500016</v>
      </c>
      <c r="M37" s="109">
        <f>AVERAGE(M3:M34)</f>
        <v>25.781249999999993</v>
      </c>
      <c r="N37" s="99" t="s">
        <v>46</v>
      </c>
      <c r="O37" s="110">
        <f>O36*35.31467</f>
        <v>8767749.6942500006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311.04169999999999</v>
      </c>
      <c r="M38" s="110">
        <f>MIN(M3:M34)</f>
        <v>23.8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343.24031843750021</v>
      </c>
      <c r="M44" s="118">
        <f>M37*(1+$L$43)</f>
        <v>28.359374999999993</v>
      </c>
    </row>
    <row r="45" spans="1:42" x14ac:dyDescent="0.2">
      <c r="K45" s="117" t="s">
        <v>59</v>
      </c>
      <c r="L45" s="118">
        <f>L37*(1-$L$43)</f>
        <v>280.83298781250016</v>
      </c>
      <c r="M45" s="118">
        <f>M37*(1-$L$43)</f>
        <v>23.203124999999993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Mérida oeste</vt:lpstr>
      <vt:lpstr>Rotoplas</vt:lpstr>
      <vt:lpstr>Maseca</vt:lpstr>
      <vt:lpstr>Barcel</vt:lpstr>
      <vt:lpstr>Avícola</vt:lpstr>
      <vt:lpstr>Hoja1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2014-05-08T17:25:19Z</dcterms:modified>
</cp:coreProperties>
</file>