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/>
  <bookViews>
    <workbookView xWindow="1740" yWindow="45" windowWidth="13515" windowHeight="7740" tabRatio="848" activeTab="4"/>
  </bookViews>
  <sheets>
    <sheet name="Mérida oeste" sheetId="6931" r:id="rId1"/>
    <sheet name="Rotoplas" sheetId="6942" r:id="rId2"/>
    <sheet name="Maseca" sheetId="6936" r:id="rId3"/>
    <sheet name="Barcel" sheetId="6937" r:id="rId4"/>
    <sheet name="Avícola" sheetId="6935" r:id="rId5"/>
  </sheets>
  <calcPr calcId="145621"/>
</workbook>
</file>

<file path=xl/calcChain.xml><?xml version="1.0" encoding="utf-8"?>
<calcChain xmlns="http://schemas.openxmlformats.org/spreadsheetml/2006/main">
  <c r="AG37" i="6935" l="1"/>
  <c r="AG36" i="6935"/>
  <c r="AE34" i="6935"/>
  <c r="AI34" i="6935" s="1"/>
  <c r="AJ34" i="6935" s="1"/>
  <c r="AL33" i="6935"/>
  <c r="AE33" i="6935"/>
  <c r="AI33" i="6935" s="1"/>
  <c r="AL32" i="6935"/>
  <c r="AE32" i="6935"/>
  <c r="AI32" i="6935" s="1"/>
  <c r="AJ32" i="6935" s="1"/>
  <c r="AL31" i="6935"/>
  <c r="AE31" i="6935"/>
  <c r="AI31" i="6935" s="1"/>
  <c r="AL30" i="6935"/>
  <c r="AE30" i="6935"/>
  <c r="AI30" i="6935" s="1"/>
  <c r="AJ30" i="6935" s="1"/>
  <c r="AL29" i="6935"/>
  <c r="AE29" i="6935"/>
  <c r="AI29" i="6935" s="1"/>
  <c r="AJ29" i="6935" s="1"/>
  <c r="AL28" i="6935"/>
  <c r="AE28" i="6935"/>
  <c r="AI28" i="6935" s="1"/>
  <c r="AJ28" i="6935" s="1"/>
  <c r="AL27" i="6935"/>
  <c r="AE27" i="6935"/>
  <c r="AI27" i="6935" s="1"/>
  <c r="AL26" i="6935"/>
  <c r="AE26" i="6935"/>
  <c r="AI26" i="6935" s="1"/>
  <c r="AJ26" i="6935" s="1"/>
  <c r="AL25" i="6935"/>
  <c r="AE25" i="6935"/>
  <c r="AI25" i="6935" s="1"/>
  <c r="AJ25" i="6935" s="1"/>
  <c r="AL24" i="6935"/>
  <c r="AE24" i="6935"/>
  <c r="AI24" i="6935" s="1"/>
  <c r="AJ24" i="6935" s="1"/>
  <c r="AL23" i="6935"/>
  <c r="AE23" i="6935"/>
  <c r="AI23" i="6935" s="1"/>
  <c r="AL22" i="6935"/>
  <c r="AE22" i="6935"/>
  <c r="AI22" i="6935" s="1"/>
  <c r="AJ22" i="6935" s="1"/>
  <c r="AL21" i="6935"/>
  <c r="AE21" i="6935"/>
  <c r="AI21" i="6935" s="1"/>
  <c r="AJ21" i="6935" s="1"/>
  <c r="AL20" i="6935"/>
  <c r="AE20" i="6935"/>
  <c r="AI20" i="6935" s="1"/>
  <c r="AJ20" i="6935" s="1"/>
  <c r="AL19" i="6935"/>
  <c r="AE19" i="6935"/>
  <c r="AI19" i="6935" s="1"/>
  <c r="AL18" i="6935"/>
  <c r="AE18" i="6935"/>
  <c r="AI18" i="6935" s="1"/>
  <c r="AJ18" i="6935" s="1"/>
  <c r="AL17" i="6935"/>
  <c r="AE17" i="6935"/>
  <c r="AI17" i="6935" s="1"/>
  <c r="AL16" i="6935"/>
  <c r="AE16" i="6935"/>
  <c r="AI16" i="6935" s="1"/>
  <c r="AJ16" i="6935" s="1"/>
  <c r="AL15" i="6935"/>
  <c r="AE15" i="6935"/>
  <c r="AI15" i="6935" s="1"/>
  <c r="AJ15" i="6935" s="1"/>
  <c r="AL14" i="6935"/>
  <c r="AE14" i="6935"/>
  <c r="AI14" i="6935" s="1"/>
  <c r="AJ14" i="6935" s="1"/>
  <c r="AL13" i="6935"/>
  <c r="AE13" i="6935"/>
  <c r="AI13" i="6935" s="1"/>
  <c r="AJ13" i="6935" s="1"/>
  <c r="AL12" i="6935"/>
  <c r="AE12" i="6935"/>
  <c r="AI12" i="6935" s="1"/>
  <c r="AJ12" i="6935" s="1"/>
  <c r="AL11" i="6935"/>
  <c r="AE11" i="6935"/>
  <c r="AI11" i="6935" s="1"/>
  <c r="AM11" i="6935" s="1"/>
  <c r="AN11" i="6935" s="1"/>
  <c r="AO11" i="6935" s="1"/>
  <c r="AL10" i="6935"/>
  <c r="AE10" i="6935"/>
  <c r="AI10" i="6935" s="1"/>
  <c r="AJ10" i="6935" s="1"/>
  <c r="AL9" i="6935"/>
  <c r="AE9" i="6935"/>
  <c r="AI9" i="6935" s="1"/>
  <c r="AL8" i="6935"/>
  <c r="AE8" i="6935"/>
  <c r="AI8" i="6935" s="1"/>
  <c r="AJ8" i="6935" s="1"/>
  <c r="AL7" i="6935"/>
  <c r="AE7" i="6935"/>
  <c r="AI7" i="6935" s="1"/>
  <c r="AJ7" i="6935" s="1"/>
  <c r="AL6" i="6935"/>
  <c r="AE6" i="6935"/>
  <c r="AI6" i="6935" s="1"/>
  <c r="AJ6" i="6935" s="1"/>
  <c r="AL5" i="6935"/>
  <c r="AE5" i="6935"/>
  <c r="AI5" i="6935" s="1"/>
  <c r="AJ5" i="6935" s="1"/>
  <c r="AL4" i="6935"/>
  <c r="AE4" i="6935"/>
  <c r="AI4" i="6935" s="1"/>
  <c r="AJ4" i="6935" s="1"/>
  <c r="AL3" i="6935"/>
  <c r="AE3" i="6935"/>
  <c r="AI3" i="6935" s="1"/>
  <c r="AJ3" i="6935" s="1"/>
  <c r="AG37" i="6937"/>
  <c r="AG36" i="6937"/>
  <c r="AE34" i="6937"/>
  <c r="AI34" i="6937" s="1"/>
  <c r="AJ34" i="6937" s="1"/>
  <c r="AL33" i="6937"/>
  <c r="AE33" i="6937"/>
  <c r="AI33" i="6937" s="1"/>
  <c r="AJ33" i="6937" s="1"/>
  <c r="AL32" i="6937"/>
  <c r="AE32" i="6937"/>
  <c r="AI32" i="6937" s="1"/>
  <c r="AJ32" i="6937" s="1"/>
  <c r="AL31" i="6937"/>
  <c r="AE31" i="6937"/>
  <c r="AI31" i="6937" s="1"/>
  <c r="AJ31" i="6937" s="1"/>
  <c r="AL30" i="6937"/>
  <c r="AE30" i="6937"/>
  <c r="AI30" i="6937" s="1"/>
  <c r="AJ30" i="6937" s="1"/>
  <c r="AL29" i="6937"/>
  <c r="AE29" i="6937"/>
  <c r="AI29" i="6937" s="1"/>
  <c r="AJ29" i="6937" s="1"/>
  <c r="AL28" i="6937"/>
  <c r="AE28" i="6937"/>
  <c r="AI28" i="6937" s="1"/>
  <c r="AJ28" i="6937" s="1"/>
  <c r="AL27" i="6937"/>
  <c r="AE27" i="6937"/>
  <c r="AI27" i="6937" s="1"/>
  <c r="AJ27" i="6937" s="1"/>
  <c r="AL26" i="6937"/>
  <c r="AE26" i="6937"/>
  <c r="AI26" i="6937" s="1"/>
  <c r="AJ26" i="6937" s="1"/>
  <c r="AL25" i="6937"/>
  <c r="AE25" i="6937"/>
  <c r="AI25" i="6937" s="1"/>
  <c r="AJ25" i="6937" s="1"/>
  <c r="AL24" i="6937"/>
  <c r="AE24" i="6937"/>
  <c r="AI24" i="6937" s="1"/>
  <c r="AJ24" i="6937" s="1"/>
  <c r="AL23" i="6937"/>
  <c r="AE23" i="6937"/>
  <c r="AI23" i="6937" s="1"/>
  <c r="AJ23" i="6937" s="1"/>
  <c r="AL22" i="6937"/>
  <c r="AE22" i="6937"/>
  <c r="AI22" i="6937" s="1"/>
  <c r="AJ22" i="6937" s="1"/>
  <c r="AL21" i="6937"/>
  <c r="AE21" i="6937"/>
  <c r="AI21" i="6937" s="1"/>
  <c r="AJ21" i="6937" s="1"/>
  <c r="AL20" i="6937"/>
  <c r="AE20" i="6937"/>
  <c r="AI20" i="6937" s="1"/>
  <c r="AJ20" i="6937" s="1"/>
  <c r="AL19" i="6937"/>
  <c r="AE19" i="6937"/>
  <c r="AI19" i="6937" s="1"/>
  <c r="AJ19" i="6937" s="1"/>
  <c r="AL18" i="6937"/>
  <c r="AE18" i="6937"/>
  <c r="AI18" i="6937" s="1"/>
  <c r="AJ18" i="6937" s="1"/>
  <c r="AL17" i="6937"/>
  <c r="AE17" i="6937"/>
  <c r="AI17" i="6937" s="1"/>
  <c r="AJ17" i="6937" s="1"/>
  <c r="AL16" i="6937"/>
  <c r="AE16" i="6937"/>
  <c r="AI16" i="6937" s="1"/>
  <c r="AJ16" i="6937" s="1"/>
  <c r="AL15" i="6937"/>
  <c r="AE15" i="6937"/>
  <c r="AI15" i="6937" s="1"/>
  <c r="AJ15" i="6937" s="1"/>
  <c r="AL14" i="6937"/>
  <c r="AE14" i="6937"/>
  <c r="AI14" i="6937" s="1"/>
  <c r="AJ14" i="6937" s="1"/>
  <c r="AL13" i="6937"/>
  <c r="AE13" i="6937"/>
  <c r="AI13" i="6937" s="1"/>
  <c r="AJ13" i="6937" s="1"/>
  <c r="AL12" i="6937"/>
  <c r="AE12" i="6937"/>
  <c r="AI12" i="6937" s="1"/>
  <c r="AJ12" i="6937" s="1"/>
  <c r="AL11" i="6937"/>
  <c r="AE11" i="6937"/>
  <c r="AI11" i="6937" s="1"/>
  <c r="AJ11" i="6937" s="1"/>
  <c r="AL10" i="6937"/>
  <c r="AE10" i="6937"/>
  <c r="AI10" i="6937" s="1"/>
  <c r="AJ10" i="6937" s="1"/>
  <c r="AL9" i="6937"/>
  <c r="AE9" i="6937"/>
  <c r="AI9" i="6937" s="1"/>
  <c r="AJ9" i="6937" s="1"/>
  <c r="AL8" i="6937"/>
  <c r="AE8" i="6937"/>
  <c r="AI8" i="6937" s="1"/>
  <c r="AJ8" i="6937" s="1"/>
  <c r="AL7" i="6937"/>
  <c r="AE7" i="6937"/>
  <c r="AI7" i="6937" s="1"/>
  <c r="AJ7" i="6937" s="1"/>
  <c r="AL6" i="6937"/>
  <c r="AE6" i="6937"/>
  <c r="AI6" i="6937" s="1"/>
  <c r="AJ6" i="6937" s="1"/>
  <c r="AL5" i="6937"/>
  <c r="AE5" i="6937"/>
  <c r="AI5" i="6937" s="1"/>
  <c r="AJ5" i="6937" s="1"/>
  <c r="AL4" i="6937"/>
  <c r="AE4" i="6937"/>
  <c r="AI4" i="6937" s="1"/>
  <c r="AJ4" i="6937" s="1"/>
  <c r="AL3" i="6937"/>
  <c r="AE3" i="6937"/>
  <c r="AI3" i="6937" s="1"/>
  <c r="AJ3" i="6937" s="1"/>
  <c r="AG37" i="6936"/>
  <c r="AG36" i="6936"/>
  <c r="AE34" i="6936"/>
  <c r="AI34" i="6936" s="1"/>
  <c r="AJ34" i="6936" s="1"/>
  <c r="AL33" i="6936"/>
  <c r="AE33" i="6936"/>
  <c r="AI33" i="6936" s="1"/>
  <c r="AJ33" i="6936"/>
  <c r="AL32" i="6936"/>
  <c r="AE32" i="6936"/>
  <c r="AI32" i="6936" s="1"/>
  <c r="AJ32" i="6936" s="1"/>
  <c r="AL31" i="6936"/>
  <c r="AE31" i="6936"/>
  <c r="AI31" i="6936" s="1"/>
  <c r="AJ31" i="6936" s="1"/>
  <c r="AL30" i="6936"/>
  <c r="AE30" i="6936"/>
  <c r="AI30" i="6936" s="1"/>
  <c r="AJ30" i="6936" s="1"/>
  <c r="AL29" i="6936"/>
  <c r="AE29" i="6936"/>
  <c r="AI29" i="6936" s="1"/>
  <c r="AJ29" i="6936" s="1"/>
  <c r="AL28" i="6936"/>
  <c r="AE28" i="6936"/>
  <c r="AI28" i="6936" s="1"/>
  <c r="AJ28" i="6936" s="1"/>
  <c r="AL27" i="6936"/>
  <c r="AE27" i="6936"/>
  <c r="AI27" i="6936" s="1"/>
  <c r="AJ27" i="6936" s="1"/>
  <c r="AL26" i="6936"/>
  <c r="AE26" i="6936"/>
  <c r="AI26" i="6936" s="1"/>
  <c r="AJ26" i="6936" s="1"/>
  <c r="AL25" i="6936"/>
  <c r="AE25" i="6936"/>
  <c r="AI25" i="6936" s="1"/>
  <c r="AJ25" i="6936" s="1"/>
  <c r="AL24" i="6936"/>
  <c r="AE24" i="6936"/>
  <c r="AI24" i="6936" s="1"/>
  <c r="AJ24" i="6936" s="1"/>
  <c r="AL23" i="6936"/>
  <c r="AE23" i="6936"/>
  <c r="AI23" i="6936" s="1"/>
  <c r="AJ23" i="6936"/>
  <c r="AL22" i="6936"/>
  <c r="AE22" i="6936"/>
  <c r="AI22" i="6936" s="1"/>
  <c r="AJ22" i="6936" s="1"/>
  <c r="AL21" i="6936"/>
  <c r="AE21" i="6936"/>
  <c r="AI21" i="6936" s="1"/>
  <c r="AM20" i="6936" s="1"/>
  <c r="AL20" i="6936"/>
  <c r="AE20" i="6936"/>
  <c r="AI20" i="6936" s="1"/>
  <c r="AJ20" i="6936" s="1"/>
  <c r="AL19" i="6936"/>
  <c r="AE19" i="6936"/>
  <c r="AI19" i="6936" s="1"/>
  <c r="AJ19" i="6936" s="1"/>
  <c r="AL18" i="6936"/>
  <c r="AE18" i="6936"/>
  <c r="AI18" i="6936" s="1"/>
  <c r="AJ18" i="6936" s="1"/>
  <c r="AL17" i="6936"/>
  <c r="AE17" i="6936"/>
  <c r="AI17" i="6936" s="1"/>
  <c r="AJ17" i="6936" s="1"/>
  <c r="AL16" i="6936"/>
  <c r="AE16" i="6936"/>
  <c r="AI16" i="6936" s="1"/>
  <c r="AJ16" i="6936" s="1"/>
  <c r="AL15" i="6936"/>
  <c r="AE15" i="6936"/>
  <c r="AI15" i="6936" s="1"/>
  <c r="AJ15" i="6936"/>
  <c r="AL14" i="6936"/>
  <c r="AE14" i="6936"/>
  <c r="AI14" i="6936" s="1"/>
  <c r="AJ14" i="6936" s="1"/>
  <c r="AL13" i="6936"/>
  <c r="AE13" i="6936"/>
  <c r="AI13" i="6936" s="1"/>
  <c r="AJ13" i="6936"/>
  <c r="AL12" i="6936"/>
  <c r="AE12" i="6936"/>
  <c r="AI12" i="6936" s="1"/>
  <c r="AJ12" i="6936" s="1"/>
  <c r="AL11" i="6936"/>
  <c r="AE11" i="6936"/>
  <c r="AI11" i="6936" s="1"/>
  <c r="AJ11" i="6936" s="1"/>
  <c r="AL10" i="6936"/>
  <c r="AE10" i="6936"/>
  <c r="AI10" i="6936" s="1"/>
  <c r="AJ10" i="6936" s="1"/>
  <c r="AL9" i="6936"/>
  <c r="AE9" i="6936"/>
  <c r="AI9" i="6936" s="1"/>
  <c r="AJ9" i="6936" s="1"/>
  <c r="AL8" i="6936"/>
  <c r="AE8" i="6936"/>
  <c r="AI8" i="6936" s="1"/>
  <c r="AJ8" i="6936" s="1"/>
  <c r="AL7" i="6936"/>
  <c r="AE7" i="6936"/>
  <c r="AI7" i="6936" s="1"/>
  <c r="AJ7" i="6936" s="1"/>
  <c r="AL6" i="6936"/>
  <c r="AE6" i="6936"/>
  <c r="AI6" i="6936" s="1"/>
  <c r="AJ6" i="6936" s="1"/>
  <c r="AL5" i="6936"/>
  <c r="AE5" i="6936"/>
  <c r="AI5" i="6936" s="1"/>
  <c r="AJ5" i="6936" s="1"/>
  <c r="AL4" i="6936"/>
  <c r="AE4" i="6936"/>
  <c r="AI4" i="6936" s="1"/>
  <c r="AJ4" i="6936" s="1"/>
  <c r="AL3" i="6936"/>
  <c r="AE3" i="6936"/>
  <c r="AI3" i="6936" s="1"/>
  <c r="AJ3" i="6936" s="1"/>
  <c r="AG37" i="6942"/>
  <c r="AG36" i="6942"/>
  <c r="AE34" i="6942"/>
  <c r="AI34" i="6942"/>
  <c r="AJ34" i="6942" s="1"/>
  <c r="AL33" i="6942"/>
  <c r="AE33" i="6942"/>
  <c r="AI33" i="6942"/>
  <c r="AJ33" i="6942" s="1"/>
  <c r="AL32" i="6942"/>
  <c r="AE32" i="6942"/>
  <c r="AI32" i="6942"/>
  <c r="AJ32" i="6942" s="1"/>
  <c r="AL31" i="6942"/>
  <c r="AE31" i="6942"/>
  <c r="AI31" i="6942" s="1"/>
  <c r="AL30" i="6942"/>
  <c r="AE30" i="6942"/>
  <c r="AI30" i="6942" s="1"/>
  <c r="AL29" i="6942"/>
  <c r="AE29" i="6942"/>
  <c r="AI29" i="6942" s="1"/>
  <c r="AL28" i="6942"/>
  <c r="AE28" i="6942"/>
  <c r="AI28" i="6942"/>
  <c r="AJ28" i="6942" s="1"/>
  <c r="AL27" i="6942"/>
  <c r="AE27" i="6942"/>
  <c r="AI27" i="6942" s="1"/>
  <c r="AL26" i="6942"/>
  <c r="AE26" i="6942"/>
  <c r="AI26" i="6942" s="1"/>
  <c r="AL25" i="6942"/>
  <c r="AE25" i="6942"/>
  <c r="AI25" i="6942" s="1"/>
  <c r="AL24" i="6942"/>
  <c r="AE24" i="6942"/>
  <c r="AI24" i="6942" s="1"/>
  <c r="AL23" i="6942"/>
  <c r="AE23" i="6942"/>
  <c r="AI23" i="6942" s="1"/>
  <c r="AL22" i="6942"/>
  <c r="AE22" i="6942"/>
  <c r="AI22" i="6942" s="1"/>
  <c r="AL21" i="6942"/>
  <c r="AE21" i="6942"/>
  <c r="AI21" i="6942" s="1"/>
  <c r="AL20" i="6942"/>
  <c r="AE20" i="6942"/>
  <c r="AI20" i="6942" s="1"/>
  <c r="AL19" i="6942"/>
  <c r="AE19" i="6942"/>
  <c r="AI19" i="6942" s="1"/>
  <c r="AL18" i="6942"/>
  <c r="AE18" i="6942"/>
  <c r="AI18" i="6942" s="1"/>
  <c r="AL17" i="6942"/>
  <c r="AE17" i="6942"/>
  <c r="AI17" i="6942" s="1"/>
  <c r="AL16" i="6942"/>
  <c r="AE16" i="6942"/>
  <c r="AI16" i="6942" s="1"/>
  <c r="AL15" i="6942"/>
  <c r="AE15" i="6942"/>
  <c r="AI15" i="6942"/>
  <c r="AJ15" i="6942" s="1"/>
  <c r="AL14" i="6942"/>
  <c r="AE14" i="6942"/>
  <c r="AI14" i="6942" s="1"/>
  <c r="AL13" i="6942"/>
  <c r="AE13" i="6942"/>
  <c r="AI13" i="6942"/>
  <c r="AJ13" i="6942" s="1"/>
  <c r="AL12" i="6942"/>
  <c r="AE12" i="6942"/>
  <c r="AI12" i="6942" s="1"/>
  <c r="AL11" i="6942"/>
  <c r="AE11" i="6942"/>
  <c r="AI11" i="6942" s="1"/>
  <c r="AL10" i="6942"/>
  <c r="AE10" i="6942"/>
  <c r="AI10" i="6942" s="1"/>
  <c r="AL9" i="6942"/>
  <c r="AE9" i="6942"/>
  <c r="AI9" i="6942"/>
  <c r="AJ9" i="6942" s="1"/>
  <c r="AL8" i="6942"/>
  <c r="AE8" i="6942"/>
  <c r="AI8" i="6942" s="1"/>
  <c r="AL7" i="6942"/>
  <c r="AE7" i="6942"/>
  <c r="AI7" i="6942"/>
  <c r="AJ7" i="6942" s="1"/>
  <c r="AL6" i="6942"/>
  <c r="AE6" i="6942"/>
  <c r="AI6" i="6942" s="1"/>
  <c r="AL5" i="6942"/>
  <c r="AE5" i="6942"/>
  <c r="AI5" i="6942" s="1"/>
  <c r="AL4" i="6942"/>
  <c r="AE4" i="6942"/>
  <c r="AI4" i="6942" s="1"/>
  <c r="AL3" i="6942"/>
  <c r="AE3" i="6942"/>
  <c r="AI3" i="6942" s="1"/>
  <c r="S33" i="6942"/>
  <c r="S32" i="6942"/>
  <c r="R32" i="6942" s="1"/>
  <c r="S31" i="6942"/>
  <c r="S30" i="6942"/>
  <c r="R30" i="6942" s="1"/>
  <c r="S29" i="6942"/>
  <c r="S28" i="6942"/>
  <c r="S27" i="6942"/>
  <c r="S26" i="6942"/>
  <c r="S25" i="6942"/>
  <c r="S24" i="6942"/>
  <c r="R24" i="6942" s="1"/>
  <c r="S23" i="6942"/>
  <c r="S22" i="6942"/>
  <c r="R22" i="6942" s="1"/>
  <c r="S21" i="6942"/>
  <c r="S20" i="6942"/>
  <c r="S19" i="6942"/>
  <c r="S18" i="6942"/>
  <c r="S17" i="6942"/>
  <c r="S16" i="6942"/>
  <c r="R16" i="6942" s="1"/>
  <c r="S15" i="6942"/>
  <c r="S14" i="6942"/>
  <c r="R14" i="6942" s="1"/>
  <c r="S13" i="6942"/>
  <c r="S12" i="6942"/>
  <c r="S11" i="6942"/>
  <c r="S10" i="6942"/>
  <c r="S9" i="6942"/>
  <c r="S8" i="6942"/>
  <c r="R8" i="6942" s="1"/>
  <c r="S7" i="6942"/>
  <c r="S6" i="6942"/>
  <c r="R6" i="6942" s="1"/>
  <c r="S5" i="6942"/>
  <c r="R5" i="6942" s="1"/>
  <c r="T5" i="6942" s="1"/>
  <c r="S4" i="6942"/>
  <c r="R4" i="6942" s="1"/>
  <c r="S3" i="6942"/>
  <c r="S33" i="6936"/>
  <c r="S32" i="6936"/>
  <c r="S31" i="6936"/>
  <c r="S30" i="6936"/>
  <c r="R30" i="6936" s="1"/>
  <c r="S29" i="6936"/>
  <c r="S28" i="6936"/>
  <c r="S27" i="6936"/>
  <c r="S26" i="6936"/>
  <c r="S25" i="6936"/>
  <c r="S24" i="6936"/>
  <c r="Z24" i="6936" s="1"/>
  <c r="S23" i="6936"/>
  <c r="S22" i="6936"/>
  <c r="S21" i="6936"/>
  <c r="S20" i="6936"/>
  <c r="S19" i="6936"/>
  <c r="S18" i="6936"/>
  <c r="S17" i="6936"/>
  <c r="S16" i="6936"/>
  <c r="S15" i="6936"/>
  <c r="S14" i="6936"/>
  <c r="S13" i="6936"/>
  <c r="S12" i="6936"/>
  <c r="S11" i="6936"/>
  <c r="S10" i="6936"/>
  <c r="S9" i="6936"/>
  <c r="S8" i="6936"/>
  <c r="S7" i="6936"/>
  <c r="S6" i="6936"/>
  <c r="S5" i="6936"/>
  <c r="S4" i="6936"/>
  <c r="S3" i="6936"/>
  <c r="S33" i="6937"/>
  <c r="S32" i="6937"/>
  <c r="R32" i="6937" s="1"/>
  <c r="S31" i="6937"/>
  <c r="S30" i="6937"/>
  <c r="R30" i="6937" s="1"/>
  <c r="S29" i="6937"/>
  <c r="S28" i="6937"/>
  <c r="S27" i="6937"/>
  <c r="S26" i="6937"/>
  <c r="S25" i="6937"/>
  <c r="S24" i="6937"/>
  <c r="R24" i="6937" s="1"/>
  <c r="S23" i="6937"/>
  <c r="S22" i="6937"/>
  <c r="R22" i="6937" s="1"/>
  <c r="S21" i="6937"/>
  <c r="S20" i="6937"/>
  <c r="R20" i="6937" s="1"/>
  <c r="S19" i="6937"/>
  <c r="S18" i="6937"/>
  <c r="S17" i="6937"/>
  <c r="S16" i="6937"/>
  <c r="R16" i="6937" s="1"/>
  <c r="S15" i="6937"/>
  <c r="S14" i="6937"/>
  <c r="R14" i="6937" s="1"/>
  <c r="S13" i="6937"/>
  <c r="S12" i="6937"/>
  <c r="S11" i="6937"/>
  <c r="S10" i="6937"/>
  <c r="S9" i="6937"/>
  <c r="S8" i="6937"/>
  <c r="R8" i="6937" s="1"/>
  <c r="S7" i="6937"/>
  <c r="S6" i="6937"/>
  <c r="R6" i="6937" s="1"/>
  <c r="T6" i="6937" s="1"/>
  <c r="S5" i="6937"/>
  <c r="S4" i="6937"/>
  <c r="S3" i="6937"/>
  <c r="S4" i="6935"/>
  <c r="R4" i="6935" s="1"/>
  <c r="S5" i="6935"/>
  <c r="S6" i="6935"/>
  <c r="S7" i="6935"/>
  <c r="S8" i="6935"/>
  <c r="R8" i="6935" s="1"/>
  <c r="S9" i="6935"/>
  <c r="S10" i="6935"/>
  <c r="R10" i="6935" s="1"/>
  <c r="T10" i="6935" s="1"/>
  <c r="S11" i="6935"/>
  <c r="S12" i="6935"/>
  <c r="R12" i="6935" s="1"/>
  <c r="T12" i="6935" s="1"/>
  <c r="S13" i="6935"/>
  <c r="S14" i="6935"/>
  <c r="S15" i="6935"/>
  <c r="S16" i="6935"/>
  <c r="S17" i="6935"/>
  <c r="S18" i="6935"/>
  <c r="S19" i="6935"/>
  <c r="S20" i="6935"/>
  <c r="S21" i="6935"/>
  <c r="S22" i="6935"/>
  <c r="S23" i="6935"/>
  <c r="S24" i="6935"/>
  <c r="S25" i="6935"/>
  <c r="S26" i="6935"/>
  <c r="R26" i="6935" s="1"/>
  <c r="T26" i="6935" s="1"/>
  <c r="S27" i="6935"/>
  <c r="S28" i="6935"/>
  <c r="R28" i="6935" s="1"/>
  <c r="T28" i="6935" s="1"/>
  <c r="S29" i="6935"/>
  <c r="S30" i="6935"/>
  <c r="R30" i="6935" s="1"/>
  <c r="T30" i="6935" s="1"/>
  <c r="S31" i="6935"/>
  <c r="S32" i="6935"/>
  <c r="R32" i="6935" s="1"/>
  <c r="T32" i="6935" s="1"/>
  <c r="S33" i="6935"/>
  <c r="S3" i="6935"/>
  <c r="M38" i="6935"/>
  <c r="L38" i="6935"/>
  <c r="M37" i="6935"/>
  <c r="M45" i="6935" s="1"/>
  <c r="L37" i="6935"/>
  <c r="L44" i="6935" s="1"/>
  <c r="O36" i="6935"/>
  <c r="O37" i="6935" s="1"/>
  <c r="M36" i="6935"/>
  <c r="L36" i="6935"/>
  <c r="E36" i="6935"/>
  <c r="V33" i="6935"/>
  <c r="P33" i="6935"/>
  <c r="V32" i="6935"/>
  <c r="W32" i="6935" s="1"/>
  <c r="P32" i="6935"/>
  <c r="V31" i="6935"/>
  <c r="W31" i="6935" s="1"/>
  <c r="P31" i="6935"/>
  <c r="V30" i="6935"/>
  <c r="W30" i="6935" s="1"/>
  <c r="P30" i="6935"/>
  <c r="V29" i="6935"/>
  <c r="P29" i="6935"/>
  <c r="V28" i="6935"/>
  <c r="W28" i="6935" s="1"/>
  <c r="Z28" i="6935"/>
  <c r="P28" i="6935"/>
  <c r="V27" i="6935"/>
  <c r="P27" i="6935"/>
  <c r="V26" i="6935"/>
  <c r="P26" i="6935"/>
  <c r="V25" i="6935"/>
  <c r="Z25" i="6935" s="1"/>
  <c r="P25" i="6935"/>
  <c r="V24" i="6935"/>
  <c r="W24" i="6935" s="1"/>
  <c r="P24" i="6935"/>
  <c r="V23" i="6935"/>
  <c r="Z23" i="6935" s="1"/>
  <c r="P23" i="6935"/>
  <c r="V22" i="6935"/>
  <c r="P22" i="6935"/>
  <c r="V21" i="6935"/>
  <c r="P21" i="6935"/>
  <c r="V20" i="6935"/>
  <c r="W20" i="6935" s="1"/>
  <c r="P20" i="6935"/>
  <c r="V19" i="6935"/>
  <c r="Z19" i="6935" s="1"/>
  <c r="P19" i="6935"/>
  <c r="V18" i="6935"/>
  <c r="P18" i="6935"/>
  <c r="V17" i="6935"/>
  <c r="P17" i="6935"/>
  <c r="V16" i="6935"/>
  <c r="W16" i="6935" s="1"/>
  <c r="R16" i="6935"/>
  <c r="T16" i="6935" s="1"/>
  <c r="P16" i="6935"/>
  <c r="V15" i="6935"/>
  <c r="Z15" i="6935" s="1"/>
  <c r="P15" i="6935"/>
  <c r="V14" i="6935"/>
  <c r="Y14" i="6935" s="1"/>
  <c r="R14" i="6935"/>
  <c r="T14" i="6935" s="1"/>
  <c r="P14" i="6935"/>
  <c r="V13" i="6935"/>
  <c r="P13" i="6935"/>
  <c r="W12" i="6935"/>
  <c r="V12" i="6935"/>
  <c r="P12" i="6935"/>
  <c r="V11" i="6935"/>
  <c r="Z11" i="6935" s="1"/>
  <c r="P11" i="6935"/>
  <c r="V10" i="6935"/>
  <c r="P10" i="6935"/>
  <c r="V9" i="6935"/>
  <c r="Y9" i="6935" s="1"/>
  <c r="P9" i="6935"/>
  <c r="V8" i="6935"/>
  <c r="W8" i="6935" s="1"/>
  <c r="P8" i="6935"/>
  <c r="V7" i="6935"/>
  <c r="Z7" i="6935" s="1"/>
  <c r="P7" i="6935"/>
  <c r="V6" i="6935"/>
  <c r="W6" i="6935" s="1"/>
  <c r="R6" i="6935"/>
  <c r="P6" i="6935"/>
  <c r="V5" i="6935"/>
  <c r="P5" i="6935"/>
  <c r="V4" i="6935"/>
  <c r="W4" i="6935" s="1"/>
  <c r="T4" i="6935"/>
  <c r="P4" i="6935"/>
  <c r="V3" i="6935"/>
  <c r="P3" i="6935"/>
  <c r="M38" i="6937"/>
  <c r="L38" i="6937"/>
  <c r="M37" i="6937"/>
  <c r="M45" i="6937" s="1"/>
  <c r="L37" i="6937"/>
  <c r="L44" i="6937" s="1"/>
  <c r="O36" i="6937"/>
  <c r="O37" i="6937" s="1"/>
  <c r="M36" i="6937"/>
  <c r="L36" i="6937"/>
  <c r="E36" i="6937"/>
  <c r="V33" i="6937"/>
  <c r="Z33" i="6937"/>
  <c r="P33" i="6937"/>
  <c r="V32" i="6937"/>
  <c r="Z32" i="6937" s="1"/>
  <c r="T32" i="6937"/>
  <c r="P32" i="6937"/>
  <c r="V31" i="6937"/>
  <c r="Z31" i="6937" s="1"/>
  <c r="P31" i="6937"/>
  <c r="V30" i="6937"/>
  <c r="Z30" i="6937" s="1"/>
  <c r="T30" i="6937"/>
  <c r="P30" i="6937"/>
  <c r="V29" i="6937"/>
  <c r="Z29" i="6937" s="1"/>
  <c r="P29" i="6937"/>
  <c r="V28" i="6937"/>
  <c r="W28" i="6937" s="1"/>
  <c r="R28" i="6937"/>
  <c r="P28" i="6937"/>
  <c r="V27" i="6937"/>
  <c r="Z27" i="6937" s="1"/>
  <c r="P27" i="6937"/>
  <c r="V26" i="6937"/>
  <c r="W26" i="6937" s="1"/>
  <c r="R26" i="6937"/>
  <c r="P26" i="6937"/>
  <c r="V25" i="6937"/>
  <c r="Z25" i="6937" s="1"/>
  <c r="P25" i="6937"/>
  <c r="V24" i="6937"/>
  <c r="T24" i="6937"/>
  <c r="P24" i="6937"/>
  <c r="V23" i="6937"/>
  <c r="Z23" i="6937" s="1"/>
  <c r="P23" i="6937"/>
  <c r="V22" i="6937"/>
  <c r="T22" i="6937"/>
  <c r="P22" i="6937"/>
  <c r="V21" i="6937"/>
  <c r="Z21" i="6937" s="1"/>
  <c r="P21" i="6937"/>
  <c r="V20" i="6937"/>
  <c r="W20" i="6937" s="1"/>
  <c r="P20" i="6937"/>
  <c r="V19" i="6937"/>
  <c r="Z19" i="6937" s="1"/>
  <c r="P19" i="6937"/>
  <c r="V18" i="6937"/>
  <c r="W18" i="6937"/>
  <c r="R18" i="6937"/>
  <c r="P18" i="6937"/>
  <c r="V17" i="6937"/>
  <c r="Z17" i="6937"/>
  <c r="P17" i="6937"/>
  <c r="V16" i="6937"/>
  <c r="W16" i="6937" s="1"/>
  <c r="AA16" i="6937" s="1"/>
  <c r="T16" i="6937"/>
  <c r="P16" i="6937"/>
  <c r="V15" i="6937"/>
  <c r="Z15" i="6937" s="1"/>
  <c r="P15" i="6937"/>
  <c r="V14" i="6937"/>
  <c r="W14" i="6937" s="1"/>
  <c r="T14" i="6937"/>
  <c r="P14" i="6937"/>
  <c r="V13" i="6937"/>
  <c r="Z13" i="6937" s="1"/>
  <c r="P13" i="6937"/>
  <c r="V12" i="6937"/>
  <c r="W12" i="6937" s="1"/>
  <c r="R12" i="6937"/>
  <c r="P12" i="6937"/>
  <c r="V11" i="6937"/>
  <c r="Z11" i="6937" s="1"/>
  <c r="P11" i="6937"/>
  <c r="V10" i="6937"/>
  <c r="Z10" i="6937" s="1"/>
  <c r="R10" i="6937"/>
  <c r="P10" i="6937"/>
  <c r="V9" i="6937"/>
  <c r="Y9" i="6937" s="1"/>
  <c r="P9" i="6937"/>
  <c r="V8" i="6937"/>
  <c r="Z8" i="6937" s="1"/>
  <c r="T8" i="6937"/>
  <c r="P8" i="6937"/>
  <c r="V7" i="6937"/>
  <c r="P7" i="6937"/>
  <c r="V6" i="6937"/>
  <c r="P6" i="6937"/>
  <c r="V5" i="6937"/>
  <c r="Z5" i="6937" s="1"/>
  <c r="P5" i="6937"/>
  <c r="V4" i="6937"/>
  <c r="W4" i="6937" s="1"/>
  <c r="R4" i="6937"/>
  <c r="P4" i="6937"/>
  <c r="V3" i="6937"/>
  <c r="P3" i="6937"/>
  <c r="M38" i="6936"/>
  <c r="L38" i="6936"/>
  <c r="M37" i="6936"/>
  <c r="M45" i="6936" s="1"/>
  <c r="L37" i="6936"/>
  <c r="L44" i="6936" s="1"/>
  <c r="O36" i="6936"/>
  <c r="O37" i="6936" s="1"/>
  <c r="M36" i="6936"/>
  <c r="L36" i="6936"/>
  <c r="E36" i="6936"/>
  <c r="V33" i="6936"/>
  <c r="P33" i="6936"/>
  <c r="W32" i="6936"/>
  <c r="V32" i="6936"/>
  <c r="Z32" i="6936"/>
  <c r="R32" i="6936"/>
  <c r="Y32" i="6936" s="1"/>
  <c r="P32" i="6936"/>
  <c r="V31" i="6936"/>
  <c r="Z31" i="6936"/>
  <c r="P31" i="6936"/>
  <c r="V30" i="6936"/>
  <c r="W30" i="6936" s="1"/>
  <c r="Z30" i="6936"/>
  <c r="P30" i="6936"/>
  <c r="V29" i="6936"/>
  <c r="P29" i="6936"/>
  <c r="V28" i="6936"/>
  <c r="R28" i="6936"/>
  <c r="T28" i="6936" s="1"/>
  <c r="P28" i="6936"/>
  <c r="V27" i="6936"/>
  <c r="Z27" i="6936"/>
  <c r="P27" i="6936"/>
  <c r="V26" i="6936"/>
  <c r="W26" i="6936" s="1"/>
  <c r="AA26" i="6936" s="1"/>
  <c r="R26" i="6936"/>
  <c r="T26" i="6936" s="1"/>
  <c r="P26" i="6936"/>
  <c r="V25" i="6936"/>
  <c r="Z25" i="6936" s="1"/>
  <c r="P25" i="6936"/>
  <c r="V24" i="6936"/>
  <c r="P24" i="6936"/>
  <c r="V23" i="6936"/>
  <c r="W23" i="6936" s="1"/>
  <c r="P23" i="6936"/>
  <c r="V22" i="6936"/>
  <c r="R22" i="6936"/>
  <c r="T22" i="6936" s="1"/>
  <c r="P22" i="6936"/>
  <c r="V21" i="6936"/>
  <c r="W21" i="6936" s="1"/>
  <c r="P21" i="6936"/>
  <c r="V20" i="6936"/>
  <c r="W20" i="6936" s="1"/>
  <c r="AA20" i="6936" s="1"/>
  <c r="R20" i="6936"/>
  <c r="T20" i="6936" s="1"/>
  <c r="P20" i="6936"/>
  <c r="V19" i="6936"/>
  <c r="Z19" i="6936" s="1"/>
  <c r="P19" i="6936"/>
  <c r="V18" i="6936"/>
  <c r="W18" i="6936" s="1"/>
  <c r="AA18" i="6936" s="1"/>
  <c r="R18" i="6936"/>
  <c r="T18" i="6936" s="1"/>
  <c r="P18" i="6936"/>
  <c r="V17" i="6936"/>
  <c r="Z17" i="6936" s="1"/>
  <c r="P17" i="6936"/>
  <c r="V16" i="6936"/>
  <c r="W16" i="6936" s="1"/>
  <c r="R16" i="6936"/>
  <c r="T16" i="6936" s="1"/>
  <c r="P16" i="6936"/>
  <c r="V15" i="6936"/>
  <c r="P15" i="6936"/>
  <c r="V14" i="6936"/>
  <c r="Z14" i="6936" s="1"/>
  <c r="R14" i="6936"/>
  <c r="T14" i="6936" s="1"/>
  <c r="P14" i="6936"/>
  <c r="V13" i="6936"/>
  <c r="W13" i="6936" s="1"/>
  <c r="P13" i="6936"/>
  <c r="V12" i="6936"/>
  <c r="R12" i="6936"/>
  <c r="T12" i="6936" s="1"/>
  <c r="P12" i="6936"/>
  <c r="V11" i="6936"/>
  <c r="Z11" i="6936" s="1"/>
  <c r="P11" i="6936"/>
  <c r="V10" i="6936"/>
  <c r="Z10" i="6936" s="1"/>
  <c r="R10" i="6936"/>
  <c r="T10" i="6936" s="1"/>
  <c r="P10" i="6936"/>
  <c r="V9" i="6936"/>
  <c r="P9" i="6936"/>
  <c r="V8" i="6936"/>
  <c r="R8" i="6936"/>
  <c r="T8" i="6936" s="1"/>
  <c r="P8" i="6936"/>
  <c r="V7" i="6936"/>
  <c r="P7" i="6936"/>
  <c r="V6" i="6936"/>
  <c r="Z6" i="6936" s="1"/>
  <c r="R6" i="6936"/>
  <c r="T6" i="6936" s="1"/>
  <c r="P6" i="6936"/>
  <c r="V5" i="6936"/>
  <c r="P5" i="6936"/>
  <c r="V4" i="6936"/>
  <c r="W4" i="6936" s="1"/>
  <c r="P4" i="6936"/>
  <c r="V3" i="6936"/>
  <c r="P3" i="6936"/>
  <c r="M38" i="6942"/>
  <c r="L38" i="6942"/>
  <c r="M37" i="6942"/>
  <c r="M45" i="6942" s="1"/>
  <c r="L37" i="6942"/>
  <c r="L45" i="6942" s="1"/>
  <c r="O36" i="6942"/>
  <c r="O37" i="6942" s="1"/>
  <c r="M36" i="6942"/>
  <c r="L36" i="6942"/>
  <c r="E36" i="6942"/>
  <c r="V33" i="6942"/>
  <c r="Z33" i="6942" s="1"/>
  <c r="P33" i="6942"/>
  <c r="V32" i="6942"/>
  <c r="W32" i="6942" s="1"/>
  <c r="T32" i="6942"/>
  <c r="P32" i="6942"/>
  <c r="V31" i="6942"/>
  <c r="P31" i="6942"/>
  <c r="V30" i="6942"/>
  <c r="W30" i="6942"/>
  <c r="T30" i="6942"/>
  <c r="P30" i="6942"/>
  <c r="V29" i="6942"/>
  <c r="Z29" i="6942"/>
  <c r="P29" i="6942"/>
  <c r="V28" i="6942"/>
  <c r="W28" i="6942" s="1"/>
  <c r="AA28" i="6942" s="1"/>
  <c r="R28" i="6942"/>
  <c r="T28" i="6942" s="1"/>
  <c r="P28" i="6942"/>
  <c r="V27" i="6942"/>
  <c r="Z27" i="6942" s="1"/>
  <c r="P27" i="6942"/>
  <c r="V26" i="6942"/>
  <c r="W26" i="6942" s="1"/>
  <c r="AA26" i="6942" s="1"/>
  <c r="R26" i="6942"/>
  <c r="T26" i="6942" s="1"/>
  <c r="P26" i="6942"/>
  <c r="V25" i="6942"/>
  <c r="Z25" i="6942"/>
  <c r="P25" i="6942"/>
  <c r="V24" i="6942"/>
  <c r="W24" i="6942" s="1"/>
  <c r="T24" i="6942"/>
  <c r="P24" i="6942"/>
  <c r="V23" i="6942"/>
  <c r="Z23" i="6942" s="1"/>
  <c r="P23" i="6942"/>
  <c r="V22" i="6942"/>
  <c r="W22" i="6942" s="1"/>
  <c r="T22" i="6942"/>
  <c r="P22" i="6942"/>
  <c r="V21" i="6942"/>
  <c r="Z21" i="6942" s="1"/>
  <c r="P21" i="6942"/>
  <c r="V20" i="6942"/>
  <c r="W20" i="6942" s="1"/>
  <c r="R20" i="6942"/>
  <c r="T20" i="6942" s="1"/>
  <c r="P20" i="6942"/>
  <c r="V19" i="6942"/>
  <c r="Z19" i="6942"/>
  <c r="P19" i="6942"/>
  <c r="V18" i="6942"/>
  <c r="W18" i="6942" s="1"/>
  <c r="R18" i="6942"/>
  <c r="T18" i="6942" s="1"/>
  <c r="P18" i="6942"/>
  <c r="V17" i="6942"/>
  <c r="P17" i="6942"/>
  <c r="V16" i="6942"/>
  <c r="T16" i="6942"/>
  <c r="P16" i="6942"/>
  <c r="V15" i="6942"/>
  <c r="Z15" i="6942" s="1"/>
  <c r="P15" i="6942"/>
  <c r="V14" i="6942"/>
  <c r="W14" i="6942" s="1"/>
  <c r="T14" i="6942"/>
  <c r="P14" i="6942"/>
  <c r="V13" i="6942"/>
  <c r="Z13" i="6942" s="1"/>
  <c r="P13" i="6942"/>
  <c r="W12" i="6942"/>
  <c r="V12" i="6942"/>
  <c r="R12" i="6942"/>
  <c r="T12" i="6942" s="1"/>
  <c r="P12" i="6942"/>
  <c r="V11" i="6942"/>
  <c r="P11" i="6942"/>
  <c r="V10" i="6942"/>
  <c r="W10" i="6942" s="1"/>
  <c r="AA10" i="6942" s="1"/>
  <c r="R10" i="6942"/>
  <c r="T10" i="6942" s="1"/>
  <c r="P10" i="6942"/>
  <c r="V9" i="6942"/>
  <c r="Z9" i="6942"/>
  <c r="P9" i="6942"/>
  <c r="W8" i="6942"/>
  <c r="AA8" i="6942" s="1"/>
  <c r="V8" i="6942"/>
  <c r="Z8" i="6942" s="1"/>
  <c r="T8" i="6942"/>
  <c r="P8" i="6942"/>
  <c r="V7" i="6942"/>
  <c r="Z7" i="6942" s="1"/>
  <c r="P7" i="6942"/>
  <c r="V6" i="6942"/>
  <c r="W6" i="6942" s="1"/>
  <c r="T6" i="6942"/>
  <c r="P6" i="6942"/>
  <c r="V5" i="6942"/>
  <c r="P5" i="6942"/>
  <c r="V4" i="6942"/>
  <c r="W4" i="6942" s="1"/>
  <c r="T4" i="6942"/>
  <c r="P4" i="6942"/>
  <c r="V3" i="6942"/>
  <c r="W3" i="6942" s="1"/>
  <c r="P3" i="6942"/>
  <c r="E37" i="6931"/>
  <c r="B37" i="6931"/>
  <c r="G38" i="6931"/>
  <c r="E38" i="6931"/>
  <c r="B40" i="6931" s="1"/>
  <c r="B38" i="6931"/>
  <c r="G37" i="6931"/>
  <c r="D37" i="6931"/>
  <c r="C37" i="6931"/>
  <c r="Y30" i="6937"/>
  <c r="Y12" i="6935"/>
  <c r="Y16" i="6935"/>
  <c r="Y26" i="6935"/>
  <c r="Y28" i="6935"/>
  <c r="Y30" i="6935"/>
  <c r="Y32" i="6935"/>
  <c r="R3" i="6935"/>
  <c r="Y3" i="6935" s="1"/>
  <c r="W3" i="6935"/>
  <c r="Z3" i="6935"/>
  <c r="R5" i="6935"/>
  <c r="T5" i="6935" s="1"/>
  <c r="W5" i="6935"/>
  <c r="R7" i="6935"/>
  <c r="T7" i="6935" s="1"/>
  <c r="W7" i="6935"/>
  <c r="R9" i="6935"/>
  <c r="T9" i="6935" s="1"/>
  <c r="R11" i="6935"/>
  <c r="T11" i="6935" s="1"/>
  <c r="R13" i="6935"/>
  <c r="T13" i="6935" s="1"/>
  <c r="W13" i="6935"/>
  <c r="R15" i="6935"/>
  <c r="T15" i="6935" s="1"/>
  <c r="W15" i="6935"/>
  <c r="R17" i="6935"/>
  <c r="T17" i="6935" s="1"/>
  <c r="W17" i="6935"/>
  <c r="R19" i="6935"/>
  <c r="T19" i="6935"/>
  <c r="W19" i="6935"/>
  <c r="R21" i="6935"/>
  <c r="W21" i="6935"/>
  <c r="R23" i="6935"/>
  <c r="T23" i="6935" s="1"/>
  <c r="R25" i="6935"/>
  <c r="T25" i="6935" s="1"/>
  <c r="W25" i="6935"/>
  <c r="R27" i="6935"/>
  <c r="T27" i="6935" s="1"/>
  <c r="W27" i="6935"/>
  <c r="R29" i="6935"/>
  <c r="T29" i="6935" s="1"/>
  <c r="W29" i="6935"/>
  <c r="R31" i="6935"/>
  <c r="T31" i="6935" s="1"/>
  <c r="R33" i="6935"/>
  <c r="T33" i="6935" s="1"/>
  <c r="W33" i="6935"/>
  <c r="R3" i="6937"/>
  <c r="Y3" i="6937" s="1"/>
  <c r="W3" i="6937"/>
  <c r="AA3" i="6937" s="1"/>
  <c r="Z3" i="6937"/>
  <c r="R5" i="6937"/>
  <c r="T5" i="6937" s="1"/>
  <c r="W5" i="6937"/>
  <c r="W7" i="6937"/>
  <c r="R9" i="6937"/>
  <c r="T9" i="6937" s="1"/>
  <c r="W9" i="6937"/>
  <c r="R11" i="6937"/>
  <c r="T11" i="6937" s="1"/>
  <c r="W11" i="6937"/>
  <c r="R13" i="6937"/>
  <c r="T13" i="6937"/>
  <c r="W13" i="6937"/>
  <c r="R15" i="6937"/>
  <c r="T15" i="6937" s="1"/>
  <c r="W15" i="6937"/>
  <c r="R17" i="6937"/>
  <c r="T17" i="6937" s="1"/>
  <c r="W17" i="6937"/>
  <c r="R19" i="6937"/>
  <c r="Y19" i="6937" s="1"/>
  <c r="W19" i="6937"/>
  <c r="R21" i="6937"/>
  <c r="T21" i="6937" s="1"/>
  <c r="W21" i="6937"/>
  <c r="R23" i="6937"/>
  <c r="W23" i="6937"/>
  <c r="R25" i="6937"/>
  <c r="T25" i="6937" s="1"/>
  <c r="AA25" i="6937" s="1"/>
  <c r="W25" i="6937"/>
  <c r="R27" i="6937"/>
  <c r="T27" i="6937" s="1"/>
  <c r="W27" i="6937"/>
  <c r="R29" i="6937"/>
  <c r="W29" i="6937"/>
  <c r="R31" i="6937"/>
  <c r="T31" i="6937" s="1"/>
  <c r="R33" i="6937"/>
  <c r="T33" i="6937" s="1"/>
  <c r="AA33" i="6937" s="1"/>
  <c r="W33" i="6937"/>
  <c r="W3" i="6936"/>
  <c r="R5" i="6936"/>
  <c r="T5" i="6936" s="1"/>
  <c r="W5" i="6936"/>
  <c r="R7" i="6936"/>
  <c r="T7" i="6936" s="1"/>
  <c r="W7" i="6936"/>
  <c r="R9" i="6936"/>
  <c r="T9" i="6936" s="1"/>
  <c r="R11" i="6936"/>
  <c r="T11" i="6936" s="1"/>
  <c r="W11" i="6936"/>
  <c r="R13" i="6936"/>
  <c r="T13" i="6936" s="1"/>
  <c r="R15" i="6936"/>
  <c r="T15" i="6936" s="1"/>
  <c r="W15" i="6936"/>
  <c r="R17" i="6936"/>
  <c r="R19" i="6936"/>
  <c r="T19" i="6936"/>
  <c r="W19" i="6936"/>
  <c r="R21" i="6936"/>
  <c r="T21" i="6936" s="1"/>
  <c r="R23" i="6936"/>
  <c r="T23" i="6936"/>
  <c r="R25" i="6936"/>
  <c r="T25" i="6936" s="1"/>
  <c r="W25" i="6936"/>
  <c r="R27" i="6936"/>
  <c r="T27" i="6936" s="1"/>
  <c r="W27" i="6936"/>
  <c r="R29" i="6936"/>
  <c r="T29" i="6936" s="1"/>
  <c r="W29" i="6936"/>
  <c r="R31" i="6936"/>
  <c r="T31" i="6936" s="1"/>
  <c r="W31" i="6936"/>
  <c r="R33" i="6936"/>
  <c r="W33" i="6936"/>
  <c r="Y6" i="6942"/>
  <c r="Y8" i="6942"/>
  <c r="Y10" i="6942"/>
  <c r="Y14" i="6942"/>
  <c r="Y18" i="6942"/>
  <c r="Y22" i="6942"/>
  <c r="Y26" i="6942"/>
  <c r="Y28" i="6942"/>
  <c r="Y30" i="6942"/>
  <c r="Y32" i="6942"/>
  <c r="AA6" i="6942"/>
  <c r="AA18" i="6942"/>
  <c r="AA22" i="6942"/>
  <c r="AA30" i="6942"/>
  <c r="AA20" i="6942"/>
  <c r="AA32" i="6942"/>
  <c r="R3" i="6942"/>
  <c r="Z3" i="6942"/>
  <c r="W5" i="6942"/>
  <c r="R7" i="6942"/>
  <c r="T7" i="6942" s="1"/>
  <c r="W7" i="6942"/>
  <c r="R9" i="6942"/>
  <c r="T9" i="6942" s="1"/>
  <c r="AA9" i="6942" s="1"/>
  <c r="W9" i="6942"/>
  <c r="R11" i="6942"/>
  <c r="T11" i="6942" s="1"/>
  <c r="W11" i="6942"/>
  <c r="R13" i="6942"/>
  <c r="T13" i="6942" s="1"/>
  <c r="W13" i="6942"/>
  <c r="R15" i="6942"/>
  <c r="T15" i="6942" s="1"/>
  <c r="W15" i="6942"/>
  <c r="R17" i="6942"/>
  <c r="T17" i="6942" s="1"/>
  <c r="AA17" i="6942" s="1"/>
  <c r="W17" i="6942"/>
  <c r="R19" i="6942"/>
  <c r="T19" i="6942" s="1"/>
  <c r="W19" i="6942"/>
  <c r="R21" i="6942"/>
  <c r="T21" i="6942" s="1"/>
  <c r="AA21" i="6942" s="1"/>
  <c r="W21" i="6942"/>
  <c r="R23" i="6942"/>
  <c r="T23" i="6942" s="1"/>
  <c r="W23" i="6942"/>
  <c r="R25" i="6942"/>
  <c r="T25" i="6942" s="1"/>
  <c r="W25" i="6942"/>
  <c r="R27" i="6942"/>
  <c r="T27" i="6942"/>
  <c r="W27" i="6942"/>
  <c r="R29" i="6942"/>
  <c r="T29" i="6942" s="1"/>
  <c r="AA29" i="6942" s="1"/>
  <c r="W29" i="6942"/>
  <c r="R31" i="6942"/>
  <c r="T31" i="6942" s="1"/>
  <c r="W31" i="6942"/>
  <c r="R33" i="6942"/>
  <c r="T33" i="6942" s="1"/>
  <c r="W33" i="6942"/>
  <c r="Y11" i="6937"/>
  <c r="Y31" i="6935"/>
  <c r="Y15" i="6935"/>
  <c r="Y33" i="6935"/>
  <c r="Y25" i="6935"/>
  <c r="Y17" i="6935"/>
  <c r="Y13" i="6935"/>
  <c r="Y5" i="6935"/>
  <c r="Y19" i="6935"/>
  <c r="Y15" i="6937"/>
  <c r="Y33" i="6937"/>
  <c r="Y21" i="6937"/>
  <c r="Y17" i="6937"/>
  <c r="Y13" i="6937"/>
  <c r="T3" i="6937"/>
  <c r="Y27" i="6936"/>
  <c r="Y29" i="6936"/>
  <c r="Y25" i="6936"/>
  <c r="Y13" i="6936"/>
  <c r="Y5" i="6936"/>
  <c r="Y31" i="6936"/>
  <c r="Y23" i="6936"/>
  <c r="Y15" i="6936"/>
  <c r="Y7" i="6936"/>
  <c r="Y25" i="6942"/>
  <c r="Y27" i="6942"/>
  <c r="AM6" i="6935"/>
  <c r="AN6" i="6935" s="1"/>
  <c r="AO6" i="6935" s="1"/>
  <c r="AM9" i="6935"/>
  <c r="AN9" i="6935" s="1"/>
  <c r="AO9" i="6935" s="1"/>
  <c r="AM17" i="6935"/>
  <c r="AM30" i="6935"/>
  <c r="AM29" i="6935"/>
  <c r="AN29" i="6935"/>
  <c r="AO29" i="6935" s="1"/>
  <c r="AM7" i="6935"/>
  <c r="AN7" i="6935" s="1"/>
  <c r="AO7" i="6935" s="1"/>
  <c r="AM19" i="6935"/>
  <c r="AN19" i="6935" s="1"/>
  <c r="AO19" i="6935" s="1"/>
  <c r="AM28" i="6935"/>
  <c r="AM27" i="6935"/>
  <c r="AN27" i="6935" s="1"/>
  <c r="AO27" i="6935" s="1"/>
  <c r="AM32" i="6935"/>
  <c r="AN32" i="6935"/>
  <c r="AO32" i="6935" s="1"/>
  <c r="AM5" i="6937"/>
  <c r="AN5" i="6937" s="1"/>
  <c r="AO5" i="6937" s="1"/>
  <c r="AM9" i="6937"/>
  <c r="AN9" i="6937" s="1"/>
  <c r="AO9" i="6937" s="1"/>
  <c r="AM14" i="6937"/>
  <c r="AN14" i="6937" s="1"/>
  <c r="AO14" i="6937" s="1"/>
  <c r="AM13" i="6937"/>
  <c r="AM18" i="6937"/>
  <c r="AN18" i="6937"/>
  <c r="AO18" i="6937" s="1"/>
  <c r="AM17" i="6937"/>
  <c r="AM22" i="6937"/>
  <c r="AN22" i="6937"/>
  <c r="AO22" i="6937" s="1"/>
  <c r="AM21" i="6937"/>
  <c r="AN21" i="6937" s="1"/>
  <c r="AO21" i="6937" s="1"/>
  <c r="AM25" i="6937"/>
  <c r="AM30" i="6937"/>
  <c r="AN30" i="6937" s="1"/>
  <c r="AO30" i="6937" s="1"/>
  <c r="AM29" i="6937"/>
  <c r="AN29" i="6937" s="1"/>
  <c r="AO29" i="6937" s="1"/>
  <c r="AM33" i="6937"/>
  <c r="AN33" i="6937" s="1"/>
  <c r="AO33" i="6937" s="1"/>
  <c r="AM4" i="6937"/>
  <c r="AN4" i="6937" s="1"/>
  <c r="AO4" i="6937" s="1"/>
  <c r="AM12" i="6937"/>
  <c r="AN12" i="6937" s="1"/>
  <c r="AO12" i="6937" s="1"/>
  <c r="AM16" i="6937"/>
  <c r="AN16" i="6937" s="1"/>
  <c r="AO16" i="6937" s="1"/>
  <c r="AM15" i="6937"/>
  <c r="AN15" i="6937" s="1"/>
  <c r="AO15" i="6937" s="1"/>
  <c r="AM20" i="6937"/>
  <c r="AN20" i="6937" s="1"/>
  <c r="AO20" i="6937" s="1"/>
  <c r="AM19" i="6937"/>
  <c r="AN19" i="6937" s="1"/>
  <c r="AO19" i="6937" s="1"/>
  <c r="AM24" i="6937"/>
  <c r="AN24" i="6937"/>
  <c r="AO24" i="6937" s="1"/>
  <c r="AM23" i="6937"/>
  <c r="AM28" i="6937"/>
  <c r="AN28" i="6937" s="1"/>
  <c r="AO28" i="6937" s="1"/>
  <c r="AM32" i="6937"/>
  <c r="AN32" i="6937"/>
  <c r="AO32" i="6937" s="1"/>
  <c r="AM31" i="6937"/>
  <c r="AN31" i="6937" s="1"/>
  <c r="AO31" i="6937" s="1"/>
  <c r="AM6" i="6936"/>
  <c r="AN6" i="6936" s="1"/>
  <c r="AO6" i="6936" s="1"/>
  <c r="AM5" i="6936"/>
  <c r="AN5" i="6936" s="1"/>
  <c r="AO5" i="6936" s="1"/>
  <c r="AM10" i="6936"/>
  <c r="AN10" i="6936" s="1"/>
  <c r="AO10" i="6936" s="1"/>
  <c r="AM9" i="6936"/>
  <c r="AN9" i="6936"/>
  <c r="AO9" i="6936" s="1"/>
  <c r="AM14" i="6936"/>
  <c r="AN14" i="6936" s="1"/>
  <c r="AO14" i="6936" s="1"/>
  <c r="AM13" i="6936"/>
  <c r="AN13" i="6936" s="1"/>
  <c r="AO13" i="6936" s="1"/>
  <c r="AM17" i="6936"/>
  <c r="AN17" i="6936" s="1"/>
  <c r="AO17" i="6936" s="1"/>
  <c r="AM22" i="6936"/>
  <c r="AN22" i="6936" s="1"/>
  <c r="AO22" i="6936" s="1"/>
  <c r="AM21" i="6936"/>
  <c r="AN21" i="6936" s="1"/>
  <c r="AO21" i="6936" s="1"/>
  <c r="AM30" i="6936"/>
  <c r="AN30" i="6936" s="1"/>
  <c r="AO30" i="6936" s="1"/>
  <c r="AM29" i="6936"/>
  <c r="AN29" i="6936" s="1"/>
  <c r="AO29" i="6936" s="1"/>
  <c r="AM33" i="6936"/>
  <c r="AN33" i="6936" s="1"/>
  <c r="AO33" i="6936" s="1"/>
  <c r="AM3" i="6936"/>
  <c r="AN3" i="6936" s="1"/>
  <c r="AM8" i="6936"/>
  <c r="AN8" i="6936" s="1"/>
  <c r="AO8" i="6936" s="1"/>
  <c r="AM7" i="6936"/>
  <c r="AN7" i="6936" s="1"/>
  <c r="AO7" i="6936" s="1"/>
  <c r="AM16" i="6936"/>
  <c r="AN16" i="6936" s="1"/>
  <c r="AO16" i="6936" s="1"/>
  <c r="AM15" i="6936"/>
  <c r="AN15" i="6936" s="1"/>
  <c r="AO15" i="6936" s="1"/>
  <c r="AM19" i="6936"/>
  <c r="AN19" i="6936" s="1"/>
  <c r="AO19" i="6936" s="1"/>
  <c r="AM24" i="6936"/>
  <c r="AN24" i="6936" s="1"/>
  <c r="AO24" i="6936" s="1"/>
  <c r="AM23" i="6936"/>
  <c r="AN23" i="6936" s="1"/>
  <c r="AO23" i="6936" s="1"/>
  <c r="AM28" i="6936"/>
  <c r="AN28" i="6936" s="1"/>
  <c r="AO28" i="6936" s="1"/>
  <c r="AM27" i="6936"/>
  <c r="AN27" i="6936" s="1"/>
  <c r="AO27" i="6936" s="1"/>
  <c r="AM32" i="6936"/>
  <c r="AN32" i="6936"/>
  <c r="AO32" i="6936" s="1"/>
  <c r="AM31" i="6936"/>
  <c r="AN31" i="6936" s="1"/>
  <c r="AO31" i="6936" s="1"/>
  <c r="AM33" i="6942"/>
  <c r="AN33" i="6942"/>
  <c r="AO33" i="6942" s="1"/>
  <c r="AM32" i="6942"/>
  <c r="AN32" i="6942"/>
  <c r="AO32" i="6942" s="1"/>
  <c r="T19" i="6937"/>
  <c r="W8" i="6936"/>
  <c r="Y8" i="6936"/>
  <c r="W12" i="6936"/>
  <c r="AA12" i="6936" s="1"/>
  <c r="Y12" i="6936"/>
  <c r="W24" i="6936"/>
  <c r="W28" i="6936"/>
  <c r="AA28" i="6936" s="1"/>
  <c r="Y28" i="6936"/>
  <c r="W6" i="6936"/>
  <c r="AA6" i="6936" s="1"/>
  <c r="Y6" i="6936"/>
  <c r="W10" i="6936"/>
  <c r="AA10" i="6936" s="1"/>
  <c r="Y10" i="6936"/>
  <c r="W14" i="6936"/>
  <c r="Y14" i="6936"/>
  <c r="Y18" i="6936"/>
  <c r="W22" i="6936"/>
  <c r="AA22" i="6936" s="1"/>
  <c r="Y22" i="6936"/>
  <c r="Z8" i="6936"/>
  <c r="Z12" i="6936"/>
  <c r="Z16" i="6936"/>
  <c r="Z28" i="6936"/>
  <c r="W30" i="6937"/>
  <c r="AA30" i="6937" s="1"/>
  <c r="Y32" i="6937"/>
  <c r="W32" i="6937"/>
  <c r="AA32" i="6937"/>
  <c r="W10" i="6935"/>
  <c r="W14" i="6935"/>
  <c r="AA14" i="6935" s="1"/>
  <c r="W18" i="6935"/>
  <c r="W22" i="6935"/>
  <c r="W26" i="6935"/>
  <c r="AA26" i="6935" s="1"/>
  <c r="AA16" i="6935"/>
  <c r="Z30" i="6935"/>
  <c r="Z21" i="6935"/>
  <c r="Z6" i="6942"/>
  <c r="Z18" i="6942"/>
  <c r="Z22" i="6942"/>
  <c r="Z26" i="6942"/>
  <c r="Z30" i="6942"/>
  <c r="T32" i="6936"/>
  <c r="AA32" i="6936" s="1"/>
  <c r="Z4" i="6937"/>
  <c r="Z12" i="6937"/>
  <c r="Z14" i="6937"/>
  <c r="Z16" i="6937"/>
  <c r="Z18" i="6937"/>
  <c r="Z22" i="6937"/>
  <c r="Z24" i="6937"/>
  <c r="Z26" i="6937"/>
  <c r="Z28" i="6937"/>
  <c r="Z16" i="6935"/>
  <c r="Z32" i="6935"/>
  <c r="Z31" i="6935"/>
  <c r="Z29" i="6935"/>
  <c r="AN30" i="6935" l="1"/>
  <c r="AO30" i="6935" s="1"/>
  <c r="AN28" i="6935"/>
  <c r="AO28" i="6935" s="1"/>
  <c r="AN17" i="6935"/>
  <c r="AO17" i="6935" s="1"/>
  <c r="AA30" i="6935"/>
  <c r="AA27" i="6935"/>
  <c r="AA25" i="6935"/>
  <c r="AM24" i="6935"/>
  <c r="AN24" i="6935" s="1"/>
  <c r="AO24" i="6935" s="1"/>
  <c r="AM25" i="6935"/>
  <c r="AN25" i="6935" s="1"/>
  <c r="AO25" i="6935" s="1"/>
  <c r="W23" i="6935"/>
  <c r="AA23" i="6935" s="1"/>
  <c r="AM22" i="6935"/>
  <c r="AN22" i="6935" s="1"/>
  <c r="AO22" i="6935" s="1"/>
  <c r="AM20" i="6935"/>
  <c r="AN20" i="6935" s="1"/>
  <c r="AO20" i="6935" s="1"/>
  <c r="AM21" i="6935"/>
  <c r="AN21" i="6935" s="1"/>
  <c r="AO21" i="6935" s="1"/>
  <c r="AA19" i="6935"/>
  <c r="Z18" i="6935"/>
  <c r="AM15" i="6935"/>
  <c r="AN15" i="6935" s="1"/>
  <c r="AO15" i="6935" s="1"/>
  <c r="AM14" i="6935"/>
  <c r="AN14" i="6935" s="1"/>
  <c r="AO14" i="6935" s="1"/>
  <c r="Z14" i="6935"/>
  <c r="Z13" i="6935"/>
  <c r="AM13" i="6935"/>
  <c r="AN13" i="6935" s="1"/>
  <c r="AO13" i="6935" s="1"/>
  <c r="AM12" i="6935"/>
  <c r="AN12" i="6935" s="1"/>
  <c r="AO12" i="6935" s="1"/>
  <c r="AA12" i="6935"/>
  <c r="W11" i="6935"/>
  <c r="AA11" i="6935" s="1"/>
  <c r="W9" i="6935"/>
  <c r="AA9" i="6935" s="1"/>
  <c r="Z9" i="6935"/>
  <c r="Z8" i="6935"/>
  <c r="AA7" i="6935"/>
  <c r="M44" i="6935"/>
  <c r="W36" i="6935"/>
  <c r="Z5" i="6935"/>
  <c r="AM4" i="6935"/>
  <c r="AN4" i="6935" s="1"/>
  <c r="AO4" i="6935" s="1"/>
  <c r="AM5" i="6935"/>
  <c r="AN5" i="6935" s="1"/>
  <c r="AO5" i="6935" s="1"/>
  <c r="Y4" i="6935"/>
  <c r="AA4" i="6935"/>
  <c r="L45" i="6935"/>
  <c r="AM3" i="6935"/>
  <c r="AN3" i="6935" s="1"/>
  <c r="AN25" i="6937"/>
  <c r="AO25" i="6937" s="1"/>
  <c r="AN23" i="6937"/>
  <c r="AO23" i="6937" s="1"/>
  <c r="AN17" i="6937"/>
  <c r="AO17" i="6937" s="1"/>
  <c r="AN13" i="6937"/>
  <c r="AO13" i="6937" s="1"/>
  <c r="W31" i="6937"/>
  <c r="Y31" i="6937"/>
  <c r="AM27" i="6937"/>
  <c r="AN27" i="6937" s="1"/>
  <c r="AO27" i="6937" s="1"/>
  <c r="AM26" i="6937"/>
  <c r="AN26" i="6937" s="1"/>
  <c r="AO26" i="6937" s="1"/>
  <c r="AA21" i="6937"/>
  <c r="Y16" i="6937"/>
  <c r="Y14" i="6937"/>
  <c r="M44" i="6937"/>
  <c r="AM11" i="6937"/>
  <c r="AN11" i="6937" s="1"/>
  <c r="AO11" i="6937" s="1"/>
  <c r="AM10" i="6937"/>
  <c r="AN10" i="6937" s="1"/>
  <c r="AO10" i="6937" s="1"/>
  <c r="AJ36" i="6937"/>
  <c r="W10" i="6937"/>
  <c r="Z9" i="6937"/>
  <c r="AM8" i="6937"/>
  <c r="AN8" i="6937" s="1"/>
  <c r="AO8" i="6937" s="1"/>
  <c r="Z7" i="6937"/>
  <c r="AM6" i="6937"/>
  <c r="AN6" i="6937" s="1"/>
  <c r="AO6" i="6937" s="1"/>
  <c r="AM7" i="6937"/>
  <c r="AN7" i="6937" s="1"/>
  <c r="AO7" i="6937" s="1"/>
  <c r="Y5" i="6937"/>
  <c r="AM3" i="6937"/>
  <c r="AN3" i="6937" s="1"/>
  <c r="AN20" i="6936"/>
  <c r="AO20" i="6936" s="1"/>
  <c r="Y30" i="6936"/>
  <c r="Y26" i="6936"/>
  <c r="Z26" i="6936"/>
  <c r="AM26" i="6936"/>
  <c r="AN26" i="6936" s="1"/>
  <c r="AO26" i="6936" s="1"/>
  <c r="AM25" i="6936"/>
  <c r="AN25" i="6936" s="1"/>
  <c r="AO25" i="6936" s="1"/>
  <c r="Z22" i="6936"/>
  <c r="AA21" i="6936"/>
  <c r="AJ21" i="6936"/>
  <c r="Z20" i="6936"/>
  <c r="AM18" i="6936"/>
  <c r="AN18" i="6936" s="1"/>
  <c r="AO18" i="6936" s="1"/>
  <c r="W17" i="6936"/>
  <c r="Y16" i="6936"/>
  <c r="AA14" i="6936"/>
  <c r="L45" i="6936"/>
  <c r="AM11" i="6936"/>
  <c r="AN11" i="6936" s="1"/>
  <c r="AO11" i="6936" s="1"/>
  <c r="AM12" i="6936"/>
  <c r="AN12" i="6936" s="1"/>
  <c r="AO12" i="6936" s="1"/>
  <c r="M44" i="6936"/>
  <c r="Z4" i="6936"/>
  <c r="AJ36" i="6936"/>
  <c r="AM4" i="6936"/>
  <c r="AN4" i="6936" s="1"/>
  <c r="AO4" i="6936" s="1"/>
  <c r="Z31" i="6942"/>
  <c r="AJ31" i="6942"/>
  <c r="AM31" i="6942"/>
  <c r="AN31" i="6942" s="1"/>
  <c r="AO31" i="6942" s="1"/>
  <c r="AJ30" i="6942"/>
  <c r="AM30" i="6942"/>
  <c r="AN30" i="6942" s="1"/>
  <c r="AO30" i="6942" s="1"/>
  <c r="AJ29" i="6942"/>
  <c r="AM28" i="6942"/>
  <c r="AN28" i="6942" s="1"/>
  <c r="AO28" i="6942" s="1"/>
  <c r="AM29" i="6942"/>
  <c r="AN29" i="6942" s="1"/>
  <c r="AO29" i="6942" s="1"/>
  <c r="AJ27" i="6942"/>
  <c r="AM27" i="6942"/>
  <c r="AN27" i="6942" s="1"/>
  <c r="AO27" i="6942" s="1"/>
  <c r="AJ26" i="6942"/>
  <c r="AM26" i="6942"/>
  <c r="AN26" i="6942" s="1"/>
  <c r="AO26" i="6942" s="1"/>
  <c r="AA25" i="6942"/>
  <c r="AJ25" i="6942"/>
  <c r="AM25" i="6942"/>
  <c r="AN25" i="6942" s="1"/>
  <c r="AO25" i="6942" s="1"/>
  <c r="Y24" i="6942"/>
  <c r="Z24" i="6942"/>
  <c r="AA24" i="6942"/>
  <c r="AJ24" i="6942"/>
  <c r="AM24" i="6942"/>
  <c r="AN24" i="6942" s="1"/>
  <c r="AO24" i="6942" s="1"/>
  <c r="AJ23" i="6942"/>
  <c r="AM23" i="6942"/>
  <c r="AN23" i="6942" s="1"/>
  <c r="AO23" i="6942" s="1"/>
  <c r="AJ22" i="6942"/>
  <c r="AM22" i="6942"/>
  <c r="AN22" i="6942" s="1"/>
  <c r="AO22" i="6942" s="1"/>
  <c r="AJ21" i="6942"/>
  <c r="AM21" i="6942"/>
  <c r="AN21" i="6942" s="1"/>
  <c r="AO21" i="6942" s="1"/>
  <c r="AJ20" i="6942"/>
  <c r="AM20" i="6942"/>
  <c r="AN20" i="6942" s="1"/>
  <c r="AO20" i="6942" s="1"/>
  <c r="AJ19" i="6942"/>
  <c r="AM19" i="6942"/>
  <c r="AN19" i="6942" s="1"/>
  <c r="AO19" i="6942" s="1"/>
  <c r="M44" i="6942"/>
  <c r="AJ18" i="6942"/>
  <c r="AM18" i="6942"/>
  <c r="AN18" i="6942" s="1"/>
  <c r="AO18" i="6942" s="1"/>
  <c r="AJ17" i="6942"/>
  <c r="AM17" i="6942"/>
  <c r="AN17" i="6942" s="1"/>
  <c r="AO17" i="6942" s="1"/>
  <c r="AJ16" i="6942"/>
  <c r="AM16" i="6942"/>
  <c r="AN16" i="6942" s="1"/>
  <c r="AO16" i="6942" s="1"/>
  <c r="AM15" i="6942"/>
  <c r="AN15" i="6942" s="1"/>
  <c r="AO15" i="6942" s="1"/>
  <c r="Z14" i="6942"/>
  <c r="AJ14" i="6942"/>
  <c r="AM14" i="6942"/>
  <c r="AN14" i="6942" s="1"/>
  <c r="AO14" i="6942" s="1"/>
  <c r="AA13" i="6942"/>
  <c r="AM13" i="6942"/>
  <c r="AN13" i="6942" s="1"/>
  <c r="AO13" i="6942" s="1"/>
  <c r="AA12" i="6942"/>
  <c r="AJ12" i="6942"/>
  <c r="AM12" i="6942"/>
  <c r="AN12" i="6942" s="1"/>
  <c r="AO12" i="6942" s="1"/>
  <c r="Z11" i="6942"/>
  <c r="AJ11" i="6942"/>
  <c r="AM11" i="6942"/>
  <c r="AN11" i="6942" s="1"/>
  <c r="AO11" i="6942" s="1"/>
  <c r="Z10" i="6942"/>
  <c r="AJ10" i="6942"/>
  <c r="AM10" i="6942"/>
  <c r="AN10" i="6942" s="1"/>
  <c r="AO10" i="6942" s="1"/>
  <c r="AM9" i="6942"/>
  <c r="AN9" i="6942" s="1"/>
  <c r="AO9" i="6942" s="1"/>
  <c r="AJ8" i="6942"/>
  <c r="AM8" i="6942"/>
  <c r="AN8" i="6942" s="1"/>
  <c r="AO8" i="6942" s="1"/>
  <c r="AM7" i="6942"/>
  <c r="AN7" i="6942" s="1"/>
  <c r="AO7" i="6942" s="1"/>
  <c r="AJ6" i="6942"/>
  <c r="AM6" i="6942"/>
  <c r="AN6" i="6942" s="1"/>
  <c r="AO6" i="6942" s="1"/>
  <c r="AJ5" i="6942"/>
  <c r="AM5" i="6942"/>
  <c r="AN5" i="6942" s="1"/>
  <c r="AO5" i="6942" s="1"/>
  <c r="AA4" i="6942"/>
  <c r="Y4" i="6942"/>
  <c r="AJ4" i="6942"/>
  <c r="AM4" i="6942"/>
  <c r="AN4" i="6942" s="1"/>
  <c r="AO4" i="6942" s="1"/>
  <c r="L44" i="6942"/>
  <c r="AJ3" i="6942"/>
  <c r="AM3" i="6942"/>
  <c r="AN3" i="6942" s="1"/>
  <c r="AO3" i="6942" s="1"/>
  <c r="Y29" i="6935"/>
  <c r="Z27" i="6935"/>
  <c r="R24" i="6936"/>
  <c r="Y23" i="6942"/>
  <c r="Y23" i="6935"/>
  <c r="AA23" i="6936"/>
  <c r="Z20" i="6937"/>
  <c r="Y20" i="6942"/>
  <c r="Y20" i="6936"/>
  <c r="Y19" i="6942"/>
  <c r="AA17" i="6937"/>
  <c r="Y15" i="6942"/>
  <c r="AA15" i="6937"/>
  <c r="AA14" i="6942"/>
  <c r="AA13" i="6937"/>
  <c r="Y11" i="6936"/>
  <c r="AA11" i="6937"/>
  <c r="AA9" i="6937"/>
  <c r="Y9" i="6942"/>
  <c r="T8" i="6935"/>
  <c r="Y8" i="6935"/>
  <c r="R7" i="6937"/>
  <c r="Y7" i="6942"/>
  <c r="Y7" i="6935"/>
  <c r="Z6" i="6937"/>
  <c r="R36" i="6937"/>
  <c r="S36" i="6936"/>
  <c r="AA5" i="6937"/>
  <c r="Z4" i="6942"/>
  <c r="S36" i="6942"/>
  <c r="Z4" i="6935"/>
  <c r="R4" i="6936"/>
  <c r="F37" i="6931"/>
  <c r="T3" i="6935"/>
  <c r="AA3" i="6935" s="1"/>
  <c r="Z3" i="6936"/>
  <c r="R3" i="6936"/>
  <c r="B39" i="6931"/>
  <c r="AO3" i="6935"/>
  <c r="AO3" i="6937"/>
  <c r="W36" i="6936"/>
  <c r="AO3" i="6936"/>
  <c r="AA13" i="6936"/>
  <c r="Y29" i="6942"/>
  <c r="Y3" i="6942"/>
  <c r="T3" i="6942"/>
  <c r="AA3" i="6942" s="1"/>
  <c r="AA25" i="6936"/>
  <c r="T17" i="6936"/>
  <c r="AA17" i="6936" s="1"/>
  <c r="Y17" i="6936"/>
  <c r="AA19" i="6937"/>
  <c r="Y21" i="6942"/>
  <c r="Y21" i="6936"/>
  <c r="Y19" i="6936"/>
  <c r="Y25" i="6937"/>
  <c r="Y27" i="6935"/>
  <c r="AA33" i="6942"/>
  <c r="AA23" i="6942"/>
  <c r="AA5" i="6942"/>
  <c r="Y12" i="6942"/>
  <c r="T33" i="6936"/>
  <c r="AA33" i="6936" s="1"/>
  <c r="Y33" i="6936"/>
  <c r="AA29" i="6936"/>
  <c r="AA19" i="6936"/>
  <c r="AA31" i="6937"/>
  <c r="AA27" i="6937"/>
  <c r="T23" i="6937"/>
  <c r="AA23" i="6937" s="1"/>
  <c r="Y23" i="6937"/>
  <c r="T21" i="6935"/>
  <c r="AA21" i="6935" s="1"/>
  <c r="Y21" i="6935"/>
  <c r="Z5" i="6942"/>
  <c r="V36" i="6942"/>
  <c r="Y5" i="6942"/>
  <c r="Z16" i="6942"/>
  <c r="W16" i="6942"/>
  <c r="AA16" i="6942" s="1"/>
  <c r="Y16" i="6942"/>
  <c r="W8" i="6937"/>
  <c r="AA8" i="6937" s="1"/>
  <c r="Y8" i="6937"/>
  <c r="W22" i="6937"/>
  <c r="AA22" i="6937" s="1"/>
  <c r="Y22" i="6937"/>
  <c r="Z9" i="6936"/>
  <c r="V36" i="6936"/>
  <c r="Y9" i="6936"/>
  <c r="Y11" i="6935"/>
  <c r="AA27" i="6942"/>
  <c r="W9" i="6936"/>
  <c r="AA9" i="6936" s="1"/>
  <c r="T29" i="6937"/>
  <c r="AA29" i="6937" s="1"/>
  <c r="Y29" i="6937"/>
  <c r="Z17" i="6942"/>
  <c r="Y17" i="6942"/>
  <c r="W6" i="6937"/>
  <c r="AA6" i="6937" s="1"/>
  <c r="Y6" i="6937"/>
  <c r="W24" i="6937"/>
  <c r="AA24" i="6937" s="1"/>
  <c r="Y24" i="6937"/>
  <c r="Y10" i="6935"/>
  <c r="V36" i="6935"/>
  <c r="AJ9" i="6935"/>
  <c r="AM8" i="6935"/>
  <c r="AN8" i="6935" s="1"/>
  <c r="AO8" i="6935" s="1"/>
  <c r="AJ11" i="6935"/>
  <c r="AM10" i="6935"/>
  <c r="AN10" i="6935" s="1"/>
  <c r="AO10" i="6935" s="1"/>
  <c r="AJ17" i="6935"/>
  <c r="AM16" i="6935"/>
  <c r="AN16" i="6935" s="1"/>
  <c r="AO16" i="6935" s="1"/>
  <c r="AJ19" i="6935"/>
  <c r="AM18" i="6935"/>
  <c r="AN18" i="6935" s="1"/>
  <c r="AO18" i="6935" s="1"/>
  <c r="AJ23" i="6935"/>
  <c r="AM23" i="6935"/>
  <c r="AN23" i="6935" s="1"/>
  <c r="AO23" i="6935" s="1"/>
  <c r="AJ27" i="6935"/>
  <c r="AM26" i="6935"/>
  <c r="AN26" i="6935" s="1"/>
  <c r="AO26" i="6935" s="1"/>
  <c r="AJ31" i="6935"/>
  <c r="AM31" i="6935"/>
  <c r="AN31" i="6935" s="1"/>
  <c r="AO31" i="6935" s="1"/>
  <c r="AJ33" i="6935"/>
  <c r="AM33" i="6935"/>
  <c r="AN33" i="6935" s="1"/>
  <c r="AO33" i="6935" s="1"/>
  <c r="AA31" i="6942"/>
  <c r="AA19" i="6942"/>
  <c r="AA15" i="6942"/>
  <c r="AA11" i="6942"/>
  <c r="AA31" i="6936"/>
  <c r="AA27" i="6936"/>
  <c r="AA15" i="6936"/>
  <c r="AA13" i="6935"/>
  <c r="T30" i="6936"/>
  <c r="AA30" i="6936" s="1"/>
  <c r="T6" i="6935"/>
  <c r="AA6" i="6935" s="1"/>
  <c r="Y6" i="6935"/>
  <c r="Z18" i="6936"/>
  <c r="AA8" i="6936"/>
  <c r="V36" i="6937"/>
  <c r="AA11" i="6936"/>
  <c r="AA7" i="6936"/>
  <c r="AA33" i="6935"/>
  <c r="AA29" i="6935"/>
  <c r="AA15" i="6935"/>
  <c r="Z32" i="6942"/>
  <c r="AA16" i="6936"/>
  <c r="L45" i="6937"/>
  <c r="S36" i="6935"/>
  <c r="AA8" i="6935"/>
  <c r="Z22" i="6935"/>
  <c r="AA10" i="6935"/>
  <c r="Z6" i="6935"/>
  <c r="S36" i="6937"/>
  <c r="Z5" i="6936"/>
  <c r="Z33" i="6935"/>
  <c r="Z17" i="6935"/>
  <c r="AA31" i="6935"/>
  <c r="AA17" i="6935"/>
  <c r="AA14" i="6937"/>
  <c r="Z10" i="6935"/>
  <c r="AA32" i="6935"/>
  <c r="AA28" i="6935"/>
  <c r="Z24" i="6935"/>
  <c r="Z20" i="6935"/>
  <c r="Z7" i="6936"/>
  <c r="Z15" i="6936"/>
  <c r="Z23" i="6936"/>
  <c r="Z12" i="6942"/>
  <c r="Z20" i="6942"/>
  <c r="Z28" i="6942"/>
  <c r="Z13" i="6936"/>
  <c r="Z21" i="6936"/>
  <c r="Z29" i="6936"/>
  <c r="Z33" i="6936"/>
  <c r="Y13" i="6942"/>
  <c r="Y33" i="6942"/>
  <c r="Y11" i="6942"/>
  <c r="Y31" i="6942"/>
  <c r="R36" i="6942"/>
  <c r="Y27" i="6937"/>
  <c r="Z36" i="6937"/>
  <c r="AA7" i="6942"/>
  <c r="T36" i="6942"/>
  <c r="AA5" i="6936"/>
  <c r="AA5" i="6935"/>
  <c r="Y4" i="6937"/>
  <c r="T4" i="6937"/>
  <c r="Y18" i="6937"/>
  <c r="T18" i="6937"/>
  <c r="AA18" i="6937" s="1"/>
  <c r="Y20" i="6937"/>
  <c r="T20" i="6937"/>
  <c r="AA20" i="6937" s="1"/>
  <c r="Y10" i="6937"/>
  <c r="T10" i="6937"/>
  <c r="AA10" i="6937" s="1"/>
  <c r="Y12" i="6937"/>
  <c r="T12" i="6937"/>
  <c r="AA12" i="6937" s="1"/>
  <c r="Y26" i="6937"/>
  <c r="T26" i="6937"/>
  <c r="AA26" i="6937" s="1"/>
  <c r="Y28" i="6937"/>
  <c r="T28" i="6937"/>
  <c r="AA28" i="6937" s="1"/>
  <c r="Z12" i="6935"/>
  <c r="R18" i="6935"/>
  <c r="R20" i="6935"/>
  <c r="R22" i="6935"/>
  <c r="R24" i="6935"/>
  <c r="Z26" i="6935"/>
  <c r="AN36" i="6937" l="1"/>
  <c r="AN37" i="6937" s="1"/>
  <c r="AN36" i="6936"/>
  <c r="AN37" i="6936" s="1"/>
  <c r="AJ36" i="6942"/>
  <c r="AN36" i="6942"/>
  <c r="AN37" i="6942" s="1"/>
  <c r="Y36" i="6942"/>
  <c r="T24" i="6936"/>
  <c r="AA24" i="6936" s="1"/>
  <c r="Y24" i="6936"/>
  <c r="Z36" i="6942"/>
  <c r="Z36" i="6936"/>
  <c r="AA36" i="6942"/>
  <c r="T7" i="6937"/>
  <c r="AA7" i="6937" s="1"/>
  <c r="Y7" i="6937"/>
  <c r="Y36" i="6937" s="1"/>
  <c r="T4" i="6936"/>
  <c r="AA4" i="6936" s="1"/>
  <c r="Y4" i="6936"/>
  <c r="R36" i="6936"/>
  <c r="Y3" i="6936"/>
  <c r="Y36" i="6936" s="1"/>
  <c r="T3" i="6936"/>
  <c r="AJ36" i="6935"/>
  <c r="AN36" i="6935"/>
  <c r="AN37" i="6935" s="1"/>
  <c r="W36" i="6942"/>
  <c r="W36" i="6937"/>
  <c r="T24" i="6935"/>
  <c r="AA24" i="6935" s="1"/>
  <c r="Y24" i="6935"/>
  <c r="T20" i="6935"/>
  <c r="AA20" i="6935" s="1"/>
  <c r="Y20" i="6935"/>
  <c r="T36" i="6937"/>
  <c r="AA4" i="6937"/>
  <c r="AA36" i="6937" s="1"/>
  <c r="Z36" i="6935"/>
  <c r="T22" i="6935"/>
  <c r="AA22" i="6935" s="1"/>
  <c r="Y22" i="6935"/>
  <c r="T18" i="6935"/>
  <c r="Y18" i="6935"/>
  <c r="R36" i="6935"/>
  <c r="AA3" i="6936" l="1"/>
  <c r="AA36" i="6936" s="1"/>
  <c r="T36" i="6936"/>
  <c r="Y36" i="6935"/>
  <c r="AA18" i="6935"/>
  <c r="AA36" i="6935" s="1"/>
  <c r="T36" i="6935"/>
</calcChain>
</file>

<file path=xl/sharedStrings.xml><?xml version="1.0" encoding="utf-8"?>
<sst xmlns="http://schemas.openxmlformats.org/spreadsheetml/2006/main" count="299" uniqueCount="77">
  <si>
    <t>Fecha</t>
  </si>
  <si>
    <t>Día</t>
  </si>
  <si>
    <t>Merida Oeste Reporte Mensual - SCADA</t>
  </si>
  <si>
    <t xml:space="preserve">Desbalance Operativo al Inicio del Mes CFE </t>
  </si>
  <si>
    <t>Kcal</t>
  </si>
  <si>
    <t xml:space="preserve">Desbalance del Mes CFE </t>
  </si>
  <si>
    <t>Volumen           m3</t>
  </si>
  <si>
    <t>Presión         kg/cm2</t>
  </si>
  <si>
    <t xml:space="preserve">     Temp. °C</t>
  </si>
  <si>
    <t>Nominación   Kcal</t>
  </si>
  <si>
    <t>m3</t>
  </si>
  <si>
    <t>días</t>
  </si>
  <si>
    <t>GJoul</t>
  </si>
  <si>
    <t xml:space="preserve">  Energía Total   Gjoul</t>
  </si>
  <si>
    <t xml:space="preserve">Energia Promedio Gjoule/m3 </t>
  </si>
  <si>
    <t>No. Cliente</t>
  </si>
  <si>
    <t>Hora</t>
  </si>
  <si>
    <t>Año</t>
  </si>
  <si>
    <t>Mes</t>
  </si>
  <si>
    <t>Pulsos Corregidos</t>
  </si>
  <si>
    <t>Pulsos No Corregidos</t>
  </si>
  <si>
    <t>Volumen No Corregido en Condición de Falla</t>
  </si>
  <si>
    <t>Pulsos No Corregidos en Condición de Falla</t>
  </si>
  <si>
    <t xml:space="preserve">Promedio de Vol./Pres. /Temp./ kCal </t>
  </si>
  <si>
    <t>Gran Total del Mes</t>
  </si>
  <si>
    <t xml:space="preserve"> </t>
  </si>
  <si>
    <t>Diferencia de la Nominación</t>
  </si>
  <si>
    <t>Porcentaje de Diferencia de la Nom.</t>
  </si>
  <si>
    <t>CFE Desbalance al termino del Mes</t>
  </si>
  <si>
    <t>Volumen Corregido
[ M3 ]</t>
  </si>
  <si>
    <t>Volumen No Corregido
[ M3 ]</t>
  </si>
  <si>
    <t>Presion Promedio Ponderado
[ Psi ]</t>
  </si>
  <si>
    <t>Temperatura Promedio Ponderado
[ °C ]</t>
  </si>
  <si>
    <t>Caudal de Pico
[ m³/hora ]</t>
  </si>
  <si>
    <t>Volumen Diario
[ m3 ]</t>
  </si>
  <si>
    <t>día</t>
  </si>
  <si>
    <t>Poder Calorifico
[ Kcal/m3 ]</t>
  </si>
  <si>
    <t>Poder Calorifico
[ KJoul/m3 ]</t>
  </si>
  <si>
    <t>Poder Calorifico
[ BTU/CFT ]</t>
  </si>
  <si>
    <t>Volumen Consumido
[ m3 ]</t>
  </si>
  <si>
    <t>Volumen Consumido
[ cft3 ]</t>
  </si>
  <si>
    <t>Energía Consumida
[ Gcal ]</t>
  </si>
  <si>
    <t>Energía Consumida
[ GJoul ]</t>
  </si>
  <si>
    <t>Energía Consumida
[ MMBTU ]</t>
  </si>
  <si>
    <t>Máximo</t>
  </si>
  <si>
    <t>Promedio</t>
  </si>
  <si>
    <t>cft</t>
  </si>
  <si>
    <t>Kcal/m3</t>
  </si>
  <si>
    <t xml:space="preserve">KJoul/m3 </t>
  </si>
  <si>
    <t>BTU/CFT</t>
  </si>
  <si>
    <t>total</t>
  </si>
  <si>
    <t>Mínimo</t>
  </si>
  <si>
    <t>cft3</t>
  </si>
  <si>
    <t>Gcal</t>
  </si>
  <si>
    <t xml:space="preserve">MMBTU </t>
  </si>
  <si>
    <t>Psi</t>
  </si>
  <si>
    <t xml:space="preserve"> °C</t>
  </si>
  <si>
    <t>Tolerancia</t>
  </si>
  <si>
    <t>max</t>
  </si>
  <si>
    <t>min</t>
  </si>
  <si>
    <t>Modificado:</t>
  </si>
  <si>
    <t>Emilio Pijoán</t>
  </si>
  <si>
    <t>Fecha:</t>
  </si>
  <si>
    <t>Bullhorns</t>
  </si>
  <si>
    <t>Clave</t>
  </si>
  <si>
    <t>Volumen Acumulado
 BullHorn</t>
  </si>
  <si>
    <t>Volumen Acumulado
 Micro Corrector</t>
  </si>
  <si>
    <t>Diferencia sincronización</t>
  </si>
  <si>
    <t>Volumen diario Bullhorn</t>
  </si>
  <si>
    <t>Volumen diario Micro</t>
  </si>
  <si>
    <t>Diferencia Medición</t>
  </si>
  <si>
    <t>% Error diario</t>
  </si>
  <si>
    <t>Días transmitidos</t>
  </si>
  <si>
    <t>Días NO transmitidos</t>
  </si>
  <si>
    <t>error mensual</t>
  </si>
  <si>
    <t>Tolerancia sinconización</t>
  </si>
  <si>
    <t>Tolerancia Volumen diario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</si>
</sst>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65" formatCode="_(* #,##0.00_);_(* \(#,##0.00\);_(* &quot;-&quot;??_);_(@_)"/>
    <numFmt numFmtId="171" formatCode="#,##0.000"/>
    <numFmt numFmtId="172" formatCode="#,##0.0000"/>
    <numFmt numFmtId="182" formatCode="_(* #,##0_);_(* \(#,##0\);_(* &quot;-&quot;??_);_(@_)"/>
    <numFmt numFmtId="183" formatCode="_-* #,##0_-;\-* #,##0_-;_-* &quot;-&quot;??_-;_-@_-"/>
  </numFmts>
  <fonts count="17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sz val="8"/>
      <name val="Arial"/>
      <family val="2"/>
    </font>
    <font>
      <b/>
      <sz val="10"/>
      <color indexed="20"/>
      <name val="Arial"/>
      <family val="2"/>
    </font>
    <font>
      <b/>
      <sz val="12"/>
      <color indexed="20"/>
      <name val="Arial"/>
      <family val="2"/>
    </font>
    <font>
      <sz val="12"/>
      <color indexed="20"/>
      <name val="Arial"/>
      <family val="2"/>
    </font>
    <font>
      <sz val="10"/>
      <color indexed="20"/>
      <name val="Arial"/>
      <family val="2"/>
    </font>
    <font>
      <b/>
      <sz val="10"/>
      <color indexed="44"/>
      <name val="Arial"/>
      <family val="2"/>
    </font>
    <font>
      <sz val="10"/>
      <color indexed="44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theme="0"/>
      <name val="Arial"/>
      <family val="2"/>
    </font>
    <font>
      <sz val="10"/>
      <color theme="1"/>
      <name val="Arial"/>
      <family val="2"/>
    </font>
    <font>
      <sz val="10"/>
      <color theme="6" tint="0.59999389629810485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6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0"/>
      </left>
      <right style="thin">
        <color indexed="0"/>
      </right>
      <top style="medium">
        <color indexed="0"/>
      </top>
      <bottom/>
      <diagonal/>
    </border>
    <border>
      <left style="thin">
        <color indexed="0"/>
      </left>
      <right/>
      <top style="medium">
        <color indexed="0"/>
      </top>
      <bottom/>
      <diagonal/>
    </border>
    <border>
      <left style="thin">
        <color indexed="0"/>
      </left>
      <right style="medium">
        <color indexed="0"/>
      </right>
      <top style="medium">
        <color indexed="0"/>
      </top>
      <bottom/>
      <diagonal/>
    </border>
    <border>
      <left/>
      <right style="medium">
        <color indexed="0"/>
      </right>
      <top style="medium">
        <color indexed="0"/>
      </top>
      <bottom style="medium">
        <color indexed="0"/>
      </bottom>
      <diagonal/>
    </border>
    <border>
      <left style="medium">
        <color indexed="0"/>
      </left>
      <right style="thin">
        <color indexed="0"/>
      </right>
      <top style="medium">
        <color indexed="0"/>
      </top>
      <bottom style="medium">
        <color indexed="0"/>
      </bottom>
      <diagonal/>
    </border>
    <border>
      <left style="thin">
        <color indexed="0"/>
      </left>
      <right style="medium">
        <color indexed="0"/>
      </right>
      <top style="medium">
        <color indexed="0"/>
      </top>
      <bottom style="medium">
        <color indexed="0"/>
      </bottom>
      <diagonal/>
    </border>
    <border>
      <left/>
      <right style="medium">
        <color indexed="0"/>
      </right>
      <top style="medium">
        <color indexed="0"/>
      </top>
      <bottom/>
      <diagonal/>
    </border>
    <border>
      <left/>
      <right style="medium">
        <color indexed="0"/>
      </right>
      <top style="medium">
        <color indexed="0"/>
      </top>
      <bottom style="thin">
        <color indexed="0"/>
      </bottom>
      <diagonal/>
    </border>
    <border>
      <left style="medium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medium">
        <color indexed="0"/>
      </right>
      <top/>
      <bottom style="thin">
        <color indexed="0"/>
      </bottom>
      <diagonal/>
    </border>
    <border>
      <left/>
      <right style="medium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medium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medium">
        <color indexed="0"/>
      </right>
      <top style="thin">
        <color indexed="0"/>
      </top>
      <bottom style="medium">
        <color indexed="0"/>
      </bottom>
      <diagonal/>
    </border>
    <border>
      <left/>
      <right style="medium">
        <color indexed="0"/>
      </right>
      <top style="thin">
        <color indexed="0"/>
      </top>
      <bottom style="medium">
        <color indexed="0"/>
      </bottom>
      <diagonal/>
    </border>
    <border>
      <left style="medium">
        <color indexed="0"/>
      </left>
      <right/>
      <top/>
      <bottom style="medium">
        <color indexed="0"/>
      </bottom>
      <diagonal/>
    </border>
    <border>
      <left style="thin">
        <color indexed="0"/>
      </left>
      <right/>
      <top/>
      <bottom style="medium">
        <color indexed="0"/>
      </bottom>
      <diagonal/>
    </border>
    <border>
      <left style="medium">
        <color indexed="0"/>
      </left>
      <right style="medium">
        <color indexed="0"/>
      </right>
      <top style="thin">
        <color indexed="0"/>
      </top>
      <bottom style="medium">
        <color indexed="0"/>
      </bottom>
      <diagonal/>
    </border>
    <border>
      <left style="medium">
        <color indexed="0"/>
      </left>
      <right style="medium">
        <color indexed="0"/>
      </right>
      <top style="medium">
        <color indexed="0"/>
      </top>
      <bottom style="medium">
        <color indexed="0"/>
      </bottom>
      <diagonal/>
    </border>
  </borders>
  <cellStyleXfs count="5">
    <xf numFmtId="0" fontId="0" fillId="0" borderId="0"/>
    <xf numFmtId="165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171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72">
    <xf numFmtId="0" fontId="0" fillId="0" borderId="0" xfId="0"/>
    <xf numFmtId="15" fontId="7" fillId="0" borderId="0" xfId="0" applyNumberFormat="1" applyFont="1" applyAlignment="1">
      <alignment horizontal="center"/>
    </xf>
    <xf numFmtId="17" fontId="7" fillId="0" borderId="0" xfId="0" applyNumberFormat="1" applyFont="1" applyAlignment="1" applyProtection="1"/>
    <xf numFmtId="17" fontId="7" fillId="0" borderId="0" xfId="0" applyNumberFormat="1" applyFont="1" applyAlignment="1" applyProtection="1">
      <alignment horizontal="center"/>
    </xf>
    <xf numFmtId="15" fontId="8" fillId="0" borderId="0" xfId="0" applyNumberFormat="1" applyFont="1"/>
    <xf numFmtId="3" fontId="7" fillId="0" borderId="0" xfId="0" applyNumberFormat="1" applyFont="1"/>
    <xf numFmtId="0" fontId="9" fillId="0" borderId="0" xfId="0" applyFont="1"/>
    <xf numFmtId="3" fontId="6" fillId="2" borderId="4" xfId="0" applyNumberFormat="1" applyFont="1" applyFill="1" applyBorder="1" applyAlignment="1">
      <alignment horizontal="center" vertical="center" wrapText="1"/>
    </xf>
    <xf numFmtId="4" fontId="0" fillId="0" borderId="0" xfId="0" applyNumberFormat="1"/>
    <xf numFmtId="3" fontId="6" fillId="2" borderId="2" xfId="0" applyNumberFormat="1" applyFont="1" applyFill="1" applyBorder="1" applyAlignment="1">
      <alignment horizontal="center" vertical="center" wrapText="1"/>
    </xf>
    <xf numFmtId="4" fontId="7" fillId="0" borderId="0" xfId="0" applyNumberFormat="1" applyFont="1" applyAlignment="1" applyProtection="1"/>
    <xf numFmtId="4" fontId="6" fillId="2" borderId="4" xfId="0" applyNumberFormat="1" applyFont="1" applyFill="1" applyBorder="1" applyAlignment="1">
      <alignment horizontal="center" vertical="center" wrapText="1"/>
    </xf>
    <xf numFmtId="4" fontId="10" fillId="0" borderId="0" xfId="0" applyNumberFormat="1" applyFont="1" applyFill="1" applyBorder="1" applyAlignment="1">
      <alignment horizontal="center" vertical="center" wrapText="1"/>
    </xf>
    <xf numFmtId="4" fontId="10" fillId="0" borderId="4" xfId="0" applyNumberFormat="1" applyFont="1" applyFill="1" applyBorder="1" applyAlignment="1">
      <alignment horizontal="center" vertical="center" wrapText="1"/>
    </xf>
    <xf numFmtId="171" fontId="7" fillId="0" borderId="0" xfId="0" applyNumberFormat="1" applyFont="1" applyAlignment="1" applyProtection="1"/>
    <xf numFmtId="171" fontId="6" fillId="2" borderId="4" xfId="0" applyNumberFormat="1" applyFont="1" applyFill="1" applyBorder="1" applyAlignment="1">
      <alignment horizontal="center" vertical="center" wrapText="1"/>
    </xf>
    <xf numFmtId="171" fontId="0" fillId="0" borderId="0" xfId="0" applyNumberFormat="1"/>
    <xf numFmtId="172" fontId="7" fillId="0" borderId="0" xfId="0" applyNumberFormat="1" applyFont="1" applyAlignment="1" applyProtection="1"/>
    <xf numFmtId="172" fontId="7" fillId="0" borderId="0" xfId="0" applyNumberFormat="1" applyFont="1" applyAlignment="1">
      <alignment horizontal="right"/>
    </xf>
    <xf numFmtId="172" fontId="6" fillId="2" borderId="4" xfId="0" applyNumberFormat="1" applyFont="1" applyFill="1" applyBorder="1" applyAlignment="1">
      <alignment horizontal="center" vertical="center" wrapText="1"/>
    </xf>
    <xf numFmtId="172" fontId="0" fillId="0" borderId="0" xfId="0" applyNumberFormat="1"/>
    <xf numFmtId="0" fontId="3" fillId="0" borderId="0" xfId="0" applyFont="1"/>
    <xf numFmtId="4" fontId="3" fillId="0" borderId="0" xfId="0" applyNumberFormat="1" applyFont="1" applyFill="1" applyBorder="1" applyAlignment="1">
      <alignment horizontal="center" vertical="center" wrapText="1"/>
    </xf>
    <xf numFmtId="4" fontId="3" fillId="0" borderId="0" xfId="0" applyNumberFormat="1" applyFont="1"/>
    <xf numFmtId="171" fontId="3" fillId="0" borderId="0" xfId="0" applyNumberFormat="1" applyFont="1"/>
    <xf numFmtId="172" fontId="3" fillId="0" borderId="0" xfId="0" applyNumberFormat="1" applyFont="1"/>
    <xf numFmtId="4" fontId="11" fillId="0" borderId="0" xfId="0" applyNumberFormat="1" applyFont="1" applyFill="1" applyBorder="1" applyAlignment="1">
      <alignment horizontal="center" vertical="center" wrapText="1"/>
    </xf>
    <xf numFmtId="3" fontId="3" fillId="0" borderId="4" xfId="0" applyNumberFormat="1" applyFont="1" applyBorder="1" applyAlignment="1">
      <alignment horizontal="right"/>
    </xf>
    <xf numFmtId="4" fontId="3" fillId="0" borderId="4" xfId="0" applyNumberFormat="1" applyFont="1" applyBorder="1" applyAlignment="1">
      <alignment horizontal="center"/>
    </xf>
    <xf numFmtId="3" fontId="3" fillId="0" borderId="4" xfId="0" applyNumberFormat="1" applyFont="1" applyBorder="1" applyAlignment="1">
      <alignment horizontal="center"/>
    </xf>
    <xf numFmtId="3" fontId="2" fillId="0" borderId="4" xfId="1" applyNumberFormat="1" applyFont="1" applyBorder="1" applyAlignment="1">
      <alignment horizontal="right"/>
    </xf>
    <xf numFmtId="3" fontId="2" fillId="0" borderId="4" xfId="0" applyNumberFormat="1" applyFont="1" applyBorder="1" applyAlignment="1">
      <alignment horizontal="center"/>
    </xf>
    <xf numFmtId="3" fontId="2" fillId="0" borderId="4" xfId="0" applyNumberFormat="1" applyFont="1" applyBorder="1" applyAlignment="1">
      <alignment horizontal="right"/>
    </xf>
    <xf numFmtId="3" fontId="3" fillId="0" borderId="4" xfId="0" applyNumberFormat="1" applyFont="1" applyBorder="1"/>
    <xf numFmtId="15" fontId="3" fillId="0" borderId="6" xfId="0" applyNumberFormat="1" applyFont="1" applyBorder="1" applyAlignment="1">
      <alignment wrapText="1"/>
    </xf>
    <xf numFmtId="15" fontId="2" fillId="0" borderId="6" xfId="0" applyNumberFormat="1" applyFont="1" applyBorder="1" applyAlignment="1">
      <alignment wrapText="1"/>
    </xf>
    <xf numFmtId="15" fontId="3" fillId="0" borderId="6" xfId="0" applyNumberFormat="1" applyFont="1" applyBorder="1" applyAlignment="1">
      <alignment wrapText="1" shrinkToFit="1"/>
    </xf>
    <xf numFmtId="172" fontId="3" fillId="0" borderId="4" xfId="0" applyNumberFormat="1" applyFont="1" applyBorder="1" applyAlignment="1">
      <alignment horizontal="center"/>
    </xf>
    <xf numFmtId="0" fontId="0" fillId="5" borderId="0" xfId="0" applyFill="1"/>
    <xf numFmtId="0" fontId="2" fillId="5" borderId="21" xfId="0" applyFont="1" applyFill="1" applyBorder="1" applyAlignment="1">
      <alignment horizontal="center" vertical="center" wrapText="1"/>
    </xf>
    <xf numFmtId="0" fontId="2" fillId="5" borderId="22" xfId="0" applyFont="1" applyFill="1" applyBorder="1" applyAlignment="1">
      <alignment horizontal="center" vertical="center"/>
    </xf>
    <xf numFmtId="0" fontId="2" fillId="5" borderId="22" xfId="0" applyFont="1" applyFill="1" applyBorder="1" applyAlignment="1">
      <alignment horizontal="center" vertical="center" wrapText="1"/>
    </xf>
    <xf numFmtId="0" fontId="2" fillId="5" borderId="23" xfId="0" applyFont="1" applyFill="1" applyBorder="1" applyAlignment="1">
      <alignment horizontal="center" vertical="center" wrapText="1"/>
    </xf>
    <xf numFmtId="0" fontId="2" fillId="6" borderId="7" xfId="0" applyFont="1" applyFill="1" applyBorder="1" applyAlignment="1">
      <alignment horizontal="center" vertical="center" wrapText="1"/>
    </xf>
    <xf numFmtId="0" fontId="3" fillId="5" borderId="0" xfId="0" applyFont="1" applyFill="1" applyAlignment="1">
      <alignment horizontal="right"/>
    </xf>
    <xf numFmtId="171" fontId="2" fillId="0" borderId="24" xfId="0" applyNumberFormat="1" applyFont="1" applyFill="1" applyBorder="1" applyAlignment="1">
      <alignment horizontal="center" vertical="center" wrapText="1"/>
    </xf>
    <xf numFmtId="171" fontId="2" fillId="0" borderId="25" xfId="0" applyNumberFormat="1" applyFont="1" applyFill="1" applyBorder="1" applyAlignment="1">
      <alignment horizontal="center" vertical="center" wrapText="1"/>
    </xf>
    <xf numFmtId="171" fontId="2" fillId="7" borderId="11" xfId="0" applyNumberFormat="1" applyFont="1" applyFill="1" applyBorder="1" applyAlignment="1">
      <alignment horizontal="center" vertical="center" wrapText="1"/>
    </xf>
    <xf numFmtId="171" fontId="2" fillId="5" borderId="26" xfId="0" applyNumberFormat="1" applyFont="1" applyFill="1" applyBorder="1" applyAlignment="1">
      <alignment horizontal="center" vertical="center" wrapText="1"/>
    </xf>
    <xf numFmtId="171" fontId="2" fillId="0" borderId="21" xfId="0" applyNumberFormat="1" applyFont="1" applyFill="1" applyBorder="1" applyAlignment="1">
      <alignment horizontal="center" vertical="center" wrapText="1"/>
    </xf>
    <xf numFmtId="171" fontId="2" fillId="0" borderId="27" xfId="0" applyNumberFormat="1" applyFont="1" applyFill="1" applyBorder="1" applyAlignment="1">
      <alignment horizontal="center" vertical="center" wrapText="1"/>
    </xf>
    <xf numFmtId="171" fontId="2" fillId="7" borderId="7" xfId="0" applyNumberFormat="1" applyFont="1" applyFill="1" applyBorder="1" applyAlignment="1">
      <alignment horizontal="center" vertical="center" wrapText="1"/>
    </xf>
    <xf numFmtId="0" fontId="0" fillId="5" borderId="16" xfId="0" applyFill="1" applyBorder="1" applyAlignment="1">
      <alignment horizontal="center"/>
    </xf>
    <xf numFmtId="20" fontId="0" fillId="5" borderId="18" xfId="0" applyNumberFormat="1" applyFill="1" applyBorder="1" applyAlignment="1">
      <alignment horizontal="center"/>
    </xf>
    <xf numFmtId="0" fontId="0" fillId="5" borderId="18" xfId="0" applyFill="1" applyBorder="1" applyAlignment="1">
      <alignment horizontal="center"/>
    </xf>
    <xf numFmtId="165" fontId="3" fillId="5" borderId="18" xfId="1" applyNumberFormat="1" applyFont="1" applyFill="1" applyBorder="1" applyAlignment="1">
      <alignment horizontal="center"/>
    </xf>
    <xf numFmtId="0" fontId="0" fillId="5" borderId="28" xfId="0" applyFill="1" applyBorder="1" applyAlignment="1">
      <alignment horizontal="center"/>
    </xf>
    <xf numFmtId="165" fontId="3" fillId="6" borderId="29" xfId="1" applyNumberFormat="1" applyFont="1" applyFill="1" applyBorder="1" applyAlignment="1">
      <alignment horizontal="center"/>
    </xf>
    <xf numFmtId="165" fontId="14" fillId="5" borderId="0" xfId="0" applyNumberFormat="1" applyFont="1" applyFill="1"/>
    <xf numFmtId="165" fontId="3" fillId="5" borderId="16" xfId="1" applyNumberFormat="1" applyFont="1" applyFill="1" applyBorder="1"/>
    <xf numFmtId="165" fontId="3" fillId="7" borderId="29" xfId="1" applyNumberFormat="1" applyFont="1" applyFill="1" applyBorder="1"/>
    <xf numFmtId="165" fontId="3" fillId="5" borderId="0" xfId="1" applyNumberFormat="1" applyFont="1" applyFill="1"/>
    <xf numFmtId="165" fontId="3" fillId="5" borderId="19" xfId="1" applyNumberFormat="1" applyFont="1" applyFill="1" applyBorder="1"/>
    <xf numFmtId="165" fontId="3" fillId="5" borderId="5" xfId="1" applyNumberFormat="1" applyFont="1" applyFill="1" applyBorder="1"/>
    <xf numFmtId="165" fontId="3" fillId="5" borderId="3" xfId="1" applyNumberFormat="1" applyFont="1" applyFill="1" applyBorder="1"/>
    <xf numFmtId="165" fontId="3" fillId="7" borderId="30" xfId="1" applyNumberFormat="1" applyFont="1" applyFill="1" applyBorder="1"/>
    <xf numFmtId="0" fontId="0" fillId="5" borderId="12" xfId="0" applyFill="1" applyBorder="1" applyAlignment="1">
      <alignment horizontal="center"/>
    </xf>
    <xf numFmtId="20" fontId="0" fillId="5" borderId="4" xfId="0" applyNumberFormat="1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165" fontId="3" fillId="5" borderId="4" xfId="1" applyNumberFormat="1" applyFont="1" applyFill="1" applyBorder="1" applyAlignment="1">
      <alignment horizontal="center"/>
    </xf>
    <xf numFmtId="0" fontId="0" fillId="5" borderId="6" xfId="0" applyFill="1" applyBorder="1" applyAlignment="1">
      <alignment horizontal="center"/>
    </xf>
    <xf numFmtId="165" fontId="3" fillId="6" borderId="31" xfId="1" applyNumberFormat="1" applyFont="1" applyFill="1" applyBorder="1" applyAlignment="1">
      <alignment horizontal="center"/>
    </xf>
    <xf numFmtId="165" fontId="3" fillId="5" borderId="12" xfId="1" applyNumberFormat="1" applyFont="1" applyFill="1" applyBorder="1"/>
    <xf numFmtId="165" fontId="3" fillId="5" borderId="6" xfId="1" applyNumberFormat="1" applyFont="1" applyFill="1" applyBorder="1"/>
    <xf numFmtId="165" fontId="3" fillId="7" borderId="31" xfId="1" applyNumberFormat="1" applyFont="1" applyFill="1" applyBorder="1"/>
    <xf numFmtId="165" fontId="3" fillId="5" borderId="32" xfId="1" applyNumberFormat="1" applyFont="1" applyFill="1" applyBorder="1"/>
    <xf numFmtId="165" fontId="3" fillId="5" borderId="4" xfId="1" applyNumberFormat="1" applyFont="1" applyFill="1" applyBorder="1"/>
    <xf numFmtId="165" fontId="12" fillId="5" borderId="12" xfId="1" applyNumberFormat="1" applyFont="1" applyFill="1" applyBorder="1"/>
    <xf numFmtId="43" fontId="0" fillId="7" borderId="31" xfId="0" applyNumberFormat="1" applyFill="1" applyBorder="1"/>
    <xf numFmtId="43" fontId="0" fillId="5" borderId="32" xfId="0" applyNumberFormat="1" applyFill="1" applyBorder="1"/>
    <xf numFmtId="165" fontId="12" fillId="5" borderId="13" xfId="1" applyNumberFormat="1" applyFont="1" applyFill="1" applyBorder="1"/>
    <xf numFmtId="165" fontId="3" fillId="5" borderId="33" xfId="1" applyNumberFormat="1" applyFont="1" applyFill="1" applyBorder="1"/>
    <xf numFmtId="165" fontId="3" fillId="7" borderId="34" xfId="1" applyNumberFormat="1" applyFont="1" applyFill="1" applyBorder="1"/>
    <xf numFmtId="43" fontId="0" fillId="7" borderId="34" xfId="0" applyNumberFormat="1" applyFill="1" applyBorder="1"/>
    <xf numFmtId="43" fontId="0" fillId="5" borderId="35" xfId="0" applyNumberFormat="1" applyFill="1" applyBorder="1"/>
    <xf numFmtId="0" fontId="0" fillId="5" borderId="13" xfId="0" applyFill="1" applyBorder="1" applyAlignment="1">
      <alignment horizontal="center"/>
    </xf>
    <xf numFmtId="20" fontId="0" fillId="5" borderId="14" xfId="0" applyNumberFormat="1" applyFill="1" applyBorder="1" applyAlignment="1">
      <alignment horizontal="center"/>
    </xf>
    <xf numFmtId="0" fontId="0" fillId="5" borderId="14" xfId="0" applyFill="1" applyBorder="1" applyAlignment="1">
      <alignment horizontal="center"/>
    </xf>
    <xf numFmtId="165" fontId="3" fillId="5" borderId="14" xfId="1" applyNumberFormat="1" applyFont="1" applyFill="1" applyBorder="1" applyAlignment="1">
      <alignment horizontal="center"/>
    </xf>
    <xf numFmtId="0" fontId="0" fillId="5" borderId="33" xfId="0" applyFill="1" applyBorder="1" applyAlignment="1">
      <alignment horizontal="center"/>
    </xf>
    <xf numFmtId="165" fontId="3" fillId="8" borderId="34" xfId="1" applyNumberFormat="1" applyFont="1" applyFill="1" applyBorder="1" applyAlignment="1">
      <alignment horizontal="center"/>
    </xf>
    <xf numFmtId="4" fontId="0" fillId="8" borderId="36" xfId="0" applyNumberFormat="1" applyFill="1" applyBorder="1"/>
    <xf numFmtId="165" fontId="3" fillId="8" borderId="37" xfId="1" applyNumberFormat="1" applyFont="1" applyFill="1" applyBorder="1"/>
    <xf numFmtId="165" fontId="3" fillId="8" borderId="38" xfId="1" applyNumberFormat="1" applyFont="1" applyFill="1" applyBorder="1"/>
    <xf numFmtId="43" fontId="0" fillId="8" borderId="38" xfId="0" applyNumberFormat="1" applyFill="1" applyBorder="1"/>
    <xf numFmtId="43" fontId="0" fillId="8" borderId="39" xfId="0" applyNumberFormat="1" applyFill="1" applyBorder="1"/>
    <xf numFmtId="165" fontId="3" fillId="8" borderId="4" xfId="1" applyNumberFormat="1" applyFont="1" applyFill="1" applyBorder="1"/>
    <xf numFmtId="165" fontId="3" fillId="8" borderId="6" xfId="1" applyNumberFormat="1" applyFont="1" applyFill="1" applyBorder="1"/>
    <xf numFmtId="165" fontId="3" fillId="8" borderId="34" xfId="1" applyNumberFormat="1" applyFont="1" applyFill="1" applyBorder="1"/>
    <xf numFmtId="0" fontId="4" fillId="5" borderId="0" xfId="0" applyFont="1" applyFill="1" applyAlignment="1">
      <alignment horizontal="right"/>
    </xf>
    <xf numFmtId="0" fontId="0" fillId="5" borderId="7" xfId="0" applyFill="1" applyBorder="1" applyAlignment="1">
      <alignment horizontal="center"/>
    </xf>
    <xf numFmtId="165" fontId="3" fillId="5" borderId="29" xfId="1" applyNumberFormat="1" applyFont="1" applyFill="1" applyBorder="1"/>
    <xf numFmtId="165" fontId="0" fillId="5" borderId="7" xfId="0" applyNumberFormat="1" applyFill="1" applyBorder="1"/>
    <xf numFmtId="165" fontId="0" fillId="7" borderId="7" xfId="0" applyNumberFormat="1" applyFill="1" applyBorder="1"/>
    <xf numFmtId="43" fontId="0" fillId="7" borderId="7" xfId="0" applyNumberFormat="1" applyFill="1" applyBorder="1"/>
    <xf numFmtId="43" fontId="0" fillId="5" borderId="10" xfId="0" applyNumberFormat="1" applyFill="1" applyBorder="1"/>
    <xf numFmtId="43" fontId="0" fillId="5" borderId="21" xfId="0" applyNumberFormat="1" applyFill="1" applyBorder="1"/>
    <xf numFmtId="43" fontId="0" fillId="5" borderId="8" xfId="0" applyNumberFormat="1" applyFill="1" applyBorder="1"/>
    <xf numFmtId="43" fontId="0" fillId="7" borderId="10" xfId="0" applyNumberFormat="1" applyFill="1" applyBorder="1"/>
    <xf numFmtId="165" fontId="3" fillId="5" borderId="31" xfId="1" applyNumberFormat="1" applyFont="1" applyFill="1" applyBorder="1"/>
    <xf numFmtId="165" fontId="3" fillId="5" borderId="34" xfId="1" applyNumberFormat="1" applyFont="1" applyFill="1" applyBorder="1"/>
    <xf numFmtId="0" fontId="0" fillId="5" borderId="40" xfId="0" applyFill="1" applyBorder="1" applyAlignment="1">
      <alignment horizontal="center"/>
    </xf>
    <xf numFmtId="0" fontId="4" fillId="5" borderId="0" xfId="0" applyFont="1" applyFill="1" applyAlignment="1">
      <alignment horizontal="center"/>
    </xf>
    <xf numFmtId="0" fontId="0" fillId="5" borderId="0" xfId="0" applyFill="1" applyAlignment="1">
      <alignment horizontal="center"/>
    </xf>
    <xf numFmtId="0" fontId="3" fillId="5" borderId="0" xfId="0" applyFont="1" applyFill="1" applyAlignment="1">
      <alignment horizontal="center"/>
    </xf>
    <xf numFmtId="0" fontId="15" fillId="5" borderId="0" xfId="0" applyFont="1" applyFill="1"/>
    <xf numFmtId="9" fontId="15" fillId="5" borderId="0" xfId="0" applyNumberFormat="1" applyFont="1" applyFill="1"/>
    <xf numFmtId="0" fontId="15" fillId="5" borderId="0" xfId="0" applyFont="1" applyFill="1" applyAlignment="1">
      <alignment horizontal="right"/>
    </xf>
    <xf numFmtId="165" fontId="15" fillId="5" borderId="0" xfId="1" applyNumberFormat="1" applyFont="1" applyFill="1"/>
    <xf numFmtId="0" fontId="3" fillId="5" borderId="0" xfId="0" applyFont="1" applyFill="1"/>
    <xf numFmtId="15" fontId="0" fillId="5" borderId="0" xfId="0" applyNumberFormat="1" applyFill="1"/>
    <xf numFmtId="0" fontId="16" fillId="9" borderId="0" xfId="0" applyNumberFormat="1" applyFont="1" applyFill="1" applyBorder="1" applyAlignment="1" applyProtection="1"/>
    <xf numFmtId="0" fontId="0" fillId="9" borderId="0" xfId="0" applyNumberFormat="1" applyFont="1" applyFill="1" applyBorder="1" applyAlignment="1" applyProtection="1"/>
    <xf numFmtId="0" fontId="4" fillId="9" borderId="0" xfId="0" applyNumberFormat="1" applyFont="1" applyFill="1" applyBorder="1" applyAlignment="1" applyProtection="1"/>
    <xf numFmtId="0" fontId="0" fillId="9" borderId="0" xfId="0" applyFill="1"/>
    <xf numFmtId="171" fontId="2" fillId="4" borderId="43" xfId="0" applyNumberFormat="1" applyFont="1" applyFill="1" applyBorder="1" applyAlignment="1" applyProtection="1">
      <alignment horizontal="center" vertical="center" wrapText="1"/>
    </xf>
    <xf numFmtId="171" fontId="2" fillId="4" borderId="44" xfId="0" applyNumberFormat="1" applyFont="1" applyFill="1" applyBorder="1" applyAlignment="1" applyProtection="1">
      <alignment horizontal="center" vertical="center" wrapText="1"/>
    </xf>
    <xf numFmtId="171" fontId="2" fillId="6" borderId="43" xfId="0" applyNumberFormat="1" applyFont="1" applyFill="1" applyBorder="1" applyAlignment="1" applyProtection="1">
      <alignment horizontal="center" vertical="center" wrapText="1"/>
    </xf>
    <xf numFmtId="171" fontId="2" fillId="6" borderId="45" xfId="0" applyNumberFormat="1" applyFont="1" applyFill="1" applyBorder="1" applyAlignment="1" applyProtection="1">
      <alignment horizontal="center" vertical="center" wrapText="1"/>
    </xf>
    <xf numFmtId="171" fontId="2" fillId="4" borderId="46" xfId="0" applyNumberFormat="1" applyFont="1" applyFill="1" applyBorder="1" applyAlignment="1" applyProtection="1">
      <alignment horizontal="center" vertical="center" wrapText="1"/>
    </xf>
    <xf numFmtId="171" fontId="2" fillId="6" borderId="47" xfId="0" applyNumberFormat="1" applyFont="1" applyFill="1" applyBorder="1" applyAlignment="1" applyProtection="1">
      <alignment horizontal="center" vertical="center" wrapText="1"/>
    </xf>
    <xf numFmtId="171" fontId="2" fillId="6" borderId="48" xfId="0" applyNumberFormat="1" applyFont="1" applyFill="1" applyBorder="1" applyAlignment="1" applyProtection="1">
      <alignment horizontal="center" vertical="center" wrapText="1"/>
    </xf>
    <xf numFmtId="171" fontId="2" fillId="4" borderId="49" xfId="0" applyNumberFormat="1" applyFont="1" applyFill="1" applyBorder="1" applyAlignment="1" applyProtection="1">
      <alignment horizontal="center" vertical="center" wrapText="1"/>
    </xf>
    <xf numFmtId="0" fontId="0" fillId="4" borderId="16" xfId="0" applyNumberFormat="1" applyFont="1" applyFill="1" applyBorder="1" applyAlignment="1" applyProtection="1">
      <alignment horizontal="center"/>
    </xf>
    <xf numFmtId="0" fontId="0" fillId="4" borderId="17" xfId="0" applyNumberFormat="1" applyFont="1" applyFill="1" applyBorder="1" applyAlignment="1" applyProtection="1">
      <alignment horizontal="center"/>
    </xf>
    <xf numFmtId="182" fontId="3" fillId="6" borderId="41" xfId="0" applyNumberFormat="1" applyFont="1" applyFill="1" applyBorder="1" applyAlignment="1" applyProtection="1"/>
    <xf numFmtId="182" fontId="0" fillId="6" borderId="17" xfId="0" applyNumberFormat="1" applyFont="1" applyFill="1" applyBorder="1" applyAlignment="1" applyProtection="1"/>
    <xf numFmtId="182" fontId="3" fillId="4" borderId="50" xfId="0" applyNumberFormat="1" applyFont="1" applyFill="1" applyBorder="1" applyAlignment="1" applyProtection="1"/>
    <xf numFmtId="182" fontId="3" fillId="6" borderId="51" xfId="0" applyNumberFormat="1" applyFont="1" applyFill="1" applyBorder="1" applyAlignment="1" applyProtection="1"/>
    <xf numFmtId="183" fontId="0" fillId="6" borderId="52" xfId="0" applyNumberFormat="1" applyFont="1" applyFill="1" applyBorder="1" applyAlignment="1" applyProtection="1"/>
    <xf numFmtId="183" fontId="0" fillId="4" borderId="50" xfId="0" applyNumberFormat="1" applyFont="1" applyFill="1" applyBorder="1" applyAlignment="1" applyProtection="1"/>
    <xf numFmtId="10" fontId="0" fillId="4" borderId="50" xfId="0" applyNumberFormat="1" applyFont="1" applyFill="1" applyBorder="1" applyAlignment="1" applyProtection="1"/>
    <xf numFmtId="0" fontId="0" fillId="4" borderId="12" xfId="0" applyNumberFormat="1" applyFont="1" applyFill="1" applyBorder="1" applyAlignment="1" applyProtection="1">
      <alignment horizontal="center"/>
    </xf>
    <xf numFmtId="0" fontId="0" fillId="4" borderId="15" xfId="0" applyNumberFormat="1" applyFont="1" applyFill="1" applyBorder="1" applyAlignment="1" applyProtection="1">
      <alignment horizontal="center"/>
    </xf>
    <xf numFmtId="182" fontId="3" fillId="6" borderId="9" xfId="0" applyNumberFormat="1" applyFont="1" applyFill="1" applyBorder="1" applyAlignment="1" applyProtection="1"/>
    <xf numFmtId="182" fontId="0" fillId="6" borderId="15" xfId="0" applyNumberFormat="1" applyFont="1" applyFill="1" applyBorder="1" applyAlignment="1" applyProtection="1"/>
    <xf numFmtId="182" fontId="3" fillId="4" borderId="53" xfId="0" applyNumberFormat="1" applyFont="1" applyFill="1" applyBorder="1" applyAlignment="1" applyProtection="1"/>
    <xf numFmtId="183" fontId="0" fillId="6" borderId="54" xfId="0" applyNumberFormat="1" applyFont="1" applyFill="1" applyBorder="1" applyAlignment="1" applyProtection="1"/>
    <xf numFmtId="183" fontId="0" fillId="4" borderId="53" xfId="0" applyNumberFormat="1" applyFont="1" applyFill="1" applyBorder="1" applyAlignment="1" applyProtection="1"/>
    <xf numFmtId="10" fontId="0" fillId="4" borderId="53" xfId="0" applyNumberFormat="1" applyFont="1" applyFill="1" applyBorder="1" applyAlignment="1" applyProtection="1"/>
    <xf numFmtId="183" fontId="0" fillId="6" borderId="55" xfId="0" applyNumberFormat="1" applyFont="1" applyFill="1" applyBorder="1" applyAlignment="1" applyProtection="1"/>
    <xf numFmtId="0" fontId="0" fillId="4" borderId="13" xfId="0" applyNumberFormat="1" applyFont="1" applyFill="1" applyBorder="1" applyAlignment="1" applyProtection="1">
      <alignment horizontal="center"/>
    </xf>
    <xf numFmtId="0" fontId="0" fillId="4" borderId="20" xfId="0" applyNumberFormat="1" applyFont="1" applyFill="1" applyBorder="1" applyAlignment="1" applyProtection="1">
      <alignment horizontal="center"/>
    </xf>
    <xf numFmtId="182" fontId="3" fillId="6" borderId="42" xfId="0" applyNumberFormat="1" applyFont="1" applyFill="1" applyBorder="1" applyAlignment="1" applyProtection="1"/>
    <xf numFmtId="182" fontId="0" fillId="6" borderId="20" xfId="0" applyNumberFormat="1" applyFont="1" applyFill="1" applyBorder="1" applyAlignment="1" applyProtection="1"/>
    <xf numFmtId="182" fontId="3" fillId="4" borderId="56" xfId="0" applyNumberFormat="1" applyFont="1" applyFill="1" applyBorder="1" applyAlignment="1" applyProtection="1"/>
    <xf numFmtId="43" fontId="0" fillId="3" borderId="57" xfId="0" applyNumberFormat="1" applyFont="1" applyFill="1" applyBorder="1" applyAlignment="1" applyProtection="1"/>
    <xf numFmtId="43" fontId="0" fillId="3" borderId="58" xfId="0" applyNumberFormat="1" applyFont="1" applyFill="1" applyBorder="1" applyAlignment="1" applyProtection="1"/>
    <xf numFmtId="0" fontId="0" fillId="3" borderId="59" xfId="0" applyNumberFormat="1" applyFont="1" applyFill="1" applyBorder="1" applyAlignment="1" applyProtection="1"/>
    <xf numFmtId="0" fontId="2" fillId="9" borderId="0" xfId="0" applyNumberFormat="1" applyFont="1" applyFill="1" applyBorder="1" applyAlignment="1" applyProtection="1">
      <alignment horizontal="right"/>
    </xf>
    <xf numFmtId="0" fontId="0" fillId="4" borderId="60" xfId="0" applyNumberFormat="1" applyFont="1" applyFill="1" applyBorder="1" applyAlignment="1" applyProtection="1">
      <alignment horizontal="center"/>
    </xf>
    <xf numFmtId="182" fontId="0" fillId="4" borderId="60" xfId="0" applyNumberFormat="1" applyFont="1" applyFill="1" applyBorder="1" applyAlignment="1" applyProtection="1"/>
    <xf numFmtId="182" fontId="13" fillId="9" borderId="0" xfId="0" applyNumberFormat="1" applyFont="1" applyFill="1" applyBorder="1" applyAlignment="1" applyProtection="1"/>
    <xf numFmtId="182" fontId="0" fillId="9" borderId="0" xfId="0" applyNumberFormat="1" applyFont="1" applyFill="1" applyBorder="1" applyAlignment="1" applyProtection="1"/>
    <xf numFmtId="0" fontId="2" fillId="9" borderId="0" xfId="0" applyNumberFormat="1" applyFont="1" applyFill="1" applyBorder="1" applyAlignment="1" applyProtection="1"/>
    <xf numFmtId="0" fontId="2" fillId="10" borderId="7" xfId="0" applyFont="1" applyFill="1" applyBorder="1" applyAlignment="1">
      <alignment horizontal="center"/>
    </xf>
    <xf numFmtId="10" fontId="3" fillId="4" borderId="60" xfId="0" applyNumberFormat="1" applyFont="1" applyFill="1" applyBorder="1" applyAlignment="1" applyProtection="1"/>
    <xf numFmtId="9" fontId="0" fillId="4" borderId="60" xfId="0" applyNumberFormat="1" applyFont="1" applyFill="1" applyBorder="1" applyAlignment="1" applyProtection="1">
      <alignment horizontal="center"/>
    </xf>
    <xf numFmtId="0" fontId="16" fillId="9" borderId="0" xfId="0" applyFont="1" applyFill="1"/>
    <xf numFmtId="15" fontId="7" fillId="0" borderId="0" xfId="0" applyNumberFormat="1" applyFont="1" applyAlignment="1">
      <alignment horizontal="center"/>
    </xf>
    <xf numFmtId="3" fontId="7" fillId="0" borderId="0" xfId="0" applyNumberFormat="1" applyFont="1" applyAlignment="1">
      <alignment horizontal="center"/>
    </xf>
    <xf numFmtId="3" fontId="7" fillId="0" borderId="1" xfId="0" applyNumberFormat="1" applyFont="1" applyBorder="1" applyAlignment="1">
      <alignment horizontal="center"/>
    </xf>
  </cellXfs>
  <cellStyles count="5">
    <cellStyle name="Millares" xfId="1" builtinId="3"/>
    <cellStyle name="Millares 3" xfId="3"/>
    <cellStyle name="Normal" xfId="0" builtinId="0"/>
    <cellStyle name="Porcentual 3" xfId="2"/>
    <cellStyle name="Porcentual 3 2" xfId="4"/>
  </cellStyles>
  <dxfs count="192"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390525</xdr:colOff>
      <xdr:row>39</xdr:row>
      <xdr:rowOff>133350</xdr:rowOff>
    </xdr:from>
    <xdr:to>
      <xdr:col>1</xdr:col>
      <xdr:colOff>171450</xdr:colOff>
      <xdr:row>44</xdr:row>
      <xdr:rowOff>95250</xdr:rowOff>
    </xdr:to>
    <xdr:pic>
      <xdr:nvPicPr>
        <xdr:cNvPr id="31766" name="1 Imagen" descr="igasamex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0525" y="7019925"/>
          <a:ext cx="666750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390525</xdr:colOff>
      <xdr:row>39</xdr:row>
      <xdr:rowOff>133350</xdr:rowOff>
    </xdr:from>
    <xdr:to>
      <xdr:col>1</xdr:col>
      <xdr:colOff>171450</xdr:colOff>
      <xdr:row>44</xdr:row>
      <xdr:rowOff>95250</xdr:rowOff>
    </xdr:to>
    <xdr:pic>
      <xdr:nvPicPr>
        <xdr:cNvPr id="22551" name="1 Imagen" descr="igasamex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0525" y="7019925"/>
          <a:ext cx="666750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390525</xdr:colOff>
      <xdr:row>39</xdr:row>
      <xdr:rowOff>133350</xdr:rowOff>
    </xdr:from>
    <xdr:to>
      <xdr:col>1</xdr:col>
      <xdr:colOff>104775</xdr:colOff>
      <xdr:row>44</xdr:row>
      <xdr:rowOff>95250</xdr:rowOff>
    </xdr:to>
    <xdr:pic>
      <xdr:nvPicPr>
        <xdr:cNvPr id="20503" name="1 Imagen" descr="igasamex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0525" y="7019925"/>
          <a:ext cx="600075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390525</xdr:colOff>
      <xdr:row>39</xdr:row>
      <xdr:rowOff>133350</xdr:rowOff>
    </xdr:from>
    <xdr:to>
      <xdr:col>1</xdr:col>
      <xdr:colOff>200025</xdr:colOff>
      <xdr:row>44</xdr:row>
      <xdr:rowOff>95250</xdr:rowOff>
    </xdr:to>
    <xdr:pic>
      <xdr:nvPicPr>
        <xdr:cNvPr id="32790" name="1 Imagen" descr="igasamex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0525" y="7019925"/>
          <a:ext cx="695325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97"/>
  <sheetViews>
    <sheetView zoomScale="85" workbookViewId="0">
      <pane ySplit="5" topLeftCell="A6" activePane="bottomLeft" state="frozen"/>
      <selection pane="bottomLeft" activeCell="G14" sqref="G14"/>
    </sheetView>
  </sheetViews>
  <sheetFormatPr baseColWidth="10" defaultColWidth="9.140625" defaultRowHeight="12.75" x14ac:dyDescent="0.2"/>
  <cols>
    <col min="1" max="1" width="10.7109375" customWidth="1"/>
    <col min="2" max="2" width="15.7109375" style="13" customWidth="1"/>
    <col min="3" max="3" width="15.140625" style="8" customWidth="1"/>
    <col min="4" max="4" width="15.85546875" style="8" customWidth="1"/>
    <col min="5" max="5" width="17.85546875" style="16" bestFit="1" customWidth="1"/>
    <col min="6" max="6" width="16.42578125" style="20" customWidth="1"/>
    <col min="7" max="7" width="19.140625" bestFit="1" customWidth="1"/>
    <col min="8" max="8" width="18.140625" bestFit="1" customWidth="1"/>
  </cols>
  <sheetData>
    <row r="1" spans="1:8" ht="21" customHeight="1" x14ac:dyDescent="0.25">
      <c r="A1" s="169" t="s">
        <v>2</v>
      </c>
      <c r="B1" s="169"/>
      <c r="C1" s="169"/>
      <c r="D1" s="169"/>
      <c r="E1" s="169"/>
      <c r="F1" s="169"/>
      <c r="G1" s="169"/>
      <c r="H1" s="1"/>
    </row>
    <row r="2" spans="1:8" ht="15.75" x14ac:dyDescent="0.25">
      <c r="B2" s="10"/>
      <c r="C2" s="10"/>
      <c r="D2" s="10"/>
      <c r="E2" s="14"/>
      <c r="F2" s="17"/>
      <c r="G2" s="2"/>
      <c r="H2" s="3"/>
    </row>
    <row r="3" spans="1:8" ht="15.75" x14ac:dyDescent="0.25">
      <c r="A3" s="4"/>
      <c r="B3" s="170" t="s">
        <v>3</v>
      </c>
      <c r="C3" s="170"/>
      <c r="D3" s="170"/>
      <c r="E3" s="170"/>
      <c r="F3" s="18">
        <v>0</v>
      </c>
      <c r="G3" s="5" t="s">
        <v>4</v>
      </c>
      <c r="H3" s="6"/>
    </row>
    <row r="4" spans="1:8" ht="15.75" x14ac:dyDescent="0.25">
      <c r="A4" s="4"/>
      <c r="B4" s="171" t="s">
        <v>5</v>
      </c>
      <c r="C4" s="171"/>
      <c r="D4" s="171"/>
      <c r="E4" s="171"/>
      <c r="F4" s="18">
        <v>0</v>
      </c>
      <c r="G4" s="5" t="s">
        <v>4</v>
      </c>
      <c r="H4" s="6"/>
    </row>
    <row r="5" spans="1:8" ht="40.5" customHeight="1" x14ac:dyDescent="0.2">
      <c r="A5" s="9" t="s">
        <v>0</v>
      </c>
      <c r="B5" s="11" t="s">
        <v>6</v>
      </c>
      <c r="C5" s="11" t="s">
        <v>7</v>
      </c>
      <c r="D5" s="11" t="s">
        <v>8</v>
      </c>
      <c r="E5" s="15" t="s">
        <v>13</v>
      </c>
      <c r="F5" s="19" t="s">
        <v>14</v>
      </c>
      <c r="G5" s="7" t="s">
        <v>9</v>
      </c>
    </row>
    <row r="6" spans="1:8" x14ac:dyDescent="0.2">
      <c r="A6" s="21">
        <v>20140201</v>
      </c>
      <c r="B6" s="22">
        <v>53836.940999999999</v>
      </c>
      <c r="C6" s="23">
        <v>36.066310337611597</v>
      </c>
      <c r="D6" s="23">
        <v>25.078862667083701</v>
      </c>
      <c r="E6" s="24">
        <v>1850.0690845095801</v>
      </c>
      <c r="F6" s="25">
        <v>3.4364305429599999E-2</v>
      </c>
      <c r="G6" s="21"/>
    </row>
    <row r="7" spans="1:8" x14ac:dyDescent="0.2">
      <c r="A7" s="21">
        <v>20140202</v>
      </c>
      <c r="B7" s="22">
        <v>69990.600000000006</v>
      </c>
      <c r="C7" s="23">
        <v>46.942453604478096</v>
      </c>
      <c r="D7" s="23">
        <v>25.1406638072087</v>
      </c>
      <c r="E7" s="24">
        <v>2409.90276449258</v>
      </c>
      <c r="F7" s="25">
        <v>3.4431806050300003E-2</v>
      </c>
      <c r="G7" s="21"/>
    </row>
    <row r="8" spans="1:8" x14ac:dyDescent="0.2">
      <c r="A8" s="21">
        <v>20140203</v>
      </c>
      <c r="B8" s="22">
        <v>79695.071299999996</v>
      </c>
      <c r="C8" s="23">
        <v>59.990216890970899</v>
      </c>
      <c r="D8" s="23">
        <v>24.8301528294881</v>
      </c>
      <c r="E8" s="24">
        <v>2775.1604082767999</v>
      </c>
      <c r="F8" s="25">
        <v>3.4822233839400002E-2</v>
      </c>
      <c r="G8" s="21"/>
    </row>
    <row r="9" spans="1:8" x14ac:dyDescent="0.2">
      <c r="A9" s="21">
        <v>20140204</v>
      </c>
      <c r="B9" s="22">
        <v>101981.80439999999</v>
      </c>
      <c r="C9" s="23">
        <v>61.414229075113902</v>
      </c>
      <c r="D9" s="23">
        <v>24.609592835108401</v>
      </c>
      <c r="E9" s="24">
        <v>3637.7538666912001</v>
      </c>
      <c r="F9" s="25">
        <v>3.5670616798200001E-2</v>
      </c>
      <c r="G9" s="21"/>
    </row>
    <row r="10" spans="1:8" x14ac:dyDescent="0.2">
      <c r="A10" s="21">
        <v>20140205</v>
      </c>
      <c r="B10" s="22">
        <v>121170.8823</v>
      </c>
      <c r="C10" s="23">
        <v>61.594387372334801</v>
      </c>
      <c r="D10" s="23">
        <v>24.747589667638099</v>
      </c>
      <c r="E10" s="24">
        <v>4440.9754698624001</v>
      </c>
      <c r="F10" s="25">
        <v>3.6650516895500002E-2</v>
      </c>
      <c r="G10" s="21"/>
    </row>
    <row r="11" spans="1:8" x14ac:dyDescent="0.2">
      <c r="A11" s="21">
        <v>20140206</v>
      </c>
      <c r="B11" s="22">
        <v>120132.4077</v>
      </c>
      <c r="C11" s="23">
        <v>59.843759695688902</v>
      </c>
      <c r="D11" s="23">
        <v>24.8938764731089</v>
      </c>
      <c r="E11" s="24">
        <v>4227.0863274432004</v>
      </c>
      <c r="F11" s="25">
        <v>3.5186894259799997E-2</v>
      </c>
      <c r="G11" s="21"/>
    </row>
    <row r="12" spans="1:8" x14ac:dyDescent="0.2">
      <c r="A12" s="21">
        <v>20140207</v>
      </c>
      <c r="B12" s="22">
        <v>114027.947</v>
      </c>
      <c r="C12" s="23">
        <v>60.147207101186098</v>
      </c>
      <c r="D12" s="23">
        <v>24.897588650385501</v>
      </c>
      <c r="E12" s="24">
        <v>4067.1364160592002</v>
      </c>
      <c r="F12" s="25">
        <v>3.5667891269600002E-2</v>
      </c>
      <c r="G12" s="21"/>
    </row>
    <row r="13" spans="1:8" x14ac:dyDescent="0.2">
      <c r="A13" s="21">
        <v>20140208</v>
      </c>
      <c r="B13" s="22">
        <v>113530.7944</v>
      </c>
      <c r="C13" s="23">
        <v>59.758819580078097</v>
      </c>
      <c r="D13" s="23">
        <v>24.834922870000199</v>
      </c>
      <c r="E13" s="24">
        <v>4061.7665938512</v>
      </c>
      <c r="F13" s="25">
        <v>3.5776782978700003E-2</v>
      </c>
      <c r="G13" s="21"/>
    </row>
    <row r="14" spans="1:8" x14ac:dyDescent="0.2">
      <c r="A14" s="21">
        <v>20140209</v>
      </c>
      <c r="B14" s="22">
        <v>103063.9575</v>
      </c>
      <c r="C14" s="23">
        <v>62.8486178716024</v>
      </c>
      <c r="D14" s="23">
        <v>24.9199567635854</v>
      </c>
      <c r="E14" s="24">
        <v>3834.6224110704002</v>
      </c>
      <c r="F14" s="25">
        <v>3.7206240701000003E-2</v>
      </c>
      <c r="G14" s="21"/>
    </row>
    <row r="15" spans="1:8" x14ac:dyDescent="0.2">
      <c r="A15" s="21">
        <v>20140210</v>
      </c>
      <c r="B15" s="22">
        <v>115027.20729999999</v>
      </c>
      <c r="C15" s="23">
        <v>66.544402281443297</v>
      </c>
      <c r="D15" s="23">
        <v>24.832659800847399</v>
      </c>
      <c r="E15" s="24">
        <v>4260.0450849983999</v>
      </c>
      <c r="F15" s="25">
        <v>3.7035108353099998E-2</v>
      </c>
      <c r="G15" s="21"/>
    </row>
    <row r="16" spans="1:8" x14ac:dyDescent="0.2">
      <c r="A16" s="21">
        <v>20140211</v>
      </c>
      <c r="B16" s="22">
        <v>121203.4019</v>
      </c>
      <c r="C16" s="23">
        <v>59.2711555163066</v>
      </c>
      <c r="D16" s="23">
        <v>24.701502482096402</v>
      </c>
      <c r="E16" s="24">
        <v>4511.8927610496003</v>
      </c>
      <c r="F16" s="25">
        <v>3.7225793104600002E-2</v>
      </c>
      <c r="G16" s="21"/>
    </row>
    <row r="17" spans="1:7" x14ac:dyDescent="0.2">
      <c r="A17" s="21">
        <v>20140212</v>
      </c>
      <c r="B17" s="22">
        <v>128975.7773</v>
      </c>
      <c r="C17" s="23">
        <v>62.175829251607297</v>
      </c>
      <c r="D17" s="23">
        <v>24.352060556411701</v>
      </c>
      <c r="E17" s="24">
        <v>4857.6580313184004</v>
      </c>
      <c r="F17" s="25">
        <v>3.76633359485E-2</v>
      </c>
      <c r="G17" s="21"/>
    </row>
    <row r="18" spans="1:7" x14ac:dyDescent="0.2">
      <c r="A18" s="21">
        <v>20140213</v>
      </c>
      <c r="B18" s="22">
        <v>136175.80129999999</v>
      </c>
      <c r="C18" s="23">
        <v>60.235722859700502</v>
      </c>
      <c r="D18" s="23">
        <v>23.9277412096659</v>
      </c>
      <c r="E18" s="24">
        <v>5091.5225472623997</v>
      </c>
      <c r="F18" s="25">
        <v>3.7389334226799999E-2</v>
      </c>
      <c r="G18" s="21"/>
    </row>
    <row r="19" spans="1:7" x14ac:dyDescent="0.2">
      <c r="A19" s="21">
        <v>20140214</v>
      </c>
      <c r="B19" s="22">
        <v>126973.644</v>
      </c>
      <c r="C19" s="23">
        <v>61.048838615417502</v>
      </c>
      <c r="D19" s="23">
        <v>24.466342687606801</v>
      </c>
      <c r="E19" s="24">
        <v>4648.2408937152004</v>
      </c>
      <c r="F19" s="25">
        <v>3.66079191375E-2</v>
      </c>
      <c r="G19" s="21"/>
    </row>
    <row r="20" spans="1:7" x14ac:dyDescent="0.2">
      <c r="A20" s="21">
        <v>20140215</v>
      </c>
      <c r="B20" s="22">
        <v>117549.20209999999</v>
      </c>
      <c r="C20" s="23">
        <v>61.7341715494792</v>
      </c>
      <c r="D20" s="23">
        <v>24.838009913762399</v>
      </c>
      <c r="E20" s="24">
        <v>4347.5708256336002</v>
      </c>
      <c r="F20" s="25">
        <v>3.6985115561600002E-2</v>
      </c>
      <c r="G20" s="21"/>
    </row>
    <row r="21" spans="1:7" x14ac:dyDescent="0.2">
      <c r="A21" s="21">
        <v>20140216</v>
      </c>
      <c r="B21" s="22">
        <v>105645.4155</v>
      </c>
      <c r="C21" s="23">
        <v>60.7593172391256</v>
      </c>
      <c r="D21" s="23">
        <v>24.996902306874599</v>
      </c>
      <c r="E21" s="24">
        <v>3927.3518751840002</v>
      </c>
      <c r="F21" s="25">
        <v>3.7174844318399999E-2</v>
      </c>
      <c r="G21" s="21"/>
    </row>
    <row r="22" spans="1:7" x14ac:dyDescent="0.2">
      <c r="A22" s="21">
        <v>20140217</v>
      </c>
      <c r="B22" s="22">
        <v>68329.854500000001</v>
      </c>
      <c r="C22" s="23">
        <v>59.046207269032799</v>
      </c>
      <c r="D22" s="23">
        <v>25.002919197082502</v>
      </c>
      <c r="E22" s="24">
        <v>2611.3461893496001</v>
      </c>
      <c r="F22" s="25">
        <v>3.8216767893900001E-2</v>
      </c>
      <c r="G22" s="21"/>
    </row>
    <row r="23" spans="1:7" x14ac:dyDescent="0.2">
      <c r="A23" s="21">
        <v>20140218</v>
      </c>
      <c r="B23" s="22">
        <v>71712.566900000005</v>
      </c>
      <c r="C23" s="23">
        <v>60.455188592275</v>
      </c>
      <c r="D23" s="23">
        <v>25.093056519826298</v>
      </c>
      <c r="E23" s="24">
        <v>2601.9364065912</v>
      </c>
      <c r="F23" s="25">
        <v>3.62828513783E-2</v>
      </c>
      <c r="G23" s="21"/>
    </row>
    <row r="24" spans="1:7" x14ac:dyDescent="0.2">
      <c r="A24" s="21">
        <v>20140219</v>
      </c>
      <c r="B24" s="22">
        <v>75219.132100000003</v>
      </c>
      <c r="C24" s="23">
        <v>59.908904870351201</v>
      </c>
      <c r="D24" s="23">
        <v>25.136204481124899</v>
      </c>
      <c r="E24" s="24">
        <v>2693.1342136608</v>
      </c>
      <c r="F24" s="25">
        <v>3.5803845899099997E-2</v>
      </c>
      <c r="G24" s="21"/>
    </row>
    <row r="25" spans="1:7" x14ac:dyDescent="0.2">
      <c r="A25" s="21">
        <v>20140220</v>
      </c>
      <c r="B25" s="22">
        <v>109041.2126</v>
      </c>
      <c r="C25" s="23">
        <v>62.129142284393303</v>
      </c>
      <c r="D25" s="23">
        <v>24.913396199544302</v>
      </c>
      <c r="E25" s="24">
        <v>3856.12486128</v>
      </c>
      <c r="F25" s="25">
        <v>3.5363921288900001E-2</v>
      </c>
      <c r="G25" s="21"/>
    </row>
    <row r="26" spans="1:7" x14ac:dyDescent="0.2">
      <c r="A26" s="21">
        <v>20140221</v>
      </c>
      <c r="B26" s="22">
        <v>125590.1587</v>
      </c>
      <c r="C26" s="23">
        <v>60.946835199991902</v>
      </c>
      <c r="D26" s="23">
        <v>25.0719126860301</v>
      </c>
      <c r="E26" s="24">
        <v>4470.5823590735999</v>
      </c>
      <c r="F26" s="25">
        <v>3.5596597740300003E-2</v>
      </c>
      <c r="G26" s="21"/>
    </row>
    <row r="27" spans="1:7" x14ac:dyDescent="0.2">
      <c r="A27" s="21">
        <v>20140222</v>
      </c>
      <c r="B27" s="22">
        <v>126376.12549999999</v>
      </c>
      <c r="C27" s="23">
        <v>59.791686375935903</v>
      </c>
      <c r="D27" s="23">
        <v>25.0741676489512</v>
      </c>
      <c r="E27" s="24">
        <v>4480.963228224</v>
      </c>
      <c r="F27" s="25">
        <v>3.5457355658799997E-2</v>
      </c>
      <c r="G27" s="21"/>
    </row>
    <row r="28" spans="1:7" x14ac:dyDescent="0.2">
      <c r="A28" s="21">
        <v>20140223</v>
      </c>
      <c r="B28" s="22">
        <v>120186.6563</v>
      </c>
      <c r="C28" s="23">
        <v>62.679059187571198</v>
      </c>
      <c r="D28" s="23">
        <v>25.325966914494799</v>
      </c>
      <c r="E28" s="24">
        <v>4312.3656321648004</v>
      </c>
      <c r="F28" s="25">
        <v>3.5880569164000002E-2</v>
      </c>
      <c r="G28" s="21"/>
    </row>
    <row r="29" spans="1:7" x14ac:dyDescent="0.2">
      <c r="A29" s="21">
        <v>20140224</v>
      </c>
      <c r="B29" s="22">
        <v>132299.03959999999</v>
      </c>
      <c r="C29" s="23">
        <v>57.876598993937201</v>
      </c>
      <c r="D29" s="23">
        <v>24.924576203028401</v>
      </c>
      <c r="E29" s="24">
        <v>4663.3624765056002</v>
      </c>
      <c r="F29" s="25">
        <v>3.5248649516599999E-2</v>
      </c>
      <c r="G29" s="21"/>
    </row>
    <row r="30" spans="1:7" x14ac:dyDescent="0.2">
      <c r="A30" s="21">
        <v>20140225</v>
      </c>
      <c r="B30" s="22">
        <v>130489.23050000001</v>
      </c>
      <c r="C30" s="23">
        <v>61.6353290875753</v>
      </c>
      <c r="D30" s="23">
        <v>25.244512001673399</v>
      </c>
      <c r="E30" s="24">
        <v>4648.2116865983999</v>
      </c>
      <c r="F30" s="25">
        <v>3.5621420019899999E-2</v>
      </c>
      <c r="G30" s="21"/>
    </row>
    <row r="31" spans="1:7" x14ac:dyDescent="0.2">
      <c r="A31" s="21">
        <v>20140226</v>
      </c>
      <c r="B31" s="22">
        <v>119749.3599</v>
      </c>
      <c r="C31" s="23">
        <v>58.757838408152303</v>
      </c>
      <c r="D31" s="23">
        <v>24.976508220036798</v>
      </c>
      <c r="E31" s="24">
        <v>4229.2261841760001</v>
      </c>
      <c r="F31" s="25">
        <v>3.5317317679200003E-2</v>
      </c>
      <c r="G31" s="21"/>
    </row>
    <row r="32" spans="1:7" x14ac:dyDescent="0.2">
      <c r="A32" s="21">
        <v>20140227</v>
      </c>
      <c r="B32" s="22">
        <v>103447.30590000001</v>
      </c>
      <c r="C32" s="23">
        <v>57.7735147476196</v>
      </c>
      <c r="D32" s="23">
        <v>24.9300510088603</v>
      </c>
      <c r="E32" s="24">
        <v>3596.9256082296001</v>
      </c>
      <c r="F32" s="25">
        <v>3.4770606896399998E-2</v>
      </c>
      <c r="G32" s="21"/>
    </row>
    <row r="33" spans="1:7" x14ac:dyDescent="0.2">
      <c r="A33" s="21">
        <v>20140228</v>
      </c>
      <c r="B33" s="22">
        <v>93475.887499999997</v>
      </c>
      <c r="C33" s="23">
        <v>57.9135057131449</v>
      </c>
      <c r="D33" s="23">
        <v>25.162629683812501</v>
      </c>
      <c r="E33" s="24">
        <v>3231.2595815855998</v>
      </c>
      <c r="F33" s="25">
        <v>3.45678406454E-2</v>
      </c>
      <c r="G33" s="21"/>
    </row>
    <row r="34" spans="1:7" x14ac:dyDescent="0.2">
      <c r="A34" s="21"/>
      <c r="B34" s="22"/>
      <c r="C34" s="23"/>
      <c r="D34" s="23"/>
      <c r="E34" s="24"/>
      <c r="F34" s="25"/>
      <c r="G34" s="21"/>
    </row>
    <row r="35" spans="1:7" x14ac:dyDescent="0.2">
      <c r="A35" s="21"/>
      <c r="B35" s="22"/>
      <c r="C35" s="23"/>
      <c r="D35" s="23"/>
      <c r="E35" s="24"/>
      <c r="F35" s="25"/>
      <c r="G35" s="21"/>
    </row>
    <row r="36" spans="1:7" x14ac:dyDescent="0.2">
      <c r="A36" s="21"/>
      <c r="B36" s="22"/>
      <c r="C36" s="23"/>
      <c r="D36" s="23"/>
      <c r="E36" s="24"/>
      <c r="F36" s="25"/>
      <c r="G36" s="21"/>
    </row>
    <row r="37" spans="1:7" ht="12.75" customHeight="1" x14ac:dyDescent="0.2">
      <c r="A37" s="34" t="s">
        <v>23</v>
      </c>
      <c r="B37" s="27">
        <f>AVERAGE(B6:B36)</f>
        <v>107317.76375</v>
      </c>
      <c r="C37" s="28">
        <f>AVERAGE(C6:C36)</f>
        <v>59.260330341861632</v>
      </c>
      <c r="D37" s="28">
        <f>AVERAGE(D6:D36)</f>
        <v>24.890154510190627</v>
      </c>
      <c r="E37" s="27">
        <f>AVERAGE(E6:E36)</f>
        <v>3869.4354924591921</v>
      </c>
      <c r="F37" s="37">
        <f>E37/B37</f>
        <v>3.60558714349766E-2</v>
      </c>
      <c r="G37" s="29" t="e">
        <f>AVERAGE(G6:G36)</f>
        <v>#DIV/0!</v>
      </c>
    </row>
    <row r="38" spans="1:7" ht="12.75" customHeight="1" x14ac:dyDescent="0.2">
      <c r="A38" s="35" t="s">
        <v>24</v>
      </c>
      <c r="B38" s="30">
        <f>SUM(B6:B36)</f>
        <v>3004897.3849999998</v>
      </c>
      <c r="C38" s="31" t="s">
        <v>25</v>
      </c>
      <c r="D38" s="31" t="s">
        <v>25</v>
      </c>
      <c r="E38" s="32">
        <f>SUM(E6:E36)</f>
        <v>108344.19378885737</v>
      </c>
      <c r="F38" s="31"/>
      <c r="G38" s="31">
        <f>SUM(G6:G36)</f>
        <v>0</v>
      </c>
    </row>
    <row r="39" spans="1:7" ht="12.75" customHeight="1" x14ac:dyDescent="0.2">
      <c r="A39" s="36" t="s">
        <v>26</v>
      </c>
      <c r="B39" s="29">
        <f xml:space="preserve"> SUM(G38-E38)</f>
        <v>-108344.19378885737</v>
      </c>
      <c r="C39" s="29"/>
      <c r="D39" s="29"/>
      <c r="E39" s="27"/>
      <c r="F39" s="29"/>
      <c r="G39" s="33"/>
    </row>
    <row r="40" spans="1:7" ht="12.75" customHeight="1" x14ac:dyDescent="0.2">
      <c r="A40" s="34" t="s">
        <v>27</v>
      </c>
      <c r="B40" s="29" t="e">
        <f>(G38-E38)/G38*100</f>
        <v>#DIV/0!</v>
      </c>
      <c r="C40" s="29"/>
      <c r="D40" s="29"/>
      <c r="E40" s="27"/>
      <c r="F40" s="29"/>
      <c r="G40" s="33"/>
    </row>
    <row r="41" spans="1:7" ht="12.75" customHeight="1" x14ac:dyDescent="0.2">
      <c r="A41" s="34" t="s">
        <v>28</v>
      </c>
      <c r="B41" s="29">
        <v>0</v>
      </c>
      <c r="C41" s="29"/>
      <c r="D41" s="29"/>
      <c r="E41" s="27"/>
      <c r="F41" s="29"/>
      <c r="G41" s="33"/>
    </row>
    <row r="42" spans="1:7" x14ac:dyDescent="0.2">
      <c r="A42" s="21"/>
      <c r="B42" s="22"/>
      <c r="C42" s="23"/>
      <c r="D42" s="23"/>
      <c r="E42" s="24"/>
      <c r="F42" s="25"/>
      <c r="G42" s="21"/>
    </row>
    <row r="43" spans="1:7" x14ac:dyDescent="0.2">
      <c r="A43" s="21"/>
      <c r="B43" s="22"/>
      <c r="C43" s="23"/>
      <c r="D43" s="23"/>
      <c r="E43" s="24"/>
      <c r="F43" s="25"/>
      <c r="G43" s="21"/>
    </row>
    <row r="44" spans="1:7" x14ac:dyDescent="0.2">
      <c r="A44" s="21"/>
      <c r="B44" s="22"/>
      <c r="C44" s="23"/>
      <c r="D44" s="23"/>
      <c r="E44" s="24"/>
      <c r="F44" s="25"/>
      <c r="G44" s="21"/>
    </row>
    <row r="45" spans="1:7" x14ac:dyDescent="0.2">
      <c r="A45" s="21"/>
      <c r="B45" s="22"/>
      <c r="C45" s="23"/>
      <c r="D45" s="23"/>
      <c r="E45" s="24"/>
      <c r="F45" s="25"/>
      <c r="G45" s="21"/>
    </row>
    <row r="46" spans="1:7" x14ac:dyDescent="0.2">
      <c r="A46" s="21"/>
      <c r="B46" s="22"/>
      <c r="C46" s="23"/>
      <c r="D46" s="23"/>
      <c r="E46" s="24"/>
      <c r="F46" s="25"/>
      <c r="G46" s="21"/>
    </row>
    <row r="47" spans="1:7" x14ac:dyDescent="0.2">
      <c r="A47" s="21"/>
      <c r="B47" s="22"/>
      <c r="C47" s="23"/>
      <c r="D47" s="23"/>
      <c r="E47" s="24"/>
      <c r="F47" s="25"/>
      <c r="G47" s="21"/>
    </row>
    <row r="48" spans="1:7" x14ac:dyDescent="0.2">
      <c r="A48" s="21"/>
      <c r="B48" s="22"/>
      <c r="C48" s="23"/>
      <c r="D48" s="23"/>
      <c r="E48" s="24"/>
      <c r="F48" s="25"/>
      <c r="G48" s="21"/>
    </row>
    <row r="49" spans="1:7" x14ac:dyDescent="0.2">
      <c r="A49" s="21"/>
      <c r="B49" s="22"/>
      <c r="C49" s="23"/>
      <c r="D49" s="23"/>
      <c r="E49" s="24"/>
      <c r="F49" s="25"/>
      <c r="G49" s="21"/>
    </row>
    <row r="50" spans="1:7" x14ac:dyDescent="0.2">
      <c r="A50" s="21"/>
      <c r="B50" s="22"/>
      <c r="C50" s="23"/>
      <c r="D50" s="23"/>
      <c r="E50" s="24"/>
      <c r="F50" s="25"/>
      <c r="G50" s="21"/>
    </row>
    <row r="51" spans="1:7" x14ac:dyDescent="0.2">
      <c r="A51" s="21"/>
      <c r="B51" s="22"/>
      <c r="C51" s="23"/>
      <c r="D51" s="23"/>
      <c r="E51" s="24"/>
      <c r="F51" s="25"/>
      <c r="G51" s="21"/>
    </row>
    <row r="52" spans="1:7" x14ac:dyDescent="0.2">
      <c r="A52" s="21"/>
      <c r="B52" s="22"/>
      <c r="C52" s="23"/>
      <c r="D52" s="23"/>
      <c r="E52" s="24"/>
      <c r="F52" s="25"/>
      <c r="G52" s="21"/>
    </row>
    <row r="53" spans="1:7" x14ac:dyDescent="0.2">
      <c r="A53" s="21"/>
      <c r="B53" s="22"/>
      <c r="C53" s="23"/>
      <c r="D53" s="23"/>
      <c r="E53" s="24"/>
      <c r="F53" s="25"/>
      <c r="G53" s="21"/>
    </row>
    <row r="54" spans="1:7" x14ac:dyDescent="0.2">
      <c r="A54" s="21"/>
      <c r="B54" s="22"/>
      <c r="C54" s="23"/>
      <c r="D54" s="23"/>
      <c r="E54" s="24"/>
      <c r="F54" s="25"/>
      <c r="G54" s="21"/>
    </row>
    <row r="55" spans="1:7" x14ac:dyDescent="0.2">
      <c r="A55" s="21"/>
      <c r="B55" s="22"/>
      <c r="C55" s="23"/>
      <c r="D55" s="23"/>
      <c r="E55" s="24"/>
      <c r="F55" s="25"/>
      <c r="G55" s="21"/>
    </row>
    <row r="56" spans="1:7" x14ac:dyDescent="0.2">
      <c r="A56" s="21"/>
      <c r="B56" s="22"/>
      <c r="C56" s="23"/>
      <c r="D56" s="23"/>
      <c r="E56" s="24"/>
      <c r="F56" s="25"/>
      <c r="G56" s="21"/>
    </row>
    <row r="57" spans="1:7" x14ac:dyDescent="0.2">
      <c r="A57" s="21"/>
      <c r="B57" s="22"/>
      <c r="C57" s="23"/>
      <c r="D57" s="23"/>
      <c r="E57" s="24"/>
      <c r="F57" s="25"/>
      <c r="G57" s="21"/>
    </row>
    <row r="58" spans="1:7" x14ac:dyDescent="0.2">
      <c r="A58" s="21"/>
      <c r="B58" s="22"/>
      <c r="C58" s="23"/>
      <c r="D58" s="23"/>
      <c r="E58" s="24"/>
      <c r="F58" s="25"/>
      <c r="G58" s="21"/>
    </row>
    <row r="59" spans="1:7" x14ac:dyDescent="0.2">
      <c r="A59" s="21"/>
      <c r="B59" s="22"/>
      <c r="C59" s="23"/>
      <c r="D59" s="23"/>
      <c r="E59" s="24"/>
      <c r="F59" s="25"/>
      <c r="G59" s="21"/>
    </row>
    <row r="60" spans="1:7" x14ac:dyDescent="0.2">
      <c r="A60" s="21"/>
      <c r="B60" s="22"/>
      <c r="C60" s="23"/>
      <c r="D60" s="23"/>
      <c r="E60" s="24"/>
      <c r="F60" s="25"/>
      <c r="G60" s="21"/>
    </row>
    <row r="61" spans="1:7" x14ac:dyDescent="0.2">
      <c r="A61" s="21"/>
      <c r="B61" s="22"/>
      <c r="C61" s="23"/>
      <c r="D61" s="23"/>
      <c r="E61" s="24"/>
      <c r="F61" s="25"/>
      <c r="G61" s="21"/>
    </row>
    <row r="62" spans="1:7" x14ac:dyDescent="0.2">
      <c r="A62" s="21"/>
      <c r="B62" s="22"/>
      <c r="C62" s="23"/>
      <c r="D62" s="23"/>
      <c r="E62" s="24"/>
      <c r="F62" s="25"/>
      <c r="G62" s="21"/>
    </row>
    <row r="63" spans="1:7" x14ac:dyDescent="0.2">
      <c r="A63" s="21"/>
      <c r="B63" s="22"/>
      <c r="C63" s="23"/>
      <c r="D63" s="23"/>
      <c r="E63" s="24"/>
      <c r="F63" s="25"/>
      <c r="G63" s="21"/>
    </row>
    <row r="64" spans="1:7" x14ac:dyDescent="0.2">
      <c r="A64" s="21"/>
      <c r="B64" s="22"/>
      <c r="C64" s="23"/>
      <c r="D64" s="23"/>
      <c r="E64" s="24"/>
      <c r="F64" s="25"/>
      <c r="G64" s="21"/>
    </row>
    <row r="65" spans="1:7" x14ac:dyDescent="0.2">
      <c r="A65" s="21"/>
      <c r="B65" s="22"/>
      <c r="C65" s="23"/>
      <c r="D65" s="23"/>
      <c r="E65" s="24"/>
      <c r="F65" s="25"/>
      <c r="G65" s="21"/>
    </row>
    <row r="66" spans="1:7" x14ac:dyDescent="0.2">
      <c r="A66" s="21"/>
      <c r="B66" s="22"/>
      <c r="C66" s="23"/>
      <c r="D66" s="23"/>
      <c r="E66" s="24"/>
      <c r="F66" s="25"/>
      <c r="G66" s="21"/>
    </row>
    <row r="67" spans="1:7" x14ac:dyDescent="0.2">
      <c r="A67" s="21"/>
      <c r="B67" s="22"/>
      <c r="C67" s="23"/>
      <c r="D67" s="23"/>
      <c r="E67" s="24"/>
      <c r="F67" s="25"/>
      <c r="G67" s="21"/>
    </row>
    <row r="68" spans="1:7" x14ac:dyDescent="0.2">
      <c r="A68" s="21"/>
      <c r="B68" s="22"/>
      <c r="C68" s="23"/>
      <c r="D68" s="23"/>
      <c r="E68" s="24"/>
      <c r="F68" s="25"/>
      <c r="G68" s="21"/>
    </row>
    <row r="69" spans="1:7" x14ac:dyDescent="0.2">
      <c r="A69" s="21"/>
      <c r="B69" s="22"/>
      <c r="C69" s="23"/>
      <c r="D69" s="23"/>
      <c r="E69" s="24"/>
      <c r="F69" s="25"/>
      <c r="G69" s="21"/>
    </row>
    <row r="70" spans="1:7" x14ac:dyDescent="0.2">
      <c r="A70" s="21"/>
      <c r="B70" s="22"/>
      <c r="C70" s="23"/>
      <c r="D70" s="23"/>
      <c r="E70" s="24"/>
      <c r="F70" s="25"/>
      <c r="G70" s="21"/>
    </row>
    <row r="71" spans="1:7" x14ac:dyDescent="0.2">
      <c r="A71" s="21"/>
      <c r="B71" s="22"/>
      <c r="C71" s="23"/>
      <c r="D71" s="23"/>
      <c r="E71" s="24"/>
      <c r="F71" s="25"/>
      <c r="G71" s="21"/>
    </row>
    <row r="72" spans="1:7" x14ac:dyDescent="0.2">
      <c r="A72" s="21"/>
      <c r="B72" s="22"/>
      <c r="C72" s="23"/>
      <c r="D72" s="23"/>
      <c r="E72" s="24"/>
      <c r="F72" s="25"/>
      <c r="G72" s="21"/>
    </row>
    <row r="73" spans="1:7" x14ac:dyDescent="0.2">
      <c r="A73" s="21"/>
      <c r="B73" s="22"/>
      <c r="C73" s="23"/>
      <c r="D73" s="23"/>
      <c r="E73" s="24"/>
      <c r="F73" s="25"/>
      <c r="G73" s="21"/>
    </row>
    <row r="74" spans="1:7" x14ac:dyDescent="0.2">
      <c r="A74" s="21"/>
      <c r="B74" s="22"/>
      <c r="C74" s="23"/>
      <c r="D74" s="23"/>
      <c r="E74" s="24"/>
      <c r="F74" s="25"/>
      <c r="G74" s="21"/>
    </row>
    <row r="75" spans="1:7" x14ac:dyDescent="0.2">
      <c r="A75" s="21"/>
      <c r="B75" s="22"/>
      <c r="C75" s="23"/>
      <c r="D75" s="23"/>
      <c r="E75" s="24"/>
      <c r="F75" s="25"/>
      <c r="G75" s="21"/>
    </row>
    <row r="76" spans="1:7" x14ac:dyDescent="0.2">
      <c r="A76" s="21"/>
      <c r="B76" s="22"/>
      <c r="C76" s="23"/>
      <c r="D76" s="23"/>
      <c r="E76" s="24"/>
      <c r="F76" s="25"/>
      <c r="G76" s="21"/>
    </row>
    <row r="77" spans="1:7" x14ac:dyDescent="0.2">
      <c r="A77" s="21"/>
      <c r="B77" s="22"/>
      <c r="C77" s="23"/>
      <c r="D77" s="23"/>
      <c r="E77" s="24"/>
      <c r="F77" s="25"/>
      <c r="G77" s="21"/>
    </row>
    <row r="78" spans="1:7" x14ac:dyDescent="0.2">
      <c r="A78" s="21"/>
      <c r="B78" s="22"/>
      <c r="C78" s="23"/>
      <c r="D78" s="23"/>
      <c r="E78" s="24"/>
      <c r="F78" s="25"/>
      <c r="G78" s="21"/>
    </row>
    <row r="79" spans="1:7" x14ac:dyDescent="0.2">
      <c r="A79" s="21"/>
      <c r="B79" s="22"/>
      <c r="C79" s="23"/>
      <c r="D79" s="23"/>
      <c r="E79" s="24"/>
      <c r="F79" s="25"/>
      <c r="G79" s="21"/>
    </row>
    <row r="80" spans="1:7" x14ac:dyDescent="0.2">
      <c r="A80" s="21"/>
      <c r="B80" s="22"/>
      <c r="C80" s="23"/>
      <c r="D80" s="23"/>
      <c r="E80" s="24"/>
      <c r="F80" s="25"/>
      <c r="G80" s="21"/>
    </row>
    <row r="81" spans="1:7" x14ac:dyDescent="0.2">
      <c r="A81" s="21"/>
      <c r="B81" s="22"/>
      <c r="C81" s="23"/>
      <c r="D81" s="23"/>
      <c r="E81" s="24"/>
      <c r="F81" s="25"/>
      <c r="G81" s="21"/>
    </row>
    <row r="82" spans="1:7" x14ac:dyDescent="0.2">
      <c r="A82" s="21"/>
      <c r="B82" s="22"/>
      <c r="C82" s="23"/>
      <c r="D82" s="23"/>
      <c r="E82" s="24"/>
      <c r="F82" s="25"/>
      <c r="G82" s="21"/>
    </row>
    <row r="83" spans="1:7" x14ac:dyDescent="0.2">
      <c r="A83" s="21"/>
      <c r="B83" s="22"/>
      <c r="C83" s="23"/>
      <c r="D83" s="23"/>
      <c r="E83" s="24"/>
      <c r="F83" s="25"/>
      <c r="G83" s="21"/>
    </row>
    <row r="84" spans="1:7" x14ac:dyDescent="0.2">
      <c r="A84" s="21"/>
      <c r="B84" s="22"/>
      <c r="C84" s="23"/>
      <c r="D84" s="23"/>
      <c r="E84" s="24"/>
      <c r="F84" s="25"/>
      <c r="G84" s="21"/>
    </row>
    <row r="85" spans="1:7" x14ac:dyDescent="0.2">
      <c r="A85" s="21"/>
      <c r="B85" s="22"/>
      <c r="C85" s="23"/>
      <c r="D85" s="23"/>
      <c r="E85" s="24"/>
      <c r="F85" s="25"/>
      <c r="G85" s="21"/>
    </row>
    <row r="86" spans="1:7" x14ac:dyDescent="0.2">
      <c r="A86" s="21"/>
      <c r="B86" s="22"/>
      <c r="C86" s="23"/>
      <c r="D86" s="23"/>
      <c r="E86" s="24"/>
      <c r="F86" s="25"/>
      <c r="G86" s="21"/>
    </row>
    <row r="87" spans="1:7" x14ac:dyDescent="0.2">
      <c r="A87" s="21"/>
      <c r="B87" s="22"/>
      <c r="C87" s="23"/>
      <c r="D87" s="23"/>
      <c r="E87" s="24"/>
      <c r="F87" s="25"/>
      <c r="G87" s="21"/>
    </row>
    <row r="88" spans="1:7" x14ac:dyDescent="0.2">
      <c r="A88" s="21"/>
      <c r="B88" s="22"/>
      <c r="C88" s="23"/>
      <c r="D88" s="23"/>
      <c r="E88" s="24"/>
      <c r="F88" s="25"/>
      <c r="G88" s="21"/>
    </row>
    <row r="89" spans="1:7" x14ac:dyDescent="0.2">
      <c r="A89" s="21"/>
      <c r="B89" s="22"/>
      <c r="C89" s="23"/>
      <c r="D89" s="23"/>
      <c r="E89" s="24"/>
      <c r="F89" s="25"/>
      <c r="G89" s="21"/>
    </row>
    <row r="90" spans="1:7" x14ac:dyDescent="0.2">
      <c r="A90" s="21"/>
      <c r="B90" s="22"/>
      <c r="C90" s="23"/>
      <c r="D90" s="23"/>
      <c r="E90" s="24"/>
      <c r="F90" s="25"/>
      <c r="G90" s="21"/>
    </row>
    <row r="91" spans="1:7" x14ac:dyDescent="0.2">
      <c r="A91" s="21"/>
      <c r="B91" s="22"/>
      <c r="C91" s="23"/>
      <c r="D91" s="23"/>
      <c r="E91" s="24"/>
      <c r="F91" s="25"/>
      <c r="G91" s="21"/>
    </row>
    <row r="92" spans="1:7" x14ac:dyDescent="0.2">
      <c r="A92" s="21"/>
      <c r="B92" s="22"/>
      <c r="C92" s="23"/>
      <c r="D92" s="23"/>
      <c r="E92" s="24"/>
      <c r="F92" s="25"/>
      <c r="G92" s="21"/>
    </row>
    <row r="93" spans="1:7" x14ac:dyDescent="0.2">
      <c r="A93" s="21"/>
      <c r="B93" s="22"/>
      <c r="C93" s="23"/>
      <c r="D93" s="23"/>
      <c r="E93" s="24"/>
      <c r="F93" s="25"/>
      <c r="G93" s="21"/>
    </row>
    <row r="94" spans="1:7" x14ac:dyDescent="0.2">
      <c r="A94" s="21"/>
      <c r="B94" s="22"/>
      <c r="C94" s="23"/>
      <c r="D94" s="23"/>
      <c r="E94" s="24"/>
      <c r="F94" s="25"/>
      <c r="G94" s="21"/>
    </row>
    <row r="95" spans="1:7" x14ac:dyDescent="0.2">
      <c r="A95" s="21"/>
      <c r="B95" s="22"/>
      <c r="C95" s="23"/>
      <c r="D95" s="23"/>
      <c r="E95" s="24"/>
      <c r="F95" s="25"/>
      <c r="G95" s="21"/>
    </row>
    <row r="96" spans="1:7" x14ac:dyDescent="0.2">
      <c r="A96" s="21"/>
      <c r="B96" s="22"/>
      <c r="C96" s="23"/>
      <c r="D96" s="23"/>
      <c r="E96" s="24"/>
      <c r="F96" s="25"/>
      <c r="G96" s="21"/>
    </row>
    <row r="97" spans="1:7" x14ac:dyDescent="0.2">
      <c r="A97" s="21"/>
      <c r="B97" s="22"/>
      <c r="C97" s="23"/>
      <c r="D97" s="23"/>
      <c r="E97" s="24"/>
      <c r="F97" s="25"/>
      <c r="G97" s="21"/>
    </row>
    <row r="98" spans="1:7" x14ac:dyDescent="0.2">
      <c r="A98" s="21"/>
      <c r="B98" s="22"/>
      <c r="C98" s="23"/>
      <c r="D98" s="23"/>
      <c r="E98" s="24"/>
      <c r="F98" s="25"/>
      <c r="G98" s="21"/>
    </row>
    <row r="99" spans="1:7" x14ac:dyDescent="0.2">
      <c r="A99" s="21"/>
      <c r="B99" s="22"/>
      <c r="C99" s="23"/>
      <c r="D99" s="23"/>
      <c r="E99" s="24"/>
      <c r="F99" s="25"/>
      <c r="G99" s="21"/>
    </row>
    <row r="100" spans="1:7" x14ac:dyDescent="0.2">
      <c r="A100" s="21"/>
      <c r="B100" s="22"/>
      <c r="C100" s="23"/>
      <c r="D100" s="23"/>
      <c r="E100" s="24"/>
      <c r="F100" s="25"/>
      <c r="G100" s="21"/>
    </row>
    <row r="101" spans="1:7" x14ac:dyDescent="0.2">
      <c r="A101" s="21"/>
      <c r="B101" s="22"/>
      <c r="C101" s="23"/>
      <c r="D101" s="23"/>
      <c r="E101" s="24"/>
      <c r="F101" s="25"/>
      <c r="G101" s="21"/>
    </row>
    <row r="102" spans="1:7" x14ac:dyDescent="0.2">
      <c r="A102" s="21"/>
      <c r="B102" s="22"/>
      <c r="C102" s="23"/>
      <c r="D102" s="23"/>
      <c r="E102" s="24"/>
      <c r="F102" s="25"/>
      <c r="G102" s="21"/>
    </row>
    <row r="103" spans="1:7" x14ac:dyDescent="0.2">
      <c r="A103" s="21"/>
      <c r="B103" s="22"/>
      <c r="C103" s="23"/>
      <c r="D103" s="23"/>
      <c r="E103" s="24"/>
      <c r="F103" s="25"/>
      <c r="G103" s="21"/>
    </row>
    <row r="104" spans="1:7" x14ac:dyDescent="0.2">
      <c r="A104" s="21"/>
      <c r="B104" s="22"/>
      <c r="C104" s="23"/>
      <c r="D104" s="23"/>
      <c r="E104" s="24"/>
      <c r="F104" s="25"/>
      <c r="G104" s="21"/>
    </row>
    <row r="105" spans="1:7" x14ac:dyDescent="0.2">
      <c r="A105" s="21"/>
      <c r="B105" s="22"/>
      <c r="C105" s="23"/>
      <c r="D105" s="23"/>
      <c r="E105" s="24"/>
      <c r="F105" s="25"/>
      <c r="G105" s="21"/>
    </row>
    <row r="106" spans="1:7" x14ac:dyDescent="0.2">
      <c r="A106" s="21"/>
      <c r="B106" s="22"/>
      <c r="C106" s="23"/>
      <c r="D106" s="23"/>
      <c r="E106" s="24"/>
      <c r="F106" s="25"/>
      <c r="G106" s="21"/>
    </row>
    <row r="107" spans="1:7" x14ac:dyDescent="0.2">
      <c r="A107" s="21"/>
      <c r="B107" s="22"/>
      <c r="C107" s="23"/>
      <c r="D107" s="23"/>
      <c r="E107" s="24"/>
      <c r="F107" s="25"/>
      <c r="G107" s="21"/>
    </row>
    <row r="108" spans="1:7" x14ac:dyDescent="0.2">
      <c r="A108" s="21"/>
      <c r="B108" s="22"/>
      <c r="C108" s="23"/>
      <c r="D108" s="23"/>
      <c r="E108" s="24"/>
      <c r="F108" s="25"/>
      <c r="G108" s="21"/>
    </row>
    <row r="109" spans="1:7" x14ac:dyDescent="0.2">
      <c r="A109" s="21"/>
      <c r="B109" s="22"/>
      <c r="C109" s="23"/>
      <c r="D109" s="23"/>
      <c r="E109" s="24"/>
      <c r="F109" s="25"/>
      <c r="G109" s="21"/>
    </row>
    <row r="110" spans="1:7" x14ac:dyDescent="0.2">
      <c r="A110" s="21"/>
      <c r="B110" s="22"/>
      <c r="C110" s="23"/>
      <c r="D110" s="23"/>
      <c r="E110" s="24"/>
      <c r="F110" s="25"/>
      <c r="G110" s="21"/>
    </row>
    <row r="111" spans="1:7" x14ac:dyDescent="0.2">
      <c r="A111" s="21"/>
      <c r="B111" s="22"/>
      <c r="C111" s="23"/>
      <c r="D111" s="23"/>
      <c r="E111" s="24"/>
      <c r="F111" s="25"/>
      <c r="G111" s="21"/>
    </row>
    <row r="112" spans="1:7" x14ac:dyDescent="0.2">
      <c r="A112" s="21"/>
      <c r="B112" s="22"/>
      <c r="C112" s="23"/>
      <c r="D112" s="23"/>
      <c r="E112" s="24"/>
      <c r="F112" s="25"/>
      <c r="G112" s="21"/>
    </row>
    <row r="113" spans="1:7" x14ac:dyDescent="0.2">
      <c r="A113" s="21"/>
      <c r="B113" s="22"/>
      <c r="C113" s="23"/>
      <c r="D113" s="23"/>
      <c r="E113" s="24"/>
      <c r="F113" s="25"/>
      <c r="G113" s="21"/>
    </row>
    <row r="114" spans="1:7" x14ac:dyDescent="0.2">
      <c r="A114" s="21"/>
      <c r="B114" s="22"/>
      <c r="C114" s="23"/>
      <c r="D114" s="23"/>
      <c r="E114" s="24"/>
      <c r="F114" s="25"/>
      <c r="G114" s="21"/>
    </row>
    <row r="115" spans="1:7" x14ac:dyDescent="0.2">
      <c r="A115" s="21"/>
      <c r="B115" s="22"/>
      <c r="C115" s="23"/>
      <c r="D115" s="23"/>
      <c r="E115" s="24"/>
      <c r="F115" s="25"/>
      <c r="G115" s="21"/>
    </row>
    <row r="116" spans="1:7" x14ac:dyDescent="0.2">
      <c r="A116" s="21"/>
      <c r="B116" s="22"/>
      <c r="C116" s="23"/>
      <c r="D116" s="23"/>
      <c r="E116" s="24"/>
      <c r="F116" s="25"/>
      <c r="G116" s="21"/>
    </row>
    <row r="117" spans="1:7" x14ac:dyDescent="0.2">
      <c r="A117" s="21"/>
      <c r="B117" s="22"/>
      <c r="C117" s="23"/>
      <c r="D117" s="23"/>
      <c r="E117" s="24"/>
      <c r="F117" s="25"/>
      <c r="G117" s="21"/>
    </row>
    <row r="118" spans="1:7" x14ac:dyDescent="0.2">
      <c r="A118" s="21"/>
      <c r="B118" s="22"/>
      <c r="C118" s="23"/>
      <c r="D118" s="23"/>
      <c r="E118" s="24"/>
      <c r="F118" s="25"/>
      <c r="G118" s="21"/>
    </row>
    <row r="119" spans="1:7" x14ac:dyDescent="0.2">
      <c r="A119" s="21"/>
      <c r="B119" s="22"/>
      <c r="C119" s="23"/>
      <c r="D119" s="23"/>
      <c r="E119" s="24"/>
      <c r="F119" s="25"/>
      <c r="G119" s="21"/>
    </row>
    <row r="120" spans="1:7" x14ac:dyDescent="0.2">
      <c r="A120" s="21"/>
      <c r="B120" s="22"/>
      <c r="C120" s="23"/>
      <c r="D120" s="23"/>
      <c r="E120" s="24"/>
      <c r="F120" s="25"/>
      <c r="G120" s="21"/>
    </row>
    <row r="121" spans="1:7" x14ac:dyDescent="0.2">
      <c r="A121" s="21"/>
      <c r="B121" s="22"/>
      <c r="C121" s="23"/>
      <c r="D121" s="23"/>
      <c r="E121" s="24"/>
      <c r="F121" s="25"/>
      <c r="G121" s="21"/>
    </row>
    <row r="122" spans="1:7" x14ac:dyDescent="0.2">
      <c r="A122" s="21"/>
      <c r="B122" s="22"/>
      <c r="C122" s="23"/>
      <c r="D122" s="23"/>
      <c r="E122" s="24"/>
      <c r="F122" s="25"/>
      <c r="G122" s="21"/>
    </row>
    <row r="123" spans="1:7" x14ac:dyDescent="0.2">
      <c r="A123" s="21"/>
      <c r="B123" s="22"/>
      <c r="C123" s="23"/>
      <c r="D123" s="23"/>
      <c r="E123" s="24"/>
      <c r="F123" s="25"/>
      <c r="G123" s="21"/>
    </row>
    <row r="124" spans="1:7" x14ac:dyDescent="0.2">
      <c r="A124" s="21"/>
      <c r="B124" s="22"/>
      <c r="C124" s="23"/>
      <c r="D124" s="23"/>
      <c r="E124" s="24"/>
      <c r="F124" s="25"/>
      <c r="G124" s="21"/>
    </row>
    <row r="125" spans="1:7" x14ac:dyDescent="0.2">
      <c r="A125" s="21"/>
      <c r="B125" s="22"/>
      <c r="C125" s="23"/>
      <c r="D125" s="23"/>
      <c r="E125" s="24"/>
      <c r="F125" s="25"/>
      <c r="G125" s="21"/>
    </row>
    <row r="126" spans="1:7" x14ac:dyDescent="0.2">
      <c r="A126" s="21"/>
      <c r="B126" s="22"/>
      <c r="C126" s="23"/>
      <c r="D126" s="23"/>
      <c r="E126" s="24"/>
      <c r="F126" s="25"/>
      <c r="G126" s="21"/>
    </row>
    <row r="127" spans="1:7" x14ac:dyDescent="0.2">
      <c r="A127" s="21"/>
      <c r="B127" s="22"/>
      <c r="C127" s="23"/>
      <c r="D127" s="23"/>
      <c r="E127" s="24"/>
      <c r="F127" s="25"/>
      <c r="G127" s="21"/>
    </row>
    <row r="128" spans="1:7" x14ac:dyDescent="0.2">
      <c r="A128" s="21"/>
      <c r="B128" s="22"/>
      <c r="C128" s="23"/>
      <c r="D128" s="23"/>
      <c r="E128" s="24"/>
      <c r="F128" s="25"/>
      <c r="G128" s="21"/>
    </row>
    <row r="129" spans="1:7" x14ac:dyDescent="0.2">
      <c r="A129" s="21"/>
      <c r="B129" s="22"/>
      <c r="C129" s="23"/>
      <c r="D129" s="23"/>
      <c r="E129" s="24"/>
      <c r="F129" s="25"/>
      <c r="G129" s="21"/>
    </row>
    <row r="130" spans="1:7" x14ac:dyDescent="0.2">
      <c r="A130" s="21"/>
      <c r="B130" s="22"/>
      <c r="C130" s="23"/>
      <c r="D130" s="23"/>
      <c r="E130" s="24"/>
      <c r="F130" s="25"/>
      <c r="G130" s="21"/>
    </row>
    <row r="131" spans="1:7" x14ac:dyDescent="0.2">
      <c r="A131" s="21"/>
      <c r="B131" s="22"/>
      <c r="C131" s="23"/>
      <c r="D131" s="23"/>
      <c r="E131" s="24"/>
      <c r="F131" s="25"/>
      <c r="G131" s="21"/>
    </row>
    <row r="132" spans="1:7" x14ac:dyDescent="0.2">
      <c r="A132" s="21"/>
      <c r="B132" s="22"/>
      <c r="C132" s="23"/>
      <c r="D132" s="23"/>
      <c r="E132" s="24"/>
      <c r="F132" s="25"/>
      <c r="G132" s="21"/>
    </row>
    <row r="133" spans="1:7" x14ac:dyDescent="0.2">
      <c r="A133" s="21"/>
      <c r="B133" s="22"/>
      <c r="C133" s="23"/>
      <c r="D133" s="23"/>
      <c r="E133" s="24"/>
      <c r="F133" s="25"/>
      <c r="G133" s="21"/>
    </row>
    <row r="134" spans="1:7" x14ac:dyDescent="0.2">
      <c r="A134" s="21"/>
      <c r="B134" s="22"/>
      <c r="C134" s="23"/>
      <c r="D134" s="23"/>
      <c r="E134" s="24"/>
      <c r="F134" s="25"/>
      <c r="G134" s="21"/>
    </row>
    <row r="135" spans="1:7" x14ac:dyDescent="0.2">
      <c r="A135" s="21"/>
      <c r="B135" s="22"/>
      <c r="C135" s="23"/>
      <c r="D135" s="23"/>
      <c r="E135" s="24"/>
      <c r="F135" s="25"/>
      <c r="G135" s="21"/>
    </row>
    <row r="136" spans="1:7" x14ac:dyDescent="0.2">
      <c r="A136" s="21"/>
      <c r="B136" s="22"/>
      <c r="C136" s="23"/>
      <c r="D136" s="23"/>
      <c r="E136" s="24"/>
      <c r="F136" s="25"/>
      <c r="G136" s="21"/>
    </row>
    <row r="137" spans="1:7" x14ac:dyDescent="0.2">
      <c r="A137" s="21"/>
      <c r="B137" s="22"/>
      <c r="C137" s="23"/>
      <c r="D137" s="23"/>
      <c r="E137" s="24"/>
      <c r="F137" s="25"/>
      <c r="G137" s="21"/>
    </row>
    <row r="138" spans="1:7" x14ac:dyDescent="0.2">
      <c r="A138" s="21"/>
      <c r="B138" s="22"/>
      <c r="C138" s="23"/>
      <c r="D138" s="23"/>
      <c r="E138" s="24"/>
      <c r="F138" s="25"/>
      <c r="G138" s="21"/>
    </row>
    <row r="139" spans="1:7" x14ac:dyDescent="0.2">
      <c r="A139" s="21"/>
      <c r="B139" s="22"/>
      <c r="C139" s="23"/>
      <c r="D139" s="23"/>
      <c r="E139" s="24"/>
      <c r="F139" s="25"/>
      <c r="G139" s="21"/>
    </row>
    <row r="140" spans="1:7" x14ac:dyDescent="0.2">
      <c r="A140" s="21"/>
      <c r="B140" s="22"/>
      <c r="C140" s="23"/>
      <c r="D140" s="23"/>
      <c r="E140" s="24"/>
      <c r="F140" s="25"/>
      <c r="G140" s="21"/>
    </row>
    <row r="141" spans="1:7" x14ac:dyDescent="0.2">
      <c r="A141" s="21"/>
      <c r="B141" s="22"/>
      <c r="C141" s="23"/>
      <c r="D141" s="23"/>
      <c r="E141" s="24"/>
      <c r="F141" s="25"/>
      <c r="G141" s="21"/>
    </row>
    <row r="142" spans="1:7" x14ac:dyDescent="0.2">
      <c r="A142" s="21"/>
      <c r="B142" s="22"/>
      <c r="C142" s="23"/>
      <c r="D142" s="23"/>
      <c r="E142" s="24"/>
      <c r="F142" s="25"/>
      <c r="G142" s="21"/>
    </row>
    <row r="143" spans="1:7" x14ac:dyDescent="0.2">
      <c r="A143" s="21"/>
      <c r="B143" s="22"/>
      <c r="C143" s="23"/>
      <c r="D143" s="23"/>
      <c r="E143" s="24"/>
      <c r="F143" s="25"/>
      <c r="G143" s="21"/>
    </row>
    <row r="144" spans="1:7" x14ac:dyDescent="0.2">
      <c r="A144" s="21"/>
      <c r="B144" s="22"/>
      <c r="C144" s="23"/>
      <c r="D144" s="23"/>
      <c r="E144" s="24"/>
      <c r="F144" s="25"/>
      <c r="G144" s="21"/>
    </row>
    <row r="145" spans="1:7" x14ac:dyDescent="0.2">
      <c r="A145" s="21"/>
      <c r="B145" s="22"/>
      <c r="C145" s="23"/>
      <c r="D145" s="23"/>
      <c r="E145" s="24"/>
      <c r="F145" s="25"/>
      <c r="G145" s="21"/>
    </row>
    <row r="146" spans="1:7" x14ac:dyDescent="0.2">
      <c r="A146" s="21"/>
      <c r="B146" s="22"/>
      <c r="C146" s="23"/>
      <c r="D146" s="23"/>
      <c r="E146" s="24"/>
      <c r="F146" s="25"/>
      <c r="G146" s="21"/>
    </row>
    <row r="147" spans="1:7" x14ac:dyDescent="0.2">
      <c r="A147" s="21"/>
      <c r="B147" s="22"/>
      <c r="C147" s="23"/>
      <c r="D147" s="23"/>
      <c r="E147" s="24"/>
      <c r="F147" s="25"/>
      <c r="G147" s="21"/>
    </row>
    <row r="148" spans="1:7" x14ac:dyDescent="0.2">
      <c r="A148" s="21"/>
      <c r="B148" s="22"/>
      <c r="C148" s="23"/>
      <c r="D148" s="23"/>
      <c r="E148" s="24"/>
      <c r="F148" s="25"/>
      <c r="G148" s="21"/>
    </row>
    <row r="149" spans="1:7" x14ac:dyDescent="0.2">
      <c r="A149" s="21"/>
      <c r="B149" s="22"/>
      <c r="C149" s="23"/>
      <c r="D149" s="23"/>
      <c r="E149" s="24"/>
      <c r="F149" s="25"/>
      <c r="G149" s="21"/>
    </row>
    <row r="150" spans="1:7" x14ac:dyDescent="0.2">
      <c r="A150" s="21"/>
      <c r="B150" s="22"/>
      <c r="C150" s="23"/>
      <c r="D150" s="23"/>
      <c r="E150" s="24"/>
      <c r="F150" s="25"/>
      <c r="G150" s="21"/>
    </row>
    <row r="151" spans="1:7" x14ac:dyDescent="0.2">
      <c r="A151" s="21"/>
      <c r="B151" s="22"/>
      <c r="C151" s="23"/>
      <c r="D151" s="23"/>
      <c r="E151" s="24"/>
      <c r="F151" s="25"/>
      <c r="G151" s="21"/>
    </row>
    <row r="152" spans="1:7" x14ac:dyDescent="0.2">
      <c r="A152" s="21"/>
      <c r="B152" s="22"/>
      <c r="C152" s="23"/>
      <c r="D152" s="23"/>
      <c r="E152" s="24"/>
      <c r="F152" s="25"/>
      <c r="G152" s="21"/>
    </row>
    <row r="153" spans="1:7" x14ac:dyDescent="0.2">
      <c r="A153" s="21"/>
      <c r="B153" s="22"/>
      <c r="C153" s="23"/>
      <c r="D153" s="23"/>
      <c r="E153" s="24"/>
      <c r="F153" s="25"/>
      <c r="G153" s="21"/>
    </row>
    <row r="154" spans="1:7" x14ac:dyDescent="0.2">
      <c r="A154" s="21"/>
      <c r="B154" s="22"/>
      <c r="C154" s="23"/>
      <c r="D154" s="23"/>
      <c r="E154" s="24"/>
      <c r="F154" s="25"/>
      <c r="G154" s="21"/>
    </row>
    <row r="155" spans="1:7" x14ac:dyDescent="0.2">
      <c r="A155" s="21"/>
      <c r="B155" s="22"/>
      <c r="C155" s="23"/>
      <c r="D155" s="23"/>
      <c r="E155" s="24"/>
      <c r="F155" s="25"/>
      <c r="G155" s="21"/>
    </row>
    <row r="156" spans="1:7" x14ac:dyDescent="0.2">
      <c r="A156" s="21"/>
      <c r="B156" s="22"/>
      <c r="C156" s="23"/>
      <c r="D156" s="23"/>
      <c r="E156" s="24"/>
      <c r="F156" s="25"/>
      <c r="G156" s="21"/>
    </row>
    <row r="157" spans="1:7" x14ac:dyDescent="0.2">
      <c r="A157" s="21"/>
      <c r="B157" s="22"/>
      <c r="C157" s="23"/>
      <c r="D157" s="23"/>
      <c r="E157" s="24"/>
      <c r="F157" s="25"/>
      <c r="G157" s="21"/>
    </row>
    <row r="158" spans="1:7" x14ac:dyDescent="0.2">
      <c r="A158" s="21"/>
      <c r="B158" s="22"/>
      <c r="C158" s="23"/>
      <c r="D158" s="23"/>
      <c r="E158" s="24"/>
      <c r="F158" s="25"/>
      <c r="G158" s="21"/>
    </row>
    <row r="159" spans="1:7" x14ac:dyDescent="0.2">
      <c r="A159" s="21"/>
      <c r="B159" s="22"/>
      <c r="C159" s="23"/>
      <c r="D159" s="23"/>
      <c r="E159" s="24"/>
      <c r="F159" s="25"/>
      <c r="G159" s="21"/>
    </row>
    <row r="160" spans="1:7" x14ac:dyDescent="0.2">
      <c r="A160" s="21"/>
      <c r="B160" s="22"/>
      <c r="C160" s="23"/>
      <c r="D160" s="23"/>
      <c r="E160" s="24"/>
      <c r="F160" s="25"/>
      <c r="G160" s="21"/>
    </row>
    <row r="161" spans="1:7" x14ac:dyDescent="0.2">
      <c r="A161" s="21"/>
      <c r="B161" s="22"/>
      <c r="C161" s="23"/>
      <c r="D161" s="23"/>
      <c r="E161" s="24"/>
      <c r="F161" s="25"/>
      <c r="G161" s="21"/>
    </row>
    <row r="162" spans="1:7" x14ac:dyDescent="0.2">
      <c r="A162" s="21"/>
      <c r="B162" s="22"/>
      <c r="C162" s="23"/>
      <c r="D162" s="23"/>
      <c r="E162" s="24"/>
      <c r="F162" s="25"/>
      <c r="G162" s="21"/>
    </row>
    <row r="163" spans="1:7" x14ac:dyDescent="0.2">
      <c r="A163" s="21"/>
      <c r="B163" s="22"/>
      <c r="C163" s="23"/>
      <c r="D163" s="23"/>
      <c r="E163" s="24"/>
      <c r="F163" s="25"/>
      <c r="G163" s="21"/>
    </row>
    <row r="164" spans="1:7" x14ac:dyDescent="0.2">
      <c r="A164" s="21"/>
      <c r="B164" s="22"/>
      <c r="C164" s="23"/>
      <c r="D164" s="23"/>
      <c r="E164" s="24"/>
      <c r="F164" s="25"/>
      <c r="G164" s="21"/>
    </row>
    <row r="165" spans="1:7" x14ac:dyDescent="0.2">
      <c r="A165" s="21"/>
      <c r="B165" s="22"/>
      <c r="C165" s="23"/>
      <c r="D165" s="23"/>
      <c r="E165" s="24"/>
      <c r="F165" s="25"/>
      <c r="G165" s="21"/>
    </row>
    <row r="166" spans="1:7" x14ac:dyDescent="0.2">
      <c r="A166" s="21"/>
      <c r="B166" s="22"/>
      <c r="C166" s="23"/>
      <c r="D166" s="23"/>
      <c r="E166" s="24"/>
      <c r="F166" s="25"/>
      <c r="G166" s="21"/>
    </row>
    <row r="167" spans="1:7" x14ac:dyDescent="0.2">
      <c r="A167" s="21"/>
      <c r="B167" s="22"/>
      <c r="C167" s="23"/>
      <c r="D167" s="23"/>
      <c r="E167" s="24"/>
      <c r="F167" s="25"/>
      <c r="G167" s="21"/>
    </row>
    <row r="168" spans="1:7" x14ac:dyDescent="0.2">
      <c r="A168" s="21"/>
      <c r="B168" s="22"/>
      <c r="C168" s="23"/>
      <c r="D168" s="23"/>
      <c r="E168" s="24"/>
      <c r="F168" s="25"/>
      <c r="G168" s="21"/>
    </row>
    <row r="169" spans="1:7" x14ac:dyDescent="0.2">
      <c r="A169" s="21"/>
      <c r="B169" s="22"/>
      <c r="C169" s="23"/>
      <c r="D169" s="23"/>
      <c r="E169" s="24"/>
      <c r="F169" s="25"/>
      <c r="G169" s="21"/>
    </row>
    <row r="170" spans="1:7" x14ac:dyDescent="0.2">
      <c r="A170" s="21"/>
      <c r="B170" s="22"/>
      <c r="C170" s="23"/>
      <c r="D170" s="23"/>
      <c r="E170" s="24"/>
      <c r="F170" s="25"/>
      <c r="G170" s="21"/>
    </row>
    <row r="171" spans="1:7" x14ac:dyDescent="0.2">
      <c r="A171" s="21"/>
      <c r="B171" s="22"/>
      <c r="C171" s="23"/>
      <c r="D171" s="23"/>
      <c r="E171" s="24"/>
      <c r="F171" s="25"/>
      <c r="G171" s="21"/>
    </row>
    <row r="172" spans="1:7" x14ac:dyDescent="0.2">
      <c r="A172" s="21"/>
      <c r="B172" s="22"/>
      <c r="C172" s="23"/>
      <c r="D172" s="23"/>
      <c r="E172" s="24"/>
      <c r="F172" s="25"/>
      <c r="G172" s="21"/>
    </row>
    <row r="173" spans="1:7" x14ac:dyDescent="0.2">
      <c r="A173" s="21"/>
      <c r="B173" s="22"/>
      <c r="C173" s="23"/>
      <c r="D173" s="23"/>
      <c r="E173" s="24"/>
      <c r="F173" s="25"/>
      <c r="G173" s="21"/>
    </row>
    <row r="174" spans="1:7" x14ac:dyDescent="0.2">
      <c r="A174" s="21"/>
      <c r="B174" s="26"/>
      <c r="C174" s="23"/>
      <c r="D174" s="23"/>
      <c r="E174" s="24"/>
      <c r="F174" s="25"/>
      <c r="G174" s="21"/>
    </row>
    <row r="175" spans="1:7" x14ac:dyDescent="0.2">
      <c r="A175" s="21"/>
      <c r="B175" s="26"/>
      <c r="C175" s="23"/>
      <c r="D175" s="23"/>
      <c r="E175" s="24"/>
      <c r="F175" s="25"/>
      <c r="G175" s="21"/>
    </row>
    <row r="176" spans="1:7" x14ac:dyDescent="0.2">
      <c r="A176" s="21"/>
      <c r="B176" s="26"/>
      <c r="C176" s="23"/>
      <c r="D176" s="23"/>
      <c r="E176" s="24"/>
      <c r="F176" s="25"/>
      <c r="G176" s="21"/>
    </row>
    <row r="177" spans="1:7" x14ac:dyDescent="0.2">
      <c r="A177" s="21"/>
      <c r="B177" s="26"/>
      <c r="C177" s="23"/>
      <c r="D177" s="23"/>
      <c r="E177" s="24"/>
      <c r="F177" s="25"/>
      <c r="G177" s="21"/>
    </row>
    <row r="178" spans="1:7" x14ac:dyDescent="0.2">
      <c r="A178" s="21"/>
      <c r="B178" s="26"/>
      <c r="C178" s="23"/>
      <c r="D178" s="23"/>
      <c r="E178" s="24"/>
      <c r="F178" s="25"/>
      <c r="G178" s="21"/>
    </row>
    <row r="179" spans="1:7" x14ac:dyDescent="0.2">
      <c r="A179" s="21"/>
      <c r="B179" s="26"/>
      <c r="C179" s="23"/>
      <c r="D179" s="23"/>
      <c r="E179" s="24"/>
      <c r="F179" s="25"/>
      <c r="G179" s="21"/>
    </row>
    <row r="180" spans="1:7" x14ac:dyDescent="0.2">
      <c r="A180" s="21"/>
      <c r="B180" s="26"/>
      <c r="C180" s="23"/>
      <c r="D180" s="23"/>
      <c r="E180" s="24"/>
      <c r="F180" s="25"/>
      <c r="G180" s="21"/>
    </row>
    <row r="181" spans="1:7" x14ac:dyDescent="0.2">
      <c r="A181" s="21"/>
      <c r="B181" s="26"/>
      <c r="C181" s="23"/>
      <c r="D181" s="23"/>
      <c r="E181" s="24"/>
      <c r="F181" s="25"/>
      <c r="G181" s="21"/>
    </row>
    <row r="182" spans="1:7" x14ac:dyDescent="0.2">
      <c r="A182" s="21"/>
      <c r="B182" s="26"/>
      <c r="C182" s="23"/>
      <c r="D182" s="23"/>
      <c r="E182" s="24"/>
      <c r="F182" s="25"/>
      <c r="G182" s="21"/>
    </row>
    <row r="183" spans="1:7" x14ac:dyDescent="0.2">
      <c r="A183" s="21"/>
      <c r="B183" s="26"/>
      <c r="C183" s="23"/>
      <c r="D183" s="23"/>
      <c r="E183" s="24"/>
      <c r="F183" s="25"/>
      <c r="G183" s="21"/>
    </row>
    <row r="184" spans="1:7" x14ac:dyDescent="0.2">
      <c r="A184" s="21"/>
      <c r="B184" s="26"/>
      <c r="C184" s="23"/>
      <c r="D184" s="23"/>
      <c r="E184" s="24"/>
      <c r="F184" s="25"/>
      <c r="G184" s="21"/>
    </row>
    <row r="185" spans="1:7" x14ac:dyDescent="0.2">
      <c r="A185" s="21"/>
      <c r="B185" s="26"/>
      <c r="C185" s="23"/>
      <c r="D185" s="23"/>
      <c r="E185" s="24"/>
      <c r="F185" s="25"/>
      <c r="G185" s="21"/>
    </row>
    <row r="186" spans="1:7" x14ac:dyDescent="0.2">
      <c r="A186" s="21"/>
      <c r="B186" s="26"/>
      <c r="C186" s="23"/>
      <c r="D186" s="23"/>
      <c r="E186" s="24"/>
      <c r="F186" s="25"/>
      <c r="G186" s="21"/>
    </row>
    <row r="187" spans="1:7" x14ac:dyDescent="0.2">
      <c r="A187" s="21"/>
      <c r="B187" s="26"/>
      <c r="C187" s="23"/>
      <c r="D187" s="23"/>
      <c r="E187" s="24"/>
      <c r="F187" s="25"/>
      <c r="G187" s="21"/>
    </row>
    <row r="188" spans="1:7" x14ac:dyDescent="0.2">
      <c r="A188" s="21"/>
      <c r="B188" s="26"/>
      <c r="C188" s="23"/>
      <c r="D188" s="23"/>
      <c r="E188" s="24"/>
      <c r="F188" s="25"/>
      <c r="G188" s="21"/>
    </row>
    <row r="189" spans="1:7" x14ac:dyDescent="0.2">
      <c r="A189" s="21"/>
      <c r="B189" s="26"/>
      <c r="C189" s="23"/>
      <c r="D189" s="23"/>
      <c r="E189" s="24"/>
      <c r="F189" s="25"/>
      <c r="G189" s="21"/>
    </row>
    <row r="190" spans="1:7" x14ac:dyDescent="0.2">
      <c r="A190" s="21"/>
      <c r="B190" s="26"/>
      <c r="C190" s="23"/>
      <c r="D190" s="23"/>
      <c r="E190" s="24"/>
      <c r="F190" s="25"/>
      <c r="G190" s="21"/>
    </row>
    <row r="191" spans="1:7" x14ac:dyDescent="0.2">
      <c r="A191" s="21"/>
      <c r="B191" s="26"/>
      <c r="C191" s="23"/>
      <c r="D191" s="23"/>
      <c r="E191" s="24"/>
      <c r="F191" s="25"/>
      <c r="G191" s="21"/>
    </row>
    <row r="192" spans="1:7" x14ac:dyDescent="0.2">
      <c r="A192" s="21"/>
      <c r="B192" s="26"/>
      <c r="C192" s="23"/>
      <c r="D192" s="23"/>
      <c r="E192" s="24"/>
      <c r="F192" s="25"/>
      <c r="G192" s="21"/>
    </row>
    <row r="193" spans="1:7" x14ac:dyDescent="0.2">
      <c r="A193" s="21"/>
      <c r="B193" s="26"/>
      <c r="C193" s="23"/>
      <c r="D193" s="23"/>
      <c r="E193" s="24"/>
      <c r="F193" s="25"/>
      <c r="G193" s="21"/>
    </row>
    <row r="194" spans="1:7" x14ac:dyDescent="0.2">
      <c r="A194" s="21"/>
      <c r="B194" s="26"/>
      <c r="C194" s="23"/>
      <c r="D194" s="23"/>
      <c r="E194" s="24"/>
      <c r="F194" s="25"/>
      <c r="G194" s="21"/>
    </row>
    <row r="195" spans="1:7" x14ac:dyDescent="0.2">
      <c r="A195" s="21"/>
      <c r="B195" s="26"/>
      <c r="C195" s="23"/>
      <c r="D195" s="23"/>
      <c r="E195" s="24"/>
      <c r="F195" s="25"/>
      <c r="G195" s="21"/>
    </row>
    <row r="196" spans="1:7" x14ac:dyDescent="0.2">
      <c r="A196" s="21"/>
      <c r="B196" s="26"/>
      <c r="C196" s="23"/>
      <c r="D196" s="23"/>
      <c r="E196" s="24"/>
      <c r="F196" s="25"/>
      <c r="G196" s="21"/>
    </row>
    <row r="197" spans="1:7" x14ac:dyDescent="0.2">
      <c r="A197" s="21"/>
      <c r="B197" s="26"/>
      <c r="C197" s="23"/>
      <c r="D197" s="23"/>
      <c r="E197" s="24"/>
      <c r="F197" s="25"/>
      <c r="G197" s="21"/>
    </row>
    <row r="198" spans="1:7" x14ac:dyDescent="0.2">
      <c r="A198" s="21"/>
      <c r="B198" s="26"/>
      <c r="C198" s="23"/>
      <c r="D198" s="23"/>
      <c r="E198" s="24"/>
      <c r="F198" s="25"/>
      <c r="G198" s="21"/>
    </row>
    <row r="199" spans="1:7" x14ac:dyDescent="0.2">
      <c r="A199" s="21"/>
      <c r="B199" s="26"/>
      <c r="C199" s="23"/>
      <c r="D199" s="23"/>
      <c r="E199" s="24"/>
      <c r="F199" s="25"/>
      <c r="G199" s="21"/>
    </row>
    <row r="200" spans="1:7" x14ac:dyDescent="0.2">
      <c r="A200" s="21"/>
      <c r="B200" s="26"/>
      <c r="C200" s="23"/>
      <c r="D200" s="23"/>
      <c r="E200" s="24"/>
      <c r="F200" s="25"/>
      <c r="G200" s="21"/>
    </row>
    <row r="201" spans="1:7" x14ac:dyDescent="0.2">
      <c r="A201" s="21"/>
      <c r="B201" s="26"/>
      <c r="C201" s="23"/>
      <c r="D201" s="23"/>
      <c r="E201" s="24"/>
      <c r="F201" s="25"/>
      <c r="G201" s="21"/>
    </row>
    <row r="202" spans="1:7" x14ac:dyDescent="0.2">
      <c r="A202" s="21"/>
      <c r="B202" s="26"/>
      <c r="C202" s="23"/>
      <c r="D202" s="23"/>
      <c r="E202" s="24"/>
      <c r="F202" s="25"/>
      <c r="G202" s="21"/>
    </row>
    <row r="203" spans="1:7" x14ac:dyDescent="0.2">
      <c r="A203" s="21"/>
      <c r="B203" s="26"/>
      <c r="C203" s="23"/>
      <c r="D203" s="23"/>
      <c r="E203" s="24"/>
      <c r="F203" s="25"/>
      <c r="G203" s="21"/>
    </row>
    <row r="204" spans="1:7" x14ac:dyDescent="0.2">
      <c r="A204" s="21"/>
      <c r="B204" s="26"/>
      <c r="C204" s="23"/>
      <c r="D204" s="23"/>
      <c r="E204" s="24"/>
      <c r="F204" s="25"/>
      <c r="G204" s="21"/>
    </row>
    <row r="205" spans="1:7" x14ac:dyDescent="0.2">
      <c r="A205" s="21"/>
      <c r="B205" s="26"/>
      <c r="C205" s="23"/>
      <c r="D205" s="23"/>
      <c r="E205" s="24"/>
      <c r="F205" s="25"/>
      <c r="G205" s="21"/>
    </row>
    <row r="206" spans="1:7" x14ac:dyDescent="0.2">
      <c r="A206" s="21"/>
      <c r="B206" s="26"/>
      <c r="C206" s="23"/>
      <c r="D206" s="23"/>
      <c r="E206" s="24"/>
      <c r="F206" s="25"/>
      <c r="G206" s="21"/>
    </row>
    <row r="207" spans="1:7" x14ac:dyDescent="0.2">
      <c r="A207" s="21"/>
      <c r="B207" s="26"/>
      <c r="C207" s="23"/>
      <c r="D207" s="23"/>
      <c r="E207" s="24"/>
      <c r="F207" s="25"/>
      <c r="G207" s="21"/>
    </row>
    <row r="208" spans="1:7" x14ac:dyDescent="0.2">
      <c r="A208" s="21"/>
      <c r="B208" s="26"/>
      <c r="C208" s="23"/>
      <c r="D208" s="23"/>
      <c r="E208" s="24"/>
      <c r="F208" s="25"/>
      <c r="G208" s="21"/>
    </row>
    <row r="209" spans="1:7" x14ac:dyDescent="0.2">
      <c r="A209" s="21"/>
      <c r="B209" s="26"/>
      <c r="C209" s="23"/>
      <c r="D209" s="23"/>
      <c r="E209" s="24"/>
      <c r="F209" s="25"/>
      <c r="G209" s="21"/>
    </row>
    <row r="210" spans="1:7" x14ac:dyDescent="0.2">
      <c r="A210" s="21"/>
      <c r="B210" s="26"/>
      <c r="C210" s="23"/>
      <c r="D210" s="23"/>
      <c r="E210" s="24"/>
      <c r="F210" s="25"/>
      <c r="G210" s="21"/>
    </row>
    <row r="211" spans="1:7" x14ac:dyDescent="0.2">
      <c r="A211" s="21"/>
      <c r="B211" s="26"/>
      <c r="C211" s="23"/>
      <c r="D211" s="23"/>
      <c r="E211" s="24"/>
      <c r="F211" s="25"/>
      <c r="G211" s="21"/>
    </row>
    <row r="212" spans="1:7" x14ac:dyDescent="0.2">
      <c r="A212" s="21"/>
      <c r="B212" s="26"/>
      <c r="C212" s="23"/>
      <c r="D212" s="23"/>
      <c r="E212" s="24"/>
      <c r="F212" s="25"/>
      <c r="G212" s="21"/>
    </row>
    <row r="213" spans="1:7" x14ac:dyDescent="0.2">
      <c r="A213" s="21"/>
      <c r="B213" s="26"/>
      <c r="C213" s="23"/>
      <c r="D213" s="23"/>
      <c r="E213" s="24"/>
      <c r="F213" s="25"/>
      <c r="G213" s="21"/>
    </row>
    <row r="214" spans="1:7" x14ac:dyDescent="0.2">
      <c r="A214" s="21"/>
      <c r="B214" s="26"/>
      <c r="C214" s="23"/>
      <c r="D214" s="23"/>
      <c r="E214" s="24"/>
      <c r="F214" s="25"/>
      <c r="G214" s="21"/>
    </row>
    <row r="215" spans="1:7" x14ac:dyDescent="0.2">
      <c r="A215" s="21"/>
      <c r="B215" s="26"/>
      <c r="C215" s="23"/>
      <c r="D215" s="23"/>
      <c r="E215" s="24"/>
      <c r="F215" s="25"/>
      <c r="G215" s="21"/>
    </row>
    <row r="216" spans="1:7" x14ac:dyDescent="0.2">
      <c r="A216" s="21"/>
      <c r="B216" s="26"/>
      <c r="C216" s="23"/>
      <c r="D216" s="23"/>
      <c r="E216" s="24"/>
      <c r="F216" s="25"/>
      <c r="G216" s="21"/>
    </row>
    <row r="217" spans="1:7" x14ac:dyDescent="0.2">
      <c r="A217" s="21"/>
      <c r="B217" s="26"/>
      <c r="C217" s="23"/>
      <c r="D217" s="23"/>
      <c r="E217" s="24"/>
      <c r="F217" s="25"/>
      <c r="G217" s="21"/>
    </row>
    <row r="218" spans="1:7" x14ac:dyDescent="0.2">
      <c r="A218" s="21"/>
      <c r="B218" s="26"/>
      <c r="C218" s="23"/>
      <c r="D218" s="23"/>
      <c r="E218" s="24"/>
      <c r="F218" s="25"/>
      <c r="G218" s="21"/>
    </row>
    <row r="219" spans="1:7" x14ac:dyDescent="0.2">
      <c r="A219" s="21"/>
      <c r="B219" s="26"/>
      <c r="C219" s="23"/>
      <c r="D219" s="23"/>
      <c r="E219" s="24"/>
      <c r="F219" s="25"/>
      <c r="G219" s="21"/>
    </row>
    <row r="220" spans="1:7" x14ac:dyDescent="0.2">
      <c r="A220" s="21"/>
      <c r="B220" s="26"/>
      <c r="C220" s="23"/>
      <c r="D220" s="23"/>
      <c r="E220" s="24"/>
      <c r="F220" s="25"/>
      <c r="G220" s="21"/>
    </row>
    <row r="221" spans="1:7" x14ac:dyDescent="0.2">
      <c r="A221" s="21"/>
      <c r="B221" s="26"/>
      <c r="C221" s="23"/>
      <c r="D221" s="23"/>
      <c r="E221" s="24"/>
      <c r="F221" s="25"/>
      <c r="G221" s="21"/>
    </row>
    <row r="222" spans="1:7" x14ac:dyDescent="0.2">
      <c r="A222" s="21"/>
      <c r="B222" s="26"/>
      <c r="C222" s="23"/>
      <c r="D222" s="23"/>
      <c r="E222" s="24"/>
      <c r="F222" s="25"/>
      <c r="G222" s="21"/>
    </row>
    <row r="223" spans="1:7" x14ac:dyDescent="0.2">
      <c r="A223" s="21"/>
      <c r="B223" s="26"/>
      <c r="C223" s="23"/>
      <c r="D223" s="23"/>
      <c r="E223" s="24"/>
      <c r="F223" s="25"/>
      <c r="G223" s="21"/>
    </row>
    <row r="224" spans="1:7" x14ac:dyDescent="0.2">
      <c r="A224" s="21"/>
      <c r="B224" s="26"/>
      <c r="C224" s="23"/>
      <c r="D224" s="23"/>
      <c r="E224" s="24"/>
      <c r="F224" s="25"/>
      <c r="G224" s="21"/>
    </row>
    <row r="225" spans="1:7" x14ac:dyDescent="0.2">
      <c r="A225" s="21"/>
      <c r="B225" s="26"/>
      <c r="C225" s="23"/>
      <c r="D225" s="23"/>
      <c r="E225" s="24"/>
      <c r="F225" s="25"/>
      <c r="G225" s="21"/>
    </row>
    <row r="226" spans="1:7" x14ac:dyDescent="0.2">
      <c r="A226" s="21"/>
      <c r="B226" s="26"/>
      <c r="C226" s="23"/>
      <c r="D226" s="23"/>
      <c r="E226" s="24"/>
      <c r="F226" s="25"/>
      <c r="G226" s="21"/>
    </row>
    <row r="227" spans="1:7" x14ac:dyDescent="0.2">
      <c r="B227" s="12"/>
    </row>
    <row r="228" spans="1:7" x14ac:dyDescent="0.2">
      <c r="B228" s="12"/>
    </row>
    <row r="229" spans="1:7" x14ac:dyDescent="0.2">
      <c r="B229" s="12"/>
    </row>
    <row r="230" spans="1:7" x14ac:dyDescent="0.2">
      <c r="B230" s="12"/>
    </row>
    <row r="231" spans="1:7" x14ac:dyDescent="0.2">
      <c r="B231" s="12"/>
    </row>
    <row r="232" spans="1:7" x14ac:dyDescent="0.2">
      <c r="B232" s="12"/>
    </row>
    <row r="233" spans="1:7" x14ac:dyDescent="0.2">
      <c r="B233" s="12"/>
    </row>
    <row r="234" spans="1:7" x14ac:dyDescent="0.2">
      <c r="B234" s="12"/>
    </row>
    <row r="235" spans="1:7" x14ac:dyDescent="0.2">
      <c r="B235" s="12"/>
    </row>
    <row r="236" spans="1:7" x14ac:dyDescent="0.2">
      <c r="B236" s="12"/>
    </row>
    <row r="237" spans="1:7" x14ac:dyDescent="0.2">
      <c r="B237" s="12"/>
    </row>
    <row r="238" spans="1:7" x14ac:dyDescent="0.2">
      <c r="B238" s="12"/>
    </row>
    <row r="239" spans="1:7" x14ac:dyDescent="0.2">
      <c r="B239" s="12"/>
    </row>
    <row r="240" spans="1:7" x14ac:dyDescent="0.2">
      <c r="B240" s="12"/>
    </row>
    <row r="241" spans="2:2" x14ac:dyDescent="0.2">
      <c r="B241" s="12"/>
    </row>
    <row r="242" spans="2:2" x14ac:dyDescent="0.2">
      <c r="B242" s="12"/>
    </row>
    <row r="243" spans="2:2" x14ac:dyDescent="0.2">
      <c r="B243" s="12"/>
    </row>
    <row r="244" spans="2:2" x14ac:dyDescent="0.2">
      <c r="B244" s="12"/>
    </row>
    <row r="245" spans="2:2" x14ac:dyDescent="0.2">
      <c r="B245" s="12"/>
    </row>
    <row r="246" spans="2:2" x14ac:dyDescent="0.2">
      <c r="B246" s="12"/>
    </row>
    <row r="247" spans="2:2" x14ac:dyDescent="0.2">
      <c r="B247" s="12"/>
    </row>
    <row r="248" spans="2:2" x14ac:dyDescent="0.2">
      <c r="B248" s="12"/>
    </row>
    <row r="249" spans="2:2" x14ac:dyDescent="0.2">
      <c r="B249" s="12"/>
    </row>
    <row r="250" spans="2:2" x14ac:dyDescent="0.2">
      <c r="B250" s="12"/>
    </row>
    <row r="251" spans="2:2" x14ac:dyDescent="0.2">
      <c r="B251" s="12"/>
    </row>
    <row r="252" spans="2:2" x14ac:dyDescent="0.2">
      <c r="B252" s="12"/>
    </row>
    <row r="253" spans="2:2" x14ac:dyDescent="0.2">
      <c r="B253" s="12"/>
    </row>
    <row r="254" spans="2:2" x14ac:dyDescent="0.2">
      <c r="B254" s="12"/>
    </row>
    <row r="255" spans="2:2" x14ac:dyDescent="0.2">
      <c r="B255" s="12"/>
    </row>
    <row r="256" spans="2:2" x14ac:dyDescent="0.2">
      <c r="B256" s="12"/>
    </row>
    <row r="257" spans="2:2" x14ac:dyDescent="0.2">
      <c r="B257" s="12"/>
    </row>
    <row r="258" spans="2:2" x14ac:dyDescent="0.2">
      <c r="B258" s="12"/>
    </row>
    <row r="259" spans="2:2" x14ac:dyDescent="0.2">
      <c r="B259" s="12"/>
    </row>
    <row r="260" spans="2:2" x14ac:dyDescent="0.2">
      <c r="B260" s="12"/>
    </row>
    <row r="261" spans="2:2" x14ac:dyDescent="0.2">
      <c r="B261" s="12"/>
    </row>
    <row r="262" spans="2:2" x14ac:dyDescent="0.2">
      <c r="B262" s="12"/>
    </row>
    <row r="263" spans="2:2" x14ac:dyDescent="0.2">
      <c r="B263" s="12"/>
    </row>
    <row r="264" spans="2:2" x14ac:dyDescent="0.2">
      <c r="B264" s="12"/>
    </row>
    <row r="265" spans="2:2" x14ac:dyDescent="0.2">
      <c r="B265" s="12"/>
    </row>
    <row r="266" spans="2:2" x14ac:dyDescent="0.2">
      <c r="B266" s="12"/>
    </row>
    <row r="267" spans="2:2" x14ac:dyDescent="0.2">
      <c r="B267" s="12"/>
    </row>
    <row r="268" spans="2:2" x14ac:dyDescent="0.2">
      <c r="B268" s="12"/>
    </row>
    <row r="269" spans="2:2" x14ac:dyDescent="0.2">
      <c r="B269" s="12"/>
    </row>
    <row r="270" spans="2:2" x14ac:dyDescent="0.2">
      <c r="B270" s="12"/>
    </row>
    <row r="271" spans="2:2" x14ac:dyDescent="0.2">
      <c r="B271" s="12"/>
    </row>
    <row r="272" spans="2:2" x14ac:dyDescent="0.2">
      <c r="B272" s="12"/>
    </row>
    <row r="273" spans="2:2" x14ac:dyDescent="0.2">
      <c r="B273" s="12"/>
    </row>
    <row r="274" spans="2:2" x14ac:dyDescent="0.2">
      <c r="B274" s="12"/>
    </row>
    <row r="275" spans="2:2" x14ac:dyDescent="0.2">
      <c r="B275" s="12"/>
    </row>
    <row r="276" spans="2:2" x14ac:dyDescent="0.2">
      <c r="B276" s="12"/>
    </row>
    <row r="277" spans="2:2" x14ac:dyDescent="0.2">
      <c r="B277" s="12"/>
    </row>
    <row r="278" spans="2:2" x14ac:dyDescent="0.2">
      <c r="B278" s="12"/>
    </row>
    <row r="279" spans="2:2" x14ac:dyDescent="0.2">
      <c r="B279" s="12"/>
    </row>
    <row r="280" spans="2:2" x14ac:dyDescent="0.2">
      <c r="B280" s="12"/>
    </row>
    <row r="281" spans="2:2" x14ac:dyDescent="0.2">
      <c r="B281" s="12"/>
    </row>
    <row r="282" spans="2:2" x14ac:dyDescent="0.2">
      <c r="B282" s="12"/>
    </row>
    <row r="283" spans="2:2" x14ac:dyDescent="0.2">
      <c r="B283" s="12"/>
    </row>
    <row r="284" spans="2:2" x14ac:dyDescent="0.2">
      <c r="B284" s="12"/>
    </row>
    <row r="285" spans="2:2" x14ac:dyDescent="0.2">
      <c r="B285" s="12"/>
    </row>
    <row r="286" spans="2:2" x14ac:dyDescent="0.2">
      <c r="B286" s="12"/>
    </row>
    <row r="287" spans="2:2" x14ac:dyDescent="0.2">
      <c r="B287" s="12"/>
    </row>
    <row r="288" spans="2:2" x14ac:dyDescent="0.2">
      <c r="B288" s="12"/>
    </row>
    <row r="289" spans="2:2" x14ac:dyDescent="0.2">
      <c r="B289" s="12"/>
    </row>
    <row r="290" spans="2:2" x14ac:dyDescent="0.2">
      <c r="B290" s="12"/>
    </row>
    <row r="291" spans="2:2" x14ac:dyDescent="0.2">
      <c r="B291" s="12"/>
    </row>
    <row r="292" spans="2:2" x14ac:dyDescent="0.2">
      <c r="B292" s="12"/>
    </row>
    <row r="293" spans="2:2" x14ac:dyDescent="0.2">
      <c r="B293" s="12"/>
    </row>
    <row r="294" spans="2:2" x14ac:dyDescent="0.2">
      <c r="B294" s="12"/>
    </row>
    <row r="295" spans="2:2" x14ac:dyDescent="0.2">
      <c r="B295" s="12"/>
    </row>
    <row r="296" spans="2:2" x14ac:dyDescent="0.2">
      <c r="B296" s="12"/>
    </row>
    <row r="297" spans="2:2" x14ac:dyDescent="0.2">
      <c r="B297" s="12"/>
    </row>
    <row r="298" spans="2:2" x14ac:dyDescent="0.2">
      <c r="B298" s="12"/>
    </row>
    <row r="299" spans="2:2" x14ac:dyDescent="0.2">
      <c r="B299" s="12"/>
    </row>
    <row r="300" spans="2:2" x14ac:dyDescent="0.2">
      <c r="B300" s="12"/>
    </row>
    <row r="301" spans="2:2" x14ac:dyDescent="0.2">
      <c r="B301" s="12"/>
    </row>
    <row r="302" spans="2:2" x14ac:dyDescent="0.2">
      <c r="B302" s="12"/>
    </row>
    <row r="303" spans="2:2" x14ac:dyDescent="0.2">
      <c r="B303" s="12"/>
    </row>
    <row r="304" spans="2:2" x14ac:dyDescent="0.2">
      <c r="B304" s="12"/>
    </row>
    <row r="305" spans="2:2" x14ac:dyDescent="0.2">
      <c r="B305" s="12"/>
    </row>
    <row r="306" spans="2:2" x14ac:dyDescent="0.2">
      <c r="B306" s="12"/>
    </row>
    <row r="307" spans="2:2" x14ac:dyDescent="0.2">
      <c r="B307" s="12"/>
    </row>
    <row r="308" spans="2:2" x14ac:dyDescent="0.2">
      <c r="B308" s="12"/>
    </row>
    <row r="309" spans="2:2" x14ac:dyDescent="0.2">
      <c r="B309" s="12"/>
    </row>
    <row r="310" spans="2:2" x14ac:dyDescent="0.2">
      <c r="B310" s="12"/>
    </row>
    <row r="311" spans="2:2" x14ac:dyDescent="0.2">
      <c r="B311" s="12"/>
    </row>
    <row r="312" spans="2:2" x14ac:dyDescent="0.2">
      <c r="B312" s="12"/>
    </row>
    <row r="313" spans="2:2" x14ac:dyDescent="0.2">
      <c r="B313" s="12"/>
    </row>
    <row r="314" spans="2:2" x14ac:dyDescent="0.2">
      <c r="B314" s="12"/>
    </row>
    <row r="315" spans="2:2" x14ac:dyDescent="0.2">
      <c r="B315" s="12"/>
    </row>
    <row r="316" spans="2:2" x14ac:dyDescent="0.2">
      <c r="B316" s="12"/>
    </row>
    <row r="317" spans="2:2" x14ac:dyDescent="0.2">
      <c r="B317" s="12"/>
    </row>
    <row r="318" spans="2:2" x14ac:dyDescent="0.2">
      <c r="B318" s="12"/>
    </row>
    <row r="319" spans="2:2" x14ac:dyDescent="0.2">
      <c r="B319" s="12"/>
    </row>
    <row r="320" spans="2:2" x14ac:dyDescent="0.2">
      <c r="B320" s="12"/>
    </row>
    <row r="321" spans="2:2" x14ac:dyDescent="0.2">
      <c r="B321" s="12"/>
    </row>
    <row r="322" spans="2:2" x14ac:dyDescent="0.2">
      <c r="B322" s="12"/>
    </row>
    <row r="323" spans="2:2" x14ac:dyDescent="0.2">
      <c r="B323" s="12"/>
    </row>
    <row r="324" spans="2:2" x14ac:dyDescent="0.2">
      <c r="B324" s="12"/>
    </row>
    <row r="325" spans="2:2" x14ac:dyDescent="0.2">
      <c r="B325" s="12"/>
    </row>
    <row r="326" spans="2:2" x14ac:dyDescent="0.2">
      <c r="B326" s="12"/>
    </row>
    <row r="327" spans="2:2" x14ac:dyDescent="0.2">
      <c r="B327" s="12"/>
    </row>
    <row r="328" spans="2:2" x14ac:dyDescent="0.2">
      <c r="B328" s="12"/>
    </row>
    <row r="329" spans="2:2" x14ac:dyDescent="0.2">
      <c r="B329" s="12"/>
    </row>
    <row r="330" spans="2:2" x14ac:dyDescent="0.2">
      <c r="B330" s="12"/>
    </row>
    <row r="331" spans="2:2" x14ac:dyDescent="0.2">
      <c r="B331" s="12"/>
    </row>
    <row r="332" spans="2:2" x14ac:dyDescent="0.2">
      <c r="B332" s="12"/>
    </row>
    <row r="333" spans="2:2" x14ac:dyDescent="0.2">
      <c r="B333" s="12"/>
    </row>
    <row r="334" spans="2:2" x14ac:dyDescent="0.2">
      <c r="B334" s="12"/>
    </row>
    <row r="335" spans="2:2" x14ac:dyDescent="0.2">
      <c r="B335" s="12"/>
    </row>
    <row r="336" spans="2:2" x14ac:dyDescent="0.2">
      <c r="B336" s="12"/>
    </row>
    <row r="337" spans="2:2" x14ac:dyDescent="0.2">
      <c r="B337" s="12"/>
    </row>
    <row r="338" spans="2:2" x14ac:dyDescent="0.2">
      <c r="B338" s="12"/>
    </row>
    <row r="339" spans="2:2" x14ac:dyDescent="0.2">
      <c r="B339" s="12"/>
    </row>
    <row r="340" spans="2:2" x14ac:dyDescent="0.2">
      <c r="B340" s="12"/>
    </row>
    <row r="341" spans="2:2" x14ac:dyDescent="0.2">
      <c r="B341" s="12"/>
    </row>
    <row r="342" spans="2:2" x14ac:dyDescent="0.2">
      <c r="B342" s="12"/>
    </row>
    <row r="343" spans="2:2" x14ac:dyDescent="0.2">
      <c r="B343" s="12"/>
    </row>
    <row r="344" spans="2:2" x14ac:dyDescent="0.2">
      <c r="B344" s="12"/>
    </row>
    <row r="345" spans="2:2" x14ac:dyDescent="0.2">
      <c r="B345" s="12"/>
    </row>
    <row r="346" spans="2:2" x14ac:dyDescent="0.2">
      <c r="B346" s="12"/>
    </row>
    <row r="347" spans="2:2" x14ac:dyDescent="0.2">
      <c r="B347" s="12"/>
    </row>
    <row r="348" spans="2:2" x14ac:dyDescent="0.2">
      <c r="B348" s="12"/>
    </row>
    <row r="349" spans="2:2" x14ac:dyDescent="0.2">
      <c r="B349" s="12"/>
    </row>
    <row r="350" spans="2:2" x14ac:dyDescent="0.2">
      <c r="B350" s="12"/>
    </row>
    <row r="351" spans="2:2" x14ac:dyDescent="0.2">
      <c r="B351" s="12"/>
    </row>
    <row r="352" spans="2:2" x14ac:dyDescent="0.2">
      <c r="B352" s="12"/>
    </row>
    <row r="353" spans="2:2" x14ac:dyDescent="0.2">
      <c r="B353" s="12"/>
    </row>
    <row r="354" spans="2:2" x14ac:dyDescent="0.2">
      <c r="B354" s="12"/>
    </row>
    <row r="355" spans="2:2" x14ac:dyDescent="0.2">
      <c r="B355" s="12"/>
    </row>
    <row r="356" spans="2:2" x14ac:dyDescent="0.2">
      <c r="B356" s="12"/>
    </row>
    <row r="357" spans="2:2" x14ac:dyDescent="0.2">
      <c r="B357" s="12"/>
    </row>
    <row r="358" spans="2:2" x14ac:dyDescent="0.2">
      <c r="B358" s="12"/>
    </row>
    <row r="359" spans="2:2" x14ac:dyDescent="0.2">
      <c r="B359" s="12"/>
    </row>
    <row r="360" spans="2:2" x14ac:dyDescent="0.2">
      <c r="B360" s="12"/>
    </row>
    <row r="361" spans="2:2" x14ac:dyDescent="0.2">
      <c r="B361" s="12"/>
    </row>
    <row r="362" spans="2:2" x14ac:dyDescent="0.2">
      <c r="B362" s="12"/>
    </row>
    <row r="363" spans="2:2" x14ac:dyDescent="0.2">
      <c r="B363" s="12"/>
    </row>
    <row r="364" spans="2:2" x14ac:dyDescent="0.2">
      <c r="B364" s="12"/>
    </row>
    <row r="365" spans="2:2" x14ac:dyDescent="0.2">
      <c r="B365" s="12"/>
    </row>
    <row r="366" spans="2:2" x14ac:dyDescent="0.2">
      <c r="B366" s="12"/>
    </row>
    <row r="367" spans="2:2" x14ac:dyDescent="0.2">
      <c r="B367" s="12"/>
    </row>
    <row r="368" spans="2:2" x14ac:dyDescent="0.2">
      <c r="B368" s="12"/>
    </row>
    <row r="369" spans="2:2" x14ac:dyDescent="0.2">
      <c r="B369" s="12"/>
    </row>
    <row r="370" spans="2:2" x14ac:dyDescent="0.2">
      <c r="B370" s="12"/>
    </row>
    <row r="371" spans="2:2" x14ac:dyDescent="0.2">
      <c r="B371" s="12"/>
    </row>
    <row r="372" spans="2:2" x14ac:dyDescent="0.2">
      <c r="B372" s="12"/>
    </row>
    <row r="373" spans="2:2" x14ac:dyDescent="0.2">
      <c r="B373" s="12"/>
    </row>
    <row r="374" spans="2:2" x14ac:dyDescent="0.2">
      <c r="B374" s="12"/>
    </row>
    <row r="375" spans="2:2" x14ac:dyDescent="0.2">
      <c r="B375" s="12"/>
    </row>
    <row r="376" spans="2:2" x14ac:dyDescent="0.2">
      <c r="B376" s="12"/>
    </row>
    <row r="377" spans="2:2" x14ac:dyDescent="0.2">
      <c r="B377" s="12"/>
    </row>
    <row r="378" spans="2:2" x14ac:dyDescent="0.2">
      <c r="B378" s="12"/>
    </row>
    <row r="379" spans="2:2" x14ac:dyDescent="0.2">
      <c r="B379" s="12"/>
    </row>
    <row r="380" spans="2:2" x14ac:dyDescent="0.2">
      <c r="B380" s="12"/>
    </row>
    <row r="381" spans="2:2" x14ac:dyDescent="0.2">
      <c r="B381" s="12"/>
    </row>
    <row r="382" spans="2:2" x14ac:dyDescent="0.2">
      <c r="B382" s="12"/>
    </row>
    <row r="383" spans="2:2" x14ac:dyDescent="0.2">
      <c r="B383" s="12"/>
    </row>
    <row r="384" spans="2:2" x14ac:dyDescent="0.2">
      <c r="B384" s="12"/>
    </row>
    <row r="385" spans="2:2" x14ac:dyDescent="0.2">
      <c r="B385" s="12"/>
    </row>
    <row r="386" spans="2:2" x14ac:dyDescent="0.2">
      <c r="B386" s="12"/>
    </row>
    <row r="387" spans="2:2" x14ac:dyDescent="0.2">
      <c r="B387" s="12"/>
    </row>
    <row r="388" spans="2:2" x14ac:dyDescent="0.2">
      <c r="B388" s="12"/>
    </row>
    <row r="389" spans="2:2" x14ac:dyDescent="0.2">
      <c r="B389" s="12"/>
    </row>
    <row r="390" spans="2:2" x14ac:dyDescent="0.2">
      <c r="B390" s="12"/>
    </row>
    <row r="391" spans="2:2" x14ac:dyDescent="0.2">
      <c r="B391" s="12"/>
    </row>
    <row r="392" spans="2:2" x14ac:dyDescent="0.2">
      <c r="B392" s="12"/>
    </row>
    <row r="393" spans="2:2" x14ac:dyDescent="0.2">
      <c r="B393" s="12"/>
    </row>
    <row r="394" spans="2:2" x14ac:dyDescent="0.2">
      <c r="B394" s="12"/>
    </row>
    <row r="395" spans="2:2" x14ac:dyDescent="0.2">
      <c r="B395" s="12"/>
    </row>
    <row r="396" spans="2:2" x14ac:dyDescent="0.2">
      <c r="B396" s="12"/>
    </row>
    <row r="397" spans="2:2" x14ac:dyDescent="0.2">
      <c r="B397" s="12"/>
    </row>
    <row r="398" spans="2:2" x14ac:dyDescent="0.2">
      <c r="B398" s="12"/>
    </row>
    <row r="399" spans="2:2" x14ac:dyDescent="0.2">
      <c r="B399" s="12"/>
    </row>
    <row r="400" spans="2:2" x14ac:dyDescent="0.2">
      <c r="B400" s="12"/>
    </row>
    <row r="401" spans="2:2" x14ac:dyDescent="0.2">
      <c r="B401" s="12"/>
    </row>
    <row r="402" spans="2:2" x14ac:dyDescent="0.2">
      <c r="B402" s="12"/>
    </row>
    <row r="403" spans="2:2" x14ac:dyDescent="0.2">
      <c r="B403" s="12"/>
    </row>
    <row r="404" spans="2:2" x14ac:dyDescent="0.2">
      <c r="B404" s="12"/>
    </row>
    <row r="405" spans="2:2" x14ac:dyDescent="0.2">
      <c r="B405" s="12"/>
    </row>
    <row r="406" spans="2:2" x14ac:dyDescent="0.2">
      <c r="B406" s="12"/>
    </row>
    <row r="407" spans="2:2" x14ac:dyDescent="0.2">
      <c r="B407" s="12"/>
    </row>
    <row r="408" spans="2:2" x14ac:dyDescent="0.2">
      <c r="B408" s="12"/>
    </row>
    <row r="409" spans="2:2" x14ac:dyDescent="0.2">
      <c r="B409" s="12"/>
    </row>
    <row r="410" spans="2:2" x14ac:dyDescent="0.2">
      <c r="B410" s="12"/>
    </row>
    <row r="411" spans="2:2" x14ac:dyDescent="0.2">
      <c r="B411" s="12"/>
    </row>
    <row r="412" spans="2:2" x14ac:dyDescent="0.2">
      <c r="B412" s="12"/>
    </row>
    <row r="413" spans="2:2" x14ac:dyDescent="0.2">
      <c r="B413" s="12"/>
    </row>
    <row r="414" spans="2:2" x14ac:dyDescent="0.2">
      <c r="B414" s="12"/>
    </row>
    <row r="415" spans="2:2" x14ac:dyDescent="0.2">
      <c r="B415" s="12"/>
    </row>
    <row r="416" spans="2:2" x14ac:dyDescent="0.2">
      <c r="B416" s="12"/>
    </row>
    <row r="417" spans="2:2" x14ac:dyDescent="0.2">
      <c r="B417" s="12"/>
    </row>
    <row r="418" spans="2:2" x14ac:dyDescent="0.2">
      <c r="B418" s="12"/>
    </row>
    <row r="419" spans="2:2" x14ac:dyDescent="0.2">
      <c r="B419" s="12"/>
    </row>
    <row r="420" spans="2:2" x14ac:dyDescent="0.2">
      <c r="B420" s="12"/>
    </row>
    <row r="421" spans="2:2" x14ac:dyDescent="0.2">
      <c r="B421" s="12"/>
    </row>
    <row r="422" spans="2:2" x14ac:dyDescent="0.2">
      <c r="B422" s="12"/>
    </row>
    <row r="423" spans="2:2" x14ac:dyDescent="0.2">
      <c r="B423" s="12"/>
    </row>
    <row r="424" spans="2:2" x14ac:dyDescent="0.2">
      <c r="B424" s="12"/>
    </row>
    <row r="425" spans="2:2" x14ac:dyDescent="0.2">
      <c r="B425" s="12"/>
    </row>
    <row r="426" spans="2:2" x14ac:dyDescent="0.2">
      <c r="B426" s="12"/>
    </row>
    <row r="427" spans="2:2" x14ac:dyDescent="0.2">
      <c r="B427" s="12"/>
    </row>
    <row r="428" spans="2:2" x14ac:dyDescent="0.2">
      <c r="B428" s="12"/>
    </row>
    <row r="429" spans="2:2" x14ac:dyDescent="0.2">
      <c r="B429" s="12"/>
    </row>
    <row r="430" spans="2:2" x14ac:dyDescent="0.2">
      <c r="B430" s="12"/>
    </row>
    <row r="431" spans="2:2" x14ac:dyDescent="0.2">
      <c r="B431" s="12"/>
    </row>
    <row r="432" spans="2:2" x14ac:dyDescent="0.2">
      <c r="B432" s="12"/>
    </row>
    <row r="433" spans="2:2" x14ac:dyDescent="0.2">
      <c r="B433" s="12"/>
    </row>
    <row r="434" spans="2:2" x14ac:dyDescent="0.2">
      <c r="B434" s="12"/>
    </row>
    <row r="435" spans="2:2" x14ac:dyDescent="0.2">
      <c r="B435" s="12"/>
    </row>
    <row r="436" spans="2:2" x14ac:dyDescent="0.2">
      <c r="B436" s="12"/>
    </row>
    <row r="437" spans="2:2" x14ac:dyDescent="0.2">
      <c r="B437" s="12"/>
    </row>
    <row r="438" spans="2:2" x14ac:dyDescent="0.2">
      <c r="B438" s="12"/>
    </row>
    <row r="439" spans="2:2" x14ac:dyDescent="0.2">
      <c r="B439" s="12"/>
    </row>
    <row r="440" spans="2:2" x14ac:dyDescent="0.2">
      <c r="B440" s="12"/>
    </row>
    <row r="441" spans="2:2" x14ac:dyDescent="0.2">
      <c r="B441" s="12"/>
    </row>
    <row r="442" spans="2:2" x14ac:dyDescent="0.2">
      <c r="B442" s="12"/>
    </row>
    <row r="443" spans="2:2" x14ac:dyDescent="0.2">
      <c r="B443" s="12"/>
    </row>
    <row r="444" spans="2:2" x14ac:dyDescent="0.2">
      <c r="B444" s="12"/>
    </row>
    <row r="445" spans="2:2" x14ac:dyDescent="0.2">
      <c r="B445" s="12"/>
    </row>
    <row r="446" spans="2:2" x14ac:dyDescent="0.2">
      <c r="B446" s="12"/>
    </row>
    <row r="447" spans="2:2" x14ac:dyDescent="0.2">
      <c r="B447" s="12"/>
    </row>
    <row r="448" spans="2:2" x14ac:dyDescent="0.2">
      <c r="B448" s="12"/>
    </row>
    <row r="449" spans="2:2" x14ac:dyDescent="0.2">
      <c r="B449" s="12"/>
    </row>
    <row r="450" spans="2:2" x14ac:dyDescent="0.2">
      <c r="B450" s="12"/>
    </row>
    <row r="451" spans="2:2" x14ac:dyDescent="0.2">
      <c r="B451" s="12"/>
    </row>
    <row r="452" spans="2:2" x14ac:dyDescent="0.2">
      <c r="B452" s="12"/>
    </row>
    <row r="453" spans="2:2" x14ac:dyDescent="0.2">
      <c r="B453" s="12"/>
    </row>
    <row r="454" spans="2:2" x14ac:dyDescent="0.2">
      <c r="B454" s="12"/>
    </row>
    <row r="455" spans="2:2" x14ac:dyDescent="0.2">
      <c r="B455" s="12"/>
    </row>
    <row r="456" spans="2:2" x14ac:dyDescent="0.2">
      <c r="B456" s="12"/>
    </row>
    <row r="457" spans="2:2" x14ac:dyDescent="0.2">
      <c r="B457" s="12"/>
    </row>
    <row r="458" spans="2:2" x14ac:dyDescent="0.2">
      <c r="B458" s="12"/>
    </row>
    <row r="459" spans="2:2" x14ac:dyDescent="0.2">
      <c r="B459" s="12"/>
    </row>
    <row r="460" spans="2:2" x14ac:dyDescent="0.2">
      <c r="B460" s="12"/>
    </row>
    <row r="461" spans="2:2" x14ac:dyDescent="0.2">
      <c r="B461" s="12"/>
    </row>
    <row r="462" spans="2:2" x14ac:dyDescent="0.2">
      <c r="B462" s="12"/>
    </row>
    <row r="463" spans="2:2" x14ac:dyDescent="0.2">
      <c r="B463" s="12"/>
    </row>
    <row r="464" spans="2:2" x14ac:dyDescent="0.2">
      <c r="B464" s="12"/>
    </row>
    <row r="465" spans="2:2" x14ac:dyDescent="0.2">
      <c r="B465" s="12"/>
    </row>
    <row r="466" spans="2:2" x14ac:dyDescent="0.2">
      <c r="B466" s="12"/>
    </row>
    <row r="467" spans="2:2" x14ac:dyDescent="0.2">
      <c r="B467" s="12"/>
    </row>
    <row r="468" spans="2:2" x14ac:dyDescent="0.2">
      <c r="B468" s="12"/>
    </row>
    <row r="469" spans="2:2" x14ac:dyDescent="0.2">
      <c r="B469" s="12"/>
    </row>
    <row r="470" spans="2:2" x14ac:dyDescent="0.2">
      <c r="B470" s="12"/>
    </row>
    <row r="471" spans="2:2" x14ac:dyDescent="0.2">
      <c r="B471" s="12"/>
    </row>
    <row r="472" spans="2:2" x14ac:dyDescent="0.2">
      <c r="B472" s="12"/>
    </row>
    <row r="473" spans="2:2" x14ac:dyDescent="0.2">
      <c r="B473" s="12"/>
    </row>
    <row r="474" spans="2:2" x14ac:dyDescent="0.2">
      <c r="B474" s="12"/>
    </row>
    <row r="475" spans="2:2" x14ac:dyDescent="0.2">
      <c r="B475" s="12"/>
    </row>
    <row r="476" spans="2:2" x14ac:dyDescent="0.2">
      <c r="B476" s="12"/>
    </row>
    <row r="477" spans="2:2" x14ac:dyDescent="0.2">
      <c r="B477" s="12"/>
    </row>
    <row r="478" spans="2:2" x14ac:dyDescent="0.2">
      <c r="B478" s="12"/>
    </row>
    <row r="479" spans="2:2" x14ac:dyDescent="0.2">
      <c r="B479" s="12"/>
    </row>
    <row r="480" spans="2:2" x14ac:dyDescent="0.2">
      <c r="B480" s="12"/>
    </row>
    <row r="481" spans="2:2" x14ac:dyDescent="0.2">
      <c r="B481" s="12"/>
    </row>
    <row r="482" spans="2:2" x14ac:dyDescent="0.2">
      <c r="B482" s="12"/>
    </row>
    <row r="483" spans="2:2" x14ac:dyDescent="0.2">
      <c r="B483" s="12"/>
    </row>
    <row r="484" spans="2:2" x14ac:dyDescent="0.2">
      <c r="B484" s="12"/>
    </row>
    <row r="485" spans="2:2" x14ac:dyDescent="0.2">
      <c r="B485" s="12"/>
    </row>
    <row r="486" spans="2:2" x14ac:dyDescent="0.2">
      <c r="B486" s="12"/>
    </row>
    <row r="487" spans="2:2" x14ac:dyDescent="0.2">
      <c r="B487" s="12"/>
    </row>
    <row r="488" spans="2:2" x14ac:dyDescent="0.2">
      <c r="B488" s="12"/>
    </row>
    <row r="489" spans="2:2" x14ac:dyDescent="0.2">
      <c r="B489" s="12"/>
    </row>
    <row r="490" spans="2:2" x14ac:dyDescent="0.2">
      <c r="B490" s="12"/>
    </row>
    <row r="491" spans="2:2" x14ac:dyDescent="0.2">
      <c r="B491" s="12"/>
    </row>
    <row r="492" spans="2:2" x14ac:dyDescent="0.2">
      <c r="B492" s="12"/>
    </row>
    <row r="493" spans="2:2" x14ac:dyDescent="0.2">
      <c r="B493" s="12"/>
    </row>
    <row r="494" spans="2:2" x14ac:dyDescent="0.2">
      <c r="B494" s="12"/>
    </row>
    <row r="495" spans="2:2" x14ac:dyDescent="0.2">
      <c r="B495" s="12"/>
    </row>
    <row r="496" spans="2:2" x14ac:dyDescent="0.2">
      <c r="B496" s="12"/>
    </row>
    <row r="497" spans="2:2" x14ac:dyDescent="0.2">
      <c r="B497" s="12"/>
    </row>
    <row r="498" spans="2:2" x14ac:dyDescent="0.2">
      <c r="B498" s="12"/>
    </row>
    <row r="499" spans="2:2" x14ac:dyDescent="0.2">
      <c r="B499" s="12"/>
    </row>
    <row r="500" spans="2:2" x14ac:dyDescent="0.2">
      <c r="B500" s="12"/>
    </row>
    <row r="501" spans="2:2" x14ac:dyDescent="0.2">
      <c r="B501" s="12"/>
    </row>
    <row r="502" spans="2:2" x14ac:dyDescent="0.2">
      <c r="B502" s="12"/>
    </row>
    <row r="503" spans="2:2" x14ac:dyDescent="0.2">
      <c r="B503" s="12"/>
    </row>
    <row r="504" spans="2:2" x14ac:dyDescent="0.2">
      <c r="B504" s="12"/>
    </row>
    <row r="505" spans="2:2" x14ac:dyDescent="0.2">
      <c r="B505" s="12"/>
    </row>
    <row r="506" spans="2:2" x14ac:dyDescent="0.2">
      <c r="B506" s="12"/>
    </row>
    <row r="507" spans="2:2" x14ac:dyDescent="0.2">
      <c r="B507" s="12"/>
    </row>
    <row r="508" spans="2:2" x14ac:dyDescent="0.2">
      <c r="B508" s="12"/>
    </row>
    <row r="509" spans="2:2" x14ac:dyDescent="0.2">
      <c r="B509" s="12"/>
    </row>
    <row r="510" spans="2:2" x14ac:dyDescent="0.2">
      <c r="B510" s="12"/>
    </row>
    <row r="511" spans="2:2" x14ac:dyDescent="0.2">
      <c r="B511" s="12"/>
    </row>
    <row r="512" spans="2:2" x14ac:dyDescent="0.2">
      <c r="B512" s="12"/>
    </row>
    <row r="513" spans="2:2" x14ac:dyDescent="0.2">
      <c r="B513" s="12"/>
    </row>
    <row r="514" spans="2:2" x14ac:dyDescent="0.2">
      <c r="B514" s="12"/>
    </row>
    <row r="515" spans="2:2" x14ac:dyDescent="0.2">
      <c r="B515" s="12"/>
    </row>
    <row r="516" spans="2:2" x14ac:dyDescent="0.2">
      <c r="B516" s="12"/>
    </row>
    <row r="517" spans="2:2" x14ac:dyDescent="0.2">
      <c r="B517" s="12"/>
    </row>
    <row r="518" spans="2:2" x14ac:dyDescent="0.2">
      <c r="B518" s="12"/>
    </row>
    <row r="519" spans="2:2" x14ac:dyDescent="0.2">
      <c r="B519" s="12"/>
    </row>
    <row r="520" spans="2:2" x14ac:dyDescent="0.2">
      <c r="B520" s="12"/>
    </row>
    <row r="521" spans="2:2" x14ac:dyDescent="0.2">
      <c r="B521" s="12"/>
    </row>
    <row r="522" spans="2:2" x14ac:dyDescent="0.2">
      <c r="B522" s="12"/>
    </row>
    <row r="523" spans="2:2" x14ac:dyDescent="0.2">
      <c r="B523" s="12"/>
    </row>
    <row r="524" spans="2:2" x14ac:dyDescent="0.2">
      <c r="B524" s="12"/>
    </row>
    <row r="525" spans="2:2" x14ac:dyDescent="0.2">
      <c r="B525" s="12"/>
    </row>
    <row r="526" spans="2:2" x14ac:dyDescent="0.2">
      <c r="B526" s="12"/>
    </row>
    <row r="527" spans="2:2" x14ac:dyDescent="0.2">
      <c r="B527" s="12"/>
    </row>
    <row r="528" spans="2:2" x14ac:dyDescent="0.2">
      <c r="B528" s="12"/>
    </row>
    <row r="529" spans="2:2" x14ac:dyDescent="0.2">
      <c r="B529" s="12"/>
    </row>
    <row r="530" spans="2:2" x14ac:dyDescent="0.2">
      <c r="B530" s="12"/>
    </row>
    <row r="531" spans="2:2" x14ac:dyDescent="0.2">
      <c r="B531" s="12"/>
    </row>
    <row r="532" spans="2:2" x14ac:dyDescent="0.2">
      <c r="B532" s="12"/>
    </row>
    <row r="533" spans="2:2" x14ac:dyDescent="0.2">
      <c r="B533" s="12"/>
    </row>
    <row r="534" spans="2:2" x14ac:dyDescent="0.2">
      <c r="B534" s="12"/>
    </row>
    <row r="535" spans="2:2" x14ac:dyDescent="0.2">
      <c r="B535" s="12"/>
    </row>
    <row r="536" spans="2:2" x14ac:dyDescent="0.2">
      <c r="B536" s="12"/>
    </row>
    <row r="537" spans="2:2" x14ac:dyDescent="0.2">
      <c r="B537" s="12"/>
    </row>
    <row r="538" spans="2:2" x14ac:dyDescent="0.2">
      <c r="B538" s="12"/>
    </row>
    <row r="539" spans="2:2" x14ac:dyDescent="0.2">
      <c r="B539" s="12"/>
    </row>
    <row r="540" spans="2:2" x14ac:dyDescent="0.2">
      <c r="B540" s="12"/>
    </row>
    <row r="541" spans="2:2" x14ac:dyDescent="0.2">
      <c r="B541" s="12"/>
    </row>
    <row r="542" spans="2:2" x14ac:dyDescent="0.2">
      <c r="B542" s="12"/>
    </row>
    <row r="543" spans="2:2" x14ac:dyDescent="0.2">
      <c r="B543" s="12"/>
    </row>
    <row r="544" spans="2:2" x14ac:dyDescent="0.2">
      <c r="B544" s="12"/>
    </row>
    <row r="545" spans="2:2" x14ac:dyDescent="0.2">
      <c r="B545" s="12"/>
    </row>
    <row r="546" spans="2:2" x14ac:dyDescent="0.2">
      <c r="B546" s="12"/>
    </row>
    <row r="547" spans="2:2" x14ac:dyDescent="0.2">
      <c r="B547" s="12"/>
    </row>
    <row r="548" spans="2:2" x14ac:dyDescent="0.2">
      <c r="B548" s="12"/>
    </row>
    <row r="549" spans="2:2" x14ac:dyDescent="0.2">
      <c r="B549" s="12"/>
    </row>
    <row r="550" spans="2:2" x14ac:dyDescent="0.2">
      <c r="B550" s="12"/>
    </row>
    <row r="551" spans="2:2" x14ac:dyDescent="0.2">
      <c r="B551" s="12"/>
    </row>
    <row r="552" spans="2:2" x14ac:dyDescent="0.2">
      <c r="B552" s="12"/>
    </row>
    <row r="553" spans="2:2" x14ac:dyDescent="0.2">
      <c r="B553" s="12"/>
    </row>
    <row r="554" spans="2:2" x14ac:dyDescent="0.2">
      <c r="B554" s="12"/>
    </row>
    <row r="555" spans="2:2" x14ac:dyDescent="0.2">
      <c r="B555" s="12"/>
    </row>
    <row r="556" spans="2:2" x14ac:dyDescent="0.2">
      <c r="B556" s="12"/>
    </row>
    <row r="557" spans="2:2" x14ac:dyDescent="0.2">
      <c r="B557" s="12"/>
    </row>
    <row r="558" spans="2:2" x14ac:dyDescent="0.2">
      <c r="B558" s="12"/>
    </row>
    <row r="559" spans="2:2" x14ac:dyDescent="0.2">
      <c r="B559" s="12"/>
    </row>
    <row r="560" spans="2:2" x14ac:dyDescent="0.2">
      <c r="B560" s="12"/>
    </row>
    <row r="561" spans="2:2" x14ac:dyDescent="0.2">
      <c r="B561" s="12"/>
    </row>
    <row r="562" spans="2:2" x14ac:dyDescent="0.2">
      <c r="B562" s="12"/>
    </row>
    <row r="563" spans="2:2" x14ac:dyDescent="0.2">
      <c r="B563" s="12"/>
    </row>
    <row r="564" spans="2:2" x14ac:dyDescent="0.2">
      <c r="B564" s="12"/>
    </row>
    <row r="565" spans="2:2" x14ac:dyDescent="0.2">
      <c r="B565" s="12"/>
    </row>
    <row r="566" spans="2:2" x14ac:dyDescent="0.2">
      <c r="B566" s="12"/>
    </row>
    <row r="567" spans="2:2" x14ac:dyDescent="0.2">
      <c r="B567" s="12"/>
    </row>
    <row r="568" spans="2:2" x14ac:dyDescent="0.2">
      <c r="B568" s="12"/>
    </row>
    <row r="569" spans="2:2" x14ac:dyDescent="0.2">
      <c r="B569" s="12"/>
    </row>
    <row r="570" spans="2:2" x14ac:dyDescent="0.2">
      <c r="B570" s="12"/>
    </row>
    <row r="571" spans="2:2" x14ac:dyDescent="0.2">
      <c r="B571" s="12"/>
    </row>
    <row r="572" spans="2:2" x14ac:dyDescent="0.2">
      <c r="B572" s="12"/>
    </row>
    <row r="573" spans="2:2" x14ac:dyDescent="0.2">
      <c r="B573" s="12"/>
    </row>
    <row r="574" spans="2:2" x14ac:dyDescent="0.2">
      <c r="B574" s="12"/>
    </row>
    <row r="575" spans="2:2" x14ac:dyDescent="0.2">
      <c r="B575" s="12"/>
    </row>
    <row r="576" spans="2:2" x14ac:dyDescent="0.2">
      <c r="B576" s="12"/>
    </row>
    <row r="577" spans="2:2" x14ac:dyDescent="0.2">
      <c r="B577" s="12"/>
    </row>
    <row r="578" spans="2:2" x14ac:dyDescent="0.2">
      <c r="B578" s="12"/>
    </row>
    <row r="579" spans="2:2" x14ac:dyDescent="0.2">
      <c r="B579" s="12"/>
    </row>
    <row r="580" spans="2:2" x14ac:dyDescent="0.2">
      <c r="B580" s="12"/>
    </row>
    <row r="581" spans="2:2" x14ac:dyDescent="0.2">
      <c r="B581" s="12"/>
    </row>
    <row r="582" spans="2:2" x14ac:dyDescent="0.2">
      <c r="B582" s="12"/>
    </row>
    <row r="583" spans="2:2" x14ac:dyDescent="0.2">
      <c r="B583" s="12"/>
    </row>
    <row r="584" spans="2:2" x14ac:dyDescent="0.2">
      <c r="B584" s="12"/>
    </row>
    <row r="585" spans="2:2" x14ac:dyDescent="0.2">
      <c r="B585" s="12"/>
    </row>
    <row r="586" spans="2:2" x14ac:dyDescent="0.2">
      <c r="B586" s="12"/>
    </row>
    <row r="587" spans="2:2" x14ac:dyDescent="0.2">
      <c r="B587" s="12"/>
    </row>
    <row r="588" spans="2:2" x14ac:dyDescent="0.2">
      <c r="B588" s="12"/>
    </row>
    <row r="589" spans="2:2" x14ac:dyDescent="0.2">
      <c r="B589" s="12"/>
    </row>
    <row r="590" spans="2:2" x14ac:dyDescent="0.2">
      <c r="B590" s="12"/>
    </row>
    <row r="591" spans="2:2" x14ac:dyDescent="0.2">
      <c r="B591" s="12"/>
    </row>
    <row r="592" spans="2:2" x14ac:dyDescent="0.2">
      <c r="B592" s="12"/>
    </row>
    <row r="593" spans="2:2" x14ac:dyDescent="0.2">
      <c r="B593" s="12"/>
    </row>
    <row r="594" spans="2:2" x14ac:dyDescent="0.2">
      <c r="B594" s="12"/>
    </row>
    <row r="595" spans="2:2" x14ac:dyDescent="0.2">
      <c r="B595" s="12"/>
    </row>
    <row r="596" spans="2:2" x14ac:dyDescent="0.2">
      <c r="B596" s="12"/>
    </row>
    <row r="597" spans="2:2" x14ac:dyDescent="0.2">
      <c r="B597" s="12"/>
    </row>
    <row r="598" spans="2:2" x14ac:dyDescent="0.2">
      <c r="B598" s="12"/>
    </row>
    <row r="599" spans="2:2" x14ac:dyDescent="0.2">
      <c r="B599" s="12"/>
    </row>
    <row r="600" spans="2:2" x14ac:dyDescent="0.2">
      <c r="B600" s="12"/>
    </row>
    <row r="601" spans="2:2" x14ac:dyDescent="0.2">
      <c r="B601" s="12"/>
    </row>
    <row r="602" spans="2:2" x14ac:dyDescent="0.2">
      <c r="B602" s="12"/>
    </row>
    <row r="603" spans="2:2" x14ac:dyDescent="0.2">
      <c r="B603" s="12"/>
    </row>
    <row r="604" spans="2:2" x14ac:dyDescent="0.2">
      <c r="B604" s="12"/>
    </row>
    <row r="605" spans="2:2" x14ac:dyDescent="0.2">
      <c r="B605" s="12"/>
    </row>
    <row r="606" spans="2:2" x14ac:dyDescent="0.2">
      <c r="B606" s="12"/>
    </row>
    <row r="607" spans="2:2" x14ac:dyDescent="0.2">
      <c r="B607" s="12"/>
    </row>
    <row r="608" spans="2:2" x14ac:dyDescent="0.2">
      <c r="B608" s="12"/>
    </row>
    <row r="609" spans="2:2" x14ac:dyDescent="0.2">
      <c r="B609" s="12"/>
    </row>
    <row r="610" spans="2:2" x14ac:dyDescent="0.2">
      <c r="B610" s="12"/>
    </row>
    <row r="611" spans="2:2" x14ac:dyDescent="0.2">
      <c r="B611" s="12"/>
    </row>
    <row r="612" spans="2:2" x14ac:dyDescent="0.2">
      <c r="B612" s="12"/>
    </row>
    <row r="613" spans="2:2" x14ac:dyDescent="0.2">
      <c r="B613" s="12"/>
    </row>
    <row r="614" spans="2:2" x14ac:dyDescent="0.2">
      <c r="B614" s="12"/>
    </row>
    <row r="615" spans="2:2" x14ac:dyDescent="0.2">
      <c r="B615" s="12"/>
    </row>
    <row r="616" spans="2:2" x14ac:dyDescent="0.2">
      <c r="B616" s="12"/>
    </row>
    <row r="617" spans="2:2" x14ac:dyDescent="0.2">
      <c r="B617" s="12"/>
    </row>
    <row r="618" spans="2:2" x14ac:dyDescent="0.2">
      <c r="B618" s="12"/>
    </row>
    <row r="619" spans="2:2" x14ac:dyDescent="0.2">
      <c r="B619" s="12"/>
    </row>
    <row r="620" spans="2:2" x14ac:dyDescent="0.2">
      <c r="B620" s="12"/>
    </row>
    <row r="621" spans="2:2" x14ac:dyDescent="0.2">
      <c r="B621" s="12"/>
    </row>
    <row r="622" spans="2:2" x14ac:dyDescent="0.2">
      <c r="B622" s="12"/>
    </row>
    <row r="623" spans="2:2" x14ac:dyDescent="0.2">
      <c r="B623" s="12"/>
    </row>
    <row r="624" spans="2:2" x14ac:dyDescent="0.2">
      <c r="B624" s="12"/>
    </row>
    <row r="625" spans="2:2" x14ac:dyDescent="0.2">
      <c r="B625" s="12"/>
    </row>
    <row r="626" spans="2:2" x14ac:dyDescent="0.2">
      <c r="B626" s="12"/>
    </row>
    <row r="627" spans="2:2" x14ac:dyDescent="0.2">
      <c r="B627" s="12"/>
    </row>
    <row r="628" spans="2:2" x14ac:dyDescent="0.2">
      <c r="B628" s="12"/>
    </row>
    <row r="629" spans="2:2" x14ac:dyDescent="0.2">
      <c r="B629" s="12"/>
    </row>
    <row r="630" spans="2:2" x14ac:dyDescent="0.2">
      <c r="B630" s="12"/>
    </row>
    <row r="631" spans="2:2" x14ac:dyDescent="0.2">
      <c r="B631" s="12"/>
    </row>
    <row r="632" spans="2:2" x14ac:dyDescent="0.2">
      <c r="B632" s="12"/>
    </row>
    <row r="633" spans="2:2" x14ac:dyDescent="0.2">
      <c r="B633" s="12"/>
    </row>
    <row r="634" spans="2:2" x14ac:dyDescent="0.2">
      <c r="B634" s="12"/>
    </row>
    <row r="635" spans="2:2" x14ac:dyDescent="0.2">
      <c r="B635" s="12"/>
    </row>
    <row r="636" spans="2:2" x14ac:dyDescent="0.2">
      <c r="B636" s="12"/>
    </row>
    <row r="637" spans="2:2" x14ac:dyDescent="0.2">
      <c r="B637" s="12"/>
    </row>
    <row r="638" spans="2:2" x14ac:dyDescent="0.2">
      <c r="B638" s="12"/>
    </row>
    <row r="639" spans="2:2" x14ac:dyDescent="0.2">
      <c r="B639" s="12"/>
    </row>
    <row r="640" spans="2:2" x14ac:dyDescent="0.2">
      <c r="B640" s="12"/>
    </row>
    <row r="641" spans="2:2" x14ac:dyDescent="0.2">
      <c r="B641" s="12"/>
    </row>
    <row r="642" spans="2:2" x14ac:dyDescent="0.2">
      <c r="B642" s="12"/>
    </row>
    <row r="643" spans="2:2" x14ac:dyDescent="0.2">
      <c r="B643" s="12"/>
    </row>
    <row r="644" spans="2:2" x14ac:dyDescent="0.2">
      <c r="B644" s="12"/>
    </row>
    <row r="645" spans="2:2" x14ac:dyDescent="0.2">
      <c r="B645" s="12"/>
    </row>
    <row r="646" spans="2:2" x14ac:dyDescent="0.2">
      <c r="B646" s="12"/>
    </row>
    <row r="647" spans="2:2" x14ac:dyDescent="0.2">
      <c r="B647" s="12"/>
    </row>
    <row r="648" spans="2:2" x14ac:dyDescent="0.2">
      <c r="B648" s="12"/>
    </row>
    <row r="649" spans="2:2" x14ac:dyDescent="0.2">
      <c r="B649" s="12"/>
    </row>
    <row r="650" spans="2:2" x14ac:dyDescent="0.2">
      <c r="B650" s="12"/>
    </row>
    <row r="651" spans="2:2" x14ac:dyDescent="0.2">
      <c r="B651" s="12"/>
    </row>
    <row r="652" spans="2:2" x14ac:dyDescent="0.2">
      <c r="B652" s="12"/>
    </row>
    <row r="653" spans="2:2" x14ac:dyDescent="0.2">
      <c r="B653" s="12"/>
    </row>
    <row r="654" spans="2:2" x14ac:dyDescent="0.2">
      <c r="B654" s="12"/>
    </row>
    <row r="655" spans="2:2" x14ac:dyDescent="0.2">
      <c r="B655" s="12"/>
    </row>
    <row r="656" spans="2:2" x14ac:dyDescent="0.2">
      <c r="B656" s="12"/>
    </row>
    <row r="657" spans="2:2" x14ac:dyDescent="0.2">
      <c r="B657" s="12"/>
    </row>
    <row r="658" spans="2:2" x14ac:dyDescent="0.2">
      <c r="B658" s="12"/>
    </row>
    <row r="659" spans="2:2" x14ac:dyDescent="0.2">
      <c r="B659" s="12"/>
    </row>
    <row r="660" spans="2:2" x14ac:dyDescent="0.2">
      <c r="B660" s="12"/>
    </row>
    <row r="661" spans="2:2" x14ac:dyDescent="0.2">
      <c r="B661" s="12"/>
    </row>
    <row r="662" spans="2:2" x14ac:dyDescent="0.2">
      <c r="B662" s="12"/>
    </row>
    <row r="663" spans="2:2" x14ac:dyDescent="0.2">
      <c r="B663" s="12"/>
    </row>
    <row r="664" spans="2:2" x14ac:dyDescent="0.2">
      <c r="B664" s="12"/>
    </row>
    <row r="665" spans="2:2" x14ac:dyDescent="0.2">
      <c r="B665" s="12"/>
    </row>
    <row r="666" spans="2:2" x14ac:dyDescent="0.2">
      <c r="B666" s="12"/>
    </row>
    <row r="667" spans="2:2" x14ac:dyDescent="0.2">
      <c r="B667" s="12"/>
    </row>
    <row r="668" spans="2:2" x14ac:dyDescent="0.2">
      <c r="B668" s="12"/>
    </row>
    <row r="669" spans="2:2" x14ac:dyDescent="0.2">
      <c r="B669" s="12"/>
    </row>
    <row r="670" spans="2:2" x14ac:dyDescent="0.2">
      <c r="B670" s="12"/>
    </row>
    <row r="671" spans="2:2" x14ac:dyDescent="0.2">
      <c r="B671" s="12"/>
    </row>
    <row r="672" spans="2:2" x14ac:dyDescent="0.2">
      <c r="B672" s="12"/>
    </row>
    <row r="673" spans="2:2" x14ac:dyDescent="0.2">
      <c r="B673" s="12"/>
    </row>
    <row r="674" spans="2:2" x14ac:dyDescent="0.2">
      <c r="B674" s="12"/>
    </row>
    <row r="675" spans="2:2" x14ac:dyDescent="0.2">
      <c r="B675" s="12"/>
    </row>
    <row r="676" spans="2:2" x14ac:dyDescent="0.2">
      <c r="B676" s="12"/>
    </row>
    <row r="677" spans="2:2" x14ac:dyDescent="0.2">
      <c r="B677" s="12"/>
    </row>
    <row r="678" spans="2:2" x14ac:dyDescent="0.2">
      <c r="B678" s="12"/>
    </row>
    <row r="679" spans="2:2" x14ac:dyDescent="0.2">
      <c r="B679" s="12"/>
    </row>
    <row r="680" spans="2:2" x14ac:dyDescent="0.2">
      <c r="B680" s="12"/>
    </row>
    <row r="681" spans="2:2" x14ac:dyDescent="0.2">
      <c r="B681" s="12"/>
    </row>
    <row r="682" spans="2:2" x14ac:dyDescent="0.2">
      <c r="B682" s="12"/>
    </row>
    <row r="683" spans="2:2" x14ac:dyDescent="0.2">
      <c r="B683" s="12"/>
    </row>
    <row r="684" spans="2:2" x14ac:dyDescent="0.2">
      <c r="B684" s="12"/>
    </row>
    <row r="685" spans="2:2" x14ac:dyDescent="0.2">
      <c r="B685" s="12"/>
    </row>
    <row r="686" spans="2:2" x14ac:dyDescent="0.2">
      <c r="B686" s="12"/>
    </row>
    <row r="687" spans="2:2" x14ac:dyDescent="0.2">
      <c r="B687" s="12"/>
    </row>
    <row r="688" spans="2:2" x14ac:dyDescent="0.2">
      <c r="B688" s="12"/>
    </row>
    <row r="689" spans="2:2" x14ac:dyDescent="0.2">
      <c r="B689" s="12"/>
    </row>
    <row r="690" spans="2:2" x14ac:dyDescent="0.2">
      <c r="B690" s="12"/>
    </row>
    <row r="691" spans="2:2" x14ac:dyDescent="0.2">
      <c r="B691" s="12"/>
    </row>
    <row r="692" spans="2:2" x14ac:dyDescent="0.2">
      <c r="B692" s="12"/>
    </row>
    <row r="693" spans="2:2" x14ac:dyDescent="0.2">
      <c r="B693" s="12"/>
    </row>
    <row r="694" spans="2:2" x14ac:dyDescent="0.2">
      <c r="B694" s="12"/>
    </row>
    <row r="695" spans="2:2" x14ac:dyDescent="0.2">
      <c r="B695" s="12"/>
    </row>
    <row r="696" spans="2:2" x14ac:dyDescent="0.2">
      <c r="B696" s="12"/>
    </row>
    <row r="697" spans="2:2" x14ac:dyDescent="0.2">
      <c r="B697" s="12"/>
    </row>
    <row r="698" spans="2:2" x14ac:dyDescent="0.2">
      <c r="B698" s="12"/>
    </row>
    <row r="699" spans="2:2" x14ac:dyDescent="0.2">
      <c r="B699" s="12"/>
    </row>
    <row r="700" spans="2:2" x14ac:dyDescent="0.2">
      <c r="B700" s="12"/>
    </row>
    <row r="701" spans="2:2" x14ac:dyDescent="0.2">
      <c r="B701" s="12"/>
    </row>
    <row r="702" spans="2:2" x14ac:dyDescent="0.2">
      <c r="B702" s="12"/>
    </row>
    <row r="703" spans="2:2" x14ac:dyDescent="0.2">
      <c r="B703" s="12"/>
    </row>
    <row r="704" spans="2:2" x14ac:dyDescent="0.2">
      <c r="B704" s="12"/>
    </row>
    <row r="705" spans="2:2" x14ac:dyDescent="0.2">
      <c r="B705" s="12"/>
    </row>
    <row r="706" spans="2:2" x14ac:dyDescent="0.2">
      <c r="B706" s="12"/>
    </row>
    <row r="707" spans="2:2" x14ac:dyDescent="0.2">
      <c r="B707" s="12"/>
    </row>
    <row r="708" spans="2:2" x14ac:dyDescent="0.2">
      <c r="B708" s="12"/>
    </row>
    <row r="709" spans="2:2" x14ac:dyDescent="0.2">
      <c r="B709" s="12"/>
    </row>
    <row r="710" spans="2:2" x14ac:dyDescent="0.2">
      <c r="B710" s="12"/>
    </row>
    <row r="711" spans="2:2" x14ac:dyDescent="0.2">
      <c r="B711" s="12"/>
    </row>
    <row r="712" spans="2:2" x14ac:dyDescent="0.2">
      <c r="B712" s="12"/>
    </row>
    <row r="713" spans="2:2" x14ac:dyDescent="0.2">
      <c r="B713" s="12"/>
    </row>
    <row r="714" spans="2:2" x14ac:dyDescent="0.2">
      <c r="B714" s="12"/>
    </row>
    <row r="715" spans="2:2" x14ac:dyDescent="0.2">
      <c r="B715" s="12"/>
    </row>
    <row r="716" spans="2:2" x14ac:dyDescent="0.2">
      <c r="B716" s="12"/>
    </row>
    <row r="717" spans="2:2" x14ac:dyDescent="0.2">
      <c r="B717" s="12"/>
    </row>
    <row r="718" spans="2:2" x14ac:dyDescent="0.2">
      <c r="B718" s="12"/>
    </row>
    <row r="719" spans="2:2" x14ac:dyDescent="0.2">
      <c r="B719" s="12"/>
    </row>
    <row r="720" spans="2:2" x14ac:dyDescent="0.2">
      <c r="B720" s="12"/>
    </row>
    <row r="721" spans="2:2" x14ac:dyDescent="0.2">
      <c r="B721" s="12"/>
    </row>
    <row r="722" spans="2:2" x14ac:dyDescent="0.2">
      <c r="B722" s="12"/>
    </row>
    <row r="723" spans="2:2" x14ac:dyDescent="0.2">
      <c r="B723" s="12"/>
    </row>
    <row r="724" spans="2:2" x14ac:dyDescent="0.2">
      <c r="B724" s="12"/>
    </row>
    <row r="725" spans="2:2" x14ac:dyDescent="0.2">
      <c r="B725" s="12"/>
    </row>
    <row r="726" spans="2:2" x14ac:dyDescent="0.2">
      <c r="B726" s="12"/>
    </row>
    <row r="727" spans="2:2" x14ac:dyDescent="0.2">
      <c r="B727" s="12"/>
    </row>
    <row r="728" spans="2:2" x14ac:dyDescent="0.2">
      <c r="B728" s="12"/>
    </row>
    <row r="729" spans="2:2" x14ac:dyDescent="0.2">
      <c r="B729" s="12"/>
    </row>
    <row r="730" spans="2:2" x14ac:dyDescent="0.2">
      <c r="B730" s="12"/>
    </row>
    <row r="731" spans="2:2" x14ac:dyDescent="0.2">
      <c r="B731" s="12"/>
    </row>
    <row r="732" spans="2:2" x14ac:dyDescent="0.2">
      <c r="B732" s="12"/>
    </row>
    <row r="733" spans="2:2" x14ac:dyDescent="0.2">
      <c r="B733" s="12"/>
    </row>
    <row r="734" spans="2:2" x14ac:dyDescent="0.2">
      <c r="B734" s="12"/>
    </row>
    <row r="735" spans="2:2" x14ac:dyDescent="0.2">
      <c r="B735" s="12"/>
    </row>
    <row r="736" spans="2:2" x14ac:dyDescent="0.2">
      <c r="B736" s="12"/>
    </row>
    <row r="737" spans="2:2" x14ac:dyDescent="0.2">
      <c r="B737" s="12"/>
    </row>
    <row r="738" spans="2:2" x14ac:dyDescent="0.2">
      <c r="B738" s="12"/>
    </row>
    <row r="739" spans="2:2" x14ac:dyDescent="0.2">
      <c r="B739" s="12"/>
    </row>
    <row r="740" spans="2:2" x14ac:dyDescent="0.2">
      <c r="B740" s="12"/>
    </row>
    <row r="741" spans="2:2" x14ac:dyDescent="0.2">
      <c r="B741" s="12"/>
    </row>
    <row r="742" spans="2:2" x14ac:dyDescent="0.2">
      <c r="B742" s="12"/>
    </row>
    <row r="743" spans="2:2" x14ac:dyDescent="0.2">
      <c r="B743" s="12"/>
    </row>
    <row r="744" spans="2:2" x14ac:dyDescent="0.2">
      <c r="B744" s="12"/>
    </row>
    <row r="745" spans="2:2" x14ac:dyDescent="0.2">
      <c r="B745" s="12"/>
    </row>
    <row r="746" spans="2:2" x14ac:dyDescent="0.2">
      <c r="B746" s="12"/>
    </row>
    <row r="747" spans="2:2" x14ac:dyDescent="0.2">
      <c r="B747" s="12"/>
    </row>
    <row r="748" spans="2:2" x14ac:dyDescent="0.2">
      <c r="B748" s="12"/>
    </row>
    <row r="749" spans="2:2" x14ac:dyDescent="0.2">
      <c r="B749" s="12"/>
    </row>
    <row r="750" spans="2:2" x14ac:dyDescent="0.2">
      <c r="B750" s="12"/>
    </row>
    <row r="751" spans="2:2" x14ac:dyDescent="0.2">
      <c r="B751" s="12"/>
    </row>
    <row r="752" spans="2:2" x14ac:dyDescent="0.2">
      <c r="B752" s="12"/>
    </row>
    <row r="753" spans="2:2" x14ac:dyDescent="0.2">
      <c r="B753" s="12"/>
    </row>
    <row r="754" spans="2:2" x14ac:dyDescent="0.2">
      <c r="B754" s="12"/>
    </row>
    <row r="755" spans="2:2" x14ac:dyDescent="0.2">
      <c r="B755" s="12"/>
    </row>
    <row r="756" spans="2:2" x14ac:dyDescent="0.2">
      <c r="B756" s="12"/>
    </row>
    <row r="757" spans="2:2" x14ac:dyDescent="0.2">
      <c r="B757" s="12"/>
    </row>
    <row r="758" spans="2:2" x14ac:dyDescent="0.2">
      <c r="B758" s="12"/>
    </row>
    <row r="759" spans="2:2" x14ac:dyDescent="0.2">
      <c r="B759" s="12"/>
    </row>
    <row r="760" spans="2:2" x14ac:dyDescent="0.2">
      <c r="B760" s="12"/>
    </row>
    <row r="761" spans="2:2" x14ac:dyDescent="0.2">
      <c r="B761" s="12"/>
    </row>
    <row r="762" spans="2:2" x14ac:dyDescent="0.2">
      <c r="B762" s="12"/>
    </row>
    <row r="763" spans="2:2" x14ac:dyDescent="0.2">
      <c r="B763" s="12"/>
    </row>
    <row r="764" spans="2:2" x14ac:dyDescent="0.2">
      <c r="B764" s="12"/>
    </row>
    <row r="765" spans="2:2" x14ac:dyDescent="0.2">
      <c r="B765" s="12"/>
    </row>
    <row r="766" spans="2:2" x14ac:dyDescent="0.2">
      <c r="B766" s="12"/>
    </row>
    <row r="767" spans="2:2" x14ac:dyDescent="0.2">
      <c r="B767" s="12"/>
    </row>
    <row r="768" spans="2:2" x14ac:dyDescent="0.2">
      <c r="B768" s="12"/>
    </row>
    <row r="769" spans="2:2" x14ac:dyDescent="0.2">
      <c r="B769" s="12"/>
    </row>
    <row r="770" spans="2:2" x14ac:dyDescent="0.2">
      <c r="B770" s="12"/>
    </row>
    <row r="771" spans="2:2" x14ac:dyDescent="0.2">
      <c r="B771" s="12"/>
    </row>
    <row r="772" spans="2:2" x14ac:dyDescent="0.2">
      <c r="B772" s="12"/>
    </row>
    <row r="773" spans="2:2" x14ac:dyDescent="0.2">
      <c r="B773" s="12"/>
    </row>
    <row r="774" spans="2:2" x14ac:dyDescent="0.2">
      <c r="B774" s="12"/>
    </row>
    <row r="775" spans="2:2" x14ac:dyDescent="0.2">
      <c r="B775" s="12"/>
    </row>
    <row r="776" spans="2:2" x14ac:dyDescent="0.2">
      <c r="B776" s="12"/>
    </row>
    <row r="777" spans="2:2" x14ac:dyDescent="0.2">
      <c r="B777" s="12"/>
    </row>
    <row r="778" spans="2:2" x14ac:dyDescent="0.2">
      <c r="B778" s="12"/>
    </row>
    <row r="779" spans="2:2" x14ac:dyDescent="0.2">
      <c r="B779" s="12"/>
    </row>
    <row r="780" spans="2:2" x14ac:dyDescent="0.2">
      <c r="B780" s="12"/>
    </row>
    <row r="781" spans="2:2" x14ac:dyDescent="0.2">
      <c r="B781" s="12"/>
    </row>
    <row r="782" spans="2:2" x14ac:dyDescent="0.2">
      <c r="B782" s="12"/>
    </row>
    <row r="783" spans="2:2" x14ac:dyDescent="0.2">
      <c r="B783" s="12"/>
    </row>
    <row r="784" spans="2:2" x14ac:dyDescent="0.2">
      <c r="B784" s="12"/>
    </row>
    <row r="785" spans="2:2" x14ac:dyDescent="0.2">
      <c r="B785" s="12"/>
    </row>
    <row r="786" spans="2:2" x14ac:dyDescent="0.2">
      <c r="B786" s="12"/>
    </row>
    <row r="787" spans="2:2" x14ac:dyDescent="0.2">
      <c r="B787" s="12"/>
    </row>
    <row r="788" spans="2:2" x14ac:dyDescent="0.2">
      <c r="B788" s="12"/>
    </row>
    <row r="789" spans="2:2" x14ac:dyDescent="0.2">
      <c r="B789" s="12"/>
    </row>
    <row r="790" spans="2:2" x14ac:dyDescent="0.2">
      <c r="B790" s="12"/>
    </row>
    <row r="791" spans="2:2" x14ac:dyDescent="0.2">
      <c r="B791" s="12"/>
    </row>
    <row r="792" spans="2:2" x14ac:dyDescent="0.2">
      <c r="B792" s="12"/>
    </row>
    <row r="793" spans="2:2" x14ac:dyDescent="0.2">
      <c r="B793" s="12"/>
    </row>
    <row r="794" spans="2:2" x14ac:dyDescent="0.2">
      <c r="B794" s="12"/>
    </row>
    <row r="795" spans="2:2" x14ac:dyDescent="0.2">
      <c r="B795" s="12"/>
    </row>
    <row r="796" spans="2:2" x14ac:dyDescent="0.2">
      <c r="B796" s="12"/>
    </row>
    <row r="797" spans="2:2" x14ac:dyDescent="0.2">
      <c r="B797" s="12"/>
    </row>
    <row r="798" spans="2:2" x14ac:dyDescent="0.2">
      <c r="B798" s="12"/>
    </row>
    <row r="799" spans="2:2" x14ac:dyDescent="0.2">
      <c r="B799" s="12"/>
    </row>
    <row r="800" spans="2:2" x14ac:dyDescent="0.2">
      <c r="B800" s="12"/>
    </row>
    <row r="801" spans="2:2" x14ac:dyDescent="0.2">
      <c r="B801" s="12"/>
    </row>
    <row r="802" spans="2:2" x14ac:dyDescent="0.2">
      <c r="B802" s="12"/>
    </row>
    <row r="803" spans="2:2" x14ac:dyDescent="0.2">
      <c r="B803" s="12"/>
    </row>
    <row r="804" spans="2:2" x14ac:dyDescent="0.2">
      <c r="B804" s="12"/>
    </row>
    <row r="805" spans="2:2" x14ac:dyDescent="0.2">
      <c r="B805" s="12"/>
    </row>
    <row r="806" spans="2:2" x14ac:dyDescent="0.2">
      <c r="B806" s="12"/>
    </row>
    <row r="807" spans="2:2" x14ac:dyDescent="0.2">
      <c r="B807" s="12"/>
    </row>
    <row r="808" spans="2:2" x14ac:dyDescent="0.2">
      <c r="B808" s="12"/>
    </row>
    <row r="809" spans="2:2" x14ac:dyDescent="0.2">
      <c r="B809" s="12"/>
    </row>
    <row r="810" spans="2:2" x14ac:dyDescent="0.2">
      <c r="B810" s="12"/>
    </row>
    <row r="811" spans="2:2" x14ac:dyDescent="0.2">
      <c r="B811" s="12"/>
    </row>
    <row r="812" spans="2:2" x14ac:dyDescent="0.2">
      <c r="B812" s="12"/>
    </row>
    <row r="813" spans="2:2" x14ac:dyDescent="0.2">
      <c r="B813" s="12"/>
    </row>
    <row r="814" spans="2:2" x14ac:dyDescent="0.2">
      <c r="B814" s="12"/>
    </row>
    <row r="815" spans="2:2" x14ac:dyDescent="0.2">
      <c r="B815" s="12"/>
    </row>
    <row r="816" spans="2:2" x14ac:dyDescent="0.2">
      <c r="B816" s="12"/>
    </row>
    <row r="817" spans="2:2" x14ac:dyDescent="0.2">
      <c r="B817" s="12"/>
    </row>
    <row r="818" spans="2:2" x14ac:dyDescent="0.2">
      <c r="B818" s="12"/>
    </row>
    <row r="819" spans="2:2" x14ac:dyDescent="0.2">
      <c r="B819" s="12"/>
    </row>
    <row r="820" spans="2:2" x14ac:dyDescent="0.2">
      <c r="B820" s="12"/>
    </row>
    <row r="821" spans="2:2" x14ac:dyDescent="0.2">
      <c r="B821" s="12"/>
    </row>
    <row r="822" spans="2:2" x14ac:dyDescent="0.2">
      <c r="B822" s="12"/>
    </row>
    <row r="823" spans="2:2" x14ac:dyDescent="0.2">
      <c r="B823" s="12"/>
    </row>
    <row r="824" spans="2:2" x14ac:dyDescent="0.2">
      <c r="B824" s="12"/>
    </row>
    <row r="825" spans="2:2" x14ac:dyDescent="0.2">
      <c r="B825" s="12"/>
    </row>
    <row r="826" spans="2:2" x14ac:dyDescent="0.2">
      <c r="B826" s="12"/>
    </row>
    <row r="827" spans="2:2" x14ac:dyDescent="0.2">
      <c r="B827" s="12"/>
    </row>
    <row r="828" spans="2:2" x14ac:dyDescent="0.2">
      <c r="B828" s="12"/>
    </row>
    <row r="829" spans="2:2" x14ac:dyDescent="0.2">
      <c r="B829" s="12"/>
    </row>
    <row r="830" spans="2:2" x14ac:dyDescent="0.2">
      <c r="B830" s="12"/>
    </row>
    <row r="831" spans="2:2" x14ac:dyDescent="0.2">
      <c r="B831" s="12"/>
    </row>
    <row r="832" spans="2:2" x14ac:dyDescent="0.2">
      <c r="B832" s="12"/>
    </row>
    <row r="833" spans="2:2" x14ac:dyDescent="0.2">
      <c r="B833" s="12"/>
    </row>
    <row r="834" spans="2:2" x14ac:dyDescent="0.2">
      <c r="B834" s="12"/>
    </row>
    <row r="835" spans="2:2" x14ac:dyDescent="0.2">
      <c r="B835" s="12"/>
    </row>
    <row r="836" spans="2:2" x14ac:dyDescent="0.2">
      <c r="B836" s="12"/>
    </row>
    <row r="837" spans="2:2" x14ac:dyDescent="0.2">
      <c r="B837" s="12"/>
    </row>
    <row r="838" spans="2:2" x14ac:dyDescent="0.2">
      <c r="B838" s="12"/>
    </row>
    <row r="839" spans="2:2" x14ac:dyDescent="0.2">
      <c r="B839" s="12"/>
    </row>
    <row r="840" spans="2:2" x14ac:dyDescent="0.2">
      <c r="B840" s="12"/>
    </row>
    <row r="841" spans="2:2" x14ac:dyDescent="0.2">
      <c r="B841" s="12"/>
    </row>
    <row r="842" spans="2:2" x14ac:dyDescent="0.2">
      <c r="B842" s="12"/>
    </row>
    <row r="843" spans="2:2" x14ac:dyDescent="0.2">
      <c r="B843" s="12"/>
    </row>
    <row r="844" spans="2:2" x14ac:dyDescent="0.2">
      <c r="B844" s="12"/>
    </row>
    <row r="845" spans="2:2" x14ac:dyDescent="0.2">
      <c r="B845" s="12"/>
    </row>
    <row r="846" spans="2:2" x14ac:dyDescent="0.2">
      <c r="B846" s="12"/>
    </row>
    <row r="847" spans="2:2" x14ac:dyDescent="0.2">
      <c r="B847" s="12"/>
    </row>
    <row r="848" spans="2:2" x14ac:dyDescent="0.2">
      <c r="B848" s="12"/>
    </row>
    <row r="849" spans="2:2" x14ac:dyDescent="0.2">
      <c r="B849" s="12"/>
    </row>
    <row r="850" spans="2:2" x14ac:dyDescent="0.2">
      <c r="B850" s="12"/>
    </row>
    <row r="851" spans="2:2" x14ac:dyDescent="0.2">
      <c r="B851" s="12"/>
    </row>
    <row r="852" spans="2:2" x14ac:dyDescent="0.2">
      <c r="B852" s="12"/>
    </row>
    <row r="853" spans="2:2" x14ac:dyDescent="0.2">
      <c r="B853" s="12"/>
    </row>
    <row r="854" spans="2:2" x14ac:dyDescent="0.2">
      <c r="B854" s="12"/>
    </row>
    <row r="855" spans="2:2" x14ac:dyDescent="0.2">
      <c r="B855" s="12"/>
    </row>
    <row r="856" spans="2:2" x14ac:dyDescent="0.2">
      <c r="B856" s="12"/>
    </row>
    <row r="857" spans="2:2" x14ac:dyDescent="0.2">
      <c r="B857" s="12"/>
    </row>
    <row r="858" spans="2:2" x14ac:dyDescent="0.2">
      <c r="B858" s="12"/>
    </row>
    <row r="859" spans="2:2" x14ac:dyDescent="0.2">
      <c r="B859" s="12"/>
    </row>
    <row r="860" spans="2:2" x14ac:dyDescent="0.2">
      <c r="B860" s="12"/>
    </row>
    <row r="861" spans="2:2" x14ac:dyDescent="0.2">
      <c r="B861" s="12"/>
    </row>
    <row r="862" spans="2:2" x14ac:dyDescent="0.2">
      <c r="B862" s="12"/>
    </row>
    <row r="863" spans="2:2" x14ac:dyDescent="0.2">
      <c r="B863" s="12"/>
    </row>
    <row r="864" spans="2:2" x14ac:dyDescent="0.2">
      <c r="B864" s="12"/>
    </row>
    <row r="865" spans="2:2" x14ac:dyDescent="0.2">
      <c r="B865" s="12"/>
    </row>
    <row r="866" spans="2:2" x14ac:dyDescent="0.2">
      <c r="B866" s="12"/>
    </row>
    <row r="867" spans="2:2" x14ac:dyDescent="0.2">
      <c r="B867" s="12"/>
    </row>
    <row r="868" spans="2:2" x14ac:dyDescent="0.2">
      <c r="B868" s="12"/>
    </row>
    <row r="869" spans="2:2" x14ac:dyDescent="0.2">
      <c r="B869" s="12"/>
    </row>
    <row r="870" spans="2:2" x14ac:dyDescent="0.2">
      <c r="B870" s="12"/>
    </row>
    <row r="871" spans="2:2" x14ac:dyDescent="0.2">
      <c r="B871" s="12"/>
    </row>
    <row r="872" spans="2:2" x14ac:dyDescent="0.2">
      <c r="B872" s="12"/>
    </row>
    <row r="873" spans="2:2" x14ac:dyDescent="0.2">
      <c r="B873" s="12"/>
    </row>
    <row r="874" spans="2:2" x14ac:dyDescent="0.2">
      <c r="B874" s="12"/>
    </row>
    <row r="875" spans="2:2" x14ac:dyDescent="0.2">
      <c r="B875" s="12"/>
    </row>
    <row r="876" spans="2:2" x14ac:dyDescent="0.2">
      <c r="B876" s="12"/>
    </row>
    <row r="877" spans="2:2" x14ac:dyDescent="0.2">
      <c r="B877" s="12"/>
    </row>
    <row r="878" spans="2:2" x14ac:dyDescent="0.2">
      <c r="B878" s="12"/>
    </row>
    <row r="879" spans="2:2" x14ac:dyDescent="0.2">
      <c r="B879" s="12"/>
    </row>
    <row r="880" spans="2:2" x14ac:dyDescent="0.2">
      <c r="B880" s="12"/>
    </row>
    <row r="881" spans="2:2" x14ac:dyDescent="0.2">
      <c r="B881" s="12"/>
    </row>
    <row r="882" spans="2:2" x14ac:dyDescent="0.2">
      <c r="B882" s="12"/>
    </row>
    <row r="883" spans="2:2" x14ac:dyDescent="0.2">
      <c r="B883" s="12"/>
    </row>
    <row r="884" spans="2:2" x14ac:dyDescent="0.2">
      <c r="B884" s="12"/>
    </row>
    <row r="885" spans="2:2" x14ac:dyDescent="0.2">
      <c r="B885" s="12"/>
    </row>
    <row r="886" spans="2:2" x14ac:dyDescent="0.2">
      <c r="B886" s="12"/>
    </row>
    <row r="887" spans="2:2" x14ac:dyDescent="0.2">
      <c r="B887" s="12"/>
    </row>
    <row r="888" spans="2:2" x14ac:dyDescent="0.2">
      <c r="B888" s="12"/>
    </row>
    <row r="889" spans="2:2" x14ac:dyDescent="0.2">
      <c r="B889" s="12"/>
    </row>
    <row r="890" spans="2:2" x14ac:dyDescent="0.2">
      <c r="B890" s="12"/>
    </row>
    <row r="891" spans="2:2" x14ac:dyDescent="0.2">
      <c r="B891" s="12"/>
    </row>
    <row r="892" spans="2:2" x14ac:dyDescent="0.2">
      <c r="B892" s="12"/>
    </row>
    <row r="893" spans="2:2" x14ac:dyDescent="0.2">
      <c r="B893" s="12"/>
    </row>
    <row r="894" spans="2:2" x14ac:dyDescent="0.2">
      <c r="B894" s="12"/>
    </row>
    <row r="895" spans="2:2" x14ac:dyDescent="0.2">
      <c r="B895" s="12"/>
    </row>
    <row r="896" spans="2:2" x14ac:dyDescent="0.2">
      <c r="B896" s="12"/>
    </row>
    <row r="897" spans="2:2" x14ac:dyDescent="0.2">
      <c r="B897" s="12"/>
    </row>
    <row r="898" spans="2:2" x14ac:dyDescent="0.2">
      <c r="B898" s="12"/>
    </row>
    <row r="899" spans="2:2" x14ac:dyDescent="0.2">
      <c r="B899" s="12"/>
    </row>
    <row r="900" spans="2:2" x14ac:dyDescent="0.2">
      <c r="B900" s="12"/>
    </row>
    <row r="901" spans="2:2" x14ac:dyDescent="0.2">
      <c r="B901" s="12"/>
    </row>
    <row r="902" spans="2:2" x14ac:dyDescent="0.2">
      <c r="B902" s="12"/>
    </row>
    <row r="903" spans="2:2" x14ac:dyDescent="0.2">
      <c r="B903" s="12"/>
    </row>
    <row r="904" spans="2:2" x14ac:dyDescent="0.2">
      <c r="B904" s="12"/>
    </row>
    <row r="905" spans="2:2" x14ac:dyDescent="0.2">
      <c r="B905" s="12"/>
    </row>
    <row r="906" spans="2:2" x14ac:dyDescent="0.2">
      <c r="B906" s="12"/>
    </row>
    <row r="907" spans="2:2" x14ac:dyDescent="0.2">
      <c r="B907" s="12"/>
    </row>
    <row r="908" spans="2:2" x14ac:dyDescent="0.2">
      <c r="B908" s="12"/>
    </row>
    <row r="909" spans="2:2" x14ac:dyDescent="0.2">
      <c r="B909" s="12"/>
    </row>
    <row r="910" spans="2:2" x14ac:dyDescent="0.2">
      <c r="B910" s="12"/>
    </row>
    <row r="911" spans="2:2" x14ac:dyDescent="0.2">
      <c r="B911" s="12"/>
    </row>
    <row r="912" spans="2:2" x14ac:dyDescent="0.2">
      <c r="B912" s="12"/>
    </row>
    <row r="913" spans="2:2" x14ac:dyDescent="0.2">
      <c r="B913" s="12"/>
    </row>
    <row r="914" spans="2:2" x14ac:dyDescent="0.2">
      <c r="B914" s="12"/>
    </row>
    <row r="915" spans="2:2" x14ac:dyDescent="0.2">
      <c r="B915" s="12"/>
    </row>
    <row r="916" spans="2:2" x14ac:dyDescent="0.2">
      <c r="B916" s="12"/>
    </row>
    <row r="917" spans="2:2" x14ac:dyDescent="0.2">
      <c r="B917" s="12"/>
    </row>
    <row r="918" spans="2:2" x14ac:dyDescent="0.2">
      <c r="B918" s="12"/>
    </row>
    <row r="919" spans="2:2" x14ac:dyDescent="0.2">
      <c r="B919" s="12"/>
    </row>
    <row r="920" spans="2:2" x14ac:dyDescent="0.2">
      <c r="B920" s="12"/>
    </row>
    <row r="921" spans="2:2" x14ac:dyDescent="0.2">
      <c r="B921" s="12"/>
    </row>
    <row r="922" spans="2:2" x14ac:dyDescent="0.2">
      <c r="B922" s="12"/>
    </row>
    <row r="923" spans="2:2" x14ac:dyDescent="0.2">
      <c r="B923" s="12"/>
    </row>
    <row r="924" spans="2:2" x14ac:dyDescent="0.2">
      <c r="B924" s="12"/>
    </row>
    <row r="925" spans="2:2" x14ac:dyDescent="0.2">
      <c r="B925" s="12"/>
    </row>
    <row r="926" spans="2:2" x14ac:dyDescent="0.2">
      <c r="B926" s="12"/>
    </row>
    <row r="927" spans="2:2" x14ac:dyDescent="0.2">
      <c r="B927" s="12"/>
    </row>
    <row r="928" spans="2:2" x14ac:dyDescent="0.2">
      <c r="B928" s="12"/>
    </row>
    <row r="929" spans="2:2" x14ac:dyDescent="0.2">
      <c r="B929" s="12"/>
    </row>
    <row r="930" spans="2:2" x14ac:dyDescent="0.2">
      <c r="B930" s="12"/>
    </row>
    <row r="931" spans="2:2" x14ac:dyDescent="0.2">
      <c r="B931" s="12"/>
    </row>
    <row r="932" spans="2:2" x14ac:dyDescent="0.2">
      <c r="B932" s="12"/>
    </row>
    <row r="933" spans="2:2" x14ac:dyDescent="0.2">
      <c r="B933" s="12"/>
    </row>
    <row r="934" spans="2:2" x14ac:dyDescent="0.2">
      <c r="B934" s="12"/>
    </row>
    <row r="935" spans="2:2" x14ac:dyDescent="0.2">
      <c r="B935" s="12"/>
    </row>
    <row r="936" spans="2:2" x14ac:dyDescent="0.2">
      <c r="B936" s="12"/>
    </row>
    <row r="937" spans="2:2" x14ac:dyDescent="0.2">
      <c r="B937" s="12"/>
    </row>
    <row r="938" spans="2:2" x14ac:dyDescent="0.2">
      <c r="B938" s="12"/>
    </row>
    <row r="939" spans="2:2" x14ac:dyDescent="0.2">
      <c r="B939" s="12"/>
    </row>
    <row r="940" spans="2:2" x14ac:dyDescent="0.2">
      <c r="B940" s="12"/>
    </row>
    <row r="941" spans="2:2" x14ac:dyDescent="0.2">
      <c r="B941" s="12"/>
    </row>
    <row r="942" spans="2:2" x14ac:dyDescent="0.2">
      <c r="B942" s="12"/>
    </row>
    <row r="943" spans="2:2" x14ac:dyDescent="0.2">
      <c r="B943" s="12"/>
    </row>
    <row r="944" spans="2:2" x14ac:dyDescent="0.2">
      <c r="B944" s="12"/>
    </row>
    <row r="945" spans="2:2" x14ac:dyDescent="0.2">
      <c r="B945" s="12"/>
    </row>
    <row r="946" spans="2:2" x14ac:dyDescent="0.2">
      <c r="B946" s="12"/>
    </row>
    <row r="947" spans="2:2" x14ac:dyDescent="0.2">
      <c r="B947" s="12"/>
    </row>
    <row r="948" spans="2:2" x14ac:dyDescent="0.2">
      <c r="B948" s="12"/>
    </row>
    <row r="949" spans="2:2" x14ac:dyDescent="0.2">
      <c r="B949" s="12"/>
    </row>
    <row r="950" spans="2:2" x14ac:dyDescent="0.2">
      <c r="B950" s="12"/>
    </row>
    <row r="951" spans="2:2" x14ac:dyDescent="0.2">
      <c r="B951" s="12"/>
    </row>
    <row r="952" spans="2:2" x14ac:dyDescent="0.2">
      <c r="B952" s="12"/>
    </row>
    <row r="953" spans="2:2" x14ac:dyDescent="0.2">
      <c r="B953" s="12"/>
    </row>
    <row r="954" spans="2:2" x14ac:dyDescent="0.2">
      <c r="B954" s="12"/>
    </row>
    <row r="955" spans="2:2" x14ac:dyDescent="0.2">
      <c r="B955" s="12"/>
    </row>
    <row r="956" spans="2:2" x14ac:dyDescent="0.2">
      <c r="B956" s="12"/>
    </row>
    <row r="957" spans="2:2" x14ac:dyDescent="0.2">
      <c r="B957" s="12"/>
    </row>
    <row r="958" spans="2:2" x14ac:dyDescent="0.2">
      <c r="B958" s="12"/>
    </row>
    <row r="959" spans="2:2" x14ac:dyDescent="0.2">
      <c r="B959" s="12"/>
    </row>
    <row r="960" spans="2:2" x14ac:dyDescent="0.2">
      <c r="B960" s="12"/>
    </row>
    <row r="961" spans="2:2" x14ac:dyDescent="0.2">
      <c r="B961" s="12"/>
    </row>
    <row r="962" spans="2:2" x14ac:dyDescent="0.2">
      <c r="B962" s="12"/>
    </row>
    <row r="963" spans="2:2" x14ac:dyDescent="0.2">
      <c r="B963" s="12"/>
    </row>
    <row r="964" spans="2:2" x14ac:dyDescent="0.2">
      <c r="B964" s="12"/>
    </row>
    <row r="965" spans="2:2" x14ac:dyDescent="0.2">
      <c r="B965" s="12"/>
    </row>
    <row r="966" spans="2:2" x14ac:dyDescent="0.2">
      <c r="B966" s="12"/>
    </row>
    <row r="967" spans="2:2" x14ac:dyDescent="0.2">
      <c r="B967" s="12"/>
    </row>
    <row r="968" spans="2:2" x14ac:dyDescent="0.2">
      <c r="B968" s="12"/>
    </row>
    <row r="969" spans="2:2" x14ac:dyDescent="0.2">
      <c r="B969" s="12"/>
    </row>
    <row r="970" spans="2:2" x14ac:dyDescent="0.2">
      <c r="B970" s="12"/>
    </row>
    <row r="971" spans="2:2" x14ac:dyDescent="0.2">
      <c r="B971" s="12"/>
    </row>
    <row r="972" spans="2:2" x14ac:dyDescent="0.2">
      <c r="B972" s="12"/>
    </row>
    <row r="973" spans="2:2" x14ac:dyDescent="0.2">
      <c r="B973" s="12"/>
    </row>
    <row r="974" spans="2:2" x14ac:dyDescent="0.2">
      <c r="B974" s="12"/>
    </row>
    <row r="975" spans="2:2" x14ac:dyDescent="0.2">
      <c r="B975" s="12"/>
    </row>
    <row r="976" spans="2:2" x14ac:dyDescent="0.2">
      <c r="B976" s="12"/>
    </row>
    <row r="977" spans="2:2" x14ac:dyDescent="0.2">
      <c r="B977" s="12"/>
    </row>
    <row r="978" spans="2:2" x14ac:dyDescent="0.2">
      <c r="B978" s="12"/>
    </row>
    <row r="979" spans="2:2" x14ac:dyDescent="0.2">
      <c r="B979" s="12"/>
    </row>
    <row r="980" spans="2:2" x14ac:dyDescent="0.2">
      <c r="B980" s="12"/>
    </row>
    <row r="981" spans="2:2" x14ac:dyDescent="0.2">
      <c r="B981" s="12"/>
    </row>
    <row r="982" spans="2:2" x14ac:dyDescent="0.2">
      <c r="B982" s="12"/>
    </row>
    <row r="983" spans="2:2" x14ac:dyDescent="0.2">
      <c r="B983" s="12"/>
    </row>
    <row r="984" spans="2:2" x14ac:dyDescent="0.2">
      <c r="B984" s="12"/>
    </row>
    <row r="985" spans="2:2" x14ac:dyDescent="0.2">
      <c r="B985" s="12"/>
    </row>
    <row r="986" spans="2:2" x14ac:dyDescent="0.2">
      <c r="B986" s="12"/>
    </row>
    <row r="987" spans="2:2" x14ac:dyDescent="0.2">
      <c r="B987" s="12"/>
    </row>
    <row r="988" spans="2:2" x14ac:dyDescent="0.2">
      <c r="B988" s="12"/>
    </row>
    <row r="989" spans="2:2" x14ac:dyDescent="0.2">
      <c r="B989" s="12"/>
    </row>
    <row r="990" spans="2:2" x14ac:dyDescent="0.2">
      <c r="B990" s="12"/>
    </row>
    <row r="991" spans="2:2" x14ac:dyDescent="0.2">
      <c r="B991" s="12"/>
    </row>
    <row r="992" spans="2:2" x14ac:dyDescent="0.2">
      <c r="B992" s="12"/>
    </row>
    <row r="993" spans="2:2" x14ac:dyDescent="0.2">
      <c r="B993" s="12"/>
    </row>
    <row r="994" spans="2:2" x14ac:dyDescent="0.2">
      <c r="B994" s="12"/>
    </row>
    <row r="995" spans="2:2" x14ac:dyDescent="0.2">
      <c r="B995" s="12"/>
    </row>
    <row r="996" spans="2:2" x14ac:dyDescent="0.2">
      <c r="B996" s="12"/>
    </row>
    <row r="997" spans="2:2" x14ac:dyDescent="0.2">
      <c r="B997" s="12"/>
    </row>
    <row r="998" spans="2:2" x14ac:dyDescent="0.2">
      <c r="B998" s="12"/>
    </row>
    <row r="999" spans="2:2" x14ac:dyDescent="0.2">
      <c r="B999" s="12"/>
    </row>
    <row r="1000" spans="2:2" x14ac:dyDescent="0.2">
      <c r="B1000" s="12"/>
    </row>
    <row r="1001" spans="2:2" x14ac:dyDescent="0.2">
      <c r="B1001" s="12"/>
    </row>
    <row r="1002" spans="2:2" x14ac:dyDescent="0.2">
      <c r="B1002" s="12"/>
    </row>
    <row r="1003" spans="2:2" x14ac:dyDescent="0.2">
      <c r="B1003" s="12"/>
    </row>
    <row r="1004" spans="2:2" x14ac:dyDescent="0.2">
      <c r="B1004" s="12"/>
    </row>
    <row r="1005" spans="2:2" x14ac:dyDescent="0.2">
      <c r="B1005" s="12"/>
    </row>
    <row r="1006" spans="2:2" x14ac:dyDescent="0.2">
      <c r="B1006" s="12"/>
    </row>
    <row r="1007" spans="2:2" x14ac:dyDescent="0.2">
      <c r="B1007" s="12"/>
    </row>
    <row r="1008" spans="2:2" x14ac:dyDescent="0.2">
      <c r="B1008" s="12"/>
    </row>
    <row r="1009" spans="2:2" x14ac:dyDescent="0.2">
      <c r="B1009" s="12"/>
    </row>
    <row r="1010" spans="2:2" x14ac:dyDescent="0.2">
      <c r="B1010" s="12"/>
    </row>
    <row r="1011" spans="2:2" x14ac:dyDescent="0.2">
      <c r="B1011" s="12"/>
    </row>
    <row r="1012" spans="2:2" x14ac:dyDescent="0.2">
      <c r="B1012" s="12"/>
    </row>
    <row r="1013" spans="2:2" x14ac:dyDescent="0.2">
      <c r="B1013" s="12"/>
    </row>
    <row r="1014" spans="2:2" x14ac:dyDescent="0.2">
      <c r="B1014" s="12"/>
    </row>
    <row r="1015" spans="2:2" x14ac:dyDescent="0.2">
      <c r="B1015" s="12"/>
    </row>
    <row r="1016" spans="2:2" x14ac:dyDescent="0.2">
      <c r="B1016" s="12"/>
    </row>
    <row r="1017" spans="2:2" x14ac:dyDescent="0.2">
      <c r="B1017" s="12"/>
    </row>
    <row r="1018" spans="2:2" x14ac:dyDescent="0.2">
      <c r="B1018" s="12"/>
    </row>
    <row r="1019" spans="2:2" x14ac:dyDescent="0.2">
      <c r="B1019" s="12"/>
    </row>
    <row r="1020" spans="2:2" x14ac:dyDescent="0.2">
      <c r="B1020" s="12"/>
    </row>
    <row r="1021" spans="2:2" x14ac:dyDescent="0.2">
      <c r="B1021" s="12"/>
    </row>
    <row r="1022" spans="2:2" x14ac:dyDescent="0.2">
      <c r="B1022" s="12"/>
    </row>
    <row r="1023" spans="2:2" x14ac:dyDescent="0.2">
      <c r="B1023" s="12"/>
    </row>
    <row r="1024" spans="2:2" x14ac:dyDescent="0.2">
      <c r="B1024" s="12"/>
    </row>
    <row r="1025" spans="2:2" x14ac:dyDescent="0.2">
      <c r="B1025" s="12"/>
    </row>
    <row r="1026" spans="2:2" x14ac:dyDescent="0.2">
      <c r="B1026" s="12"/>
    </row>
    <row r="1027" spans="2:2" x14ac:dyDescent="0.2">
      <c r="B1027" s="12"/>
    </row>
    <row r="1028" spans="2:2" x14ac:dyDescent="0.2">
      <c r="B1028" s="12"/>
    </row>
    <row r="1029" spans="2:2" x14ac:dyDescent="0.2">
      <c r="B1029" s="12"/>
    </row>
    <row r="1030" spans="2:2" x14ac:dyDescent="0.2">
      <c r="B1030" s="12"/>
    </row>
    <row r="1031" spans="2:2" x14ac:dyDescent="0.2">
      <c r="B1031" s="12"/>
    </row>
    <row r="1032" spans="2:2" x14ac:dyDescent="0.2">
      <c r="B1032" s="12"/>
    </row>
    <row r="1033" spans="2:2" x14ac:dyDescent="0.2">
      <c r="B1033" s="12"/>
    </row>
    <row r="1034" spans="2:2" x14ac:dyDescent="0.2">
      <c r="B1034" s="12"/>
    </row>
    <row r="1035" spans="2:2" x14ac:dyDescent="0.2">
      <c r="B1035" s="12"/>
    </row>
    <row r="1036" spans="2:2" x14ac:dyDescent="0.2">
      <c r="B1036" s="12"/>
    </row>
    <row r="1037" spans="2:2" x14ac:dyDescent="0.2">
      <c r="B1037" s="12"/>
    </row>
    <row r="1038" spans="2:2" x14ac:dyDescent="0.2">
      <c r="B1038" s="12"/>
    </row>
    <row r="1039" spans="2:2" x14ac:dyDescent="0.2">
      <c r="B1039" s="12"/>
    </row>
    <row r="1040" spans="2:2" x14ac:dyDescent="0.2">
      <c r="B1040" s="12"/>
    </row>
    <row r="1041" spans="2:2" x14ac:dyDescent="0.2">
      <c r="B1041" s="12"/>
    </row>
    <row r="1042" spans="2:2" x14ac:dyDescent="0.2">
      <c r="B1042" s="12"/>
    </row>
    <row r="1043" spans="2:2" x14ac:dyDescent="0.2">
      <c r="B1043" s="12"/>
    </row>
    <row r="1044" spans="2:2" x14ac:dyDescent="0.2">
      <c r="B1044" s="12"/>
    </row>
    <row r="1045" spans="2:2" x14ac:dyDescent="0.2">
      <c r="B1045" s="12"/>
    </row>
    <row r="1046" spans="2:2" x14ac:dyDescent="0.2">
      <c r="B1046" s="12"/>
    </row>
    <row r="1047" spans="2:2" x14ac:dyDescent="0.2">
      <c r="B1047" s="12"/>
    </row>
    <row r="1048" spans="2:2" x14ac:dyDescent="0.2">
      <c r="B1048" s="12"/>
    </row>
    <row r="1049" spans="2:2" x14ac:dyDescent="0.2">
      <c r="B1049" s="12"/>
    </row>
    <row r="1050" spans="2:2" x14ac:dyDescent="0.2">
      <c r="B1050" s="12"/>
    </row>
    <row r="1051" spans="2:2" x14ac:dyDescent="0.2">
      <c r="B1051" s="12"/>
    </row>
    <row r="1052" spans="2:2" x14ac:dyDescent="0.2">
      <c r="B1052" s="12"/>
    </row>
    <row r="1053" spans="2:2" x14ac:dyDescent="0.2">
      <c r="B1053" s="12"/>
    </row>
    <row r="1054" spans="2:2" x14ac:dyDescent="0.2">
      <c r="B1054" s="12"/>
    </row>
    <row r="1055" spans="2:2" x14ac:dyDescent="0.2">
      <c r="B1055" s="12"/>
    </row>
    <row r="1056" spans="2:2" x14ac:dyDescent="0.2">
      <c r="B1056" s="12"/>
    </row>
    <row r="1057" spans="2:2" x14ac:dyDescent="0.2">
      <c r="B1057" s="12"/>
    </row>
    <row r="1058" spans="2:2" x14ac:dyDescent="0.2">
      <c r="B1058" s="12"/>
    </row>
    <row r="1059" spans="2:2" x14ac:dyDescent="0.2">
      <c r="B1059" s="12"/>
    </row>
    <row r="1060" spans="2:2" x14ac:dyDescent="0.2">
      <c r="B1060" s="12"/>
    </row>
    <row r="1061" spans="2:2" x14ac:dyDescent="0.2">
      <c r="B1061" s="12"/>
    </row>
    <row r="1062" spans="2:2" x14ac:dyDescent="0.2">
      <c r="B1062" s="12"/>
    </row>
    <row r="1063" spans="2:2" x14ac:dyDescent="0.2">
      <c r="B1063" s="12"/>
    </row>
    <row r="1064" spans="2:2" x14ac:dyDescent="0.2">
      <c r="B1064" s="12"/>
    </row>
    <row r="1065" spans="2:2" x14ac:dyDescent="0.2">
      <c r="B1065" s="12"/>
    </row>
    <row r="1066" spans="2:2" x14ac:dyDescent="0.2">
      <c r="B1066" s="12"/>
    </row>
    <row r="1067" spans="2:2" x14ac:dyDescent="0.2">
      <c r="B1067" s="12"/>
    </row>
    <row r="1068" spans="2:2" x14ac:dyDescent="0.2">
      <c r="B1068" s="12"/>
    </row>
    <row r="1069" spans="2:2" x14ac:dyDescent="0.2">
      <c r="B1069" s="12"/>
    </row>
    <row r="1070" spans="2:2" x14ac:dyDescent="0.2">
      <c r="B1070" s="12"/>
    </row>
    <row r="1071" spans="2:2" x14ac:dyDescent="0.2">
      <c r="B1071" s="12"/>
    </row>
    <row r="1072" spans="2:2" x14ac:dyDescent="0.2">
      <c r="B1072" s="12"/>
    </row>
    <row r="1073" spans="2:2" x14ac:dyDescent="0.2">
      <c r="B1073" s="12"/>
    </row>
    <row r="1074" spans="2:2" x14ac:dyDescent="0.2">
      <c r="B1074" s="12"/>
    </row>
    <row r="1075" spans="2:2" x14ac:dyDescent="0.2">
      <c r="B1075" s="12"/>
    </row>
    <row r="1076" spans="2:2" x14ac:dyDescent="0.2">
      <c r="B1076" s="12"/>
    </row>
    <row r="1077" spans="2:2" x14ac:dyDescent="0.2">
      <c r="B1077" s="12"/>
    </row>
    <row r="1078" spans="2:2" x14ac:dyDescent="0.2">
      <c r="B1078" s="12"/>
    </row>
    <row r="1079" spans="2:2" x14ac:dyDescent="0.2">
      <c r="B1079" s="12"/>
    </row>
    <row r="1080" spans="2:2" x14ac:dyDescent="0.2">
      <c r="B1080" s="12"/>
    </row>
    <row r="1081" spans="2:2" x14ac:dyDescent="0.2">
      <c r="B1081" s="12"/>
    </row>
    <row r="1082" spans="2:2" x14ac:dyDescent="0.2">
      <c r="B1082" s="12"/>
    </row>
    <row r="1083" spans="2:2" x14ac:dyDescent="0.2">
      <c r="B1083" s="12"/>
    </row>
    <row r="1084" spans="2:2" x14ac:dyDescent="0.2">
      <c r="B1084" s="12"/>
    </row>
    <row r="1085" spans="2:2" x14ac:dyDescent="0.2">
      <c r="B1085" s="12"/>
    </row>
    <row r="1086" spans="2:2" x14ac:dyDescent="0.2">
      <c r="B1086" s="12"/>
    </row>
    <row r="1087" spans="2:2" x14ac:dyDescent="0.2">
      <c r="B1087" s="12"/>
    </row>
    <row r="1088" spans="2:2" x14ac:dyDescent="0.2">
      <c r="B1088" s="12"/>
    </row>
    <row r="1089" spans="2:2" x14ac:dyDescent="0.2">
      <c r="B1089" s="12"/>
    </row>
    <row r="1090" spans="2:2" x14ac:dyDescent="0.2">
      <c r="B1090" s="12"/>
    </row>
    <row r="1091" spans="2:2" x14ac:dyDescent="0.2">
      <c r="B1091" s="12"/>
    </row>
    <row r="1092" spans="2:2" x14ac:dyDescent="0.2">
      <c r="B1092" s="12"/>
    </row>
    <row r="1093" spans="2:2" x14ac:dyDescent="0.2">
      <c r="B1093" s="12"/>
    </row>
    <row r="1094" spans="2:2" x14ac:dyDescent="0.2">
      <c r="B1094" s="12"/>
    </row>
    <row r="1095" spans="2:2" x14ac:dyDescent="0.2">
      <c r="B1095" s="12"/>
    </row>
    <row r="1096" spans="2:2" x14ac:dyDescent="0.2">
      <c r="B1096" s="12"/>
    </row>
    <row r="1097" spans="2:2" x14ac:dyDescent="0.2">
      <c r="B1097" s="12"/>
    </row>
    <row r="1098" spans="2:2" x14ac:dyDescent="0.2">
      <c r="B1098" s="12"/>
    </row>
    <row r="1099" spans="2:2" x14ac:dyDescent="0.2">
      <c r="B1099" s="12"/>
    </row>
    <row r="1100" spans="2:2" x14ac:dyDescent="0.2">
      <c r="B1100" s="12"/>
    </row>
    <row r="1101" spans="2:2" x14ac:dyDescent="0.2">
      <c r="B1101" s="12"/>
    </row>
    <row r="1102" spans="2:2" x14ac:dyDescent="0.2">
      <c r="B1102" s="12"/>
    </row>
    <row r="1103" spans="2:2" x14ac:dyDescent="0.2">
      <c r="B1103" s="12"/>
    </row>
    <row r="1104" spans="2:2" x14ac:dyDescent="0.2">
      <c r="B1104" s="12"/>
    </row>
    <row r="1105" spans="2:2" x14ac:dyDescent="0.2">
      <c r="B1105" s="12"/>
    </row>
    <row r="1106" spans="2:2" x14ac:dyDescent="0.2">
      <c r="B1106" s="12"/>
    </row>
    <row r="1107" spans="2:2" x14ac:dyDescent="0.2">
      <c r="B1107" s="12"/>
    </row>
    <row r="1108" spans="2:2" x14ac:dyDescent="0.2">
      <c r="B1108" s="12"/>
    </row>
    <row r="1109" spans="2:2" x14ac:dyDescent="0.2">
      <c r="B1109" s="12"/>
    </row>
    <row r="1110" spans="2:2" x14ac:dyDescent="0.2">
      <c r="B1110" s="12"/>
    </row>
    <row r="1111" spans="2:2" x14ac:dyDescent="0.2">
      <c r="B1111" s="12"/>
    </row>
    <row r="1112" spans="2:2" x14ac:dyDescent="0.2">
      <c r="B1112" s="12"/>
    </row>
    <row r="1113" spans="2:2" x14ac:dyDescent="0.2">
      <c r="B1113" s="12"/>
    </row>
    <row r="1114" spans="2:2" x14ac:dyDescent="0.2">
      <c r="B1114" s="12"/>
    </row>
    <row r="1115" spans="2:2" x14ac:dyDescent="0.2">
      <c r="B1115" s="12"/>
    </row>
    <row r="1116" spans="2:2" x14ac:dyDescent="0.2">
      <c r="B1116" s="12"/>
    </row>
    <row r="1117" spans="2:2" x14ac:dyDescent="0.2">
      <c r="B1117" s="12"/>
    </row>
    <row r="1118" spans="2:2" x14ac:dyDescent="0.2">
      <c r="B1118" s="12"/>
    </row>
    <row r="1119" spans="2:2" x14ac:dyDescent="0.2">
      <c r="B1119" s="12"/>
    </row>
    <row r="1120" spans="2:2" x14ac:dyDescent="0.2">
      <c r="B1120" s="12"/>
    </row>
    <row r="1121" spans="2:2" x14ac:dyDescent="0.2">
      <c r="B1121" s="12"/>
    </row>
    <row r="1122" spans="2:2" x14ac:dyDescent="0.2">
      <c r="B1122" s="12"/>
    </row>
    <row r="1123" spans="2:2" x14ac:dyDescent="0.2">
      <c r="B1123" s="12"/>
    </row>
    <row r="1124" spans="2:2" x14ac:dyDescent="0.2">
      <c r="B1124" s="12"/>
    </row>
    <row r="1125" spans="2:2" x14ac:dyDescent="0.2">
      <c r="B1125" s="12"/>
    </row>
    <row r="1126" spans="2:2" x14ac:dyDescent="0.2">
      <c r="B1126" s="12"/>
    </row>
    <row r="1127" spans="2:2" x14ac:dyDescent="0.2">
      <c r="B1127" s="12"/>
    </row>
    <row r="1128" spans="2:2" x14ac:dyDescent="0.2">
      <c r="B1128" s="12"/>
    </row>
    <row r="1129" spans="2:2" x14ac:dyDescent="0.2">
      <c r="B1129" s="12"/>
    </row>
    <row r="1130" spans="2:2" x14ac:dyDescent="0.2">
      <c r="B1130" s="12"/>
    </row>
    <row r="1131" spans="2:2" x14ac:dyDescent="0.2">
      <c r="B1131" s="12"/>
    </row>
    <row r="1132" spans="2:2" x14ac:dyDescent="0.2">
      <c r="B1132" s="12"/>
    </row>
    <row r="1133" spans="2:2" x14ac:dyDescent="0.2">
      <c r="B1133" s="12"/>
    </row>
    <row r="1134" spans="2:2" x14ac:dyDescent="0.2">
      <c r="B1134" s="12"/>
    </row>
    <row r="1135" spans="2:2" x14ac:dyDescent="0.2">
      <c r="B1135" s="12"/>
    </row>
    <row r="1136" spans="2:2" x14ac:dyDescent="0.2">
      <c r="B1136" s="12"/>
    </row>
    <row r="1137" spans="2:2" x14ac:dyDescent="0.2">
      <c r="B1137" s="12"/>
    </row>
    <row r="1138" spans="2:2" x14ac:dyDescent="0.2">
      <c r="B1138" s="12"/>
    </row>
    <row r="1139" spans="2:2" x14ac:dyDescent="0.2">
      <c r="B1139" s="12"/>
    </row>
    <row r="1140" spans="2:2" x14ac:dyDescent="0.2">
      <c r="B1140" s="12"/>
    </row>
    <row r="1141" spans="2:2" x14ac:dyDescent="0.2">
      <c r="B1141" s="12"/>
    </row>
    <row r="1142" spans="2:2" x14ac:dyDescent="0.2">
      <c r="B1142" s="12"/>
    </row>
    <row r="1143" spans="2:2" x14ac:dyDescent="0.2">
      <c r="B1143" s="12"/>
    </row>
    <row r="1144" spans="2:2" x14ac:dyDescent="0.2">
      <c r="B1144" s="12"/>
    </row>
    <row r="1145" spans="2:2" x14ac:dyDescent="0.2">
      <c r="B1145" s="12"/>
    </row>
    <row r="1146" spans="2:2" x14ac:dyDescent="0.2">
      <c r="B1146" s="12"/>
    </row>
    <row r="1147" spans="2:2" x14ac:dyDescent="0.2">
      <c r="B1147" s="12"/>
    </row>
    <row r="1148" spans="2:2" x14ac:dyDescent="0.2">
      <c r="B1148" s="12"/>
    </row>
    <row r="1149" spans="2:2" x14ac:dyDescent="0.2">
      <c r="B1149" s="12"/>
    </row>
    <row r="1150" spans="2:2" x14ac:dyDescent="0.2">
      <c r="B1150" s="12"/>
    </row>
    <row r="1151" spans="2:2" x14ac:dyDescent="0.2">
      <c r="B1151" s="12"/>
    </row>
    <row r="1152" spans="2:2" x14ac:dyDescent="0.2">
      <c r="B1152" s="12"/>
    </row>
    <row r="1153" spans="2:2" x14ac:dyDescent="0.2">
      <c r="B1153" s="12"/>
    </row>
    <row r="1154" spans="2:2" x14ac:dyDescent="0.2">
      <c r="B1154" s="12"/>
    </row>
    <row r="1155" spans="2:2" x14ac:dyDescent="0.2">
      <c r="B1155" s="12"/>
    </row>
    <row r="1156" spans="2:2" x14ac:dyDescent="0.2">
      <c r="B1156" s="12"/>
    </row>
    <row r="1157" spans="2:2" x14ac:dyDescent="0.2">
      <c r="B1157" s="12"/>
    </row>
    <row r="1158" spans="2:2" x14ac:dyDescent="0.2">
      <c r="B1158" s="12"/>
    </row>
    <row r="1159" spans="2:2" x14ac:dyDescent="0.2">
      <c r="B1159" s="12"/>
    </row>
    <row r="1160" spans="2:2" x14ac:dyDescent="0.2">
      <c r="B1160" s="12"/>
    </row>
    <row r="1161" spans="2:2" x14ac:dyDescent="0.2">
      <c r="B1161" s="12"/>
    </row>
    <row r="1162" spans="2:2" x14ac:dyDescent="0.2">
      <c r="B1162" s="12"/>
    </row>
    <row r="1163" spans="2:2" x14ac:dyDescent="0.2">
      <c r="B1163" s="12"/>
    </row>
    <row r="1164" spans="2:2" x14ac:dyDescent="0.2">
      <c r="B1164" s="12"/>
    </row>
    <row r="1165" spans="2:2" x14ac:dyDescent="0.2">
      <c r="B1165" s="12"/>
    </row>
    <row r="1166" spans="2:2" x14ac:dyDescent="0.2">
      <c r="B1166" s="12"/>
    </row>
    <row r="1167" spans="2:2" x14ac:dyDescent="0.2">
      <c r="B1167" s="12"/>
    </row>
    <row r="1168" spans="2:2" x14ac:dyDescent="0.2">
      <c r="B1168" s="12"/>
    </row>
    <row r="1169" spans="2:2" x14ac:dyDescent="0.2">
      <c r="B1169" s="12"/>
    </row>
    <row r="1170" spans="2:2" x14ac:dyDescent="0.2">
      <c r="B1170" s="12"/>
    </row>
    <row r="1171" spans="2:2" x14ac:dyDescent="0.2">
      <c r="B1171" s="12"/>
    </row>
    <row r="1172" spans="2:2" x14ac:dyDescent="0.2">
      <c r="B1172" s="12"/>
    </row>
    <row r="1173" spans="2:2" x14ac:dyDescent="0.2">
      <c r="B1173" s="12"/>
    </row>
    <row r="1174" spans="2:2" x14ac:dyDescent="0.2">
      <c r="B1174" s="12"/>
    </row>
    <row r="1175" spans="2:2" x14ac:dyDescent="0.2">
      <c r="B1175" s="12"/>
    </row>
    <row r="1176" spans="2:2" x14ac:dyDescent="0.2">
      <c r="B1176" s="12"/>
    </row>
    <row r="1177" spans="2:2" x14ac:dyDescent="0.2">
      <c r="B1177" s="12"/>
    </row>
    <row r="1178" spans="2:2" x14ac:dyDescent="0.2">
      <c r="B1178" s="12"/>
    </row>
    <row r="1179" spans="2:2" x14ac:dyDescent="0.2">
      <c r="B1179" s="12"/>
    </row>
    <row r="1180" spans="2:2" x14ac:dyDescent="0.2">
      <c r="B1180" s="12"/>
    </row>
    <row r="1181" spans="2:2" x14ac:dyDescent="0.2">
      <c r="B1181" s="12"/>
    </row>
    <row r="1182" spans="2:2" x14ac:dyDescent="0.2">
      <c r="B1182" s="12"/>
    </row>
    <row r="1183" spans="2:2" x14ac:dyDescent="0.2">
      <c r="B1183" s="12"/>
    </row>
    <row r="1184" spans="2:2" x14ac:dyDescent="0.2">
      <c r="B1184" s="12"/>
    </row>
    <row r="1185" spans="2:2" x14ac:dyDescent="0.2">
      <c r="B1185" s="12"/>
    </row>
    <row r="1186" spans="2:2" x14ac:dyDescent="0.2">
      <c r="B1186" s="12"/>
    </row>
    <row r="1187" spans="2:2" x14ac:dyDescent="0.2">
      <c r="B1187" s="12"/>
    </row>
    <row r="1188" spans="2:2" x14ac:dyDescent="0.2">
      <c r="B1188" s="12"/>
    </row>
    <row r="1189" spans="2:2" x14ac:dyDescent="0.2">
      <c r="B1189" s="12"/>
    </row>
    <row r="1190" spans="2:2" x14ac:dyDescent="0.2">
      <c r="B1190" s="12"/>
    </row>
    <row r="1191" spans="2:2" x14ac:dyDescent="0.2">
      <c r="B1191" s="12"/>
    </row>
    <row r="1192" spans="2:2" x14ac:dyDescent="0.2">
      <c r="B1192" s="12"/>
    </row>
    <row r="1193" spans="2:2" x14ac:dyDescent="0.2">
      <c r="B1193" s="12"/>
    </row>
    <row r="1194" spans="2:2" x14ac:dyDescent="0.2">
      <c r="B1194" s="12"/>
    </row>
    <row r="1195" spans="2:2" x14ac:dyDescent="0.2">
      <c r="B1195" s="12"/>
    </row>
    <row r="1196" spans="2:2" x14ac:dyDescent="0.2">
      <c r="B1196" s="12"/>
    </row>
    <row r="1197" spans="2:2" x14ac:dyDescent="0.2">
      <c r="B1197" s="12"/>
    </row>
  </sheetData>
  <mergeCells count="3">
    <mergeCell ref="A1:G1"/>
    <mergeCell ref="B3:E3"/>
    <mergeCell ref="B4:E4"/>
  </mergeCells>
  <phoneticPr fontId="5" type="noConversion"/>
  <pageMargins left="0.75" right="0.75" top="1" bottom="1" header="0" footer="0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48"/>
  <sheetViews>
    <sheetView zoomScale="85" workbookViewId="0"/>
  </sheetViews>
  <sheetFormatPr baseColWidth="10" defaultRowHeight="12.75" x14ac:dyDescent="0.2"/>
  <cols>
    <col min="1" max="1" width="13.28515625" style="38" bestFit="1" customWidth="1"/>
    <col min="2" max="2" width="11.85546875" style="38" bestFit="1" customWidth="1"/>
    <col min="3" max="5" width="8.7109375" style="38" customWidth="1"/>
    <col min="6" max="6" width="13.7109375" style="38" bestFit="1" customWidth="1"/>
    <col min="7" max="7" width="11.7109375" style="38" customWidth="1"/>
    <col min="8" max="8" width="13.7109375" style="38" bestFit="1" customWidth="1"/>
    <col min="9" max="9" width="11.7109375" style="38" customWidth="1"/>
    <col min="10" max="10" width="16.42578125" style="38" customWidth="1"/>
    <col min="11" max="11" width="14.5703125" style="38" customWidth="1"/>
    <col min="12" max="12" width="11.7109375" style="38" customWidth="1"/>
    <col min="13" max="13" width="13.7109375" style="38" bestFit="1" customWidth="1"/>
    <col min="14" max="14" width="11.7109375" style="38" customWidth="1"/>
    <col min="15" max="15" width="15.28515625" style="38" bestFit="1" customWidth="1"/>
    <col min="16" max="16" width="7" style="38" customWidth="1"/>
    <col min="17" max="17" width="4.7109375" style="38" customWidth="1"/>
    <col min="18" max="18" width="11.42578125" style="38"/>
    <col min="19" max="19" width="11.85546875" style="38" bestFit="1" customWidth="1"/>
    <col min="20" max="20" width="11.42578125" style="38"/>
    <col min="21" max="21" width="4" style="38" customWidth="1"/>
    <col min="22" max="22" width="11.85546875" style="38" bestFit="1" customWidth="1"/>
    <col min="23" max="23" width="14.140625" style="38" bestFit="1" customWidth="1"/>
    <col min="24" max="24" width="3" style="38" customWidth="1"/>
    <col min="25" max="30" width="11.42578125" style="38"/>
    <col min="31" max="31" width="11.42578125" style="168"/>
    <col min="32" max="32" width="25.7109375" style="124" bestFit="1" customWidth="1"/>
    <col min="33" max="33" width="9.28515625" style="124" customWidth="1"/>
    <col min="34" max="35" width="14" style="124" customWidth="1"/>
    <col min="36" max="36" width="14.28515625" style="124" bestFit="1" customWidth="1"/>
    <col min="37" max="37" width="6.5703125" style="124" bestFit="1" customWidth="1"/>
    <col min="38" max="41" width="13.140625" style="124" customWidth="1"/>
    <col min="42" max="55" width="11.42578125" style="124"/>
    <col min="56" max="16384" width="11.42578125" style="38"/>
  </cols>
  <sheetData>
    <row r="1" spans="1:42" ht="13.5" thickBot="1" x14ac:dyDescent="0.25">
      <c r="AE1" s="121"/>
      <c r="AF1" s="122"/>
      <c r="AG1" s="122"/>
      <c r="AH1" s="122"/>
      <c r="AI1" s="122"/>
      <c r="AJ1" s="123" t="s">
        <v>63</v>
      </c>
      <c r="AK1" s="122"/>
      <c r="AL1" s="122"/>
      <c r="AM1" s="122"/>
      <c r="AN1" s="122"/>
      <c r="AO1" s="122"/>
      <c r="AP1" s="122"/>
    </row>
    <row r="2" spans="1:42" ht="51.75" thickBot="1" x14ac:dyDescent="0.25">
      <c r="A2" s="39" t="s">
        <v>15</v>
      </c>
      <c r="B2" s="40" t="s">
        <v>16</v>
      </c>
      <c r="C2" s="40" t="s">
        <v>17</v>
      </c>
      <c r="D2" s="40" t="s">
        <v>18</v>
      </c>
      <c r="E2" s="40" t="s">
        <v>1</v>
      </c>
      <c r="F2" s="41" t="s">
        <v>29</v>
      </c>
      <c r="G2" s="41" t="s">
        <v>19</v>
      </c>
      <c r="H2" s="41" t="s">
        <v>30</v>
      </c>
      <c r="I2" s="41" t="s">
        <v>20</v>
      </c>
      <c r="J2" s="41" t="s">
        <v>21</v>
      </c>
      <c r="K2" s="41" t="s">
        <v>22</v>
      </c>
      <c r="L2" s="41" t="s">
        <v>31</v>
      </c>
      <c r="M2" s="41" t="s">
        <v>32</v>
      </c>
      <c r="N2" s="42" t="s">
        <v>33</v>
      </c>
      <c r="O2" s="43" t="s">
        <v>34</v>
      </c>
      <c r="Q2" s="44" t="s">
        <v>35</v>
      </c>
      <c r="R2" s="45" t="s">
        <v>36</v>
      </c>
      <c r="S2" s="46" t="s">
        <v>37</v>
      </c>
      <c r="T2" s="47" t="s">
        <v>38</v>
      </c>
      <c r="V2" s="47" t="s">
        <v>39</v>
      </c>
      <c r="W2" s="48" t="s">
        <v>40</v>
      </c>
      <c r="Y2" s="49" t="s">
        <v>41</v>
      </c>
      <c r="Z2" s="50" t="s">
        <v>42</v>
      </c>
      <c r="AA2" s="51" t="s">
        <v>43</v>
      </c>
      <c r="AE2" s="121"/>
      <c r="AF2" s="125" t="s">
        <v>64</v>
      </c>
      <c r="AG2" s="126" t="s">
        <v>1</v>
      </c>
      <c r="AH2" s="127" t="s">
        <v>65</v>
      </c>
      <c r="AI2" s="128" t="s">
        <v>66</v>
      </c>
      <c r="AJ2" s="129" t="s">
        <v>67</v>
      </c>
      <c r="AK2" s="122"/>
      <c r="AL2" s="130" t="s">
        <v>68</v>
      </c>
      <c r="AM2" s="131" t="s">
        <v>69</v>
      </c>
      <c r="AN2" s="132" t="s">
        <v>70</v>
      </c>
      <c r="AO2" s="132" t="s">
        <v>71</v>
      </c>
      <c r="AP2" s="122"/>
    </row>
    <row r="3" spans="1:42" x14ac:dyDescent="0.2">
      <c r="A3" s="52">
        <v>225</v>
      </c>
      <c r="B3" s="53">
        <v>0.375</v>
      </c>
      <c r="C3" s="54">
        <v>2014</v>
      </c>
      <c r="D3" s="54">
        <v>2</v>
      </c>
      <c r="E3" s="54">
        <v>1</v>
      </c>
      <c r="F3" s="55">
        <v>974587</v>
      </c>
      <c r="G3" s="54">
        <v>0</v>
      </c>
      <c r="H3" s="55">
        <v>665390</v>
      </c>
      <c r="I3" s="54">
        <v>0</v>
      </c>
      <c r="J3" s="54">
        <v>3</v>
      </c>
      <c r="K3" s="54">
        <v>0</v>
      </c>
      <c r="L3" s="55">
        <v>310.62270000000001</v>
      </c>
      <c r="M3" s="55">
        <v>25</v>
      </c>
      <c r="N3" s="56">
        <v>0</v>
      </c>
      <c r="O3" s="57">
        <v>1570</v>
      </c>
      <c r="P3" s="58">
        <f>F4-F3</f>
        <v>1570</v>
      </c>
      <c r="Q3" s="38">
        <v>1</v>
      </c>
      <c r="R3" s="59">
        <f>S3/4.1868</f>
        <v>8207.773342313938</v>
      </c>
      <c r="S3" s="73">
        <f>'Mérida oeste'!F6*1000000</f>
        <v>34364.305429599997</v>
      </c>
      <c r="T3" s="60">
        <f>R3*0.11237</f>
        <v>922.30749047581719</v>
      </c>
      <c r="U3" s="61"/>
      <c r="V3" s="60">
        <f>O3</f>
        <v>1570</v>
      </c>
      <c r="W3" s="62">
        <f>V3*35.31467</f>
        <v>55444.031900000002</v>
      </c>
      <c r="X3" s="61"/>
      <c r="Y3" s="63">
        <f>V3*R3/1000000</f>
        <v>12.886204147432883</v>
      </c>
      <c r="Z3" s="64">
        <f>S3*V3/1000000</f>
        <v>53.951959524471995</v>
      </c>
      <c r="AA3" s="65">
        <f>W3*T3/1000000</f>
        <v>51.136445923550156</v>
      </c>
      <c r="AE3" s="121" t="str">
        <f>RIGHT(F3,6)</f>
        <v>974587</v>
      </c>
      <c r="AF3" s="133"/>
      <c r="AG3" s="134"/>
      <c r="AH3" s="135"/>
      <c r="AI3" s="136">
        <f t="shared" ref="AI3:AI34" si="0">IFERROR(AE3*1,0)</f>
        <v>974587</v>
      </c>
      <c r="AJ3" s="137">
        <f>(AI3-AH3)</f>
        <v>974587</v>
      </c>
      <c r="AK3" s="122"/>
      <c r="AL3" s="138">
        <f>AH4-AH3</f>
        <v>0</v>
      </c>
      <c r="AM3" s="139">
        <f>AI4-AI3</f>
        <v>1570</v>
      </c>
      <c r="AN3" s="140">
        <f>(AM3-AL3)</f>
        <v>1570</v>
      </c>
      <c r="AO3" s="141">
        <f t="shared" ref="AO3:AO33" si="1">IFERROR(AN3/AM3,"")</f>
        <v>1</v>
      </c>
      <c r="AP3" s="122"/>
    </row>
    <row r="4" spans="1:42" x14ac:dyDescent="0.2">
      <c r="A4" s="66">
        <v>225</v>
      </c>
      <c r="B4" s="67">
        <v>0.375</v>
      </c>
      <c r="C4" s="68">
        <v>2014</v>
      </c>
      <c r="D4" s="68">
        <v>2</v>
      </c>
      <c r="E4" s="68">
        <v>2</v>
      </c>
      <c r="F4" s="69">
        <v>976157</v>
      </c>
      <c r="G4" s="68">
        <v>0</v>
      </c>
      <c r="H4" s="69">
        <v>222314</v>
      </c>
      <c r="I4" s="68">
        <v>0</v>
      </c>
      <c r="J4" s="68">
        <v>2</v>
      </c>
      <c r="K4" s="68">
        <v>0</v>
      </c>
      <c r="L4" s="69">
        <v>313.13490000000002</v>
      </c>
      <c r="M4" s="69">
        <v>24.1</v>
      </c>
      <c r="N4" s="70">
        <v>0</v>
      </c>
      <c r="O4" s="71">
        <v>0</v>
      </c>
      <c r="P4" s="58">
        <f t="shared" ref="P4:P33" si="2">F5-F4</f>
        <v>0</v>
      </c>
      <c r="Q4" s="38">
        <v>2</v>
      </c>
      <c r="R4" s="72">
        <f t="shared" ref="R4:R33" si="3">S4/4.1868</f>
        <v>8223.8955885879441</v>
      </c>
      <c r="S4" s="73">
        <f>'Mérida oeste'!F7*1000000</f>
        <v>34431.806050300002</v>
      </c>
      <c r="T4" s="74">
        <f>R4*0.11237</f>
        <v>924.11914728962722</v>
      </c>
      <c r="U4" s="61"/>
      <c r="V4" s="74">
        <f t="shared" ref="V4:V33" si="4">O4</f>
        <v>0</v>
      </c>
      <c r="W4" s="75">
        <f>V4*35.31467</f>
        <v>0</v>
      </c>
      <c r="X4" s="61"/>
      <c r="Y4" s="76">
        <f>V4*R4/1000000</f>
        <v>0</v>
      </c>
      <c r="Z4" s="73">
        <f>S4*V4/1000000</f>
        <v>0</v>
      </c>
      <c r="AA4" s="74">
        <f>W4*T4/1000000</f>
        <v>0</v>
      </c>
      <c r="AE4" s="121" t="str">
        <f t="shared" ref="AE4:AE34" si="5">RIGHT(F4,6)</f>
        <v>976157</v>
      </c>
      <c r="AF4" s="142"/>
      <c r="AG4" s="143"/>
      <c r="AH4" s="144"/>
      <c r="AI4" s="145">
        <f t="shared" si="0"/>
        <v>976157</v>
      </c>
      <c r="AJ4" s="146">
        <f t="shared" ref="AJ4:AJ34" si="6">(AI4-AH4)</f>
        <v>976157</v>
      </c>
      <c r="AK4" s="122"/>
      <c r="AL4" s="138">
        <f t="shared" ref="AL4:AM33" si="7">AH5-AH4</f>
        <v>0</v>
      </c>
      <c r="AM4" s="147">
        <f t="shared" si="7"/>
        <v>0</v>
      </c>
      <c r="AN4" s="148">
        <f t="shared" ref="AN4:AN33" si="8">(AM4-AL4)</f>
        <v>0</v>
      </c>
      <c r="AO4" s="149" t="str">
        <f t="shared" si="1"/>
        <v/>
      </c>
      <c r="AP4" s="122"/>
    </row>
    <row r="5" spans="1:42" x14ac:dyDescent="0.2">
      <c r="A5" s="66">
        <v>225</v>
      </c>
      <c r="B5" s="67">
        <v>0.375</v>
      </c>
      <c r="C5" s="68">
        <v>2014</v>
      </c>
      <c r="D5" s="68">
        <v>2</v>
      </c>
      <c r="E5" s="68">
        <v>3</v>
      </c>
      <c r="F5" s="69">
        <v>976157</v>
      </c>
      <c r="G5" s="68">
        <v>0</v>
      </c>
      <c r="H5" s="69">
        <v>222314</v>
      </c>
      <c r="I5" s="68">
        <v>0</v>
      </c>
      <c r="J5" s="68">
        <v>2</v>
      </c>
      <c r="K5" s="68">
        <v>0</v>
      </c>
      <c r="L5" s="69">
        <v>313.5258</v>
      </c>
      <c r="M5" s="69">
        <v>24.7</v>
      </c>
      <c r="N5" s="70">
        <v>0</v>
      </c>
      <c r="O5" s="71">
        <v>516</v>
      </c>
      <c r="P5" s="58">
        <f t="shared" si="2"/>
        <v>516</v>
      </c>
      <c r="Q5" s="38">
        <v>3</v>
      </c>
      <c r="R5" s="72">
        <f t="shared" si="3"/>
        <v>8317.1476639438242</v>
      </c>
      <c r="S5" s="73">
        <f>'Mérida oeste'!F8*1000000</f>
        <v>34822.233839400003</v>
      </c>
      <c r="T5" s="74">
        <f t="shared" ref="T5:T33" si="9">R5*0.11237</f>
        <v>934.59788299736749</v>
      </c>
      <c r="U5" s="61"/>
      <c r="V5" s="74">
        <f t="shared" si="4"/>
        <v>516</v>
      </c>
      <c r="W5" s="75">
        <f t="shared" ref="W5:W33" si="10">V5*35.31467</f>
        <v>18222.369719999999</v>
      </c>
      <c r="X5" s="61"/>
      <c r="Y5" s="76">
        <f t="shared" ref="Y5:Y33" si="11">V5*R5/1000000</f>
        <v>4.2916481945950133</v>
      </c>
      <c r="Z5" s="73">
        <f t="shared" ref="Z5:Z33" si="12">S5*V5/1000000</f>
        <v>17.968272661130403</v>
      </c>
      <c r="AA5" s="74">
        <f t="shared" ref="AA5:AA33" si="13">W5*T5/1000000</f>
        <v>17.030588163507332</v>
      </c>
      <c r="AE5" s="121" t="str">
        <f t="shared" si="5"/>
        <v>976157</v>
      </c>
      <c r="AF5" s="142"/>
      <c r="AG5" s="143"/>
      <c r="AH5" s="144"/>
      <c r="AI5" s="145">
        <f t="shared" si="0"/>
        <v>976157</v>
      </c>
      <c r="AJ5" s="146">
        <f t="shared" si="6"/>
        <v>976157</v>
      </c>
      <c r="AK5" s="122"/>
      <c r="AL5" s="138">
        <f t="shared" si="7"/>
        <v>0</v>
      </c>
      <c r="AM5" s="147">
        <f t="shared" si="7"/>
        <v>516</v>
      </c>
      <c r="AN5" s="148">
        <f t="shared" si="8"/>
        <v>516</v>
      </c>
      <c r="AO5" s="149">
        <f t="shared" si="1"/>
        <v>1</v>
      </c>
      <c r="AP5" s="122"/>
    </row>
    <row r="6" spans="1:42" x14ac:dyDescent="0.2">
      <c r="A6" s="66">
        <v>225</v>
      </c>
      <c r="B6" s="67">
        <v>0.375</v>
      </c>
      <c r="C6" s="68">
        <v>2014</v>
      </c>
      <c r="D6" s="68">
        <v>2</v>
      </c>
      <c r="E6" s="68">
        <v>4</v>
      </c>
      <c r="F6" s="69">
        <v>976673</v>
      </c>
      <c r="G6" s="68">
        <v>0</v>
      </c>
      <c r="H6" s="69">
        <v>222336</v>
      </c>
      <c r="I6" s="68">
        <v>0</v>
      </c>
      <c r="J6" s="68">
        <v>2</v>
      </c>
      <c r="K6" s="68">
        <v>0</v>
      </c>
      <c r="L6" s="69">
        <v>313.32749999999999</v>
      </c>
      <c r="M6" s="69">
        <v>24.4</v>
      </c>
      <c r="N6" s="70">
        <v>0</v>
      </c>
      <c r="O6" s="71">
        <v>3107</v>
      </c>
      <c r="P6" s="58">
        <f t="shared" si="2"/>
        <v>3107</v>
      </c>
      <c r="Q6" s="38">
        <v>4</v>
      </c>
      <c r="R6" s="72">
        <f t="shared" si="3"/>
        <v>8519.7804524218991</v>
      </c>
      <c r="S6" s="73">
        <f>'Mérida oeste'!F9*1000000</f>
        <v>35670.616798200004</v>
      </c>
      <c r="T6" s="74">
        <f t="shared" si="9"/>
        <v>957.36772943864878</v>
      </c>
      <c r="U6" s="61"/>
      <c r="V6" s="74">
        <f t="shared" si="4"/>
        <v>3107</v>
      </c>
      <c r="W6" s="75">
        <f t="shared" si="10"/>
        <v>109722.67969</v>
      </c>
      <c r="X6" s="61"/>
      <c r="Y6" s="76">
        <f t="shared" si="11"/>
        <v>26.470957865674841</v>
      </c>
      <c r="Z6" s="73">
        <f t="shared" si="12"/>
        <v>110.82860639200742</v>
      </c>
      <c r="AA6" s="74">
        <f t="shared" si="13"/>
        <v>105.04495272273944</v>
      </c>
      <c r="AE6" s="121" t="str">
        <f t="shared" si="5"/>
        <v>976673</v>
      </c>
      <c r="AF6" s="142"/>
      <c r="AG6" s="143"/>
      <c r="AH6" s="144"/>
      <c r="AI6" s="145">
        <f t="shared" si="0"/>
        <v>976673</v>
      </c>
      <c r="AJ6" s="146">
        <f t="shared" si="6"/>
        <v>976673</v>
      </c>
      <c r="AK6" s="122"/>
      <c r="AL6" s="138">
        <f t="shared" si="7"/>
        <v>0</v>
      </c>
      <c r="AM6" s="147">
        <f t="shared" si="7"/>
        <v>3107</v>
      </c>
      <c r="AN6" s="148">
        <f t="shared" si="8"/>
        <v>3107</v>
      </c>
      <c r="AO6" s="149">
        <f t="shared" si="1"/>
        <v>1</v>
      </c>
      <c r="AP6" s="122"/>
    </row>
    <row r="7" spans="1:42" x14ac:dyDescent="0.2">
      <c r="A7" s="66">
        <v>225</v>
      </c>
      <c r="B7" s="67">
        <v>0.375</v>
      </c>
      <c r="C7" s="68">
        <v>2014</v>
      </c>
      <c r="D7" s="68">
        <v>2</v>
      </c>
      <c r="E7" s="68">
        <v>5</v>
      </c>
      <c r="F7" s="69">
        <v>979780</v>
      </c>
      <c r="G7" s="68">
        <v>0</v>
      </c>
      <c r="H7" s="69">
        <v>222474</v>
      </c>
      <c r="I7" s="68">
        <v>0</v>
      </c>
      <c r="J7" s="68">
        <v>2</v>
      </c>
      <c r="K7" s="68">
        <v>0</v>
      </c>
      <c r="L7" s="69">
        <v>311.7038</v>
      </c>
      <c r="M7" s="69">
        <v>24.5</v>
      </c>
      <c r="N7" s="70">
        <v>0</v>
      </c>
      <c r="O7" s="71">
        <v>2603</v>
      </c>
      <c r="P7" s="58">
        <f t="shared" si="2"/>
        <v>2603</v>
      </c>
      <c r="Q7" s="38">
        <v>5</v>
      </c>
      <c r="R7" s="72">
        <f t="shared" si="3"/>
        <v>8753.8255697668883</v>
      </c>
      <c r="S7" s="73">
        <f>'Mérida oeste'!F10*1000000</f>
        <v>36650.516895500004</v>
      </c>
      <c r="T7" s="74">
        <f t="shared" si="9"/>
        <v>983.66737927470524</v>
      </c>
      <c r="U7" s="61"/>
      <c r="V7" s="74">
        <f t="shared" si="4"/>
        <v>2603</v>
      </c>
      <c r="W7" s="75">
        <f t="shared" si="10"/>
        <v>91924.086009999999</v>
      </c>
      <c r="X7" s="61"/>
      <c r="Y7" s="76">
        <f t="shared" si="11"/>
        <v>22.786207958103208</v>
      </c>
      <c r="Z7" s="73">
        <f t="shared" si="12"/>
        <v>95.401295478986512</v>
      </c>
      <c r="AA7" s="74">
        <f t="shared" si="13"/>
        <v>90.422724777679292</v>
      </c>
      <c r="AE7" s="121" t="str">
        <f t="shared" si="5"/>
        <v>979780</v>
      </c>
      <c r="AF7" s="142"/>
      <c r="AG7" s="143"/>
      <c r="AH7" s="144"/>
      <c r="AI7" s="145">
        <f t="shared" si="0"/>
        <v>979780</v>
      </c>
      <c r="AJ7" s="146">
        <f t="shared" si="6"/>
        <v>979780</v>
      </c>
      <c r="AK7" s="122"/>
      <c r="AL7" s="138">
        <f t="shared" si="7"/>
        <v>0</v>
      </c>
      <c r="AM7" s="147">
        <f t="shared" si="7"/>
        <v>2603</v>
      </c>
      <c r="AN7" s="148">
        <f t="shared" si="8"/>
        <v>2603</v>
      </c>
      <c r="AO7" s="149">
        <f t="shared" si="1"/>
        <v>1</v>
      </c>
      <c r="AP7" s="122"/>
    </row>
    <row r="8" spans="1:42" x14ac:dyDescent="0.2">
      <c r="A8" s="66">
        <v>225</v>
      </c>
      <c r="B8" s="67">
        <v>0.375</v>
      </c>
      <c r="C8" s="68">
        <v>2014</v>
      </c>
      <c r="D8" s="68">
        <v>2</v>
      </c>
      <c r="E8" s="68">
        <v>6</v>
      </c>
      <c r="F8" s="69">
        <v>982383</v>
      </c>
      <c r="G8" s="68">
        <v>0</v>
      </c>
      <c r="H8" s="69">
        <v>222591</v>
      </c>
      <c r="I8" s="68">
        <v>0</v>
      </c>
      <c r="J8" s="68">
        <v>2</v>
      </c>
      <c r="K8" s="68">
        <v>0</v>
      </c>
      <c r="L8" s="69">
        <v>310.53030000000001</v>
      </c>
      <c r="M8" s="69">
        <v>24.2</v>
      </c>
      <c r="N8" s="70">
        <v>0</v>
      </c>
      <c r="O8" s="71">
        <v>2897</v>
      </c>
      <c r="P8" s="58">
        <f t="shared" si="2"/>
        <v>2897</v>
      </c>
      <c r="Q8" s="38">
        <v>6</v>
      </c>
      <c r="R8" s="72">
        <f t="shared" si="3"/>
        <v>8404.245309018821</v>
      </c>
      <c r="S8" s="73">
        <f>'Mérida oeste'!F11*1000000</f>
        <v>35186.894259799999</v>
      </c>
      <c r="T8" s="74">
        <f t="shared" si="9"/>
        <v>944.38504537444487</v>
      </c>
      <c r="U8" s="61"/>
      <c r="V8" s="74">
        <f t="shared" si="4"/>
        <v>2897</v>
      </c>
      <c r="W8" s="75">
        <f t="shared" si="10"/>
        <v>102306.59899</v>
      </c>
      <c r="X8" s="61"/>
      <c r="Y8" s="76">
        <f t="shared" si="11"/>
        <v>24.347098660227527</v>
      </c>
      <c r="Z8" s="73">
        <f t="shared" si="12"/>
        <v>101.9364326706406</v>
      </c>
      <c r="AA8" s="74">
        <f t="shared" si="13"/>
        <v>96.616822129276287</v>
      </c>
      <c r="AE8" s="121" t="str">
        <f t="shared" si="5"/>
        <v>982383</v>
      </c>
      <c r="AF8" s="142"/>
      <c r="AG8" s="143"/>
      <c r="AH8" s="144"/>
      <c r="AI8" s="145">
        <f t="shared" si="0"/>
        <v>982383</v>
      </c>
      <c r="AJ8" s="146">
        <f t="shared" si="6"/>
        <v>982383</v>
      </c>
      <c r="AK8" s="122"/>
      <c r="AL8" s="138">
        <f t="shared" si="7"/>
        <v>0</v>
      </c>
      <c r="AM8" s="147">
        <f t="shared" si="7"/>
        <v>2897</v>
      </c>
      <c r="AN8" s="148">
        <f t="shared" si="8"/>
        <v>2897</v>
      </c>
      <c r="AO8" s="149">
        <f t="shared" si="1"/>
        <v>1</v>
      </c>
      <c r="AP8" s="122"/>
    </row>
    <row r="9" spans="1:42" x14ac:dyDescent="0.2">
      <c r="A9" s="66">
        <v>225</v>
      </c>
      <c r="B9" s="67">
        <v>0.375</v>
      </c>
      <c r="C9" s="68">
        <v>2014</v>
      </c>
      <c r="D9" s="68">
        <v>2</v>
      </c>
      <c r="E9" s="68">
        <v>7</v>
      </c>
      <c r="F9" s="69">
        <v>985280</v>
      </c>
      <c r="G9" s="68">
        <v>0</v>
      </c>
      <c r="H9" s="69">
        <v>222720</v>
      </c>
      <c r="I9" s="68">
        <v>0</v>
      </c>
      <c r="J9" s="68">
        <v>2</v>
      </c>
      <c r="K9" s="68">
        <v>0</v>
      </c>
      <c r="L9" s="69">
        <v>310.72910000000002</v>
      </c>
      <c r="M9" s="69">
        <v>24.4</v>
      </c>
      <c r="N9" s="70">
        <v>0</v>
      </c>
      <c r="O9" s="71">
        <v>3272</v>
      </c>
      <c r="P9" s="58">
        <f t="shared" si="2"/>
        <v>3272</v>
      </c>
      <c r="Q9" s="38">
        <v>7</v>
      </c>
      <c r="R9" s="72">
        <f t="shared" si="3"/>
        <v>8519.1294710996481</v>
      </c>
      <c r="S9" s="73">
        <f>'Mérida oeste'!F12*1000000</f>
        <v>35667.891269600004</v>
      </c>
      <c r="T9" s="74">
        <f t="shared" si="9"/>
        <v>957.29457866746748</v>
      </c>
      <c r="U9" s="61"/>
      <c r="V9" s="74">
        <f t="shared" si="4"/>
        <v>3272</v>
      </c>
      <c r="W9" s="75">
        <f t="shared" si="10"/>
        <v>115549.60024</v>
      </c>
      <c r="X9" s="61"/>
      <c r="Y9" s="76">
        <f t="shared" si="11"/>
        <v>27.874591629438051</v>
      </c>
      <c r="Z9" s="73">
        <f t="shared" si="12"/>
        <v>116.70534023413121</v>
      </c>
      <c r="AA9" s="74">
        <f t="shared" si="13"/>
        <v>110.61500587694509</v>
      </c>
      <c r="AE9" s="121" t="str">
        <f t="shared" si="5"/>
        <v>985280</v>
      </c>
      <c r="AF9" s="142"/>
      <c r="AG9" s="143"/>
      <c r="AH9" s="144"/>
      <c r="AI9" s="145">
        <f t="shared" si="0"/>
        <v>985280</v>
      </c>
      <c r="AJ9" s="146">
        <f t="shared" si="6"/>
        <v>985280</v>
      </c>
      <c r="AK9" s="122"/>
      <c r="AL9" s="138">
        <f t="shared" si="7"/>
        <v>0</v>
      </c>
      <c r="AM9" s="147">
        <f t="shared" si="7"/>
        <v>3272</v>
      </c>
      <c r="AN9" s="148">
        <f t="shared" si="8"/>
        <v>3272</v>
      </c>
      <c r="AO9" s="149">
        <f t="shared" si="1"/>
        <v>1</v>
      </c>
      <c r="AP9" s="122"/>
    </row>
    <row r="10" spans="1:42" x14ac:dyDescent="0.2">
      <c r="A10" s="66">
        <v>225</v>
      </c>
      <c r="B10" s="67">
        <v>0.375</v>
      </c>
      <c r="C10" s="68">
        <v>2014</v>
      </c>
      <c r="D10" s="68">
        <v>2</v>
      </c>
      <c r="E10" s="68">
        <v>8</v>
      </c>
      <c r="F10" s="69">
        <v>988552</v>
      </c>
      <c r="G10" s="68">
        <v>0</v>
      </c>
      <c r="H10" s="69">
        <v>222865</v>
      </c>
      <c r="I10" s="68">
        <v>0</v>
      </c>
      <c r="J10" s="68">
        <v>2</v>
      </c>
      <c r="K10" s="68">
        <v>0</v>
      </c>
      <c r="L10" s="69">
        <v>310.98869999999999</v>
      </c>
      <c r="M10" s="69">
        <v>24.4</v>
      </c>
      <c r="N10" s="70">
        <v>0</v>
      </c>
      <c r="O10" s="71">
        <v>1566</v>
      </c>
      <c r="P10" s="58">
        <f t="shared" si="2"/>
        <v>1566</v>
      </c>
      <c r="Q10" s="38">
        <v>8</v>
      </c>
      <c r="R10" s="72">
        <f t="shared" si="3"/>
        <v>8545.1378089949376</v>
      </c>
      <c r="S10" s="73">
        <f>'Mérida oeste'!F13*1000000</f>
        <v>35776.782978700001</v>
      </c>
      <c r="T10" s="74">
        <f t="shared" si="9"/>
        <v>960.21713559676107</v>
      </c>
      <c r="U10" s="61"/>
      <c r="V10" s="74">
        <f t="shared" si="4"/>
        <v>1566</v>
      </c>
      <c r="W10" s="75">
        <f t="shared" si="10"/>
        <v>55302.773220000003</v>
      </c>
      <c r="X10" s="61"/>
      <c r="Y10" s="76">
        <f t="shared" si="11"/>
        <v>13.381685808886072</v>
      </c>
      <c r="Z10" s="73">
        <f t="shared" si="12"/>
        <v>56.0264421446442</v>
      </c>
      <c r="AA10" s="74">
        <f t="shared" si="13"/>
        <v>53.102670491865673</v>
      </c>
      <c r="AE10" s="121" t="str">
        <f t="shared" si="5"/>
        <v>988552</v>
      </c>
      <c r="AF10" s="142"/>
      <c r="AG10" s="143"/>
      <c r="AH10" s="144"/>
      <c r="AI10" s="145">
        <f t="shared" si="0"/>
        <v>988552</v>
      </c>
      <c r="AJ10" s="146">
        <f t="shared" si="6"/>
        <v>988552</v>
      </c>
      <c r="AK10" s="122"/>
      <c r="AL10" s="138">
        <f t="shared" si="7"/>
        <v>0</v>
      </c>
      <c r="AM10" s="147">
        <f t="shared" si="7"/>
        <v>1566</v>
      </c>
      <c r="AN10" s="148">
        <f t="shared" si="8"/>
        <v>1566</v>
      </c>
      <c r="AO10" s="149">
        <f t="shared" si="1"/>
        <v>1</v>
      </c>
      <c r="AP10" s="122"/>
    </row>
    <row r="11" spans="1:42" x14ac:dyDescent="0.2">
      <c r="A11" s="66">
        <v>225</v>
      </c>
      <c r="B11" s="67">
        <v>0.375</v>
      </c>
      <c r="C11" s="68">
        <v>2014</v>
      </c>
      <c r="D11" s="68">
        <v>2</v>
      </c>
      <c r="E11" s="68">
        <v>9</v>
      </c>
      <c r="F11" s="69">
        <v>990118</v>
      </c>
      <c r="G11" s="68">
        <v>0</v>
      </c>
      <c r="H11" s="69">
        <v>222936</v>
      </c>
      <c r="I11" s="68">
        <v>0</v>
      </c>
      <c r="J11" s="68">
        <v>2</v>
      </c>
      <c r="K11" s="68">
        <v>0</v>
      </c>
      <c r="L11" s="69">
        <v>311.14229999999998</v>
      </c>
      <c r="M11" s="69">
        <v>23.5</v>
      </c>
      <c r="N11" s="70">
        <v>0</v>
      </c>
      <c r="O11" s="71">
        <v>374</v>
      </c>
      <c r="P11" s="58">
        <f t="shared" si="2"/>
        <v>374</v>
      </c>
      <c r="Q11" s="38">
        <v>9</v>
      </c>
      <c r="R11" s="77">
        <f t="shared" si="3"/>
        <v>8886.5579203687794</v>
      </c>
      <c r="S11" s="73">
        <f>'Mérida oeste'!F14*1000000</f>
        <v>37206.240701000002</v>
      </c>
      <c r="T11" s="74">
        <f t="shared" si="9"/>
        <v>998.58251351183969</v>
      </c>
      <c r="V11" s="78">
        <f t="shared" si="4"/>
        <v>374</v>
      </c>
      <c r="W11" s="79">
        <f t="shared" si="10"/>
        <v>13207.68658</v>
      </c>
      <c r="Y11" s="76">
        <f t="shared" si="11"/>
        <v>3.3235726622179236</v>
      </c>
      <c r="Z11" s="73">
        <f t="shared" si="12"/>
        <v>13.915134022174001</v>
      </c>
      <c r="AA11" s="74">
        <f t="shared" si="13"/>
        <v>13.188964862732993</v>
      </c>
      <c r="AE11" s="121" t="str">
        <f t="shared" si="5"/>
        <v>990118</v>
      </c>
      <c r="AF11" s="142"/>
      <c r="AG11" s="143"/>
      <c r="AH11" s="144"/>
      <c r="AI11" s="145">
        <f t="shared" si="0"/>
        <v>990118</v>
      </c>
      <c r="AJ11" s="146">
        <f t="shared" si="6"/>
        <v>990118</v>
      </c>
      <c r="AK11" s="122"/>
      <c r="AL11" s="138">
        <f t="shared" si="7"/>
        <v>0</v>
      </c>
      <c r="AM11" s="147">
        <f t="shared" si="7"/>
        <v>374</v>
      </c>
      <c r="AN11" s="148">
        <f t="shared" si="8"/>
        <v>374</v>
      </c>
      <c r="AO11" s="149">
        <f t="shared" si="1"/>
        <v>1</v>
      </c>
      <c r="AP11" s="122"/>
    </row>
    <row r="12" spans="1:42" x14ac:dyDescent="0.2">
      <c r="A12" s="66">
        <v>225</v>
      </c>
      <c r="B12" s="67">
        <v>0.375</v>
      </c>
      <c r="C12" s="68">
        <v>2014</v>
      </c>
      <c r="D12" s="68">
        <v>2</v>
      </c>
      <c r="E12" s="68">
        <v>10</v>
      </c>
      <c r="F12" s="69">
        <v>990492</v>
      </c>
      <c r="G12" s="68">
        <v>0</v>
      </c>
      <c r="H12" s="69">
        <v>222952</v>
      </c>
      <c r="I12" s="68">
        <v>0</v>
      </c>
      <c r="J12" s="68">
        <v>2</v>
      </c>
      <c r="K12" s="68">
        <v>0</v>
      </c>
      <c r="L12" s="69">
        <v>311.64800000000002</v>
      </c>
      <c r="M12" s="69">
        <v>23.7</v>
      </c>
      <c r="N12" s="70">
        <v>0</v>
      </c>
      <c r="O12" s="71">
        <v>2723</v>
      </c>
      <c r="P12" s="58">
        <f t="shared" si="2"/>
        <v>2723</v>
      </c>
      <c r="Q12" s="38">
        <v>10</v>
      </c>
      <c r="R12" s="77">
        <f t="shared" si="3"/>
        <v>8845.6836612926327</v>
      </c>
      <c r="S12" s="73">
        <f>'Mérida oeste'!F15*1000000</f>
        <v>37035.108353099997</v>
      </c>
      <c r="T12" s="74">
        <f t="shared" si="9"/>
        <v>993.98947301945316</v>
      </c>
      <c r="V12" s="78">
        <f t="shared" si="4"/>
        <v>2723</v>
      </c>
      <c r="W12" s="79">
        <f t="shared" si="10"/>
        <v>96161.846409999998</v>
      </c>
      <c r="Y12" s="76">
        <f t="shared" si="11"/>
        <v>24.086796609699839</v>
      </c>
      <c r="Z12" s="73">
        <f t="shared" si="12"/>
        <v>100.8466000454913</v>
      </c>
      <c r="AA12" s="74">
        <f t="shared" si="13"/>
        <v>95.583863037653487</v>
      </c>
      <c r="AE12" s="121" t="str">
        <f t="shared" si="5"/>
        <v>990492</v>
      </c>
      <c r="AF12" s="142"/>
      <c r="AG12" s="143"/>
      <c r="AH12" s="144"/>
      <c r="AI12" s="145">
        <f t="shared" si="0"/>
        <v>990492</v>
      </c>
      <c r="AJ12" s="146">
        <f t="shared" si="6"/>
        <v>990492</v>
      </c>
      <c r="AK12" s="122"/>
      <c r="AL12" s="138">
        <f t="shared" si="7"/>
        <v>993219</v>
      </c>
      <c r="AM12" s="147">
        <f t="shared" si="7"/>
        <v>2723</v>
      </c>
      <c r="AN12" s="148">
        <f t="shared" si="8"/>
        <v>-990496</v>
      </c>
      <c r="AO12" s="149">
        <f t="shared" si="1"/>
        <v>-363.7517443995593</v>
      </c>
      <c r="AP12" s="122"/>
    </row>
    <row r="13" spans="1:42" x14ac:dyDescent="0.2">
      <c r="A13" s="66">
        <v>225</v>
      </c>
      <c r="B13" s="67">
        <v>0.375</v>
      </c>
      <c r="C13" s="68">
        <v>2014</v>
      </c>
      <c r="D13" s="68">
        <v>2</v>
      </c>
      <c r="E13" s="68">
        <v>11</v>
      </c>
      <c r="F13" s="69">
        <v>993215</v>
      </c>
      <c r="G13" s="68">
        <v>0</v>
      </c>
      <c r="H13" s="69">
        <v>223074</v>
      </c>
      <c r="I13" s="68">
        <v>0</v>
      </c>
      <c r="J13" s="68">
        <v>2</v>
      </c>
      <c r="K13" s="68">
        <v>0</v>
      </c>
      <c r="L13" s="69">
        <v>310.62709999999998</v>
      </c>
      <c r="M13" s="69">
        <v>24.3</v>
      </c>
      <c r="N13" s="70">
        <v>0</v>
      </c>
      <c r="O13" s="71">
        <v>3283</v>
      </c>
      <c r="P13" s="58">
        <f t="shared" si="2"/>
        <v>3283</v>
      </c>
      <c r="Q13" s="38">
        <v>11</v>
      </c>
      <c r="R13" s="77">
        <f t="shared" si="3"/>
        <v>8891.2279317378434</v>
      </c>
      <c r="S13" s="73">
        <f>'Mérida oeste'!F16*1000000</f>
        <v>37225.793104600001</v>
      </c>
      <c r="T13" s="74">
        <f t="shared" si="9"/>
        <v>999.10728268938146</v>
      </c>
      <c r="V13" s="78">
        <f t="shared" si="4"/>
        <v>3283</v>
      </c>
      <c r="W13" s="79">
        <f t="shared" si="10"/>
        <v>115938.06161</v>
      </c>
      <c r="Y13" s="76">
        <f t="shared" si="11"/>
        <v>29.18990129989534</v>
      </c>
      <c r="Z13" s="73">
        <f t="shared" si="12"/>
        <v>122.21227876240181</v>
      </c>
      <c r="AA13" s="74">
        <f t="shared" si="13"/>
        <v>115.8345616954412</v>
      </c>
      <c r="AE13" s="121" t="str">
        <f t="shared" si="5"/>
        <v>993215</v>
      </c>
      <c r="AF13" s="142">
        <v>225</v>
      </c>
      <c r="AG13" s="143">
        <v>11</v>
      </c>
      <c r="AH13" s="144">
        <v>993219</v>
      </c>
      <c r="AI13" s="145">
        <f t="shared" si="0"/>
        <v>993215</v>
      </c>
      <c r="AJ13" s="146">
        <f t="shared" si="6"/>
        <v>-4</v>
      </c>
      <c r="AK13" s="122"/>
      <c r="AL13" s="138">
        <f t="shared" si="7"/>
        <v>3284</v>
      </c>
      <c r="AM13" s="147">
        <f t="shared" si="7"/>
        <v>3283</v>
      </c>
      <c r="AN13" s="148">
        <f t="shared" si="8"/>
        <v>-1</v>
      </c>
      <c r="AO13" s="149">
        <f t="shared" si="1"/>
        <v>-3.0459945172098691E-4</v>
      </c>
      <c r="AP13" s="122"/>
    </row>
    <row r="14" spans="1:42" x14ac:dyDescent="0.2">
      <c r="A14" s="66">
        <v>225</v>
      </c>
      <c r="B14" s="67">
        <v>0.375</v>
      </c>
      <c r="C14" s="68">
        <v>2014</v>
      </c>
      <c r="D14" s="68">
        <v>2</v>
      </c>
      <c r="E14" s="68">
        <v>12</v>
      </c>
      <c r="F14" s="69">
        <v>996498</v>
      </c>
      <c r="G14" s="68">
        <v>0</v>
      </c>
      <c r="H14" s="69">
        <v>223221</v>
      </c>
      <c r="I14" s="68">
        <v>0</v>
      </c>
      <c r="J14" s="68">
        <v>2</v>
      </c>
      <c r="K14" s="68">
        <v>0</v>
      </c>
      <c r="L14" s="69">
        <v>310.05799999999999</v>
      </c>
      <c r="M14" s="69">
        <v>24.9</v>
      </c>
      <c r="N14" s="70">
        <v>0</v>
      </c>
      <c r="O14" s="71">
        <v>2150</v>
      </c>
      <c r="P14" s="58">
        <f t="shared" si="2"/>
        <v>2150</v>
      </c>
      <c r="Q14" s="38">
        <v>12</v>
      </c>
      <c r="R14" s="77">
        <f t="shared" si="3"/>
        <v>8995.7332446020828</v>
      </c>
      <c r="S14" s="73">
        <f>'Mérida oeste'!F17*1000000</f>
        <v>37663.335948499996</v>
      </c>
      <c r="T14" s="74">
        <f t="shared" si="9"/>
        <v>1010.850544695936</v>
      </c>
      <c r="V14" s="78">
        <f t="shared" si="4"/>
        <v>2150</v>
      </c>
      <c r="W14" s="79">
        <f t="shared" si="10"/>
        <v>75926.540500000003</v>
      </c>
      <c r="Y14" s="76">
        <f t="shared" si="11"/>
        <v>19.340826475894477</v>
      </c>
      <c r="Z14" s="73">
        <f t="shared" si="12"/>
        <v>80.976172289274984</v>
      </c>
      <c r="AA14" s="74">
        <f t="shared" si="13"/>
        <v>76.750384821303058</v>
      </c>
      <c r="AE14" s="121" t="str">
        <f t="shared" si="5"/>
        <v>996498</v>
      </c>
      <c r="AF14" s="142">
        <v>225</v>
      </c>
      <c r="AG14" s="143">
        <v>12</v>
      </c>
      <c r="AH14" s="144">
        <v>996503</v>
      </c>
      <c r="AI14" s="145">
        <f t="shared" si="0"/>
        <v>996498</v>
      </c>
      <c r="AJ14" s="146">
        <f t="shared" si="6"/>
        <v>-5</v>
      </c>
      <c r="AK14" s="122"/>
      <c r="AL14" s="138">
        <f t="shared" si="7"/>
        <v>2148</v>
      </c>
      <c r="AM14" s="147">
        <f t="shared" si="7"/>
        <v>2150</v>
      </c>
      <c r="AN14" s="148">
        <f t="shared" si="8"/>
        <v>2</v>
      </c>
      <c r="AO14" s="149">
        <f t="shared" si="1"/>
        <v>9.3023255813953494E-4</v>
      </c>
      <c r="AP14" s="122"/>
    </row>
    <row r="15" spans="1:42" x14ac:dyDescent="0.2">
      <c r="A15" s="66">
        <v>225</v>
      </c>
      <c r="B15" s="67">
        <v>0.375</v>
      </c>
      <c r="C15" s="68">
        <v>2014</v>
      </c>
      <c r="D15" s="68">
        <v>2</v>
      </c>
      <c r="E15" s="68">
        <v>13</v>
      </c>
      <c r="F15" s="69">
        <v>998648</v>
      </c>
      <c r="G15" s="68">
        <v>0</v>
      </c>
      <c r="H15" s="69">
        <v>223318</v>
      </c>
      <c r="I15" s="68">
        <v>0</v>
      </c>
      <c r="J15" s="68">
        <v>2</v>
      </c>
      <c r="K15" s="68">
        <v>0</v>
      </c>
      <c r="L15" s="69">
        <v>309.92</v>
      </c>
      <c r="M15" s="69">
        <v>23.9</v>
      </c>
      <c r="N15" s="70">
        <v>0</v>
      </c>
      <c r="O15" s="71">
        <v>3161</v>
      </c>
      <c r="P15" s="58">
        <f t="shared" si="2"/>
        <v>-996839</v>
      </c>
      <c r="Q15" s="38">
        <v>13</v>
      </c>
      <c r="R15" s="77">
        <f t="shared" si="3"/>
        <v>8930.2890577051676</v>
      </c>
      <c r="S15" s="73">
        <f>'Mérida oeste'!F18*1000000</f>
        <v>37389.334226799998</v>
      </c>
      <c r="T15" s="74">
        <f t="shared" si="9"/>
        <v>1003.4965814143296</v>
      </c>
      <c r="V15" s="78">
        <f t="shared" si="4"/>
        <v>3161</v>
      </c>
      <c r="W15" s="79">
        <f t="shared" si="10"/>
        <v>111629.67187000001</v>
      </c>
      <c r="Y15" s="76">
        <f t="shared" si="11"/>
        <v>28.228643711406033</v>
      </c>
      <c r="Z15" s="73">
        <f t="shared" si="12"/>
        <v>118.18768549091479</v>
      </c>
      <c r="AA15" s="74">
        <f t="shared" si="13"/>
        <v>112.01999410594836</v>
      </c>
      <c r="AE15" s="121" t="str">
        <f t="shared" si="5"/>
        <v>998648</v>
      </c>
      <c r="AF15" s="142">
        <v>225</v>
      </c>
      <c r="AG15" s="143">
        <v>13</v>
      </c>
      <c r="AH15" s="144">
        <v>998651</v>
      </c>
      <c r="AI15" s="145">
        <f t="shared" si="0"/>
        <v>998648</v>
      </c>
      <c r="AJ15" s="146">
        <f t="shared" si="6"/>
        <v>-3</v>
      </c>
      <c r="AK15" s="122"/>
      <c r="AL15" s="138">
        <f t="shared" si="7"/>
        <v>-996837</v>
      </c>
      <c r="AM15" s="147">
        <f t="shared" si="7"/>
        <v>-996839</v>
      </c>
      <c r="AN15" s="148">
        <f t="shared" si="8"/>
        <v>-2</v>
      </c>
      <c r="AO15" s="149">
        <f t="shared" si="1"/>
        <v>2.0063420472112347E-6</v>
      </c>
      <c r="AP15" s="122"/>
    </row>
    <row r="16" spans="1:42" x14ac:dyDescent="0.2">
      <c r="A16" s="66">
        <v>225</v>
      </c>
      <c r="B16" s="67">
        <v>0.375</v>
      </c>
      <c r="C16" s="68">
        <v>2014</v>
      </c>
      <c r="D16" s="68">
        <v>2</v>
      </c>
      <c r="E16" s="68">
        <v>14</v>
      </c>
      <c r="F16" s="69">
        <v>1809</v>
      </c>
      <c r="G16" s="68">
        <v>0</v>
      </c>
      <c r="H16" s="69">
        <v>223457</v>
      </c>
      <c r="I16" s="68">
        <v>0</v>
      </c>
      <c r="J16" s="68">
        <v>2</v>
      </c>
      <c r="K16" s="68">
        <v>0</v>
      </c>
      <c r="L16" s="69">
        <v>309.66559999999998</v>
      </c>
      <c r="M16" s="69">
        <v>20.3</v>
      </c>
      <c r="N16" s="70">
        <v>0</v>
      </c>
      <c r="O16" s="71">
        <v>3494</v>
      </c>
      <c r="P16" s="58">
        <f t="shared" si="2"/>
        <v>3494</v>
      </c>
      <c r="Q16" s="38">
        <v>14</v>
      </c>
      <c r="R16" s="77">
        <f t="shared" si="3"/>
        <v>8743.6512700630556</v>
      </c>
      <c r="S16" s="73">
        <f>'Mérida oeste'!F19*1000000</f>
        <v>36607.919137500001</v>
      </c>
      <c r="T16" s="74">
        <f t="shared" si="9"/>
        <v>982.52409321698553</v>
      </c>
      <c r="V16" s="78">
        <f t="shared" si="4"/>
        <v>3494</v>
      </c>
      <c r="W16" s="79">
        <f t="shared" si="10"/>
        <v>123389.45698</v>
      </c>
      <c r="Y16" s="76">
        <f t="shared" si="11"/>
        <v>30.550317537600318</v>
      </c>
      <c r="Z16" s="73">
        <f t="shared" si="12"/>
        <v>127.908069466425</v>
      </c>
      <c r="AA16" s="74">
        <f t="shared" si="13"/>
        <v>121.23311433181074</v>
      </c>
      <c r="AE16" s="121" t="str">
        <f t="shared" si="5"/>
        <v>1809</v>
      </c>
      <c r="AF16" s="142">
        <v>225</v>
      </c>
      <c r="AG16" s="143">
        <v>14</v>
      </c>
      <c r="AH16" s="144">
        <v>1814</v>
      </c>
      <c r="AI16" s="145">
        <f t="shared" si="0"/>
        <v>1809</v>
      </c>
      <c r="AJ16" s="146">
        <f t="shared" si="6"/>
        <v>-5</v>
      </c>
      <c r="AK16" s="122"/>
      <c r="AL16" s="138">
        <f t="shared" si="7"/>
        <v>3495</v>
      </c>
      <c r="AM16" s="147">
        <f t="shared" si="7"/>
        <v>3494</v>
      </c>
      <c r="AN16" s="148">
        <f t="shared" si="8"/>
        <v>-1</v>
      </c>
      <c r="AO16" s="149">
        <f t="shared" si="1"/>
        <v>-2.8620492272467084E-4</v>
      </c>
      <c r="AP16" s="122"/>
    </row>
    <row r="17" spans="1:42" x14ac:dyDescent="0.2">
      <c r="A17" s="66">
        <v>225</v>
      </c>
      <c r="B17" s="67">
        <v>0.375</v>
      </c>
      <c r="C17" s="68">
        <v>2014</v>
      </c>
      <c r="D17" s="68">
        <v>2</v>
      </c>
      <c r="E17" s="68">
        <v>15</v>
      </c>
      <c r="F17" s="69">
        <v>5303</v>
      </c>
      <c r="G17" s="68">
        <v>0</v>
      </c>
      <c r="H17" s="69">
        <v>223613</v>
      </c>
      <c r="I17" s="68">
        <v>0</v>
      </c>
      <c r="J17" s="68">
        <v>2</v>
      </c>
      <c r="K17" s="68">
        <v>0</v>
      </c>
      <c r="L17" s="69">
        <v>310.12470000000002</v>
      </c>
      <c r="M17" s="69">
        <v>21.7</v>
      </c>
      <c r="N17" s="70">
        <v>0</v>
      </c>
      <c r="O17" s="71">
        <v>2035</v>
      </c>
      <c r="P17" s="58">
        <f t="shared" si="2"/>
        <v>2035</v>
      </c>
      <c r="Q17" s="38">
        <v>15</v>
      </c>
      <c r="R17" s="77">
        <f t="shared" si="3"/>
        <v>8833.7430881819055</v>
      </c>
      <c r="S17" s="73">
        <f>'Mérida oeste'!F20*1000000</f>
        <v>36985.115561600003</v>
      </c>
      <c r="T17" s="74">
        <f t="shared" si="9"/>
        <v>992.64771081900074</v>
      </c>
      <c r="V17" s="78">
        <f t="shared" si="4"/>
        <v>2035</v>
      </c>
      <c r="W17" s="79">
        <f t="shared" si="10"/>
        <v>71865.353449999995</v>
      </c>
      <c r="Y17" s="76">
        <f t="shared" si="11"/>
        <v>17.976667184450179</v>
      </c>
      <c r="Z17" s="73">
        <f t="shared" si="12"/>
        <v>75.264710167856009</v>
      </c>
      <c r="AA17" s="74">
        <f t="shared" si="13"/>
        <v>71.336978589340859</v>
      </c>
      <c r="AE17" s="121" t="str">
        <f t="shared" si="5"/>
        <v>5303</v>
      </c>
      <c r="AF17" s="142">
        <v>225</v>
      </c>
      <c r="AG17" s="143">
        <v>15</v>
      </c>
      <c r="AH17" s="144">
        <v>5309</v>
      </c>
      <c r="AI17" s="145">
        <f t="shared" si="0"/>
        <v>5303</v>
      </c>
      <c r="AJ17" s="146">
        <f t="shared" si="6"/>
        <v>-6</v>
      </c>
      <c r="AK17" s="122"/>
      <c r="AL17" s="138">
        <f t="shared" si="7"/>
        <v>2029</v>
      </c>
      <c r="AM17" s="147">
        <f t="shared" si="7"/>
        <v>2035</v>
      </c>
      <c r="AN17" s="148">
        <f t="shared" si="8"/>
        <v>6</v>
      </c>
      <c r="AO17" s="149">
        <f t="shared" si="1"/>
        <v>2.9484029484029483E-3</v>
      </c>
      <c r="AP17" s="122"/>
    </row>
    <row r="18" spans="1:42" x14ac:dyDescent="0.2">
      <c r="A18" s="66">
        <v>225</v>
      </c>
      <c r="B18" s="67">
        <v>0.375</v>
      </c>
      <c r="C18" s="68">
        <v>2014</v>
      </c>
      <c r="D18" s="68">
        <v>2</v>
      </c>
      <c r="E18" s="68">
        <v>16</v>
      </c>
      <c r="F18" s="69">
        <v>7338</v>
      </c>
      <c r="G18" s="68">
        <v>0</v>
      </c>
      <c r="H18" s="69">
        <v>223705</v>
      </c>
      <c r="I18" s="68">
        <v>0</v>
      </c>
      <c r="J18" s="68">
        <v>2</v>
      </c>
      <c r="K18" s="68">
        <v>0</v>
      </c>
      <c r="L18" s="69">
        <v>310.48200000000003</v>
      </c>
      <c r="M18" s="69">
        <v>22.1</v>
      </c>
      <c r="N18" s="70">
        <v>0</v>
      </c>
      <c r="O18" s="71">
        <v>427</v>
      </c>
      <c r="P18" s="58">
        <f t="shared" si="2"/>
        <v>427</v>
      </c>
      <c r="Q18" s="38">
        <v>16</v>
      </c>
      <c r="R18" s="77">
        <f t="shared" si="3"/>
        <v>8879.0590232158211</v>
      </c>
      <c r="S18" s="73">
        <f>'Mérida oeste'!F21*1000000</f>
        <v>37174.844318399999</v>
      </c>
      <c r="T18" s="74">
        <f t="shared" si="9"/>
        <v>997.73986243876175</v>
      </c>
      <c r="V18" s="78">
        <f t="shared" si="4"/>
        <v>427</v>
      </c>
      <c r="W18" s="79">
        <f t="shared" si="10"/>
        <v>15079.364089999999</v>
      </c>
      <c r="Y18" s="76">
        <f t="shared" si="11"/>
        <v>3.7913582029131558</v>
      </c>
      <c r="Z18" s="73">
        <f t="shared" si="12"/>
        <v>15.8736585239568</v>
      </c>
      <c r="AA18" s="74">
        <f t="shared" si="13"/>
        <v>15.045282652820601</v>
      </c>
      <c r="AE18" s="121" t="str">
        <f t="shared" si="5"/>
        <v>7338</v>
      </c>
      <c r="AF18" s="142">
        <v>225</v>
      </c>
      <c r="AG18" s="143">
        <v>16</v>
      </c>
      <c r="AH18" s="144">
        <v>7338</v>
      </c>
      <c r="AI18" s="145">
        <f t="shared" si="0"/>
        <v>7338</v>
      </c>
      <c r="AJ18" s="146">
        <f t="shared" si="6"/>
        <v>0</v>
      </c>
      <c r="AK18" s="122"/>
      <c r="AL18" s="138">
        <f t="shared" si="7"/>
        <v>429</v>
      </c>
      <c r="AM18" s="147">
        <f t="shared" si="7"/>
        <v>427</v>
      </c>
      <c r="AN18" s="148">
        <f t="shared" si="8"/>
        <v>-2</v>
      </c>
      <c r="AO18" s="149">
        <f t="shared" si="1"/>
        <v>-4.6838407494145199E-3</v>
      </c>
      <c r="AP18" s="122"/>
    </row>
    <row r="19" spans="1:42" x14ac:dyDescent="0.2">
      <c r="A19" s="66">
        <v>225</v>
      </c>
      <c r="B19" s="67">
        <v>0.375</v>
      </c>
      <c r="C19" s="68">
        <v>2014</v>
      </c>
      <c r="D19" s="68">
        <v>2</v>
      </c>
      <c r="E19" s="68">
        <v>17</v>
      </c>
      <c r="F19" s="69">
        <v>7765</v>
      </c>
      <c r="G19" s="68">
        <v>0</v>
      </c>
      <c r="H19" s="69">
        <v>223723</v>
      </c>
      <c r="I19" s="68">
        <v>0</v>
      </c>
      <c r="J19" s="68">
        <v>2</v>
      </c>
      <c r="K19" s="68">
        <v>0</v>
      </c>
      <c r="L19" s="69">
        <v>311.28100000000001</v>
      </c>
      <c r="M19" s="69">
        <v>23.1</v>
      </c>
      <c r="N19" s="70">
        <v>0</v>
      </c>
      <c r="O19" s="71">
        <v>2920</v>
      </c>
      <c r="P19" s="58">
        <f t="shared" si="2"/>
        <v>2920</v>
      </c>
      <c r="Q19" s="38">
        <v>17</v>
      </c>
      <c r="R19" s="77">
        <f t="shared" si="3"/>
        <v>9127.9181938234469</v>
      </c>
      <c r="S19" s="73">
        <f>'Mérida oeste'!F22*1000000</f>
        <v>38216.767893900003</v>
      </c>
      <c r="T19" s="74">
        <f t="shared" si="9"/>
        <v>1025.7041674399406</v>
      </c>
      <c r="V19" s="78">
        <f t="shared" si="4"/>
        <v>2920</v>
      </c>
      <c r="W19" s="79">
        <f t="shared" si="10"/>
        <v>103118.8364</v>
      </c>
      <c r="Y19" s="76">
        <f t="shared" si="11"/>
        <v>26.653521125964467</v>
      </c>
      <c r="Z19" s="73">
        <f t="shared" si="12"/>
        <v>111.59296225018801</v>
      </c>
      <c r="AA19" s="74">
        <f t="shared" si="13"/>
        <v>105.76942023703745</v>
      </c>
      <c r="AE19" s="121" t="str">
        <f t="shared" si="5"/>
        <v>7765</v>
      </c>
      <c r="AF19" s="142">
        <v>225</v>
      </c>
      <c r="AG19" s="143">
        <v>17</v>
      </c>
      <c r="AH19" s="144">
        <v>7767</v>
      </c>
      <c r="AI19" s="145">
        <f t="shared" si="0"/>
        <v>7765</v>
      </c>
      <c r="AJ19" s="146">
        <f t="shared" si="6"/>
        <v>-2</v>
      </c>
      <c r="AK19" s="122"/>
      <c r="AL19" s="138">
        <f t="shared" si="7"/>
        <v>2923</v>
      </c>
      <c r="AM19" s="147">
        <f t="shared" si="7"/>
        <v>2920</v>
      </c>
      <c r="AN19" s="148">
        <f t="shared" si="8"/>
        <v>-3</v>
      </c>
      <c r="AO19" s="149">
        <f t="shared" si="1"/>
        <v>-1.0273972602739725E-3</v>
      </c>
      <c r="AP19" s="122"/>
    </row>
    <row r="20" spans="1:42" x14ac:dyDescent="0.2">
      <c r="A20" s="66">
        <v>225</v>
      </c>
      <c r="B20" s="67">
        <v>0.375</v>
      </c>
      <c r="C20" s="68">
        <v>2014</v>
      </c>
      <c r="D20" s="68">
        <v>2</v>
      </c>
      <c r="E20" s="68">
        <v>18</v>
      </c>
      <c r="F20" s="69">
        <v>10685</v>
      </c>
      <c r="G20" s="68">
        <v>0</v>
      </c>
      <c r="H20" s="69">
        <v>223853</v>
      </c>
      <c r="I20" s="68">
        <v>0</v>
      </c>
      <c r="J20" s="68">
        <v>2</v>
      </c>
      <c r="K20" s="68">
        <v>0</v>
      </c>
      <c r="L20" s="69">
        <v>312.40159999999997</v>
      </c>
      <c r="M20" s="69">
        <v>23.5</v>
      </c>
      <c r="N20" s="70">
        <v>0</v>
      </c>
      <c r="O20" s="71">
        <v>3447</v>
      </c>
      <c r="P20" s="58">
        <f t="shared" si="2"/>
        <v>3447</v>
      </c>
      <c r="Q20" s="38">
        <v>18</v>
      </c>
      <c r="R20" s="77">
        <f t="shared" si="3"/>
        <v>8666.0101696522415</v>
      </c>
      <c r="S20" s="73">
        <f>'Mérida oeste'!F23*1000000</f>
        <v>36282.851378300002</v>
      </c>
      <c r="T20" s="74">
        <f t="shared" si="9"/>
        <v>973.79956276382234</v>
      </c>
      <c r="V20" s="78">
        <f t="shared" si="4"/>
        <v>3447</v>
      </c>
      <c r="W20" s="79">
        <f t="shared" si="10"/>
        <v>121729.66748999999</v>
      </c>
      <c r="Y20" s="76">
        <f t="shared" si="11"/>
        <v>29.871737054791275</v>
      </c>
      <c r="Z20" s="73">
        <f t="shared" si="12"/>
        <v>125.06698870100011</v>
      </c>
      <c r="AA20" s="74">
        <f t="shared" si="13"/>
        <v>118.54029697714748</v>
      </c>
      <c r="AE20" s="121" t="str">
        <f t="shared" si="5"/>
        <v>10685</v>
      </c>
      <c r="AF20" s="142">
        <v>225</v>
      </c>
      <c r="AG20" s="143">
        <v>18</v>
      </c>
      <c r="AH20" s="144">
        <v>10690</v>
      </c>
      <c r="AI20" s="145">
        <f t="shared" si="0"/>
        <v>10685</v>
      </c>
      <c r="AJ20" s="146">
        <f t="shared" si="6"/>
        <v>-5</v>
      </c>
      <c r="AK20" s="122"/>
      <c r="AL20" s="138">
        <f t="shared" si="7"/>
        <v>3451</v>
      </c>
      <c r="AM20" s="147">
        <f t="shared" si="7"/>
        <v>3447</v>
      </c>
      <c r="AN20" s="148">
        <f t="shared" si="8"/>
        <v>-4</v>
      </c>
      <c r="AO20" s="149">
        <f t="shared" si="1"/>
        <v>-1.1604293588627793E-3</v>
      </c>
      <c r="AP20" s="122"/>
    </row>
    <row r="21" spans="1:42" x14ac:dyDescent="0.2">
      <c r="A21" s="66">
        <v>225</v>
      </c>
      <c r="B21" s="67">
        <v>0.375</v>
      </c>
      <c r="C21" s="68">
        <v>2014</v>
      </c>
      <c r="D21" s="68">
        <v>2</v>
      </c>
      <c r="E21" s="68">
        <v>19</v>
      </c>
      <c r="F21" s="69">
        <v>14132</v>
      </c>
      <c r="G21" s="68">
        <v>0</v>
      </c>
      <c r="H21" s="69">
        <v>224007</v>
      </c>
      <c r="I21" s="68">
        <v>0</v>
      </c>
      <c r="J21" s="68">
        <v>2</v>
      </c>
      <c r="K21" s="68">
        <v>0</v>
      </c>
      <c r="L21" s="69">
        <v>312.14780000000002</v>
      </c>
      <c r="M21" s="69">
        <v>24.6</v>
      </c>
      <c r="N21" s="70">
        <v>0</v>
      </c>
      <c r="O21" s="71">
        <v>3902</v>
      </c>
      <c r="P21" s="58">
        <f t="shared" si="2"/>
        <v>3902</v>
      </c>
      <c r="Q21" s="38">
        <v>19</v>
      </c>
      <c r="R21" s="77">
        <f t="shared" si="3"/>
        <v>8551.6016764832311</v>
      </c>
      <c r="S21" s="73">
        <f>'Mérida oeste'!F24*1000000</f>
        <v>35803.845899099993</v>
      </c>
      <c r="T21" s="74">
        <f t="shared" si="9"/>
        <v>960.94348038642067</v>
      </c>
      <c r="V21" s="78">
        <f t="shared" si="4"/>
        <v>3902</v>
      </c>
      <c r="W21" s="79">
        <f t="shared" si="10"/>
        <v>137797.84234</v>
      </c>
      <c r="Y21" s="76">
        <f t="shared" si="11"/>
        <v>33.368349741637566</v>
      </c>
      <c r="Z21" s="73">
        <f t="shared" si="12"/>
        <v>139.70660669828817</v>
      </c>
      <c r="AA21" s="74">
        <f t="shared" si="13"/>
        <v>132.41593820793889</v>
      </c>
      <c r="AE21" s="121" t="str">
        <f t="shared" si="5"/>
        <v>14132</v>
      </c>
      <c r="AF21" s="142">
        <v>225</v>
      </c>
      <c r="AG21" s="143">
        <v>19</v>
      </c>
      <c r="AH21" s="144">
        <v>14141</v>
      </c>
      <c r="AI21" s="145">
        <f t="shared" si="0"/>
        <v>14132</v>
      </c>
      <c r="AJ21" s="146">
        <f t="shared" si="6"/>
        <v>-9</v>
      </c>
      <c r="AK21" s="122"/>
      <c r="AL21" s="138">
        <f t="shared" si="7"/>
        <v>3898</v>
      </c>
      <c r="AM21" s="147">
        <f t="shared" si="7"/>
        <v>3902</v>
      </c>
      <c r="AN21" s="148">
        <f t="shared" si="8"/>
        <v>4</v>
      </c>
      <c r="AO21" s="149">
        <f t="shared" si="1"/>
        <v>1.0251153254741158E-3</v>
      </c>
      <c r="AP21" s="122"/>
    </row>
    <row r="22" spans="1:42" x14ac:dyDescent="0.2">
      <c r="A22" s="66">
        <v>225</v>
      </c>
      <c r="B22" s="67">
        <v>0.375</v>
      </c>
      <c r="C22" s="68">
        <v>2014</v>
      </c>
      <c r="D22" s="68">
        <v>2</v>
      </c>
      <c r="E22" s="68">
        <v>20</v>
      </c>
      <c r="F22" s="69">
        <v>18034</v>
      </c>
      <c r="G22" s="68">
        <v>0</v>
      </c>
      <c r="H22" s="69">
        <v>224182</v>
      </c>
      <c r="I22" s="68">
        <v>0</v>
      </c>
      <c r="J22" s="68">
        <v>2</v>
      </c>
      <c r="K22" s="68">
        <v>0</v>
      </c>
      <c r="L22" s="69">
        <v>311.84789999999998</v>
      </c>
      <c r="M22" s="69">
        <v>25.3</v>
      </c>
      <c r="N22" s="70">
        <v>0</v>
      </c>
      <c r="O22" s="71">
        <v>2697</v>
      </c>
      <c r="P22" s="58">
        <f t="shared" si="2"/>
        <v>2697</v>
      </c>
      <c r="Q22" s="38">
        <v>20</v>
      </c>
      <c r="R22" s="77">
        <f t="shared" si="3"/>
        <v>8446.5274885115123</v>
      </c>
      <c r="S22" s="73">
        <f>'Mérida oeste'!F25*1000000</f>
        <v>35363.921288899997</v>
      </c>
      <c r="T22" s="74">
        <f t="shared" si="9"/>
        <v>949.13629388403865</v>
      </c>
      <c r="V22" s="78">
        <f t="shared" si="4"/>
        <v>2697</v>
      </c>
      <c r="W22" s="79">
        <f t="shared" si="10"/>
        <v>95243.664990000005</v>
      </c>
      <c r="Y22" s="76">
        <f t="shared" si="11"/>
        <v>22.78028463651555</v>
      </c>
      <c r="Z22" s="73">
        <f t="shared" si="12"/>
        <v>95.376495716163291</v>
      </c>
      <c r="AA22" s="74">
        <f t="shared" si="13"/>
        <v>90.399219204541566</v>
      </c>
      <c r="AE22" s="121" t="str">
        <f t="shared" si="5"/>
        <v>18034</v>
      </c>
      <c r="AF22" s="142">
        <v>225</v>
      </c>
      <c r="AG22" s="143">
        <v>20</v>
      </c>
      <c r="AH22" s="144">
        <v>18039</v>
      </c>
      <c r="AI22" s="145">
        <f t="shared" si="0"/>
        <v>18034</v>
      </c>
      <c r="AJ22" s="146">
        <f t="shared" si="6"/>
        <v>-5</v>
      </c>
      <c r="AK22" s="122"/>
      <c r="AL22" s="138">
        <f t="shared" si="7"/>
        <v>2697</v>
      </c>
      <c r="AM22" s="147">
        <f t="shared" si="7"/>
        <v>2697</v>
      </c>
      <c r="AN22" s="148">
        <f t="shared" si="8"/>
        <v>0</v>
      </c>
      <c r="AO22" s="149">
        <f t="shared" si="1"/>
        <v>0</v>
      </c>
      <c r="AP22" s="122"/>
    </row>
    <row r="23" spans="1:42" x14ac:dyDescent="0.2">
      <c r="A23" s="66">
        <v>225</v>
      </c>
      <c r="B23" s="67">
        <v>0.375</v>
      </c>
      <c r="C23" s="68">
        <v>2014</v>
      </c>
      <c r="D23" s="68">
        <v>2</v>
      </c>
      <c r="E23" s="68">
        <v>21</v>
      </c>
      <c r="F23" s="69">
        <v>20731</v>
      </c>
      <c r="G23" s="68">
        <v>0</v>
      </c>
      <c r="H23" s="69">
        <v>224303</v>
      </c>
      <c r="I23" s="68">
        <v>0</v>
      </c>
      <c r="J23" s="68">
        <v>2</v>
      </c>
      <c r="K23" s="68">
        <v>0</v>
      </c>
      <c r="L23" s="69">
        <v>305.64319999999998</v>
      </c>
      <c r="M23" s="69">
        <v>26.1</v>
      </c>
      <c r="N23" s="70">
        <v>0</v>
      </c>
      <c r="O23" s="71">
        <v>3310</v>
      </c>
      <c r="P23" s="58">
        <f t="shared" si="2"/>
        <v>3310</v>
      </c>
      <c r="Q23" s="38">
        <v>21</v>
      </c>
      <c r="R23" s="77">
        <f t="shared" si="3"/>
        <v>8502.1013041702499</v>
      </c>
      <c r="S23" s="73">
        <f>'Mérida oeste'!F26*1000000</f>
        <v>35596.5977403</v>
      </c>
      <c r="T23" s="74">
        <f t="shared" si="9"/>
        <v>955.38112354961095</v>
      </c>
      <c r="V23" s="78">
        <f t="shared" si="4"/>
        <v>3310</v>
      </c>
      <c r="W23" s="79">
        <f t="shared" si="10"/>
        <v>116891.5577</v>
      </c>
      <c r="Y23" s="76">
        <f t="shared" si="11"/>
        <v>28.141955316803525</v>
      </c>
      <c r="Z23" s="73">
        <f t="shared" si="12"/>
        <v>117.824738520393</v>
      </c>
      <c r="AA23" s="74">
        <f t="shared" si="13"/>
        <v>111.67598772889018</v>
      </c>
      <c r="AE23" s="121" t="str">
        <f t="shared" si="5"/>
        <v>20731</v>
      </c>
      <c r="AF23" s="142">
        <v>225</v>
      </c>
      <c r="AG23" s="143">
        <v>21</v>
      </c>
      <c r="AH23" s="144">
        <v>20736</v>
      </c>
      <c r="AI23" s="145">
        <f t="shared" si="0"/>
        <v>20731</v>
      </c>
      <c r="AJ23" s="146">
        <f t="shared" si="6"/>
        <v>-5</v>
      </c>
      <c r="AK23" s="122"/>
      <c r="AL23" s="138">
        <f t="shared" si="7"/>
        <v>3309</v>
      </c>
      <c r="AM23" s="147">
        <f t="shared" si="7"/>
        <v>3310</v>
      </c>
      <c r="AN23" s="148">
        <f t="shared" si="8"/>
        <v>1</v>
      </c>
      <c r="AO23" s="149">
        <f t="shared" si="1"/>
        <v>3.0211480362537764E-4</v>
      </c>
      <c r="AP23" s="122"/>
    </row>
    <row r="24" spans="1:42" x14ac:dyDescent="0.2">
      <c r="A24" s="66">
        <v>225</v>
      </c>
      <c r="B24" s="67">
        <v>0.375</v>
      </c>
      <c r="C24" s="68">
        <v>2014</v>
      </c>
      <c r="D24" s="68">
        <v>2</v>
      </c>
      <c r="E24" s="68">
        <v>22</v>
      </c>
      <c r="F24" s="69">
        <v>24041</v>
      </c>
      <c r="G24" s="68">
        <v>0</v>
      </c>
      <c r="H24" s="69">
        <v>224453</v>
      </c>
      <c r="I24" s="68">
        <v>0</v>
      </c>
      <c r="J24" s="68">
        <v>2</v>
      </c>
      <c r="K24" s="68">
        <v>0</v>
      </c>
      <c r="L24" s="69">
        <v>309.58269999999999</v>
      </c>
      <c r="M24" s="69">
        <v>25.9</v>
      </c>
      <c r="N24" s="70">
        <v>0</v>
      </c>
      <c r="O24" s="71">
        <v>1421</v>
      </c>
      <c r="P24" s="58">
        <f t="shared" si="2"/>
        <v>1421</v>
      </c>
      <c r="Q24" s="38">
        <v>22</v>
      </c>
      <c r="R24" s="77">
        <f t="shared" si="3"/>
        <v>8468.8439043661037</v>
      </c>
      <c r="S24" s="73">
        <f>'Mérida oeste'!F27*1000000</f>
        <v>35457.355658799999</v>
      </c>
      <c r="T24" s="74">
        <f t="shared" si="9"/>
        <v>951.64398953361911</v>
      </c>
      <c r="V24" s="78">
        <f t="shared" si="4"/>
        <v>1421</v>
      </c>
      <c r="W24" s="79">
        <f t="shared" si="10"/>
        <v>50182.146070000003</v>
      </c>
      <c r="Y24" s="76">
        <f t="shared" si="11"/>
        <v>12.034227188104232</v>
      </c>
      <c r="Z24" s="73">
        <f t="shared" si="12"/>
        <v>50.384902391154796</v>
      </c>
      <c r="AA24" s="74">
        <f t="shared" si="13"/>
        <v>47.755537689413629</v>
      </c>
      <c r="AE24" s="121" t="str">
        <f t="shared" si="5"/>
        <v>24041</v>
      </c>
      <c r="AF24" s="142">
        <v>225</v>
      </c>
      <c r="AG24" s="143">
        <v>22</v>
      </c>
      <c r="AH24" s="144">
        <v>24045</v>
      </c>
      <c r="AI24" s="145">
        <f t="shared" si="0"/>
        <v>24041</v>
      </c>
      <c r="AJ24" s="146">
        <f t="shared" si="6"/>
        <v>-4</v>
      </c>
      <c r="AK24" s="122"/>
      <c r="AL24" s="138">
        <f t="shared" si="7"/>
        <v>1417</v>
      </c>
      <c r="AM24" s="147">
        <f t="shared" si="7"/>
        <v>1421</v>
      </c>
      <c r="AN24" s="148">
        <f t="shared" si="8"/>
        <v>4</v>
      </c>
      <c r="AO24" s="149">
        <f t="shared" si="1"/>
        <v>2.8149190710767065E-3</v>
      </c>
      <c r="AP24" s="122"/>
    </row>
    <row r="25" spans="1:42" x14ac:dyDescent="0.2">
      <c r="A25" s="66">
        <v>225</v>
      </c>
      <c r="B25" s="67">
        <v>0.375</v>
      </c>
      <c r="C25" s="68">
        <v>2014</v>
      </c>
      <c r="D25" s="68">
        <v>2</v>
      </c>
      <c r="E25" s="68">
        <v>23</v>
      </c>
      <c r="F25" s="69">
        <v>25462</v>
      </c>
      <c r="G25" s="68">
        <v>0</v>
      </c>
      <c r="H25" s="69">
        <v>224518</v>
      </c>
      <c r="I25" s="68">
        <v>0</v>
      </c>
      <c r="J25" s="68">
        <v>2</v>
      </c>
      <c r="K25" s="68">
        <v>0</v>
      </c>
      <c r="L25" s="69">
        <v>310.16050000000001</v>
      </c>
      <c r="M25" s="69">
        <v>26.2</v>
      </c>
      <c r="N25" s="70">
        <v>0</v>
      </c>
      <c r="O25" s="71">
        <v>318</v>
      </c>
      <c r="P25" s="58">
        <f t="shared" si="2"/>
        <v>318</v>
      </c>
      <c r="Q25" s="38">
        <v>23</v>
      </c>
      <c r="R25" s="77">
        <f t="shared" si="3"/>
        <v>8569.9267134804631</v>
      </c>
      <c r="S25" s="73">
        <f>'Mérida oeste'!F28*1000000</f>
        <v>35880.569164</v>
      </c>
      <c r="T25" s="74">
        <f t="shared" si="9"/>
        <v>963.00266479379957</v>
      </c>
      <c r="V25" s="78">
        <f t="shared" si="4"/>
        <v>318</v>
      </c>
      <c r="W25" s="79">
        <f t="shared" si="10"/>
        <v>11230.065059999999</v>
      </c>
      <c r="Y25" s="76">
        <f t="shared" si="11"/>
        <v>2.7252366948867874</v>
      </c>
      <c r="Z25" s="73">
        <f t="shared" si="12"/>
        <v>11.410020994152001</v>
      </c>
      <c r="AA25" s="74">
        <f t="shared" si="13"/>
        <v>10.814582578587739</v>
      </c>
      <c r="AE25" s="121" t="str">
        <f t="shared" si="5"/>
        <v>25462</v>
      </c>
      <c r="AF25" s="142">
        <v>225</v>
      </c>
      <c r="AG25" s="143">
        <v>23</v>
      </c>
      <c r="AH25" s="144">
        <v>25462</v>
      </c>
      <c r="AI25" s="145">
        <f t="shared" si="0"/>
        <v>25462</v>
      </c>
      <c r="AJ25" s="146">
        <f t="shared" si="6"/>
        <v>0</v>
      </c>
      <c r="AK25" s="122"/>
      <c r="AL25" s="138">
        <f t="shared" si="7"/>
        <v>325</v>
      </c>
      <c r="AM25" s="147">
        <f t="shared" si="7"/>
        <v>318</v>
      </c>
      <c r="AN25" s="148">
        <f t="shared" si="8"/>
        <v>-7</v>
      </c>
      <c r="AO25" s="149">
        <f t="shared" si="1"/>
        <v>-2.20125786163522E-2</v>
      </c>
      <c r="AP25" s="122"/>
    </row>
    <row r="26" spans="1:42" x14ac:dyDescent="0.2">
      <c r="A26" s="66">
        <v>225</v>
      </c>
      <c r="B26" s="67">
        <v>0.375</v>
      </c>
      <c r="C26" s="68">
        <v>2014</v>
      </c>
      <c r="D26" s="68">
        <v>2</v>
      </c>
      <c r="E26" s="68">
        <v>24</v>
      </c>
      <c r="F26" s="69">
        <v>25780</v>
      </c>
      <c r="G26" s="68">
        <v>0</v>
      </c>
      <c r="H26" s="69">
        <v>224532</v>
      </c>
      <c r="I26" s="68">
        <v>0</v>
      </c>
      <c r="J26" s="68">
        <v>2</v>
      </c>
      <c r="K26" s="68">
        <v>0</v>
      </c>
      <c r="L26" s="69">
        <v>310.65870000000001</v>
      </c>
      <c r="M26" s="69">
        <v>27.4</v>
      </c>
      <c r="N26" s="70">
        <v>0</v>
      </c>
      <c r="O26" s="71">
        <v>3276</v>
      </c>
      <c r="P26" s="58">
        <f t="shared" si="2"/>
        <v>3276</v>
      </c>
      <c r="Q26" s="38">
        <v>24</v>
      </c>
      <c r="R26" s="77">
        <f t="shared" si="3"/>
        <v>8418.99529870068</v>
      </c>
      <c r="S26" s="73">
        <f>'Mérida oeste'!F29*1000000</f>
        <v>35248.649516600002</v>
      </c>
      <c r="T26" s="74">
        <f t="shared" si="9"/>
        <v>946.04250171499541</v>
      </c>
      <c r="V26" s="78">
        <f t="shared" si="4"/>
        <v>3276</v>
      </c>
      <c r="W26" s="79">
        <f t="shared" si="10"/>
        <v>115690.85892</v>
      </c>
      <c r="Y26" s="76">
        <f t="shared" si="11"/>
        <v>27.580628598543427</v>
      </c>
      <c r="Z26" s="73">
        <f t="shared" si="12"/>
        <v>115.4745758163816</v>
      </c>
      <c r="AA26" s="74">
        <f t="shared" si="13"/>
        <v>109.44846959823339</v>
      </c>
      <c r="AE26" s="121" t="str">
        <f t="shared" si="5"/>
        <v>25780</v>
      </c>
      <c r="AF26" s="142">
        <v>225</v>
      </c>
      <c r="AG26" s="143">
        <v>24</v>
      </c>
      <c r="AH26" s="144">
        <v>25787</v>
      </c>
      <c r="AI26" s="145">
        <f t="shared" si="0"/>
        <v>25780</v>
      </c>
      <c r="AJ26" s="146">
        <f t="shared" si="6"/>
        <v>-7</v>
      </c>
      <c r="AK26" s="122"/>
      <c r="AL26" s="138">
        <f t="shared" si="7"/>
        <v>3275</v>
      </c>
      <c r="AM26" s="147">
        <f t="shared" si="7"/>
        <v>3276</v>
      </c>
      <c r="AN26" s="148">
        <f t="shared" si="8"/>
        <v>1</v>
      </c>
      <c r="AO26" s="149">
        <f t="shared" si="1"/>
        <v>3.0525030525030525E-4</v>
      </c>
      <c r="AP26" s="122"/>
    </row>
    <row r="27" spans="1:42" x14ac:dyDescent="0.2">
      <c r="A27" s="66">
        <v>225</v>
      </c>
      <c r="B27" s="67">
        <v>0.375</v>
      </c>
      <c r="C27" s="68">
        <v>2014</v>
      </c>
      <c r="D27" s="68">
        <v>2</v>
      </c>
      <c r="E27" s="68">
        <v>25</v>
      </c>
      <c r="F27" s="69">
        <v>29056</v>
      </c>
      <c r="G27" s="68">
        <v>0</v>
      </c>
      <c r="H27" s="69">
        <v>224680</v>
      </c>
      <c r="I27" s="68">
        <v>0</v>
      </c>
      <c r="J27" s="68">
        <v>2</v>
      </c>
      <c r="K27" s="68">
        <v>0</v>
      </c>
      <c r="L27" s="69">
        <v>309.94220000000001</v>
      </c>
      <c r="M27" s="69">
        <v>26.6</v>
      </c>
      <c r="N27" s="70">
        <v>0</v>
      </c>
      <c r="O27" s="71">
        <v>1914</v>
      </c>
      <c r="P27" s="58">
        <f t="shared" si="2"/>
        <v>1914</v>
      </c>
      <c r="Q27" s="38">
        <v>25</v>
      </c>
      <c r="R27" s="77">
        <f t="shared" si="3"/>
        <v>8508.0300037976485</v>
      </c>
      <c r="S27" s="73">
        <f>'Mérida oeste'!F30*1000000</f>
        <v>35621.420019899997</v>
      </c>
      <c r="T27" s="74">
        <f t="shared" si="9"/>
        <v>956.0473315267418</v>
      </c>
      <c r="V27" s="78">
        <f t="shared" si="4"/>
        <v>1914</v>
      </c>
      <c r="W27" s="79">
        <f t="shared" si="10"/>
        <v>67592.278380000003</v>
      </c>
      <c r="Y27" s="76">
        <f t="shared" si="11"/>
        <v>16.2843694272687</v>
      </c>
      <c r="Z27" s="73">
        <f t="shared" si="12"/>
        <v>68.179397918088597</v>
      </c>
      <c r="AA27" s="74">
        <f t="shared" si="13"/>
        <v>64.621417377011682</v>
      </c>
      <c r="AE27" s="121" t="str">
        <f t="shared" si="5"/>
        <v>29056</v>
      </c>
      <c r="AF27" s="142">
        <v>225</v>
      </c>
      <c r="AG27" s="143">
        <v>25</v>
      </c>
      <c r="AH27" s="144">
        <v>29062</v>
      </c>
      <c r="AI27" s="145">
        <f t="shared" si="0"/>
        <v>29056</v>
      </c>
      <c r="AJ27" s="146">
        <f t="shared" si="6"/>
        <v>-6</v>
      </c>
      <c r="AK27" s="122"/>
      <c r="AL27" s="138">
        <f t="shared" si="7"/>
        <v>1919</v>
      </c>
      <c r="AM27" s="147">
        <f t="shared" si="7"/>
        <v>1914</v>
      </c>
      <c r="AN27" s="148">
        <f t="shared" si="8"/>
        <v>-5</v>
      </c>
      <c r="AO27" s="149">
        <f t="shared" si="1"/>
        <v>-2.6123301985370951E-3</v>
      </c>
      <c r="AP27" s="122"/>
    </row>
    <row r="28" spans="1:42" x14ac:dyDescent="0.2">
      <c r="A28" s="66">
        <v>225</v>
      </c>
      <c r="B28" s="67">
        <v>0.375</v>
      </c>
      <c r="C28" s="68">
        <v>2014</v>
      </c>
      <c r="D28" s="68">
        <v>2</v>
      </c>
      <c r="E28" s="68">
        <v>26</v>
      </c>
      <c r="F28" s="69">
        <v>30970</v>
      </c>
      <c r="G28" s="68">
        <v>0</v>
      </c>
      <c r="H28" s="69">
        <v>224767</v>
      </c>
      <c r="I28" s="68">
        <v>0</v>
      </c>
      <c r="J28" s="68">
        <v>2</v>
      </c>
      <c r="K28" s="68">
        <v>0</v>
      </c>
      <c r="L28" s="69">
        <v>310.1816</v>
      </c>
      <c r="M28" s="69">
        <v>26.6</v>
      </c>
      <c r="N28" s="70">
        <v>0</v>
      </c>
      <c r="O28" s="71">
        <v>3239</v>
      </c>
      <c r="P28" s="58">
        <f t="shared" si="2"/>
        <v>3239</v>
      </c>
      <c r="Q28" s="38">
        <v>26</v>
      </c>
      <c r="R28" s="77">
        <f t="shared" si="3"/>
        <v>8435.396407566639</v>
      </c>
      <c r="S28" s="73">
        <f>'Mérida oeste'!F31*1000000</f>
        <v>35317.317679200001</v>
      </c>
      <c r="T28" s="74">
        <f t="shared" si="9"/>
        <v>947.88549431826323</v>
      </c>
      <c r="V28" s="78">
        <f t="shared" si="4"/>
        <v>3239</v>
      </c>
      <c r="W28" s="79">
        <f t="shared" si="10"/>
        <v>114384.21613</v>
      </c>
      <c r="Y28" s="76">
        <f t="shared" si="11"/>
        <v>27.322248964108343</v>
      </c>
      <c r="Z28" s="73">
        <f t="shared" si="12"/>
        <v>114.3927919629288</v>
      </c>
      <c r="AA28" s="74">
        <f t="shared" si="13"/>
        <v>108.42313924859211</v>
      </c>
      <c r="AE28" s="121" t="str">
        <f t="shared" si="5"/>
        <v>30970</v>
      </c>
      <c r="AF28" s="142">
        <v>225</v>
      </c>
      <c r="AG28" s="143">
        <v>26</v>
      </c>
      <c r="AH28" s="144">
        <v>30981</v>
      </c>
      <c r="AI28" s="145">
        <f t="shared" si="0"/>
        <v>30970</v>
      </c>
      <c r="AJ28" s="146">
        <f t="shared" si="6"/>
        <v>-11</v>
      </c>
      <c r="AK28" s="122"/>
      <c r="AL28" s="138">
        <f t="shared" si="7"/>
        <v>3232</v>
      </c>
      <c r="AM28" s="147">
        <f t="shared" si="7"/>
        <v>3239</v>
      </c>
      <c r="AN28" s="148">
        <f t="shared" si="8"/>
        <v>7</v>
      </c>
      <c r="AO28" s="149">
        <f t="shared" si="1"/>
        <v>2.1611608521148501E-3</v>
      </c>
      <c r="AP28" s="122"/>
    </row>
    <row r="29" spans="1:42" x14ac:dyDescent="0.2">
      <c r="A29" s="66">
        <v>225</v>
      </c>
      <c r="B29" s="67">
        <v>0.375</v>
      </c>
      <c r="C29" s="68">
        <v>2014</v>
      </c>
      <c r="D29" s="68">
        <v>2</v>
      </c>
      <c r="E29" s="68">
        <v>27</v>
      </c>
      <c r="F29" s="69">
        <v>34209</v>
      </c>
      <c r="G29" s="68">
        <v>0</v>
      </c>
      <c r="H29" s="69">
        <v>224912</v>
      </c>
      <c r="I29" s="68">
        <v>0</v>
      </c>
      <c r="J29" s="68">
        <v>2</v>
      </c>
      <c r="K29" s="68">
        <v>0</v>
      </c>
      <c r="L29" s="69">
        <v>311.33370000000002</v>
      </c>
      <c r="M29" s="69">
        <v>26.1</v>
      </c>
      <c r="N29" s="70">
        <v>0</v>
      </c>
      <c r="O29" s="71">
        <v>3341</v>
      </c>
      <c r="P29" s="58">
        <f t="shared" si="2"/>
        <v>3341</v>
      </c>
      <c r="Q29" s="38">
        <v>27</v>
      </c>
      <c r="R29" s="77">
        <f t="shared" si="3"/>
        <v>8304.816780452853</v>
      </c>
      <c r="S29" s="73">
        <f>'Mérida oeste'!F32*1000000</f>
        <v>34770.606896400001</v>
      </c>
      <c r="T29" s="74">
        <f t="shared" si="9"/>
        <v>933.21226161948709</v>
      </c>
      <c r="V29" s="78">
        <f t="shared" si="4"/>
        <v>3341</v>
      </c>
      <c r="W29" s="79">
        <f t="shared" si="10"/>
        <v>117986.31247</v>
      </c>
      <c r="Y29" s="76">
        <f t="shared" si="11"/>
        <v>27.746392863492982</v>
      </c>
      <c r="Z29" s="73">
        <f t="shared" si="12"/>
        <v>116.16859764087241</v>
      </c>
      <c r="AA29" s="74">
        <f t="shared" si="13"/>
        <v>110.1062735002722</v>
      </c>
      <c r="AE29" s="121" t="str">
        <f t="shared" si="5"/>
        <v>34209</v>
      </c>
      <c r="AF29" s="142">
        <v>225</v>
      </c>
      <c r="AG29" s="143">
        <v>27</v>
      </c>
      <c r="AH29" s="144">
        <v>34213</v>
      </c>
      <c r="AI29" s="145">
        <f t="shared" si="0"/>
        <v>34209</v>
      </c>
      <c r="AJ29" s="146">
        <f t="shared" si="6"/>
        <v>-4</v>
      </c>
      <c r="AK29" s="122"/>
      <c r="AL29" s="138">
        <f t="shared" si="7"/>
        <v>3349</v>
      </c>
      <c r="AM29" s="147">
        <f t="shared" si="7"/>
        <v>3341</v>
      </c>
      <c r="AN29" s="148">
        <f t="shared" si="8"/>
        <v>-8</v>
      </c>
      <c r="AO29" s="149">
        <f t="shared" si="1"/>
        <v>-2.3944926668662079E-3</v>
      </c>
      <c r="AP29" s="122"/>
    </row>
    <row r="30" spans="1:42" x14ac:dyDescent="0.2">
      <c r="A30" s="66">
        <v>225</v>
      </c>
      <c r="B30" s="67">
        <v>0.375</v>
      </c>
      <c r="C30" s="68">
        <v>2014</v>
      </c>
      <c r="D30" s="68">
        <v>2</v>
      </c>
      <c r="E30" s="68">
        <v>28</v>
      </c>
      <c r="F30" s="69">
        <v>37550</v>
      </c>
      <c r="G30" s="68">
        <v>0</v>
      </c>
      <c r="H30" s="69">
        <v>225062</v>
      </c>
      <c r="I30" s="68">
        <v>0</v>
      </c>
      <c r="J30" s="68">
        <v>2</v>
      </c>
      <c r="K30" s="68">
        <v>0</v>
      </c>
      <c r="L30" s="69">
        <v>312.07420000000002</v>
      </c>
      <c r="M30" s="69">
        <v>25.3</v>
      </c>
      <c r="N30" s="70">
        <v>0</v>
      </c>
      <c r="O30" s="71">
        <v>2918</v>
      </c>
      <c r="P30" s="58">
        <f t="shared" si="2"/>
        <v>2918</v>
      </c>
      <c r="Q30" s="38">
        <v>28</v>
      </c>
      <c r="R30" s="77">
        <f t="shared" si="3"/>
        <v>8256.3868934269613</v>
      </c>
      <c r="S30" s="73">
        <f>'Mérida oeste'!F33*1000000</f>
        <v>34567.8406454</v>
      </c>
      <c r="T30" s="74">
        <f t="shared" si="9"/>
        <v>927.77019521438763</v>
      </c>
      <c r="V30" s="78">
        <f t="shared" si="4"/>
        <v>2918</v>
      </c>
      <c r="W30" s="79">
        <f t="shared" si="10"/>
        <v>103048.20706</v>
      </c>
      <c r="Y30" s="76">
        <f t="shared" si="11"/>
        <v>24.092136955019871</v>
      </c>
      <c r="Z30" s="73">
        <f t="shared" si="12"/>
        <v>100.8689590032772</v>
      </c>
      <c r="AA30" s="74">
        <f t="shared" si="13"/>
        <v>95.605055180548831</v>
      </c>
      <c r="AE30" s="121" t="str">
        <f t="shared" si="5"/>
        <v>37550</v>
      </c>
      <c r="AF30" s="142">
        <v>225</v>
      </c>
      <c r="AG30" s="143">
        <v>28</v>
      </c>
      <c r="AH30" s="144">
        <v>37562</v>
      </c>
      <c r="AI30" s="145">
        <f t="shared" si="0"/>
        <v>37550</v>
      </c>
      <c r="AJ30" s="146">
        <f t="shared" si="6"/>
        <v>-12</v>
      </c>
      <c r="AK30" s="122"/>
      <c r="AL30" s="138">
        <f t="shared" si="7"/>
        <v>2906</v>
      </c>
      <c r="AM30" s="147">
        <f t="shared" si="7"/>
        <v>2918</v>
      </c>
      <c r="AN30" s="148">
        <f t="shared" si="8"/>
        <v>12</v>
      </c>
      <c r="AO30" s="149">
        <f t="shared" si="1"/>
        <v>4.1124057573680602E-3</v>
      </c>
      <c r="AP30" s="122"/>
    </row>
    <row r="31" spans="1:42" x14ac:dyDescent="0.2">
      <c r="A31" s="66">
        <v>225</v>
      </c>
      <c r="B31" s="67">
        <v>0.375</v>
      </c>
      <c r="C31" s="68">
        <v>2014</v>
      </c>
      <c r="D31" s="68">
        <v>3</v>
      </c>
      <c r="E31" s="68">
        <v>1</v>
      </c>
      <c r="F31" s="69">
        <v>40468</v>
      </c>
      <c r="G31" s="68">
        <v>0</v>
      </c>
      <c r="H31" s="69">
        <v>225062</v>
      </c>
      <c r="I31" s="68">
        <v>0</v>
      </c>
      <c r="J31" s="68">
        <v>2</v>
      </c>
      <c r="K31" s="68">
        <v>0</v>
      </c>
      <c r="L31" s="69">
        <v>312.07420000000002</v>
      </c>
      <c r="M31" s="69">
        <v>25.3</v>
      </c>
      <c r="N31" s="70">
        <v>0</v>
      </c>
      <c r="O31" s="71">
        <v>1863</v>
      </c>
      <c r="P31" s="58">
        <f t="shared" si="2"/>
        <v>-40468</v>
      </c>
      <c r="Q31" s="38">
        <v>29</v>
      </c>
      <c r="R31" s="77">
        <f t="shared" si="3"/>
        <v>0</v>
      </c>
      <c r="S31" s="73">
        <f>'Mérida oeste'!F34*1000000</f>
        <v>0</v>
      </c>
      <c r="T31" s="74">
        <f t="shared" si="9"/>
        <v>0</v>
      </c>
      <c r="V31" s="78">
        <f t="shared" si="4"/>
        <v>1863</v>
      </c>
      <c r="W31" s="79">
        <f t="shared" si="10"/>
        <v>65791.230209999994</v>
      </c>
      <c r="Y31" s="76">
        <f t="shared" si="11"/>
        <v>0</v>
      </c>
      <c r="Z31" s="73">
        <f t="shared" si="12"/>
        <v>0</v>
      </c>
      <c r="AA31" s="74">
        <f t="shared" si="13"/>
        <v>0</v>
      </c>
      <c r="AE31" s="121" t="str">
        <f t="shared" si="5"/>
        <v>40468</v>
      </c>
      <c r="AF31" s="142">
        <v>225</v>
      </c>
      <c r="AG31" s="143">
        <v>1</v>
      </c>
      <c r="AH31" s="144">
        <v>40468</v>
      </c>
      <c r="AI31" s="145">
        <f t="shared" si="0"/>
        <v>40468</v>
      </c>
      <c r="AJ31" s="146">
        <f t="shared" si="6"/>
        <v>0</v>
      </c>
      <c r="AK31" s="122"/>
      <c r="AL31" s="138">
        <f t="shared" si="7"/>
        <v>-40468</v>
      </c>
      <c r="AM31" s="147">
        <f t="shared" si="7"/>
        <v>-40468</v>
      </c>
      <c r="AN31" s="148">
        <f t="shared" si="8"/>
        <v>0</v>
      </c>
      <c r="AO31" s="149">
        <f t="shared" si="1"/>
        <v>0</v>
      </c>
      <c r="AP31" s="122"/>
    </row>
    <row r="32" spans="1:42" x14ac:dyDescent="0.2">
      <c r="A32" s="66"/>
      <c r="B32" s="67"/>
      <c r="C32" s="68"/>
      <c r="D32" s="68"/>
      <c r="E32" s="68"/>
      <c r="F32" s="69"/>
      <c r="G32" s="68"/>
      <c r="H32" s="69"/>
      <c r="I32" s="68"/>
      <c r="J32" s="68"/>
      <c r="K32" s="68"/>
      <c r="L32" s="69"/>
      <c r="M32" s="69"/>
      <c r="N32" s="70"/>
      <c r="O32" s="71"/>
      <c r="P32" s="58">
        <f t="shared" si="2"/>
        <v>0</v>
      </c>
      <c r="Q32" s="38">
        <v>30</v>
      </c>
      <c r="R32" s="77">
        <f t="shared" si="3"/>
        <v>0</v>
      </c>
      <c r="S32" s="73">
        <f>'Mérida oeste'!F35*1000000</f>
        <v>0</v>
      </c>
      <c r="T32" s="74">
        <f t="shared" si="9"/>
        <v>0</v>
      </c>
      <c r="V32" s="78">
        <f t="shared" si="4"/>
        <v>0</v>
      </c>
      <c r="W32" s="79">
        <f t="shared" si="10"/>
        <v>0</v>
      </c>
      <c r="Y32" s="76">
        <f t="shared" si="11"/>
        <v>0</v>
      </c>
      <c r="Z32" s="73">
        <f t="shared" si="12"/>
        <v>0</v>
      </c>
      <c r="AA32" s="74">
        <f t="shared" si="13"/>
        <v>0</v>
      </c>
      <c r="AE32" s="121" t="str">
        <f t="shared" si="5"/>
        <v/>
      </c>
      <c r="AF32" s="142"/>
      <c r="AG32" s="143"/>
      <c r="AH32" s="144"/>
      <c r="AI32" s="145">
        <f t="shared" si="0"/>
        <v>0</v>
      </c>
      <c r="AJ32" s="146">
        <f t="shared" si="6"/>
        <v>0</v>
      </c>
      <c r="AK32" s="122"/>
      <c r="AL32" s="138">
        <f t="shared" si="7"/>
        <v>0</v>
      </c>
      <c r="AM32" s="147">
        <f t="shared" si="7"/>
        <v>0</v>
      </c>
      <c r="AN32" s="148">
        <f t="shared" si="8"/>
        <v>0</v>
      </c>
      <c r="AO32" s="149" t="str">
        <f t="shared" si="1"/>
        <v/>
      </c>
      <c r="AP32" s="122"/>
    </row>
    <row r="33" spans="1:42" ht="13.5" thickBot="1" x14ac:dyDescent="0.25">
      <c r="A33" s="66"/>
      <c r="B33" s="67"/>
      <c r="C33" s="68"/>
      <c r="D33" s="68"/>
      <c r="E33" s="68"/>
      <c r="F33" s="69"/>
      <c r="G33" s="68"/>
      <c r="H33" s="69"/>
      <c r="I33" s="68"/>
      <c r="J33" s="68"/>
      <c r="K33" s="68"/>
      <c r="L33" s="69"/>
      <c r="M33" s="69"/>
      <c r="N33" s="70"/>
      <c r="O33" s="71"/>
      <c r="P33" s="58">
        <f t="shared" si="2"/>
        <v>0</v>
      </c>
      <c r="Q33" s="38">
        <v>31</v>
      </c>
      <c r="R33" s="80">
        <f t="shared" si="3"/>
        <v>0</v>
      </c>
      <c r="S33" s="81">
        <f>'Mérida oeste'!F36*1000000</f>
        <v>0</v>
      </c>
      <c r="T33" s="82">
        <f t="shared" si="9"/>
        <v>0</v>
      </c>
      <c r="V33" s="83">
        <f t="shared" si="4"/>
        <v>0</v>
      </c>
      <c r="W33" s="84">
        <f t="shared" si="10"/>
        <v>0</v>
      </c>
      <c r="Y33" s="76">
        <f t="shared" si="11"/>
        <v>0</v>
      </c>
      <c r="Z33" s="73">
        <f t="shared" si="12"/>
        <v>0</v>
      </c>
      <c r="AA33" s="74">
        <f t="shared" si="13"/>
        <v>0</v>
      </c>
      <c r="AE33" s="121" t="str">
        <f t="shared" si="5"/>
        <v/>
      </c>
      <c r="AF33" s="142"/>
      <c r="AG33" s="143"/>
      <c r="AH33" s="144"/>
      <c r="AI33" s="145">
        <f t="shared" si="0"/>
        <v>0</v>
      </c>
      <c r="AJ33" s="146">
        <f t="shared" si="6"/>
        <v>0</v>
      </c>
      <c r="AK33" s="122"/>
      <c r="AL33" s="138">
        <f t="shared" si="7"/>
        <v>0</v>
      </c>
      <c r="AM33" s="150">
        <f t="shared" si="7"/>
        <v>0</v>
      </c>
      <c r="AN33" s="148">
        <f t="shared" si="8"/>
        <v>0</v>
      </c>
      <c r="AO33" s="149" t="str">
        <f t="shared" si="1"/>
        <v/>
      </c>
      <c r="AP33" s="122"/>
    </row>
    <row r="34" spans="1:42" ht="13.5" thickBot="1" x14ac:dyDescent="0.25">
      <c r="A34" s="85"/>
      <c r="B34" s="86"/>
      <c r="C34" s="87"/>
      <c r="D34" s="87"/>
      <c r="E34" s="87"/>
      <c r="F34" s="88"/>
      <c r="G34" s="87"/>
      <c r="H34" s="88"/>
      <c r="I34" s="87"/>
      <c r="J34" s="87"/>
      <c r="K34" s="87"/>
      <c r="L34" s="88"/>
      <c r="M34" s="88"/>
      <c r="N34" s="89"/>
      <c r="O34" s="90"/>
      <c r="R34" s="91"/>
      <c r="S34" s="92"/>
      <c r="T34" s="93"/>
      <c r="V34" s="94"/>
      <c r="W34" s="95"/>
      <c r="Y34" s="96"/>
      <c r="Z34" s="97"/>
      <c r="AA34" s="98"/>
      <c r="AE34" s="121" t="str">
        <f t="shared" si="5"/>
        <v/>
      </c>
      <c r="AF34" s="151"/>
      <c r="AG34" s="152"/>
      <c r="AH34" s="153"/>
      <c r="AI34" s="154">
        <f t="shared" si="0"/>
        <v>0</v>
      </c>
      <c r="AJ34" s="155">
        <f t="shared" si="6"/>
        <v>0</v>
      </c>
      <c r="AK34" s="122"/>
      <c r="AL34" s="156"/>
      <c r="AM34" s="157"/>
      <c r="AN34" s="158"/>
      <c r="AO34" s="158"/>
      <c r="AP34" s="122"/>
    </row>
    <row r="35" spans="1:42" ht="13.5" thickBot="1" x14ac:dyDescent="0.25">
      <c r="AE35" s="121"/>
      <c r="AF35" s="122"/>
      <c r="AG35" s="122"/>
      <c r="AH35" s="122"/>
      <c r="AI35" s="122"/>
      <c r="AJ35" s="122"/>
      <c r="AK35" s="122"/>
      <c r="AL35" s="122"/>
      <c r="AM35" s="122"/>
      <c r="AN35" s="122"/>
      <c r="AO35" s="122"/>
      <c r="AP35" s="122"/>
    </row>
    <row r="36" spans="1:42" ht="13.5" thickBot="1" x14ac:dyDescent="0.25">
      <c r="D36" s="99" t="s">
        <v>11</v>
      </c>
      <c r="E36" s="100">
        <f>COUNT(E3:E34)</f>
        <v>29</v>
      </c>
      <c r="K36" s="99" t="s">
        <v>44</v>
      </c>
      <c r="L36" s="101">
        <f>MAX(L3:L34)</f>
        <v>313.5258</v>
      </c>
      <c r="M36" s="101">
        <f>MAX(M3:M34)</f>
        <v>27.4</v>
      </c>
      <c r="N36" s="99" t="s">
        <v>10</v>
      </c>
      <c r="O36" s="101">
        <f>SUM(O3:O33)</f>
        <v>67744</v>
      </c>
      <c r="Q36" s="99" t="s">
        <v>45</v>
      </c>
      <c r="R36" s="102">
        <f>AVERAGE(R3:R33)</f>
        <v>7766.2398463789432</v>
      </c>
      <c r="S36" s="102">
        <f>AVERAGE(S3:S33)</f>
        <v>32515.692988819348</v>
      </c>
      <c r="T36" s="103">
        <f>AVERAGE(T3:T33)</f>
        <v>872.69237153760173</v>
      </c>
      <c r="V36" s="104">
        <f>SUM(V3:V33)</f>
        <v>67744</v>
      </c>
      <c r="W36" s="105">
        <f>SUM(W3:W33)</f>
        <v>2392357.0044800001</v>
      </c>
      <c r="Y36" s="106">
        <f>SUM(Y3:Y33)</f>
        <v>567.12756651557163</v>
      </c>
      <c r="Z36" s="107">
        <f>SUM(Z3:Z33)</f>
        <v>2374.4496954873953</v>
      </c>
      <c r="AA36" s="108">
        <f>SUM(AA3:AA33)</f>
        <v>2250.5376917108297</v>
      </c>
      <c r="AE36" s="121"/>
      <c r="AF36" s="159" t="s">
        <v>72</v>
      </c>
      <c r="AG36" s="160">
        <f>COUNT(AG3:AG34)</f>
        <v>19</v>
      </c>
      <c r="AH36" s="122"/>
      <c r="AI36" s="122"/>
      <c r="AJ36" s="161">
        <f>SUM(AJ3:AJ33)</f>
        <v>9820086</v>
      </c>
      <c r="AK36" s="162" t="s">
        <v>50</v>
      </c>
      <c r="AL36" s="163"/>
      <c r="AM36" s="163"/>
      <c r="AN36" s="161">
        <f>SUM(AN3:AN33)</f>
        <v>-974587</v>
      </c>
      <c r="AO36" s="164" t="s">
        <v>50</v>
      </c>
      <c r="AP36" s="122"/>
    </row>
    <row r="37" spans="1:42" ht="13.5" thickBot="1" x14ac:dyDescent="0.25">
      <c r="K37" s="99" t="s">
        <v>45</v>
      </c>
      <c r="L37" s="109">
        <f>AVERAGE(L3:L34)</f>
        <v>310.95033793103443</v>
      </c>
      <c r="M37" s="109">
        <f>AVERAGE(M3:M34)</f>
        <v>24.555172413793105</v>
      </c>
      <c r="N37" s="99" t="s">
        <v>46</v>
      </c>
      <c r="O37" s="110">
        <f>O36*35.31467</f>
        <v>2392357.0044800001</v>
      </c>
      <c r="R37" s="111" t="s">
        <v>47</v>
      </c>
      <c r="S37" s="111" t="s">
        <v>48</v>
      </c>
      <c r="T37" s="111" t="s">
        <v>49</v>
      </c>
      <c r="V37" s="112" t="s">
        <v>50</v>
      </c>
      <c r="W37" s="112" t="s">
        <v>50</v>
      </c>
      <c r="Y37" s="112" t="s">
        <v>50</v>
      </c>
      <c r="Z37" s="112" t="s">
        <v>50</v>
      </c>
      <c r="AA37" s="112" t="s">
        <v>50</v>
      </c>
      <c r="AE37" s="121"/>
      <c r="AF37" s="159" t="s">
        <v>73</v>
      </c>
      <c r="AG37" s="165">
        <f>COUNT(E3:E34)-COUNT(AG3:AG34)</f>
        <v>10</v>
      </c>
      <c r="AH37" s="122"/>
      <c r="AI37" s="122"/>
      <c r="AJ37" s="122"/>
      <c r="AK37" s="122"/>
      <c r="AL37" s="122"/>
      <c r="AM37" s="122"/>
      <c r="AN37" s="166">
        <f>IFERROR(AN36/SUM(AM3:AM33),"")</f>
        <v>1</v>
      </c>
      <c r="AO37" s="164" t="s">
        <v>74</v>
      </c>
      <c r="AP37" s="122"/>
    </row>
    <row r="38" spans="1:42" ht="13.5" thickBot="1" x14ac:dyDescent="0.25">
      <c r="K38" s="99" t="s">
        <v>51</v>
      </c>
      <c r="L38" s="110">
        <f>MIN(L3:L34)</f>
        <v>305.64319999999998</v>
      </c>
      <c r="M38" s="110">
        <f>MIN(M3:M34)</f>
        <v>20.3</v>
      </c>
      <c r="V38" s="113" t="s">
        <v>10</v>
      </c>
      <c r="W38" s="113" t="s">
        <v>52</v>
      </c>
      <c r="Y38" s="113" t="s">
        <v>53</v>
      </c>
      <c r="Z38" s="113" t="s">
        <v>12</v>
      </c>
      <c r="AA38" s="113" t="s">
        <v>54</v>
      </c>
      <c r="AE38" s="121"/>
      <c r="AF38" s="122"/>
      <c r="AG38" s="122"/>
      <c r="AH38" s="122"/>
      <c r="AI38" s="122"/>
      <c r="AJ38" s="122"/>
      <c r="AK38" s="122"/>
      <c r="AL38" s="122"/>
      <c r="AM38" s="122"/>
      <c r="AN38" s="122"/>
      <c r="AO38" s="122"/>
      <c r="AP38" s="122"/>
    </row>
    <row r="39" spans="1:42" ht="13.5" thickBot="1" x14ac:dyDescent="0.25">
      <c r="L39" s="114" t="s">
        <v>55</v>
      </c>
      <c r="M39" s="113" t="s">
        <v>56</v>
      </c>
      <c r="AE39" s="121"/>
      <c r="AF39" s="122"/>
      <c r="AG39" s="122"/>
      <c r="AH39" s="122"/>
      <c r="AI39" s="122"/>
      <c r="AJ39" s="122"/>
      <c r="AK39" s="122"/>
      <c r="AL39" s="122"/>
      <c r="AM39" s="122"/>
      <c r="AN39" s="122"/>
      <c r="AO39" s="122"/>
      <c r="AP39" s="122"/>
    </row>
    <row r="40" spans="1:42" ht="13.5" thickBot="1" x14ac:dyDescent="0.25">
      <c r="AE40" s="121"/>
      <c r="AF40" s="159" t="s">
        <v>75</v>
      </c>
      <c r="AG40" s="160">
        <v>1</v>
      </c>
      <c r="AH40" s="122" t="s">
        <v>10</v>
      </c>
      <c r="AI40" s="122"/>
      <c r="AJ40" s="122"/>
      <c r="AK40" s="122"/>
      <c r="AL40" s="122"/>
      <c r="AM40" s="122"/>
      <c r="AN40" s="122"/>
      <c r="AO40" s="122"/>
      <c r="AP40" s="122"/>
    </row>
    <row r="41" spans="1:42" ht="13.5" thickBot="1" x14ac:dyDescent="0.25">
      <c r="AE41" s="121"/>
      <c r="AF41" s="159" t="s">
        <v>76</v>
      </c>
      <c r="AG41" s="167">
        <v>0.01</v>
      </c>
      <c r="AH41" s="122"/>
      <c r="AI41" s="122"/>
      <c r="AJ41" s="122"/>
      <c r="AK41" s="122"/>
      <c r="AL41" s="122"/>
      <c r="AM41" s="122"/>
      <c r="AN41" s="122"/>
      <c r="AO41" s="122"/>
      <c r="AP41" s="122"/>
    </row>
    <row r="42" spans="1:42" x14ac:dyDescent="0.2">
      <c r="AE42" s="121"/>
      <c r="AF42" s="122"/>
      <c r="AG42" s="122"/>
      <c r="AH42" s="122"/>
      <c r="AI42" s="122"/>
      <c r="AJ42" s="122"/>
      <c r="AK42" s="122"/>
      <c r="AL42" s="122"/>
      <c r="AM42" s="122"/>
      <c r="AN42" s="122"/>
      <c r="AO42" s="122"/>
      <c r="AP42" s="122"/>
    </row>
    <row r="43" spans="1:42" x14ac:dyDescent="0.2">
      <c r="K43" s="115" t="s">
        <v>57</v>
      </c>
      <c r="L43" s="116">
        <v>0.1</v>
      </c>
      <c r="M43" s="115"/>
      <c r="AE43" s="121"/>
      <c r="AF43" s="122"/>
      <c r="AG43" s="122"/>
      <c r="AH43" s="122"/>
      <c r="AI43" s="122"/>
      <c r="AJ43" s="122"/>
      <c r="AK43" s="122"/>
      <c r="AL43" s="122"/>
      <c r="AM43" s="122"/>
      <c r="AN43" s="122"/>
      <c r="AO43" s="122"/>
      <c r="AP43" s="122"/>
    </row>
    <row r="44" spans="1:42" x14ac:dyDescent="0.2">
      <c r="K44" s="117" t="s">
        <v>58</v>
      </c>
      <c r="L44" s="118">
        <f>L37*(1+$L$43)</f>
        <v>342.04537172413791</v>
      </c>
      <c r="M44" s="118">
        <f>M37*(1+$L$43)</f>
        <v>27.010689655172417</v>
      </c>
    </row>
    <row r="45" spans="1:42" x14ac:dyDescent="0.2">
      <c r="K45" s="117" t="s">
        <v>59</v>
      </c>
      <c r="L45" s="118">
        <f>L37*(1-$L$43)</f>
        <v>279.855304137931</v>
      </c>
      <c r="M45" s="118">
        <f>M37*(1-$L$43)</f>
        <v>22.099655172413794</v>
      </c>
    </row>
    <row r="47" spans="1:42" x14ac:dyDescent="0.2">
      <c r="A47" s="99" t="s">
        <v>60</v>
      </c>
      <c r="B47" s="119" t="s">
        <v>61</v>
      </c>
    </row>
    <row r="48" spans="1:42" x14ac:dyDescent="0.2">
      <c r="A48" s="99" t="s">
        <v>62</v>
      </c>
      <c r="B48" s="120">
        <v>40583</v>
      </c>
    </row>
  </sheetData>
  <phoneticPr fontId="5" type="noConversion"/>
  <conditionalFormatting sqref="L3:L34">
    <cfRule type="cellIs" dxfId="191" priority="47" stopIfTrue="1" operator="lessThan">
      <formula>$L$45</formula>
    </cfRule>
    <cfRule type="cellIs" dxfId="190" priority="48" stopIfTrue="1" operator="greaterThan">
      <formula>$L$44</formula>
    </cfRule>
  </conditionalFormatting>
  <conditionalFormatting sqref="M3:M34">
    <cfRule type="cellIs" dxfId="189" priority="45" stopIfTrue="1" operator="lessThan">
      <formula>$M$45</formula>
    </cfRule>
    <cfRule type="cellIs" dxfId="188" priority="46" stopIfTrue="1" operator="greaterThan">
      <formula>$M$44</formula>
    </cfRule>
  </conditionalFormatting>
  <conditionalFormatting sqref="O3:O34">
    <cfRule type="cellIs" dxfId="187" priority="44" stopIfTrue="1" operator="lessThan">
      <formula>0</formula>
    </cfRule>
  </conditionalFormatting>
  <conditionalFormatting sqref="O3:O33">
    <cfRule type="cellIs" dxfId="186" priority="43" stopIfTrue="1" operator="lessThan">
      <formula>0</formula>
    </cfRule>
  </conditionalFormatting>
  <conditionalFormatting sqref="O3">
    <cfRule type="cellIs" dxfId="185" priority="42" stopIfTrue="1" operator="notEqual">
      <formula>$P$3</formula>
    </cfRule>
  </conditionalFormatting>
  <conditionalFormatting sqref="O4">
    <cfRule type="cellIs" dxfId="184" priority="41" stopIfTrue="1" operator="notEqual">
      <formula>P$4</formula>
    </cfRule>
  </conditionalFormatting>
  <conditionalFormatting sqref="O5">
    <cfRule type="cellIs" dxfId="183" priority="40" stopIfTrue="1" operator="notEqual">
      <formula>$P$5</formula>
    </cfRule>
  </conditionalFormatting>
  <conditionalFormatting sqref="O6">
    <cfRule type="cellIs" dxfId="182" priority="39" stopIfTrue="1" operator="notEqual">
      <formula>$P$6</formula>
    </cfRule>
  </conditionalFormatting>
  <conditionalFormatting sqref="O7">
    <cfRule type="cellIs" dxfId="181" priority="38" stopIfTrue="1" operator="notEqual">
      <formula>$P$7</formula>
    </cfRule>
  </conditionalFormatting>
  <conditionalFormatting sqref="O8">
    <cfRule type="cellIs" dxfId="180" priority="37" stopIfTrue="1" operator="notEqual">
      <formula>$P$8</formula>
    </cfRule>
  </conditionalFormatting>
  <conditionalFormatting sqref="O9">
    <cfRule type="cellIs" dxfId="179" priority="36" stopIfTrue="1" operator="notEqual">
      <formula>$P$9</formula>
    </cfRule>
  </conditionalFormatting>
  <conditionalFormatting sqref="O10">
    <cfRule type="cellIs" dxfId="178" priority="34" stopIfTrue="1" operator="notEqual">
      <formula>$P$10</formula>
    </cfRule>
    <cfRule type="cellIs" dxfId="177" priority="35" stopIfTrue="1" operator="greaterThan">
      <formula>$P$10</formula>
    </cfRule>
  </conditionalFormatting>
  <conditionalFormatting sqref="O11">
    <cfRule type="cellIs" dxfId="176" priority="32" stopIfTrue="1" operator="notEqual">
      <formula>$P$11</formula>
    </cfRule>
    <cfRule type="cellIs" dxfId="175" priority="33" stopIfTrue="1" operator="greaterThan">
      <formula>$P$11</formula>
    </cfRule>
  </conditionalFormatting>
  <conditionalFormatting sqref="O12">
    <cfRule type="cellIs" dxfId="174" priority="31" stopIfTrue="1" operator="notEqual">
      <formula>$P$12</formula>
    </cfRule>
  </conditionalFormatting>
  <conditionalFormatting sqref="O14">
    <cfRule type="cellIs" dxfId="173" priority="30" stopIfTrue="1" operator="notEqual">
      <formula>$P$14</formula>
    </cfRule>
  </conditionalFormatting>
  <conditionalFormatting sqref="O15">
    <cfRule type="cellIs" dxfId="172" priority="29" stopIfTrue="1" operator="notEqual">
      <formula>$P$15</formula>
    </cfRule>
  </conditionalFormatting>
  <conditionalFormatting sqref="O16">
    <cfRule type="cellIs" dxfId="171" priority="28" stopIfTrue="1" operator="notEqual">
      <formula>$P$16</formula>
    </cfRule>
  </conditionalFormatting>
  <conditionalFormatting sqref="O17">
    <cfRule type="cellIs" dxfId="170" priority="27" stopIfTrue="1" operator="notEqual">
      <formula>$P$17</formula>
    </cfRule>
  </conditionalFormatting>
  <conditionalFormatting sqref="O18">
    <cfRule type="cellIs" dxfId="169" priority="26" stopIfTrue="1" operator="notEqual">
      <formula>$P$18</formula>
    </cfRule>
  </conditionalFormatting>
  <conditionalFormatting sqref="O19">
    <cfRule type="cellIs" dxfId="168" priority="24" stopIfTrue="1" operator="notEqual">
      <formula>$P$19</formula>
    </cfRule>
    <cfRule type="cellIs" dxfId="167" priority="25" stopIfTrue="1" operator="greaterThan">
      <formula>$P$19</formula>
    </cfRule>
  </conditionalFormatting>
  <conditionalFormatting sqref="O20">
    <cfRule type="cellIs" dxfId="166" priority="22" stopIfTrue="1" operator="notEqual">
      <formula>$P$20</formula>
    </cfRule>
    <cfRule type="cellIs" dxfId="165" priority="23" stopIfTrue="1" operator="greaterThan">
      <formula>$P$20</formula>
    </cfRule>
  </conditionalFormatting>
  <conditionalFormatting sqref="O21">
    <cfRule type="cellIs" dxfId="164" priority="21" stopIfTrue="1" operator="notEqual">
      <formula>$P$21</formula>
    </cfRule>
  </conditionalFormatting>
  <conditionalFormatting sqref="O22">
    <cfRule type="cellIs" dxfId="163" priority="20" stopIfTrue="1" operator="notEqual">
      <formula>$P$22</formula>
    </cfRule>
  </conditionalFormatting>
  <conditionalFormatting sqref="O23">
    <cfRule type="cellIs" dxfId="162" priority="19" stopIfTrue="1" operator="notEqual">
      <formula>$P$23</formula>
    </cfRule>
  </conditionalFormatting>
  <conditionalFormatting sqref="O24">
    <cfRule type="cellIs" dxfId="161" priority="17" stopIfTrue="1" operator="notEqual">
      <formula>$P$24</formula>
    </cfRule>
    <cfRule type="cellIs" dxfId="160" priority="18" stopIfTrue="1" operator="greaterThan">
      <formula>$P$24</formula>
    </cfRule>
  </conditionalFormatting>
  <conditionalFormatting sqref="O25">
    <cfRule type="cellIs" dxfId="159" priority="15" stopIfTrue="1" operator="notEqual">
      <formula>$P$25</formula>
    </cfRule>
    <cfRule type="cellIs" dxfId="158" priority="16" stopIfTrue="1" operator="greaterThan">
      <formula>$P$25</formula>
    </cfRule>
  </conditionalFormatting>
  <conditionalFormatting sqref="O26">
    <cfRule type="cellIs" dxfId="157" priority="14" stopIfTrue="1" operator="notEqual">
      <formula>$P$26</formula>
    </cfRule>
  </conditionalFormatting>
  <conditionalFormatting sqref="O27">
    <cfRule type="cellIs" dxfId="156" priority="13" stopIfTrue="1" operator="notEqual">
      <formula>$P$27</formula>
    </cfRule>
  </conditionalFormatting>
  <conditionalFormatting sqref="O28">
    <cfRule type="cellIs" dxfId="155" priority="12" stopIfTrue="1" operator="notEqual">
      <formula>$P$28</formula>
    </cfRule>
  </conditionalFormatting>
  <conditionalFormatting sqref="O29">
    <cfRule type="cellIs" dxfId="154" priority="11" stopIfTrue="1" operator="notEqual">
      <formula>$P$29</formula>
    </cfRule>
  </conditionalFormatting>
  <conditionalFormatting sqref="O30">
    <cfRule type="cellIs" dxfId="153" priority="10" stopIfTrue="1" operator="notEqual">
      <formula>$P$30</formula>
    </cfRule>
  </conditionalFormatting>
  <conditionalFormatting sqref="O31">
    <cfRule type="cellIs" dxfId="152" priority="8" stopIfTrue="1" operator="notEqual">
      <formula>$P$31</formula>
    </cfRule>
    <cfRule type="cellIs" dxfId="151" priority="9" stopIfTrue="1" operator="greaterThan">
      <formula>$P$31</formula>
    </cfRule>
  </conditionalFormatting>
  <conditionalFormatting sqref="O32">
    <cfRule type="cellIs" dxfId="150" priority="6" stopIfTrue="1" operator="notEqual">
      <formula>$P$32</formula>
    </cfRule>
    <cfRule type="cellIs" dxfId="149" priority="7" stopIfTrue="1" operator="greaterThan">
      <formula>$P$32</formula>
    </cfRule>
  </conditionalFormatting>
  <conditionalFormatting sqref="O33">
    <cfRule type="cellIs" dxfId="148" priority="5" stopIfTrue="1" operator="notEqual">
      <formula>$P$33</formula>
    </cfRule>
  </conditionalFormatting>
  <conditionalFormatting sqref="O13">
    <cfRule type="cellIs" dxfId="147" priority="4" stopIfTrue="1" operator="notEqual">
      <formula>$P$13</formula>
    </cfRule>
  </conditionalFormatting>
  <conditionalFormatting sqref="AG3:AG34">
    <cfRule type="cellIs" dxfId="146" priority="3" stopIfTrue="1" operator="notEqual">
      <formula>E3</formula>
    </cfRule>
  </conditionalFormatting>
  <conditionalFormatting sqref="AH3:AH34">
    <cfRule type="cellIs" dxfId="145" priority="2" stopIfTrue="1" operator="notBetween">
      <formula>AI3+$AG$40</formula>
      <formula>AI3-$AG$40</formula>
    </cfRule>
  </conditionalFormatting>
  <conditionalFormatting sqref="AL3:AL33">
    <cfRule type="cellIs" dxfId="144" priority="1" stopIfTrue="1" operator="notBetween">
      <formula>AM3*(1+$AG$41)</formula>
      <formula>AM3*(1-$AG$41)</formula>
    </cfRule>
  </conditionalFormatting>
  <pageMargins left="0.75" right="0.75" top="1" bottom="1" header="0" footer="0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48"/>
  <sheetViews>
    <sheetView zoomScale="85" workbookViewId="0"/>
  </sheetViews>
  <sheetFormatPr baseColWidth="10" defaultRowHeight="12.75" x14ac:dyDescent="0.2"/>
  <cols>
    <col min="1" max="1" width="13.28515625" style="38" bestFit="1" customWidth="1"/>
    <col min="2" max="2" width="11.85546875" style="38" bestFit="1" customWidth="1"/>
    <col min="3" max="5" width="8.7109375" style="38" customWidth="1"/>
    <col min="6" max="6" width="13.7109375" style="38" bestFit="1" customWidth="1"/>
    <col min="7" max="7" width="11.7109375" style="38" customWidth="1"/>
    <col min="8" max="8" width="13.7109375" style="38" bestFit="1" customWidth="1"/>
    <col min="9" max="9" width="11.7109375" style="38" customWidth="1"/>
    <col min="10" max="10" width="16.42578125" style="38" customWidth="1"/>
    <col min="11" max="11" width="14.5703125" style="38" customWidth="1"/>
    <col min="12" max="12" width="11.7109375" style="38" customWidth="1"/>
    <col min="13" max="13" width="13.7109375" style="38" bestFit="1" customWidth="1"/>
    <col min="14" max="14" width="11.7109375" style="38" customWidth="1"/>
    <col min="15" max="15" width="15.28515625" style="38" bestFit="1" customWidth="1"/>
    <col min="16" max="16" width="7" style="38" customWidth="1"/>
    <col min="17" max="17" width="4.7109375" style="38" customWidth="1"/>
    <col min="18" max="18" width="11.42578125" style="38"/>
    <col min="19" max="19" width="11.85546875" style="38" bestFit="1" customWidth="1"/>
    <col min="20" max="20" width="11.42578125" style="38"/>
    <col min="21" max="21" width="4" style="38" customWidth="1"/>
    <col min="22" max="22" width="11.85546875" style="38" bestFit="1" customWidth="1"/>
    <col min="23" max="23" width="14.140625" style="38" bestFit="1" customWidth="1"/>
    <col min="24" max="24" width="3" style="38" customWidth="1"/>
    <col min="25" max="30" width="11.42578125" style="38"/>
    <col min="31" max="31" width="11.42578125" style="168"/>
    <col min="32" max="32" width="25.7109375" style="124" bestFit="1" customWidth="1"/>
    <col min="33" max="33" width="9.28515625" style="124" customWidth="1"/>
    <col min="34" max="35" width="14" style="124" customWidth="1"/>
    <col min="36" max="36" width="14.28515625" style="124" bestFit="1" customWidth="1"/>
    <col min="37" max="37" width="6.5703125" style="124" bestFit="1" customWidth="1"/>
    <col min="38" max="41" width="13.140625" style="124" customWidth="1"/>
    <col min="42" max="55" width="11.42578125" style="124"/>
    <col min="56" max="16384" width="11.42578125" style="38"/>
  </cols>
  <sheetData>
    <row r="1" spans="1:42" ht="13.5" thickBot="1" x14ac:dyDescent="0.25">
      <c r="AE1" s="121"/>
      <c r="AF1" s="122"/>
      <c r="AG1" s="122"/>
      <c r="AH1" s="122"/>
      <c r="AI1" s="122"/>
      <c r="AJ1" s="123" t="s">
        <v>63</v>
      </c>
      <c r="AK1" s="122"/>
      <c r="AL1" s="122"/>
      <c r="AM1" s="122"/>
      <c r="AN1" s="122"/>
      <c r="AO1" s="122"/>
      <c r="AP1" s="122"/>
    </row>
    <row r="2" spans="1:42" ht="51.75" thickBot="1" x14ac:dyDescent="0.25">
      <c r="A2" s="39" t="s">
        <v>15</v>
      </c>
      <c r="B2" s="40" t="s">
        <v>16</v>
      </c>
      <c r="C2" s="40" t="s">
        <v>17</v>
      </c>
      <c r="D2" s="40" t="s">
        <v>18</v>
      </c>
      <c r="E2" s="40" t="s">
        <v>1</v>
      </c>
      <c r="F2" s="41" t="s">
        <v>29</v>
      </c>
      <c r="G2" s="41" t="s">
        <v>19</v>
      </c>
      <c r="H2" s="41" t="s">
        <v>30</v>
      </c>
      <c r="I2" s="41" t="s">
        <v>20</v>
      </c>
      <c r="J2" s="41" t="s">
        <v>21</v>
      </c>
      <c r="K2" s="41" t="s">
        <v>22</v>
      </c>
      <c r="L2" s="41" t="s">
        <v>31</v>
      </c>
      <c r="M2" s="41" t="s">
        <v>32</v>
      </c>
      <c r="N2" s="42" t="s">
        <v>33</v>
      </c>
      <c r="O2" s="43" t="s">
        <v>34</v>
      </c>
      <c r="Q2" s="44" t="s">
        <v>35</v>
      </c>
      <c r="R2" s="45" t="s">
        <v>36</v>
      </c>
      <c r="S2" s="46" t="s">
        <v>37</v>
      </c>
      <c r="T2" s="47" t="s">
        <v>38</v>
      </c>
      <c r="V2" s="47" t="s">
        <v>39</v>
      </c>
      <c r="W2" s="48" t="s">
        <v>40</v>
      </c>
      <c r="Y2" s="49" t="s">
        <v>41</v>
      </c>
      <c r="Z2" s="50" t="s">
        <v>42</v>
      </c>
      <c r="AA2" s="51" t="s">
        <v>43</v>
      </c>
      <c r="AE2" s="121"/>
      <c r="AF2" s="125" t="s">
        <v>64</v>
      </c>
      <c r="AG2" s="126" t="s">
        <v>1</v>
      </c>
      <c r="AH2" s="127" t="s">
        <v>65</v>
      </c>
      <c r="AI2" s="128" t="s">
        <v>66</v>
      </c>
      <c r="AJ2" s="129" t="s">
        <v>67</v>
      </c>
      <c r="AK2" s="122"/>
      <c r="AL2" s="130" t="s">
        <v>68</v>
      </c>
      <c r="AM2" s="131" t="s">
        <v>69</v>
      </c>
      <c r="AN2" s="132" t="s">
        <v>70</v>
      </c>
      <c r="AO2" s="132" t="s">
        <v>71</v>
      </c>
      <c r="AP2" s="122"/>
    </row>
    <row r="3" spans="1:42" x14ac:dyDescent="0.2">
      <c r="A3" s="52">
        <v>227</v>
      </c>
      <c r="B3" s="53">
        <v>0.375</v>
      </c>
      <c r="C3" s="54">
        <v>2014</v>
      </c>
      <c r="D3" s="54">
        <v>2</v>
      </c>
      <c r="E3" s="54">
        <v>1</v>
      </c>
      <c r="F3" s="55">
        <v>401173</v>
      </c>
      <c r="G3" s="54">
        <v>0</v>
      </c>
      <c r="H3" s="55">
        <v>225062</v>
      </c>
      <c r="I3" s="54">
        <v>0</v>
      </c>
      <c r="J3" s="54">
        <v>2</v>
      </c>
      <c r="K3" s="54">
        <v>0</v>
      </c>
      <c r="L3" s="55">
        <v>312.07420000000002</v>
      </c>
      <c r="M3" s="55">
        <v>25.3</v>
      </c>
      <c r="N3" s="56">
        <v>0</v>
      </c>
      <c r="O3" s="57">
        <v>16757</v>
      </c>
      <c r="P3" s="58">
        <f>F4-F3</f>
        <v>16757</v>
      </c>
      <c r="Q3" s="38">
        <v>1</v>
      </c>
      <c r="R3" s="59">
        <f>S3/4.1868</f>
        <v>8207.773342313938</v>
      </c>
      <c r="S3" s="73">
        <f>'Mérida oeste'!F6*1000000</f>
        <v>34364.305429599997</v>
      </c>
      <c r="T3" s="60">
        <f>R3*0.11237</f>
        <v>922.30749047581719</v>
      </c>
      <c r="U3" s="61"/>
      <c r="V3" s="60">
        <f>O3</f>
        <v>16757</v>
      </c>
      <c r="W3" s="62">
        <f>V3*35.31467</f>
        <v>591767.92518999998</v>
      </c>
      <c r="X3" s="61"/>
      <c r="Y3" s="63">
        <f>V3*R3/1000000</f>
        <v>137.53765789715465</v>
      </c>
      <c r="Z3" s="64">
        <f>S3*V3/1000000</f>
        <v>575.8426660838071</v>
      </c>
      <c r="AA3" s="65">
        <f>W3*T3/1000000</f>
        <v>545.79199002607004</v>
      </c>
      <c r="AE3" s="121" t="str">
        <f>RIGHT(F3,6)</f>
        <v>401173</v>
      </c>
      <c r="AF3" s="133"/>
      <c r="AG3" s="134"/>
      <c r="AH3" s="135"/>
      <c r="AI3" s="136">
        <f t="shared" ref="AI3:AI34" si="0">IFERROR(AE3*1,0)</f>
        <v>401173</v>
      </c>
      <c r="AJ3" s="137">
        <f>(AI3-AH3)</f>
        <v>401173</v>
      </c>
      <c r="AK3" s="122"/>
      <c r="AL3" s="138">
        <f>AH4-AH3</f>
        <v>0</v>
      </c>
      <c r="AM3" s="139">
        <f>AI4-AI3</f>
        <v>16757</v>
      </c>
      <c r="AN3" s="140">
        <f>(AM3-AL3)</f>
        <v>16757</v>
      </c>
      <c r="AO3" s="141">
        <f t="shared" ref="AO3:AO33" si="1">IFERROR(AN3/AM3,"")</f>
        <v>1</v>
      </c>
      <c r="AP3" s="122"/>
    </row>
    <row r="4" spans="1:42" x14ac:dyDescent="0.2">
      <c r="A4" s="66">
        <v>227</v>
      </c>
      <c r="B4" s="67">
        <v>0.375</v>
      </c>
      <c r="C4" s="68">
        <v>2014</v>
      </c>
      <c r="D4" s="68">
        <v>2</v>
      </c>
      <c r="E4" s="68">
        <v>2</v>
      </c>
      <c r="F4" s="69">
        <v>417930</v>
      </c>
      <c r="G4" s="68">
        <v>0</v>
      </c>
      <c r="H4" s="69">
        <v>393249</v>
      </c>
      <c r="I4" s="68">
        <v>0</v>
      </c>
      <c r="J4" s="68">
        <v>102</v>
      </c>
      <c r="K4" s="68">
        <v>0</v>
      </c>
      <c r="L4" s="69">
        <v>310.5403</v>
      </c>
      <c r="M4" s="69">
        <v>24.9</v>
      </c>
      <c r="N4" s="70">
        <v>0</v>
      </c>
      <c r="O4" s="71">
        <v>13811</v>
      </c>
      <c r="P4" s="58">
        <f t="shared" ref="P4:P33" si="2">F5-F4</f>
        <v>13811</v>
      </c>
      <c r="Q4" s="38">
        <v>2</v>
      </c>
      <c r="R4" s="72">
        <f t="shared" ref="R4:R33" si="3">S4/4.1868</f>
        <v>8223.8955885879441</v>
      </c>
      <c r="S4" s="73">
        <f>'Mérida oeste'!F7*1000000</f>
        <v>34431.806050300002</v>
      </c>
      <c r="T4" s="74">
        <f>R4*0.11237</f>
        <v>924.11914728962722</v>
      </c>
      <c r="U4" s="61"/>
      <c r="V4" s="74">
        <f t="shared" ref="V4:V33" si="4">O4</f>
        <v>13811</v>
      </c>
      <c r="W4" s="75">
        <f>V4*35.31467</f>
        <v>487730.90736999997</v>
      </c>
      <c r="X4" s="61"/>
      <c r="Y4" s="76">
        <f>V4*R4/1000000</f>
        <v>113.5802219739881</v>
      </c>
      <c r="Z4" s="73">
        <f>S4*V4/1000000</f>
        <v>475.53767336069336</v>
      </c>
      <c r="AA4" s="74">
        <f>W4*T4/1000000</f>
        <v>450.72147022556055</v>
      </c>
      <c r="AE4" s="121" t="str">
        <f t="shared" ref="AE4:AE34" si="5">RIGHT(F4,6)</f>
        <v>417930</v>
      </c>
      <c r="AF4" s="142"/>
      <c r="AG4" s="143"/>
      <c r="AH4" s="144"/>
      <c r="AI4" s="145">
        <f t="shared" si="0"/>
        <v>417930</v>
      </c>
      <c r="AJ4" s="146">
        <f t="shared" ref="AJ4:AJ34" si="6">(AI4-AH4)</f>
        <v>417930</v>
      </c>
      <c r="AK4" s="122"/>
      <c r="AL4" s="138">
        <f t="shared" ref="AL4:AM33" si="7">AH5-AH4</f>
        <v>0</v>
      </c>
      <c r="AM4" s="147">
        <f t="shared" si="7"/>
        <v>13811</v>
      </c>
      <c r="AN4" s="148">
        <f t="shared" ref="AN4:AN33" si="8">(AM4-AL4)</f>
        <v>13811</v>
      </c>
      <c r="AO4" s="149">
        <f t="shared" si="1"/>
        <v>1</v>
      </c>
      <c r="AP4" s="122"/>
    </row>
    <row r="5" spans="1:42" x14ac:dyDescent="0.2">
      <c r="A5" s="66">
        <v>227</v>
      </c>
      <c r="B5" s="67">
        <v>0.375</v>
      </c>
      <c r="C5" s="68">
        <v>2014</v>
      </c>
      <c r="D5" s="68">
        <v>2</v>
      </c>
      <c r="E5" s="68">
        <v>3</v>
      </c>
      <c r="F5" s="69">
        <v>431741</v>
      </c>
      <c r="G5" s="68">
        <v>0</v>
      </c>
      <c r="H5" s="69">
        <v>393868</v>
      </c>
      <c r="I5" s="68">
        <v>0</v>
      </c>
      <c r="J5" s="68">
        <v>102</v>
      </c>
      <c r="K5" s="68">
        <v>0</v>
      </c>
      <c r="L5" s="69">
        <v>311.46260000000001</v>
      </c>
      <c r="M5" s="69">
        <v>24.7</v>
      </c>
      <c r="N5" s="70">
        <v>0</v>
      </c>
      <c r="O5" s="71">
        <v>6196</v>
      </c>
      <c r="P5" s="58">
        <f t="shared" si="2"/>
        <v>6196</v>
      </c>
      <c r="Q5" s="38">
        <v>3</v>
      </c>
      <c r="R5" s="72">
        <f t="shared" si="3"/>
        <v>8317.1476639438242</v>
      </c>
      <c r="S5" s="73">
        <f>'Mérida oeste'!F8*1000000</f>
        <v>34822.233839400003</v>
      </c>
      <c r="T5" s="74">
        <f t="shared" ref="T5:T33" si="9">R5*0.11237</f>
        <v>934.59788299736749</v>
      </c>
      <c r="U5" s="61"/>
      <c r="V5" s="74">
        <f t="shared" si="4"/>
        <v>6196</v>
      </c>
      <c r="W5" s="75">
        <f t="shared" ref="W5:W33" si="10">V5*35.31467</f>
        <v>218809.69532</v>
      </c>
      <c r="X5" s="61"/>
      <c r="Y5" s="76">
        <f t="shared" ref="Y5:Y33" si="11">V5*R5/1000000</f>
        <v>51.533046925795936</v>
      </c>
      <c r="Z5" s="73">
        <f t="shared" ref="Z5:Z33" si="12">S5*V5/1000000</f>
        <v>215.75856086892242</v>
      </c>
      <c r="AA5" s="74">
        <f t="shared" ref="AA5:AA33" si="13">W5*T5/1000000</f>
        <v>204.49907802537098</v>
      </c>
      <c r="AE5" s="121" t="str">
        <f t="shared" si="5"/>
        <v>431741</v>
      </c>
      <c r="AF5" s="142"/>
      <c r="AG5" s="143"/>
      <c r="AH5" s="144"/>
      <c r="AI5" s="145">
        <f t="shared" si="0"/>
        <v>431741</v>
      </c>
      <c r="AJ5" s="146">
        <f t="shared" si="6"/>
        <v>431741</v>
      </c>
      <c r="AK5" s="122"/>
      <c r="AL5" s="138">
        <f t="shared" si="7"/>
        <v>0</v>
      </c>
      <c r="AM5" s="147">
        <f t="shared" si="7"/>
        <v>6196</v>
      </c>
      <c r="AN5" s="148">
        <f t="shared" si="8"/>
        <v>6196</v>
      </c>
      <c r="AO5" s="149">
        <f t="shared" si="1"/>
        <v>1</v>
      </c>
      <c r="AP5" s="122"/>
    </row>
    <row r="6" spans="1:42" x14ac:dyDescent="0.2">
      <c r="A6" s="66">
        <v>227</v>
      </c>
      <c r="B6" s="67">
        <v>0.375</v>
      </c>
      <c r="C6" s="68">
        <v>2014</v>
      </c>
      <c r="D6" s="68">
        <v>2</v>
      </c>
      <c r="E6" s="68">
        <v>4</v>
      </c>
      <c r="F6" s="69">
        <v>437937</v>
      </c>
      <c r="G6" s="68">
        <v>0</v>
      </c>
      <c r="H6" s="69">
        <v>394143</v>
      </c>
      <c r="I6" s="68">
        <v>0</v>
      </c>
      <c r="J6" s="68">
        <v>102</v>
      </c>
      <c r="K6" s="68">
        <v>0</v>
      </c>
      <c r="L6" s="69">
        <v>312.6617</v>
      </c>
      <c r="M6" s="69">
        <v>24.9</v>
      </c>
      <c r="N6" s="70">
        <v>0</v>
      </c>
      <c r="O6" s="71">
        <v>24113</v>
      </c>
      <c r="P6" s="58">
        <f t="shared" si="2"/>
        <v>24113</v>
      </c>
      <c r="Q6" s="38">
        <v>4</v>
      </c>
      <c r="R6" s="72">
        <f t="shared" si="3"/>
        <v>8519.7804524218991</v>
      </c>
      <c r="S6" s="73">
        <f>'Mérida oeste'!F9*1000000</f>
        <v>35670.616798200004</v>
      </c>
      <c r="T6" s="74">
        <f t="shared" si="9"/>
        <v>957.36772943864878</v>
      </c>
      <c r="U6" s="61"/>
      <c r="V6" s="74">
        <f t="shared" si="4"/>
        <v>24113</v>
      </c>
      <c r="W6" s="75">
        <f t="shared" si="10"/>
        <v>851542.63771000004</v>
      </c>
      <c r="X6" s="61"/>
      <c r="Y6" s="76">
        <f t="shared" si="11"/>
        <v>205.43746604924925</v>
      </c>
      <c r="Z6" s="73">
        <f t="shared" si="12"/>
        <v>860.12558285499665</v>
      </c>
      <c r="AA6" s="74">
        <f t="shared" si="13"/>
        <v>815.23944158462064</v>
      </c>
      <c r="AE6" s="121" t="str">
        <f t="shared" si="5"/>
        <v>437937</v>
      </c>
      <c r="AF6" s="142"/>
      <c r="AG6" s="143"/>
      <c r="AH6" s="144"/>
      <c r="AI6" s="145">
        <f t="shared" si="0"/>
        <v>437937</v>
      </c>
      <c r="AJ6" s="146">
        <f t="shared" si="6"/>
        <v>437937</v>
      </c>
      <c r="AK6" s="122"/>
      <c r="AL6" s="138">
        <f t="shared" si="7"/>
        <v>0</v>
      </c>
      <c r="AM6" s="147">
        <f t="shared" si="7"/>
        <v>24113</v>
      </c>
      <c r="AN6" s="148">
        <f t="shared" si="8"/>
        <v>24113</v>
      </c>
      <c r="AO6" s="149">
        <f t="shared" si="1"/>
        <v>1</v>
      </c>
      <c r="AP6" s="122"/>
    </row>
    <row r="7" spans="1:42" x14ac:dyDescent="0.2">
      <c r="A7" s="66">
        <v>227</v>
      </c>
      <c r="B7" s="67">
        <v>0.375</v>
      </c>
      <c r="C7" s="68">
        <v>2014</v>
      </c>
      <c r="D7" s="68">
        <v>2</v>
      </c>
      <c r="E7" s="68">
        <v>5</v>
      </c>
      <c r="F7" s="69">
        <v>462050</v>
      </c>
      <c r="G7" s="68">
        <v>0</v>
      </c>
      <c r="H7" s="69">
        <v>395248</v>
      </c>
      <c r="I7" s="68">
        <v>0</v>
      </c>
      <c r="J7" s="68">
        <v>102</v>
      </c>
      <c r="K7" s="68">
        <v>0</v>
      </c>
      <c r="L7" s="69">
        <v>304.66520000000003</v>
      </c>
      <c r="M7" s="69">
        <v>25.4</v>
      </c>
      <c r="N7" s="70">
        <v>0</v>
      </c>
      <c r="O7" s="71">
        <v>34388</v>
      </c>
      <c r="P7" s="58">
        <f t="shared" si="2"/>
        <v>34388</v>
      </c>
      <c r="Q7" s="38">
        <v>5</v>
      </c>
      <c r="R7" s="72">
        <f t="shared" si="3"/>
        <v>8753.8255697668883</v>
      </c>
      <c r="S7" s="73">
        <f>'Mérida oeste'!F10*1000000</f>
        <v>36650.516895500004</v>
      </c>
      <c r="T7" s="74">
        <f t="shared" si="9"/>
        <v>983.66737927470524</v>
      </c>
      <c r="U7" s="61"/>
      <c r="V7" s="74">
        <f t="shared" si="4"/>
        <v>34388</v>
      </c>
      <c r="W7" s="75">
        <f t="shared" si="10"/>
        <v>1214400.8719599999</v>
      </c>
      <c r="X7" s="61"/>
      <c r="Y7" s="76">
        <f t="shared" si="11"/>
        <v>301.02655369314374</v>
      </c>
      <c r="Z7" s="73">
        <f t="shared" si="12"/>
        <v>1260.337975002454</v>
      </c>
      <c r="AA7" s="74">
        <f t="shared" si="13"/>
        <v>1194.5665231098099</v>
      </c>
      <c r="AE7" s="121" t="str">
        <f t="shared" si="5"/>
        <v>462050</v>
      </c>
      <c r="AF7" s="142"/>
      <c r="AG7" s="143"/>
      <c r="AH7" s="144"/>
      <c r="AI7" s="145">
        <f t="shared" si="0"/>
        <v>462050</v>
      </c>
      <c r="AJ7" s="146">
        <f t="shared" si="6"/>
        <v>462050</v>
      </c>
      <c r="AK7" s="122"/>
      <c r="AL7" s="138">
        <f t="shared" si="7"/>
        <v>0</v>
      </c>
      <c r="AM7" s="147">
        <f t="shared" si="7"/>
        <v>34388</v>
      </c>
      <c r="AN7" s="148">
        <f t="shared" si="8"/>
        <v>34388</v>
      </c>
      <c r="AO7" s="149">
        <f t="shared" si="1"/>
        <v>1</v>
      </c>
      <c r="AP7" s="122"/>
    </row>
    <row r="8" spans="1:42" x14ac:dyDescent="0.2">
      <c r="A8" s="66">
        <v>227</v>
      </c>
      <c r="B8" s="67">
        <v>0.375</v>
      </c>
      <c r="C8" s="68">
        <v>2014</v>
      </c>
      <c r="D8" s="68">
        <v>2</v>
      </c>
      <c r="E8" s="68">
        <v>6</v>
      </c>
      <c r="F8" s="69">
        <v>496438</v>
      </c>
      <c r="G8" s="68">
        <v>0</v>
      </c>
      <c r="H8" s="69">
        <v>396857</v>
      </c>
      <c r="I8" s="68">
        <v>0</v>
      </c>
      <c r="J8" s="68">
        <v>102</v>
      </c>
      <c r="K8" s="68">
        <v>0</v>
      </c>
      <c r="L8" s="69">
        <v>297.8261</v>
      </c>
      <c r="M8" s="69">
        <v>24.8</v>
      </c>
      <c r="N8" s="70">
        <v>0</v>
      </c>
      <c r="O8" s="71">
        <v>35447</v>
      </c>
      <c r="P8" s="58">
        <f t="shared" si="2"/>
        <v>35447</v>
      </c>
      <c r="Q8" s="38">
        <v>6</v>
      </c>
      <c r="R8" s="72">
        <f t="shared" si="3"/>
        <v>8404.245309018821</v>
      </c>
      <c r="S8" s="73">
        <f>'Mérida oeste'!F11*1000000</f>
        <v>35186.894259799999</v>
      </c>
      <c r="T8" s="74">
        <f t="shared" si="9"/>
        <v>944.38504537444487</v>
      </c>
      <c r="U8" s="61"/>
      <c r="V8" s="74">
        <f t="shared" si="4"/>
        <v>35447</v>
      </c>
      <c r="W8" s="75">
        <f t="shared" si="10"/>
        <v>1251799.1074900001</v>
      </c>
      <c r="X8" s="61"/>
      <c r="Y8" s="76">
        <f t="shared" si="11"/>
        <v>297.90528346879017</v>
      </c>
      <c r="Z8" s="73">
        <f t="shared" si="12"/>
        <v>1247.2698408271306</v>
      </c>
      <c r="AA8" s="74">
        <f t="shared" si="13"/>
        <v>1182.1803569266333</v>
      </c>
      <c r="AE8" s="121" t="str">
        <f t="shared" si="5"/>
        <v>496438</v>
      </c>
      <c r="AF8" s="142"/>
      <c r="AG8" s="143"/>
      <c r="AH8" s="144"/>
      <c r="AI8" s="145">
        <f t="shared" si="0"/>
        <v>496438</v>
      </c>
      <c r="AJ8" s="146">
        <f t="shared" si="6"/>
        <v>496438</v>
      </c>
      <c r="AK8" s="122"/>
      <c r="AL8" s="138">
        <f t="shared" si="7"/>
        <v>0</v>
      </c>
      <c r="AM8" s="147">
        <f t="shared" si="7"/>
        <v>35447</v>
      </c>
      <c r="AN8" s="148">
        <f t="shared" si="8"/>
        <v>35447</v>
      </c>
      <c r="AO8" s="149">
        <f t="shared" si="1"/>
        <v>1</v>
      </c>
      <c r="AP8" s="122"/>
    </row>
    <row r="9" spans="1:42" x14ac:dyDescent="0.2">
      <c r="A9" s="66">
        <v>227</v>
      </c>
      <c r="B9" s="67">
        <v>0.375</v>
      </c>
      <c r="C9" s="68">
        <v>2014</v>
      </c>
      <c r="D9" s="68">
        <v>2</v>
      </c>
      <c r="E9" s="68">
        <v>7</v>
      </c>
      <c r="F9" s="69">
        <v>531885</v>
      </c>
      <c r="G9" s="68">
        <v>0</v>
      </c>
      <c r="H9" s="69">
        <v>398514</v>
      </c>
      <c r="I9" s="68">
        <v>0</v>
      </c>
      <c r="J9" s="68">
        <v>102</v>
      </c>
      <c r="K9" s="68">
        <v>0</v>
      </c>
      <c r="L9" s="69">
        <v>297.50569999999999</v>
      </c>
      <c r="M9" s="69">
        <v>25</v>
      </c>
      <c r="N9" s="70">
        <v>0</v>
      </c>
      <c r="O9" s="71">
        <v>32732</v>
      </c>
      <c r="P9" s="58">
        <f t="shared" si="2"/>
        <v>32732</v>
      </c>
      <c r="Q9" s="38">
        <v>7</v>
      </c>
      <c r="R9" s="72">
        <f t="shared" si="3"/>
        <v>8519.1294710996481</v>
      </c>
      <c r="S9" s="73">
        <f>'Mérida oeste'!F12*1000000</f>
        <v>35667.891269600004</v>
      </c>
      <c r="T9" s="74">
        <f t="shared" si="9"/>
        <v>957.29457866746748</v>
      </c>
      <c r="U9" s="61"/>
      <c r="V9" s="74">
        <f t="shared" si="4"/>
        <v>32732</v>
      </c>
      <c r="W9" s="75">
        <f t="shared" si="10"/>
        <v>1155919.77844</v>
      </c>
      <c r="X9" s="61"/>
      <c r="Y9" s="76">
        <f t="shared" si="11"/>
        <v>278.84814584803365</v>
      </c>
      <c r="Z9" s="73">
        <f t="shared" si="12"/>
        <v>1167.4814170365473</v>
      </c>
      <c r="AA9" s="74">
        <f t="shared" si="13"/>
        <v>1106.5557372751121</v>
      </c>
      <c r="AE9" s="121" t="str">
        <f t="shared" si="5"/>
        <v>531885</v>
      </c>
      <c r="AF9" s="142"/>
      <c r="AG9" s="143"/>
      <c r="AH9" s="144"/>
      <c r="AI9" s="145">
        <f t="shared" si="0"/>
        <v>531885</v>
      </c>
      <c r="AJ9" s="146">
        <f t="shared" si="6"/>
        <v>531885</v>
      </c>
      <c r="AK9" s="122"/>
      <c r="AL9" s="138">
        <f t="shared" si="7"/>
        <v>0</v>
      </c>
      <c r="AM9" s="147">
        <f t="shared" si="7"/>
        <v>32732</v>
      </c>
      <c r="AN9" s="148">
        <f t="shared" si="8"/>
        <v>32732</v>
      </c>
      <c r="AO9" s="149">
        <f t="shared" si="1"/>
        <v>1</v>
      </c>
      <c r="AP9" s="122"/>
    </row>
    <row r="10" spans="1:42" x14ac:dyDescent="0.2">
      <c r="A10" s="66">
        <v>227</v>
      </c>
      <c r="B10" s="67">
        <v>0.375</v>
      </c>
      <c r="C10" s="68">
        <v>2014</v>
      </c>
      <c r="D10" s="68">
        <v>2</v>
      </c>
      <c r="E10" s="68">
        <v>8</v>
      </c>
      <c r="F10" s="69">
        <v>564617</v>
      </c>
      <c r="G10" s="68">
        <v>0</v>
      </c>
      <c r="H10" s="69">
        <v>400036</v>
      </c>
      <c r="I10" s="68">
        <v>0</v>
      </c>
      <c r="J10" s="68">
        <v>102</v>
      </c>
      <c r="K10" s="68">
        <v>0</v>
      </c>
      <c r="L10" s="69">
        <v>299.41500000000002</v>
      </c>
      <c r="M10" s="69">
        <v>25.1</v>
      </c>
      <c r="N10" s="70">
        <v>0</v>
      </c>
      <c r="O10" s="71">
        <v>34638</v>
      </c>
      <c r="P10" s="58">
        <f t="shared" si="2"/>
        <v>34638</v>
      </c>
      <c r="Q10" s="38">
        <v>8</v>
      </c>
      <c r="R10" s="72">
        <f t="shared" si="3"/>
        <v>8545.1378089949376</v>
      </c>
      <c r="S10" s="73">
        <f>'Mérida oeste'!F13*1000000</f>
        <v>35776.782978700001</v>
      </c>
      <c r="T10" s="74">
        <f t="shared" si="9"/>
        <v>960.21713559676107</v>
      </c>
      <c r="U10" s="61"/>
      <c r="V10" s="74">
        <f t="shared" si="4"/>
        <v>34638</v>
      </c>
      <c r="W10" s="75">
        <f t="shared" si="10"/>
        <v>1223229.5394599999</v>
      </c>
      <c r="X10" s="61"/>
      <c r="Y10" s="76">
        <f t="shared" si="11"/>
        <v>295.98648342796668</v>
      </c>
      <c r="Z10" s="73">
        <f t="shared" si="12"/>
        <v>1239.2362088162108</v>
      </c>
      <c r="AA10" s="74">
        <f t="shared" si="13"/>
        <v>1174.5659645576263</v>
      </c>
      <c r="AE10" s="121" t="str">
        <f t="shared" si="5"/>
        <v>564617</v>
      </c>
      <c r="AF10" s="142"/>
      <c r="AG10" s="143"/>
      <c r="AH10" s="144"/>
      <c r="AI10" s="145">
        <f t="shared" si="0"/>
        <v>564617</v>
      </c>
      <c r="AJ10" s="146">
        <f t="shared" si="6"/>
        <v>564617</v>
      </c>
      <c r="AK10" s="122"/>
      <c r="AL10" s="138">
        <f t="shared" si="7"/>
        <v>0</v>
      </c>
      <c r="AM10" s="147">
        <f t="shared" si="7"/>
        <v>34638</v>
      </c>
      <c r="AN10" s="148">
        <f t="shared" si="8"/>
        <v>34638</v>
      </c>
      <c r="AO10" s="149">
        <f t="shared" si="1"/>
        <v>1</v>
      </c>
      <c r="AP10" s="122"/>
    </row>
    <row r="11" spans="1:42" x14ac:dyDescent="0.2">
      <c r="A11" s="66">
        <v>227</v>
      </c>
      <c r="B11" s="67">
        <v>0.375</v>
      </c>
      <c r="C11" s="68">
        <v>2014</v>
      </c>
      <c r="D11" s="68">
        <v>2</v>
      </c>
      <c r="E11" s="68">
        <v>9</v>
      </c>
      <c r="F11" s="69">
        <v>599255</v>
      </c>
      <c r="G11" s="68">
        <v>0</v>
      </c>
      <c r="H11" s="69">
        <v>401640</v>
      </c>
      <c r="I11" s="68">
        <v>0</v>
      </c>
      <c r="J11" s="68">
        <v>102</v>
      </c>
      <c r="K11" s="68">
        <v>0</v>
      </c>
      <c r="L11" s="69">
        <v>299.61520000000002</v>
      </c>
      <c r="M11" s="69">
        <v>24.6</v>
      </c>
      <c r="N11" s="70">
        <v>0</v>
      </c>
      <c r="O11" s="71">
        <v>32105</v>
      </c>
      <c r="P11" s="58">
        <f t="shared" si="2"/>
        <v>32105</v>
      </c>
      <c r="Q11" s="38">
        <v>9</v>
      </c>
      <c r="R11" s="77">
        <f t="shared" si="3"/>
        <v>8886.5579203687794</v>
      </c>
      <c r="S11" s="73">
        <f>'Mérida oeste'!F14*1000000</f>
        <v>37206.240701000002</v>
      </c>
      <c r="T11" s="74">
        <f t="shared" si="9"/>
        <v>998.58251351183969</v>
      </c>
      <c r="V11" s="78">
        <f t="shared" si="4"/>
        <v>32105</v>
      </c>
      <c r="W11" s="79">
        <f t="shared" si="10"/>
        <v>1133777.4803500001</v>
      </c>
      <c r="Y11" s="76">
        <f t="shared" si="11"/>
        <v>285.30294203343965</v>
      </c>
      <c r="Z11" s="73">
        <f t="shared" si="12"/>
        <v>1194.5063577056051</v>
      </c>
      <c r="AA11" s="74">
        <f t="shared" si="13"/>
        <v>1132.1703660910234</v>
      </c>
      <c r="AE11" s="121" t="str">
        <f t="shared" si="5"/>
        <v>599255</v>
      </c>
      <c r="AF11" s="142"/>
      <c r="AG11" s="143"/>
      <c r="AH11" s="144"/>
      <c r="AI11" s="145">
        <f t="shared" si="0"/>
        <v>599255</v>
      </c>
      <c r="AJ11" s="146">
        <f t="shared" si="6"/>
        <v>599255</v>
      </c>
      <c r="AK11" s="122"/>
      <c r="AL11" s="138">
        <f t="shared" si="7"/>
        <v>0</v>
      </c>
      <c r="AM11" s="147">
        <f t="shared" si="7"/>
        <v>32105</v>
      </c>
      <c r="AN11" s="148">
        <f t="shared" si="8"/>
        <v>32105</v>
      </c>
      <c r="AO11" s="149">
        <f t="shared" si="1"/>
        <v>1</v>
      </c>
      <c r="AP11" s="122"/>
    </row>
    <row r="12" spans="1:42" x14ac:dyDescent="0.2">
      <c r="A12" s="66">
        <v>227</v>
      </c>
      <c r="B12" s="67">
        <v>0.375</v>
      </c>
      <c r="C12" s="68">
        <v>2014</v>
      </c>
      <c r="D12" s="68">
        <v>2</v>
      </c>
      <c r="E12" s="68">
        <v>10</v>
      </c>
      <c r="F12" s="69">
        <v>631360</v>
      </c>
      <c r="G12" s="68">
        <v>0</v>
      </c>
      <c r="H12" s="69">
        <v>403116</v>
      </c>
      <c r="I12" s="68">
        <v>0</v>
      </c>
      <c r="J12" s="68">
        <v>102</v>
      </c>
      <c r="K12" s="68">
        <v>0</v>
      </c>
      <c r="L12" s="69">
        <v>302.0951</v>
      </c>
      <c r="M12" s="69">
        <v>24.3</v>
      </c>
      <c r="N12" s="70">
        <v>0</v>
      </c>
      <c r="O12" s="71">
        <v>26756</v>
      </c>
      <c r="P12" s="58">
        <f t="shared" si="2"/>
        <v>26756</v>
      </c>
      <c r="Q12" s="38">
        <v>10</v>
      </c>
      <c r="R12" s="77">
        <f t="shared" si="3"/>
        <v>8845.6836612926327</v>
      </c>
      <c r="S12" s="73">
        <f>'Mérida oeste'!F15*1000000</f>
        <v>37035.108353099997</v>
      </c>
      <c r="T12" s="74">
        <f t="shared" si="9"/>
        <v>993.98947301945316</v>
      </c>
      <c r="V12" s="78">
        <f t="shared" si="4"/>
        <v>26756</v>
      </c>
      <c r="W12" s="79">
        <f t="shared" si="10"/>
        <v>944879.31051999994</v>
      </c>
      <c r="Y12" s="76">
        <f t="shared" si="11"/>
        <v>236.6751120415457</v>
      </c>
      <c r="Z12" s="73">
        <f t="shared" si="12"/>
        <v>990.9113590955435</v>
      </c>
      <c r="AA12" s="74">
        <f t="shared" si="13"/>
        <v>939.20008793075897</v>
      </c>
      <c r="AE12" s="121" t="str">
        <f t="shared" si="5"/>
        <v>631360</v>
      </c>
      <c r="AF12" s="142"/>
      <c r="AG12" s="143"/>
      <c r="AH12" s="144"/>
      <c r="AI12" s="145">
        <f t="shared" si="0"/>
        <v>631360</v>
      </c>
      <c r="AJ12" s="146">
        <f t="shared" si="6"/>
        <v>631360</v>
      </c>
      <c r="AK12" s="122"/>
      <c r="AL12" s="138">
        <f t="shared" si="7"/>
        <v>658116</v>
      </c>
      <c r="AM12" s="147">
        <f t="shared" si="7"/>
        <v>26756</v>
      </c>
      <c r="AN12" s="148">
        <f t="shared" si="8"/>
        <v>-631360</v>
      </c>
      <c r="AO12" s="149">
        <f t="shared" si="1"/>
        <v>-23.596950216773809</v>
      </c>
      <c r="AP12" s="122"/>
    </row>
    <row r="13" spans="1:42" x14ac:dyDescent="0.2">
      <c r="A13" s="66">
        <v>227</v>
      </c>
      <c r="B13" s="67">
        <v>0.375</v>
      </c>
      <c r="C13" s="68">
        <v>2014</v>
      </c>
      <c r="D13" s="68">
        <v>2</v>
      </c>
      <c r="E13" s="68">
        <v>11</v>
      </c>
      <c r="F13" s="69">
        <v>658116</v>
      </c>
      <c r="G13" s="68">
        <v>0</v>
      </c>
      <c r="H13" s="69">
        <v>404360</v>
      </c>
      <c r="I13" s="68">
        <v>0</v>
      </c>
      <c r="J13" s="68">
        <v>102</v>
      </c>
      <c r="K13" s="68">
        <v>0</v>
      </c>
      <c r="L13" s="69">
        <v>301.69040000000001</v>
      </c>
      <c r="M13" s="69">
        <v>24.7</v>
      </c>
      <c r="N13" s="70">
        <v>0</v>
      </c>
      <c r="O13" s="71">
        <v>27517</v>
      </c>
      <c r="P13" s="58">
        <f t="shared" si="2"/>
        <v>27517</v>
      </c>
      <c r="Q13" s="38">
        <v>11</v>
      </c>
      <c r="R13" s="77">
        <f t="shared" si="3"/>
        <v>8891.2279317378434</v>
      </c>
      <c r="S13" s="73">
        <f>'Mérida oeste'!F16*1000000</f>
        <v>37225.793104600001</v>
      </c>
      <c r="T13" s="74">
        <f t="shared" si="9"/>
        <v>999.10728268938146</v>
      </c>
      <c r="V13" s="78">
        <f t="shared" si="4"/>
        <v>27517</v>
      </c>
      <c r="W13" s="79">
        <f t="shared" si="10"/>
        <v>971753.77439000004</v>
      </c>
      <c r="Y13" s="76">
        <f t="shared" si="11"/>
        <v>244.65991899763023</v>
      </c>
      <c r="Z13" s="73">
        <f t="shared" si="12"/>
        <v>1024.3421488592783</v>
      </c>
      <c r="AA13" s="74">
        <f t="shared" si="13"/>
        <v>970.88627297394328</v>
      </c>
      <c r="AE13" s="121" t="str">
        <f t="shared" si="5"/>
        <v>658116</v>
      </c>
      <c r="AF13" s="142">
        <v>227</v>
      </c>
      <c r="AG13" s="143">
        <v>11</v>
      </c>
      <c r="AH13" s="144">
        <v>658116</v>
      </c>
      <c r="AI13" s="145">
        <f t="shared" si="0"/>
        <v>658116</v>
      </c>
      <c r="AJ13" s="146">
        <f t="shared" si="6"/>
        <v>0</v>
      </c>
      <c r="AK13" s="122"/>
      <c r="AL13" s="138">
        <f t="shared" si="7"/>
        <v>27544</v>
      </c>
      <c r="AM13" s="147">
        <f t="shared" si="7"/>
        <v>27517</v>
      </c>
      <c r="AN13" s="148">
        <f t="shared" si="8"/>
        <v>-27</v>
      </c>
      <c r="AO13" s="149">
        <f t="shared" si="1"/>
        <v>-9.8121161463822363E-4</v>
      </c>
      <c r="AP13" s="122"/>
    </row>
    <row r="14" spans="1:42" x14ac:dyDescent="0.2">
      <c r="A14" s="66">
        <v>227</v>
      </c>
      <c r="B14" s="67">
        <v>0.375</v>
      </c>
      <c r="C14" s="68">
        <v>2014</v>
      </c>
      <c r="D14" s="68">
        <v>2</v>
      </c>
      <c r="E14" s="68">
        <v>12</v>
      </c>
      <c r="F14" s="69">
        <v>685633</v>
      </c>
      <c r="G14" s="68">
        <v>0</v>
      </c>
      <c r="H14" s="69">
        <v>405648</v>
      </c>
      <c r="I14" s="68">
        <v>0</v>
      </c>
      <c r="J14" s="68">
        <v>102</v>
      </c>
      <c r="K14" s="68">
        <v>0</v>
      </c>
      <c r="L14" s="69">
        <v>300.48149999999998</v>
      </c>
      <c r="M14" s="69">
        <v>25.6</v>
      </c>
      <c r="N14" s="70">
        <v>0</v>
      </c>
      <c r="O14" s="71">
        <v>33435</v>
      </c>
      <c r="P14" s="58">
        <f t="shared" si="2"/>
        <v>33435</v>
      </c>
      <c r="Q14" s="38">
        <v>12</v>
      </c>
      <c r="R14" s="77">
        <f t="shared" si="3"/>
        <v>8995.7332446020828</v>
      </c>
      <c r="S14" s="73">
        <f>'Mérida oeste'!F17*1000000</f>
        <v>37663.335948499996</v>
      </c>
      <c r="T14" s="74">
        <f t="shared" si="9"/>
        <v>1010.850544695936</v>
      </c>
      <c r="V14" s="78">
        <f t="shared" si="4"/>
        <v>33435</v>
      </c>
      <c r="W14" s="79">
        <f t="shared" si="10"/>
        <v>1180745.9914500001</v>
      </c>
      <c r="Y14" s="76">
        <f t="shared" si="11"/>
        <v>300.77234103327066</v>
      </c>
      <c r="Z14" s="73">
        <f t="shared" si="12"/>
        <v>1259.2736374380975</v>
      </c>
      <c r="AA14" s="74">
        <f t="shared" si="13"/>
        <v>1193.5577286047758</v>
      </c>
      <c r="AE14" s="121" t="str">
        <f t="shared" si="5"/>
        <v>685633</v>
      </c>
      <c r="AF14" s="142">
        <v>227</v>
      </c>
      <c r="AG14" s="143">
        <v>12</v>
      </c>
      <c r="AH14" s="144">
        <v>685660</v>
      </c>
      <c r="AI14" s="145">
        <f t="shared" si="0"/>
        <v>685633</v>
      </c>
      <c r="AJ14" s="146">
        <f t="shared" si="6"/>
        <v>-27</v>
      </c>
      <c r="AK14" s="122"/>
      <c r="AL14" s="138">
        <f t="shared" si="7"/>
        <v>33437</v>
      </c>
      <c r="AM14" s="147">
        <f t="shared" si="7"/>
        <v>33435</v>
      </c>
      <c r="AN14" s="148">
        <f t="shared" si="8"/>
        <v>-2</v>
      </c>
      <c r="AO14" s="149">
        <f t="shared" si="1"/>
        <v>-5.9817556452818902E-5</v>
      </c>
      <c r="AP14" s="122"/>
    </row>
    <row r="15" spans="1:42" x14ac:dyDescent="0.2">
      <c r="A15" s="66">
        <v>227</v>
      </c>
      <c r="B15" s="67">
        <v>0.375</v>
      </c>
      <c r="C15" s="68">
        <v>2014</v>
      </c>
      <c r="D15" s="68">
        <v>2</v>
      </c>
      <c r="E15" s="68">
        <v>13</v>
      </c>
      <c r="F15" s="69">
        <v>719068</v>
      </c>
      <c r="G15" s="68">
        <v>0</v>
      </c>
      <c r="H15" s="69">
        <v>407214</v>
      </c>
      <c r="I15" s="68">
        <v>0</v>
      </c>
      <c r="J15" s="68">
        <v>102</v>
      </c>
      <c r="K15" s="68">
        <v>0</v>
      </c>
      <c r="L15" s="69">
        <v>298.4008</v>
      </c>
      <c r="M15" s="69">
        <v>24.9</v>
      </c>
      <c r="N15" s="70">
        <v>0</v>
      </c>
      <c r="O15" s="71">
        <v>34746</v>
      </c>
      <c r="P15" s="58">
        <f t="shared" si="2"/>
        <v>34746</v>
      </c>
      <c r="Q15" s="38">
        <v>13</v>
      </c>
      <c r="R15" s="77">
        <f t="shared" si="3"/>
        <v>8930.2890577051676</v>
      </c>
      <c r="S15" s="73">
        <f>'Mérida oeste'!F18*1000000</f>
        <v>37389.334226799998</v>
      </c>
      <c r="T15" s="74">
        <f t="shared" si="9"/>
        <v>1003.4965814143296</v>
      </c>
      <c r="V15" s="78">
        <f t="shared" si="4"/>
        <v>34746</v>
      </c>
      <c r="W15" s="79">
        <f t="shared" si="10"/>
        <v>1227043.52382</v>
      </c>
      <c r="Y15" s="76">
        <f t="shared" si="11"/>
        <v>310.29182359902376</v>
      </c>
      <c r="Z15" s="73">
        <f t="shared" si="12"/>
        <v>1299.1298070443929</v>
      </c>
      <c r="AA15" s="74">
        <f t="shared" si="13"/>
        <v>1231.3339813999626</v>
      </c>
      <c r="AE15" s="121" t="str">
        <f t="shared" si="5"/>
        <v>719068</v>
      </c>
      <c r="AF15" s="142">
        <v>227</v>
      </c>
      <c r="AG15" s="143">
        <v>13</v>
      </c>
      <c r="AH15" s="144">
        <v>719097</v>
      </c>
      <c r="AI15" s="145">
        <f t="shared" si="0"/>
        <v>719068</v>
      </c>
      <c r="AJ15" s="146">
        <f t="shared" si="6"/>
        <v>-29</v>
      </c>
      <c r="AK15" s="122"/>
      <c r="AL15" s="138">
        <f t="shared" si="7"/>
        <v>34748</v>
      </c>
      <c r="AM15" s="147">
        <f t="shared" si="7"/>
        <v>34746</v>
      </c>
      <c r="AN15" s="148">
        <f t="shared" si="8"/>
        <v>-2</v>
      </c>
      <c r="AO15" s="149">
        <f t="shared" si="1"/>
        <v>-5.7560582513095036E-5</v>
      </c>
      <c r="AP15" s="122"/>
    </row>
    <row r="16" spans="1:42" x14ac:dyDescent="0.2">
      <c r="A16" s="66">
        <v>227</v>
      </c>
      <c r="B16" s="67">
        <v>0.375</v>
      </c>
      <c r="C16" s="68">
        <v>2014</v>
      </c>
      <c r="D16" s="68">
        <v>2</v>
      </c>
      <c r="E16" s="68">
        <v>14</v>
      </c>
      <c r="F16" s="69">
        <v>753814</v>
      </c>
      <c r="G16" s="68">
        <v>0</v>
      </c>
      <c r="H16" s="69">
        <v>408834</v>
      </c>
      <c r="I16" s="68">
        <v>0</v>
      </c>
      <c r="J16" s="68">
        <v>102</v>
      </c>
      <c r="K16" s="68">
        <v>0</v>
      </c>
      <c r="L16" s="69">
        <v>296.6918</v>
      </c>
      <c r="M16" s="69">
        <v>22.4</v>
      </c>
      <c r="N16" s="70">
        <v>0</v>
      </c>
      <c r="O16" s="71">
        <v>32662</v>
      </c>
      <c r="P16" s="58">
        <f t="shared" si="2"/>
        <v>32662</v>
      </c>
      <c r="Q16" s="38">
        <v>14</v>
      </c>
      <c r="R16" s="77">
        <f t="shared" si="3"/>
        <v>8743.6512700630556</v>
      </c>
      <c r="S16" s="73">
        <f>'Mérida oeste'!F19*1000000</f>
        <v>36607.919137500001</v>
      </c>
      <c r="T16" s="74">
        <f t="shared" si="9"/>
        <v>982.52409321698553</v>
      </c>
      <c r="V16" s="78">
        <f t="shared" si="4"/>
        <v>32662</v>
      </c>
      <c r="W16" s="79">
        <f t="shared" si="10"/>
        <v>1153447.7515400001</v>
      </c>
      <c r="Y16" s="76">
        <f t="shared" si="11"/>
        <v>285.58513778279956</v>
      </c>
      <c r="Z16" s="73">
        <f t="shared" si="12"/>
        <v>1195.6878548690249</v>
      </c>
      <c r="AA16" s="74">
        <f t="shared" si="13"/>
        <v>1133.2902061550094</v>
      </c>
      <c r="AE16" s="121" t="str">
        <f t="shared" si="5"/>
        <v>753814</v>
      </c>
      <c r="AF16" s="142">
        <v>227</v>
      </c>
      <c r="AG16" s="143">
        <v>14</v>
      </c>
      <c r="AH16" s="144">
        <v>753845</v>
      </c>
      <c r="AI16" s="145">
        <f t="shared" si="0"/>
        <v>753814</v>
      </c>
      <c r="AJ16" s="146">
        <f t="shared" si="6"/>
        <v>-31</v>
      </c>
      <c r="AK16" s="122"/>
      <c r="AL16" s="138">
        <f t="shared" si="7"/>
        <v>32663</v>
      </c>
      <c r="AM16" s="147">
        <f t="shared" si="7"/>
        <v>32662</v>
      </c>
      <c r="AN16" s="148">
        <f t="shared" si="8"/>
        <v>-1</v>
      </c>
      <c r="AO16" s="149">
        <f t="shared" si="1"/>
        <v>-3.0616618700630706E-5</v>
      </c>
      <c r="AP16" s="122"/>
    </row>
    <row r="17" spans="1:42" x14ac:dyDescent="0.2">
      <c r="A17" s="66">
        <v>227</v>
      </c>
      <c r="B17" s="67">
        <v>0.375</v>
      </c>
      <c r="C17" s="68">
        <v>2014</v>
      </c>
      <c r="D17" s="68">
        <v>2</v>
      </c>
      <c r="E17" s="68">
        <v>15</v>
      </c>
      <c r="F17" s="69">
        <v>786476</v>
      </c>
      <c r="G17" s="68">
        <v>0</v>
      </c>
      <c r="H17" s="69">
        <v>410356</v>
      </c>
      <c r="I17" s="68">
        <v>0</v>
      </c>
      <c r="J17" s="68">
        <v>102</v>
      </c>
      <c r="K17" s="68">
        <v>0</v>
      </c>
      <c r="L17" s="69">
        <v>298.64659999999998</v>
      </c>
      <c r="M17" s="69">
        <v>23.4</v>
      </c>
      <c r="N17" s="70">
        <v>0</v>
      </c>
      <c r="O17" s="71">
        <v>33364</v>
      </c>
      <c r="P17" s="58">
        <f t="shared" si="2"/>
        <v>33364</v>
      </c>
      <c r="Q17" s="38">
        <v>15</v>
      </c>
      <c r="R17" s="77">
        <f t="shared" si="3"/>
        <v>8833.7430881819055</v>
      </c>
      <c r="S17" s="73">
        <f>'Mérida oeste'!F20*1000000</f>
        <v>36985.115561600003</v>
      </c>
      <c r="T17" s="74">
        <f t="shared" si="9"/>
        <v>992.64771081900074</v>
      </c>
      <c r="V17" s="78">
        <f t="shared" si="4"/>
        <v>33364</v>
      </c>
      <c r="W17" s="79">
        <f t="shared" si="10"/>
        <v>1178238.6498799999</v>
      </c>
      <c r="Y17" s="76">
        <f t="shared" si="11"/>
        <v>294.72900439410108</v>
      </c>
      <c r="Z17" s="73">
        <f t="shared" si="12"/>
        <v>1233.9713955972225</v>
      </c>
      <c r="AA17" s="74">
        <f t="shared" si="13"/>
        <v>1169.575898601852</v>
      </c>
      <c r="AE17" s="121" t="str">
        <f t="shared" si="5"/>
        <v>786476</v>
      </c>
      <c r="AF17" s="142">
        <v>227</v>
      </c>
      <c r="AG17" s="143">
        <v>15</v>
      </c>
      <c r="AH17" s="144">
        <v>786508</v>
      </c>
      <c r="AI17" s="145">
        <f t="shared" si="0"/>
        <v>786476</v>
      </c>
      <c r="AJ17" s="146">
        <f t="shared" si="6"/>
        <v>-32</v>
      </c>
      <c r="AK17" s="122"/>
      <c r="AL17" s="138">
        <f t="shared" si="7"/>
        <v>33366</v>
      </c>
      <c r="AM17" s="147">
        <f t="shared" si="7"/>
        <v>33364</v>
      </c>
      <c r="AN17" s="148">
        <f t="shared" si="8"/>
        <v>-2</v>
      </c>
      <c r="AO17" s="149">
        <f t="shared" si="1"/>
        <v>-5.9944850737321661E-5</v>
      </c>
      <c r="AP17" s="122"/>
    </row>
    <row r="18" spans="1:42" x14ac:dyDescent="0.2">
      <c r="A18" s="66">
        <v>227</v>
      </c>
      <c r="B18" s="67">
        <v>0.375</v>
      </c>
      <c r="C18" s="68">
        <v>2014</v>
      </c>
      <c r="D18" s="68">
        <v>2</v>
      </c>
      <c r="E18" s="68">
        <v>16</v>
      </c>
      <c r="F18" s="69">
        <v>819840</v>
      </c>
      <c r="G18" s="68">
        <v>0</v>
      </c>
      <c r="H18" s="69">
        <v>411908</v>
      </c>
      <c r="I18" s="68">
        <v>0</v>
      </c>
      <c r="J18" s="68">
        <v>102</v>
      </c>
      <c r="K18" s="68">
        <v>0</v>
      </c>
      <c r="L18" s="69">
        <v>299.44420000000002</v>
      </c>
      <c r="M18" s="69">
        <v>23.9</v>
      </c>
      <c r="N18" s="70">
        <v>0</v>
      </c>
      <c r="O18" s="71">
        <v>25480</v>
      </c>
      <c r="P18" s="58">
        <f t="shared" si="2"/>
        <v>25480</v>
      </c>
      <c r="Q18" s="38">
        <v>16</v>
      </c>
      <c r="R18" s="77">
        <f t="shared" si="3"/>
        <v>8879.0590232158211</v>
      </c>
      <c r="S18" s="73">
        <f>'Mérida oeste'!F21*1000000</f>
        <v>37174.844318399999</v>
      </c>
      <c r="T18" s="74">
        <f t="shared" si="9"/>
        <v>997.73986243876175</v>
      </c>
      <c r="V18" s="78">
        <f t="shared" si="4"/>
        <v>25480</v>
      </c>
      <c r="W18" s="79">
        <f t="shared" si="10"/>
        <v>899817.7916</v>
      </c>
      <c r="Y18" s="76">
        <f t="shared" si="11"/>
        <v>226.23842391153912</v>
      </c>
      <c r="Z18" s="73">
        <f t="shared" si="12"/>
        <v>947.21503323283196</v>
      </c>
      <c r="AA18" s="74">
        <f t="shared" si="13"/>
        <v>897.78407961093433</v>
      </c>
      <c r="AE18" s="121" t="str">
        <f t="shared" si="5"/>
        <v>819840</v>
      </c>
      <c r="AF18" s="142">
        <v>227</v>
      </c>
      <c r="AG18" s="143">
        <v>16</v>
      </c>
      <c r="AH18" s="144">
        <v>819874</v>
      </c>
      <c r="AI18" s="145">
        <f t="shared" si="0"/>
        <v>819840</v>
      </c>
      <c r="AJ18" s="146">
        <f t="shared" si="6"/>
        <v>-34</v>
      </c>
      <c r="AK18" s="122"/>
      <c r="AL18" s="138">
        <f t="shared" si="7"/>
        <v>25465</v>
      </c>
      <c r="AM18" s="147">
        <f t="shared" si="7"/>
        <v>25480</v>
      </c>
      <c r="AN18" s="148">
        <f t="shared" si="8"/>
        <v>15</v>
      </c>
      <c r="AO18" s="149">
        <f t="shared" si="1"/>
        <v>5.8869701726844579E-4</v>
      </c>
      <c r="AP18" s="122"/>
    </row>
    <row r="19" spans="1:42" x14ac:dyDescent="0.2">
      <c r="A19" s="66">
        <v>227</v>
      </c>
      <c r="B19" s="67">
        <v>0.375</v>
      </c>
      <c r="C19" s="68">
        <v>2014</v>
      </c>
      <c r="D19" s="68">
        <v>2</v>
      </c>
      <c r="E19" s="68">
        <v>17</v>
      </c>
      <c r="F19" s="69">
        <v>845320</v>
      </c>
      <c r="G19" s="68">
        <v>0</v>
      </c>
      <c r="H19" s="69">
        <v>413082</v>
      </c>
      <c r="I19" s="68">
        <v>0</v>
      </c>
      <c r="J19" s="68">
        <v>102</v>
      </c>
      <c r="K19" s="68">
        <v>0</v>
      </c>
      <c r="L19" s="69">
        <v>304.45600000000002</v>
      </c>
      <c r="M19" s="69">
        <v>24</v>
      </c>
      <c r="N19" s="70">
        <v>0</v>
      </c>
      <c r="O19" s="71">
        <v>16081</v>
      </c>
      <c r="P19" s="58">
        <f t="shared" si="2"/>
        <v>16081</v>
      </c>
      <c r="Q19" s="38">
        <v>17</v>
      </c>
      <c r="R19" s="77">
        <f t="shared" si="3"/>
        <v>9127.9181938234469</v>
      </c>
      <c r="S19" s="73">
        <f>'Mérida oeste'!F22*1000000</f>
        <v>38216.767893900003</v>
      </c>
      <c r="T19" s="74">
        <f t="shared" si="9"/>
        <v>1025.7041674399406</v>
      </c>
      <c r="V19" s="78">
        <f t="shared" si="4"/>
        <v>16081</v>
      </c>
      <c r="W19" s="79">
        <f t="shared" si="10"/>
        <v>567895.20826999994</v>
      </c>
      <c r="Y19" s="76">
        <f t="shared" si="11"/>
        <v>146.78605247487485</v>
      </c>
      <c r="Z19" s="73">
        <f t="shared" si="12"/>
        <v>614.56384450180587</v>
      </c>
      <c r="AA19" s="74">
        <f t="shared" si="13"/>
        <v>582.49248179171207</v>
      </c>
      <c r="AE19" s="121" t="str">
        <f t="shared" si="5"/>
        <v>845320</v>
      </c>
      <c r="AF19" s="142">
        <v>227</v>
      </c>
      <c r="AG19" s="143">
        <v>17</v>
      </c>
      <c r="AH19" s="144">
        <v>845339</v>
      </c>
      <c r="AI19" s="145">
        <f t="shared" si="0"/>
        <v>845320</v>
      </c>
      <c r="AJ19" s="146">
        <f t="shared" si="6"/>
        <v>-19</v>
      </c>
      <c r="AK19" s="122"/>
      <c r="AL19" s="138">
        <f t="shared" si="7"/>
        <v>16079</v>
      </c>
      <c r="AM19" s="147">
        <f t="shared" si="7"/>
        <v>16081</v>
      </c>
      <c r="AN19" s="148">
        <f t="shared" si="8"/>
        <v>2</v>
      </c>
      <c r="AO19" s="149">
        <f t="shared" si="1"/>
        <v>1.2437037497668054E-4</v>
      </c>
      <c r="AP19" s="122"/>
    </row>
    <row r="20" spans="1:42" x14ac:dyDescent="0.2">
      <c r="A20" s="66">
        <v>227</v>
      </c>
      <c r="B20" s="67">
        <v>0.375</v>
      </c>
      <c r="C20" s="68">
        <v>2014</v>
      </c>
      <c r="D20" s="68">
        <v>2</v>
      </c>
      <c r="E20" s="68">
        <v>18</v>
      </c>
      <c r="F20" s="69">
        <v>861401</v>
      </c>
      <c r="G20" s="68">
        <v>0</v>
      </c>
      <c r="H20" s="69">
        <v>413806</v>
      </c>
      <c r="I20" s="68">
        <v>0</v>
      </c>
      <c r="J20" s="68">
        <v>102</v>
      </c>
      <c r="K20" s="68">
        <v>0</v>
      </c>
      <c r="L20" s="69">
        <v>309.00299999999999</v>
      </c>
      <c r="M20" s="69">
        <v>24.4</v>
      </c>
      <c r="N20" s="70">
        <v>0</v>
      </c>
      <c r="O20" s="71">
        <v>15912</v>
      </c>
      <c r="P20" s="58">
        <f t="shared" si="2"/>
        <v>15912</v>
      </c>
      <c r="Q20" s="38">
        <v>18</v>
      </c>
      <c r="R20" s="77">
        <f t="shared" si="3"/>
        <v>8666.0101696522415</v>
      </c>
      <c r="S20" s="73">
        <f>'Mérida oeste'!F23*1000000</f>
        <v>36282.851378300002</v>
      </c>
      <c r="T20" s="74">
        <f t="shared" si="9"/>
        <v>973.79956276382234</v>
      </c>
      <c r="V20" s="78">
        <f t="shared" si="4"/>
        <v>15912</v>
      </c>
      <c r="W20" s="79">
        <f t="shared" si="10"/>
        <v>561927.02903999994</v>
      </c>
      <c r="Y20" s="76">
        <f t="shared" si="11"/>
        <v>137.89355381950648</v>
      </c>
      <c r="Z20" s="73">
        <f t="shared" si="12"/>
        <v>577.33273113150972</v>
      </c>
      <c r="AA20" s="74">
        <f t="shared" si="13"/>
        <v>547.20429518432559</v>
      </c>
      <c r="AE20" s="121" t="str">
        <f t="shared" si="5"/>
        <v>861401</v>
      </c>
      <c r="AF20" s="142">
        <v>227</v>
      </c>
      <c r="AG20" s="143">
        <v>18</v>
      </c>
      <c r="AH20" s="144">
        <v>861418</v>
      </c>
      <c r="AI20" s="145">
        <f t="shared" si="0"/>
        <v>861401</v>
      </c>
      <c r="AJ20" s="146">
        <f t="shared" si="6"/>
        <v>-17</v>
      </c>
      <c r="AK20" s="122"/>
      <c r="AL20" s="138">
        <f t="shared" si="7"/>
        <v>15916</v>
      </c>
      <c r="AM20" s="147">
        <f t="shared" si="7"/>
        <v>15912</v>
      </c>
      <c r="AN20" s="148">
        <f t="shared" si="8"/>
        <v>-4</v>
      </c>
      <c r="AO20" s="149">
        <f t="shared" si="1"/>
        <v>-2.5138260432378077E-4</v>
      </c>
      <c r="AP20" s="122"/>
    </row>
    <row r="21" spans="1:42" x14ac:dyDescent="0.2">
      <c r="A21" s="66">
        <v>227</v>
      </c>
      <c r="B21" s="67">
        <v>0.375</v>
      </c>
      <c r="C21" s="68">
        <v>2014</v>
      </c>
      <c r="D21" s="68">
        <v>2</v>
      </c>
      <c r="E21" s="68">
        <v>19</v>
      </c>
      <c r="F21" s="69">
        <v>877313</v>
      </c>
      <c r="G21" s="68">
        <v>0</v>
      </c>
      <c r="H21" s="69">
        <v>414527</v>
      </c>
      <c r="I21" s="68">
        <v>0</v>
      </c>
      <c r="J21" s="68">
        <v>102</v>
      </c>
      <c r="K21" s="68">
        <v>0</v>
      </c>
      <c r="L21" s="69">
        <v>308.70949999999999</v>
      </c>
      <c r="M21" s="69">
        <v>25</v>
      </c>
      <c r="N21" s="70">
        <v>0</v>
      </c>
      <c r="O21" s="71">
        <v>17589</v>
      </c>
      <c r="P21" s="58">
        <f t="shared" si="2"/>
        <v>17589</v>
      </c>
      <c r="Q21" s="38">
        <v>19</v>
      </c>
      <c r="R21" s="77">
        <f t="shared" si="3"/>
        <v>8551.6016764832311</v>
      </c>
      <c r="S21" s="73">
        <f>'Mérida oeste'!F24*1000000</f>
        <v>35803.845899099993</v>
      </c>
      <c r="T21" s="74">
        <f t="shared" si="9"/>
        <v>960.94348038642067</v>
      </c>
      <c r="V21" s="78">
        <f t="shared" si="4"/>
        <v>17589</v>
      </c>
      <c r="W21" s="79">
        <f t="shared" si="10"/>
        <v>621149.73063000001</v>
      </c>
      <c r="Y21" s="76">
        <f t="shared" si="11"/>
        <v>150.41412188766355</v>
      </c>
      <c r="Z21" s="73">
        <f t="shared" si="12"/>
        <v>629.75384551926982</v>
      </c>
      <c r="AA21" s="74">
        <f t="shared" si="13"/>
        <v>596.88978399268001</v>
      </c>
      <c r="AE21" s="121" t="str">
        <f t="shared" si="5"/>
        <v>877313</v>
      </c>
      <c r="AF21" s="142">
        <v>227</v>
      </c>
      <c r="AG21" s="143">
        <v>19</v>
      </c>
      <c r="AH21" s="144">
        <v>877334</v>
      </c>
      <c r="AI21" s="145">
        <f t="shared" si="0"/>
        <v>877313</v>
      </c>
      <c r="AJ21" s="146">
        <f t="shared" si="6"/>
        <v>-21</v>
      </c>
      <c r="AK21" s="122"/>
      <c r="AL21" s="138">
        <f t="shared" si="7"/>
        <v>17590</v>
      </c>
      <c r="AM21" s="147">
        <f t="shared" si="7"/>
        <v>17589</v>
      </c>
      <c r="AN21" s="148">
        <f t="shared" si="8"/>
        <v>-1</v>
      </c>
      <c r="AO21" s="149">
        <f t="shared" si="1"/>
        <v>-5.6853715390300756E-5</v>
      </c>
      <c r="AP21" s="122"/>
    </row>
    <row r="22" spans="1:42" x14ac:dyDescent="0.2">
      <c r="A22" s="66">
        <v>227</v>
      </c>
      <c r="B22" s="67">
        <v>0.375</v>
      </c>
      <c r="C22" s="68">
        <v>2014</v>
      </c>
      <c r="D22" s="68">
        <v>2</v>
      </c>
      <c r="E22" s="68">
        <v>20</v>
      </c>
      <c r="F22" s="69">
        <v>894902</v>
      </c>
      <c r="G22" s="68">
        <v>0</v>
      </c>
      <c r="H22" s="69">
        <v>415326</v>
      </c>
      <c r="I22" s="68">
        <v>0</v>
      </c>
      <c r="J22" s="68">
        <v>102</v>
      </c>
      <c r="K22" s="68">
        <v>0</v>
      </c>
      <c r="L22" s="69">
        <v>308.13780000000003</v>
      </c>
      <c r="M22" s="69">
        <v>25.6</v>
      </c>
      <c r="N22" s="70">
        <v>0</v>
      </c>
      <c r="O22" s="71">
        <v>19535</v>
      </c>
      <c r="P22" s="58">
        <f t="shared" si="2"/>
        <v>19535</v>
      </c>
      <c r="Q22" s="38">
        <v>20</v>
      </c>
      <c r="R22" s="77">
        <f t="shared" si="3"/>
        <v>8446.5274885115123</v>
      </c>
      <c r="S22" s="73">
        <f>'Mérida oeste'!F25*1000000</f>
        <v>35363.921288899997</v>
      </c>
      <c r="T22" s="74">
        <f t="shared" si="9"/>
        <v>949.13629388403865</v>
      </c>
      <c r="V22" s="78">
        <f t="shared" si="4"/>
        <v>19535</v>
      </c>
      <c r="W22" s="79">
        <f t="shared" si="10"/>
        <v>689872.07845000003</v>
      </c>
      <c r="Y22" s="76">
        <f t="shared" si="11"/>
        <v>165.00291448807241</v>
      </c>
      <c r="Z22" s="73">
        <f t="shared" si="12"/>
        <v>690.83420237866142</v>
      </c>
      <c r="AA22" s="74">
        <f t="shared" si="13"/>
        <v>654.78262779411182</v>
      </c>
      <c r="AE22" s="121" t="str">
        <f t="shared" si="5"/>
        <v>894902</v>
      </c>
      <c r="AF22" s="142">
        <v>227</v>
      </c>
      <c r="AG22" s="143">
        <v>20</v>
      </c>
      <c r="AH22" s="144">
        <v>894924</v>
      </c>
      <c r="AI22" s="145">
        <f t="shared" si="0"/>
        <v>894902</v>
      </c>
      <c r="AJ22" s="146">
        <f t="shared" si="6"/>
        <v>-22</v>
      </c>
      <c r="AK22" s="122"/>
      <c r="AL22" s="138">
        <f t="shared" si="7"/>
        <v>19545</v>
      </c>
      <c r="AM22" s="147">
        <f t="shared" si="7"/>
        <v>19535</v>
      </c>
      <c r="AN22" s="148">
        <f t="shared" si="8"/>
        <v>-10</v>
      </c>
      <c r="AO22" s="149">
        <f t="shared" si="1"/>
        <v>-5.1190171487074478E-4</v>
      </c>
      <c r="AP22" s="122"/>
    </row>
    <row r="23" spans="1:42" x14ac:dyDescent="0.2">
      <c r="A23" s="66">
        <v>227</v>
      </c>
      <c r="B23" s="67">
        <v>0.375</v>
      </c>
      <c r="C23" s="68">
        <v>2014</v>
      </c>
      <c r="D23" s="68">
        <v>2</v>
      </c>
      <c r="E23" s="68">
        <v>21</v>
      </c>
      <c r="F23" s="69">
        <v>914437</v>
      </c>
      <c r="G23" s="68">
        <v>0</v>
      </c>
      <c r="H23" s="69">
        <v>416223</v>
      </c>
      <c r="I23" s="68">
        <v>0</v>
      </c>
      <c r="J23" s="68">
        <v>102</v>
      </c>
      <c r="K23" s="68">
        <v>0</v>
      </c>
      <c r="L23" s="69">
        <v>292.6943</v>
      </c>
      <c r="M23" s="69">
        <v>26.4</v>
      </c>
      <c r="N23" s="70">
        <v>0</v>
      </c>
      <c r="O23" s="71">
        <v>34087</v>
      </c>
      <c r="P23" s="58">
        <f t="shared" si="2"/>
        <v>34087</v>
      </c>
      <c r="Q23" s="38">
        <v>21</v>
      </c>
      <c r="R23" s="77">
        <f t="shared" si="3"/>
        <v>8502.1013041702499</v>
      </c>
      <c r="S23" s="73">
        <f>'Mérida oeste'!F26*1000000</f>
        <v>35596.5977403</v>
      </c>
      <c r="T23" s="74">
        <f t="shared" si="9"/>
        <v>955.38112354961095</v>
      </c>
      <c r="V23" s="78">
        <f t="shared" si="4"/>
        <v>34087</v>
      </c>
      <c r="W23" s="79">
        <f t="shared" si="10"/>
        <v>1203771.1562900001</v>
      </c>
      <c r="Y23" s="76">
        <f t="shared" si="11"/>
        <v>289.81112715525131</v>
      </c>
      <c r="Z23" s="73">
        <f t="shared" si="12"/>
        <v>1213.3812271736062</v>
      </c>
      <c r="AA23" s="74">
        <f t="shared" si="13"/>
        <v>1150.0602397929547</v>
      </c>
      <c r="AE23" s="121" t="str">
        <f t="shared" si="5"/>
        <v>914437</v>
      </c>
      <c r="AF23" s="142">
        <v>227</v>
      </c>
      <c r="AG23" s="143">
        <v>21</v>
      </c>
      <c r="AH23" s="144">
        <v>914469</v>
      </c>
      <c r="AI23" s="145">
        <f t="shared" si="0"/>
        <v>914437</v>
      </c>
      <c r="AJ23" s="146">
        <f t="shared" si="6"/>
        <v>-32</v>
      </c>
      <c r="AK23" s="122"/>
      <c r="AL23" s="138">
        <f t="shared" si="7"/>
        <v>34099</v>
      </c>
      <c r="AM23" s="147">
        <f t="shared" si="7"/>
        <v>34087</v>
      </c>
      <c r="AN23" s="148">
        <f t="shared" si="8"/>
        <v>-12</v>
      </c>
      <c r="AO23" s="149">
        <f t="shared" si="1"/>
        <v>-3.5204036729544988E-4</v>
      </c>
      <c r="AP23" s="122"/>
    </row>
    <row r="24" spans="1:42" x14ac:dyDescent="0.2">
      <c r="A24" s="66">
        <v>227</v>
      </c>
      <c r="B24" s="67">
        <v>0.375</v>
      </c>
      <c r="C24" s="68">
        <v>2014</v>
      </c>
      <c r="D24" s="68">
        <v>2</v>
      </c>
      <c r="E24" s="68">
        <v>22</v>
      </c>
      <c r="F24" s="69">
        <v>948524</v>
      </c>
      <c r="G24" s="68">
        <v>0</v>
      </c>
      <c r="H24" s="69">
        <v>417838</v>
      </c>
      <c r="I24" s="68">
        <v>0</v>
      </c>
      <c r="J24" s="68">
        <v>102</v>
      </c>
      <c r="K24" s="68">
        <v>0</v>
      </c>
      <c r="L24" s="69">
        <v>296.4597</v>
      </c>
      <c r="M24" s="69">
        <v>26.3</v>
      </c>
      <c r="N24" s="70">
        <v>0</v>
      </c>
      <c r="O24" s="71">
        <v>33637</v>
      </c>
      <c r="P24" s="58">
        <f t="shared" si="2"/>
        <v>33637</v>
      </c>
      <c r="Q24" s="38">
        <v>22</v>
      </c>
      <c r="R24" s="77">
        <f t="shared" si="3"/>
        <v>8468.8439043661037</v>
      </c>
      <c r="S24" s="73">
        <f>'Mérida oeste'!F27*1000000</f>
        <v>35457.355658799999</v>
      </c>
      <c r="T24" s="74">
        <f t="shared" si="9"/>
        <v>951.64398953361911</v>
      </c>
      <c r="V24" s="78">
        <f t="shared" si="4"/>
        <v>33637</v>
      </c>
      <c r="W24" s="79">
        <f t="shared" si="10"/>
        <v>1187879.55479</v>
      </c>
      <c r="Y24" s="76">
        <f t="shared" si="11"/>
        <v>284.86650241116263</v>
      </c>
      <c r="Z24" s="73">
        <f t="shared" si="12"/>
        <v>1192.6790722950557</v>
      </c>
      <c r="AA24" s="74">
        <f t="shared" si="13"/>
        <v>1130.438438605775</v>
      </c>
      <c r="AE24" s="121" t="str">
        <f t="shared" si="5"/>
        <v>948524</v>
      </c>
      <c r="AF24" s="142">
        <v>227</v>
      </c>
      <c r="AG24" s="143">
        <v>22</v>
      </c>
      <c r="AH24" s="144">
        <v>948568</v>
      </c>
      <c r="AI24" s="145">
        <f t="shared" si="0"/>
        <v>948524</v>
      </c>
      <c r="AJ24" s="146">
        <f t="shared" si="6"/>
        <v>-44</v>
      </c>
      <c r="AK24" s="122"/>
      <c r="AL24" s="138">
        <f t="shared" si="7"/>
        <v>33641</v>
      </c>
      <c r="AM24" s="147">
        <f t="shared" si="7"/>
        <v>33637</v>
      </c>
      <c r="AN24" s="148">
        <f t="shared" si="8"/>
        <v>-4</v>
      </c>
      <c r="AO24" s="149">
        <f t="shared" si="1"/>
        <v>-1.1891666914409728E-4</v>
      </c>
      <c r="AP24" s="122"/>
    </row>
    <row r="25" spans="1:42" x14ac:dyDescent="0.2">
      <c r="A25" s="66">
        <v>227</v>
      </c>
      <c r="B25" s="67">
        <v>0.375</v>
      </c>
      <c r="C25" s="68">
        <v>2014</v>
      </c>
      <c r="D25" s="68">
        <v>2</v>
      </c>
      <c r="E25" s="68">
        <v>23</v>
      </c>
      <c r="F25" s="69">
        <v>982161</v>
      </c>
      <c r="G25" s="68">
        <v>0</v>
      </c>
      <c r="H25" s="69">
        <v>419421</v>
      </c>
      <c r="I25" s="68">
        <v>0</v>
      </c>
      <c r="J25" s="68">
        <v>102</v>
      </c>
      <c r="K25" s="68">
        <v>0</v>
      </c>
      <c r="L25" s="69">
        <v>298.61470000000003</v>
      </c>
      <c r="M25" s="69">
        <v>26.3</v>
      </c>
      <c r="N25" s="70">
        <v>0</v>
      </c>
      <c r="O25" s="71">
        <v>32073</v>
      </c>
      <c r="P25" s="58">
        <f t="shared" si="2"/>
        <v>-967927</v>
      </c>
      <c r="Q25" s="38">
        <v>23</v>
      </c>
      <c r="R25" s="77">
        <f t="shared" si="3"/>
        <v>8569.9267134804631</v>
      </c>
      <c r="S25" s="73">
        <f>'Mérida oeste'!F28*1000000</f>
        <v>35880.569164</v>
      </c>
      <c r="T25" s="74">
        <f t="shared" si="9"/>
        <v>963.00266479379957</v>
      </c>
      <c r="V25" s="78">
        <f t="shared" si="4"/>
        <v>32073</v>
      </c>
      <c r="W25" s="79">
        <f t="shared" si="10"/>
        <v>1132647.4109100001</v>
      </c>
      <c r="Y25" s="76">
        <f t="shared" si="11"/>
        <v>274.8632594814589</v>
      </c>
      <c r="Z25" s="73">
        <f t="shared" si="12"/>
        <v>1150.7974947969719</v>
      </c>
      <c r="AA25" s="74">
        <f t="shared" si="13"/>
        <v>1090.7424749781278</v>
      </c>
      <c r="AE25" s="121" t="str">
        <f t="shared" si="5"/>
        <v>982161</v>
      </c>
      <c r="AF25" s="142">
        <v>227</v>
      </c>
      <c r="AG25" s="143">
        <v>23</v>
      </c>
      <c r="AH25" s="144">
        <v>982209</v>
      </c>
      <c r="AI25" s="145">
        <f t="shared" si="0"/>
        <v>982161</v>
      </c>
      <c r="AJ25" s="146">
        <f t="shared" si="6"/>
        <v>-48</v>
      </c>
      <c r="AK25" s="122"/>
      <c r="AL25" s="138">
        <f t="shared" si="7"/>
        <v>-967949</v>
      </c>
      <c r="AM25" s="147">
        <f t="shared" si="7"/>
        <v>-967927</v>
      </c>
      <c r="AN25" s="148">
        <f t="shared" si="8"/>
        <v>22</v>
      </c>
      <c r="AO25" s="149">
        <f t="shared" si="1"/>
        <v>-2.2728986793425537E-5</v>
      </c>
      <c r="AP25" s="122"/>
    </row>
    <row r="26" spans="1:42" x14ac:dyDescent="0.2">
      <c r="A26" s="66">
        <v>227</v>
      </c>
      <c r="B26" s="67">
        <v>0.375</v>
      </c>
      <c r="C26" s="68">
        <v>2014</v>
      </c>
      <c r="D26" s="68">
        <v>2</v>
      </c>
      <c r="E26" s="68">
        <v>24</v>
      </c>
      <c r="F26" s="69">
        <v>14234</v>
      </c>
      <c r="G26" s="68">
        <v>0</v>
      </c>
      <c r="H26" s="69">
        <v>420924</v>
      </c>
      <c r="I26" s="68">
        <v>0</v>
      </c>
      <c r="J26" s="68">
        <v>102</v>
      </c>
      <c r="K26" s="68">
        <v>0</v>
      </c>
      <c r="L26" s="69">
        <v>300.18200000000002</v>
      </c>
      <c r="M26" s="69">
        <v>26.7</v>
      </c>
      <c r="N26" s="70">
        <v>0</v>
      </c>
      <c r="O26" s="71">
        <v>33892</v>
      </c>
      <c r="P26" s="58">
        <f t="shared" si="2"/>
        <v>33892</v>
      </c>
      <c r="Q26" s="38">
        <v>24</v>
      </c>
      <c r="R26" s="77">
        <f t="shared" si="3"/>
        <v>8418.99529870068</v>
      </c>
      <c r="S26" s="73">
        <f>'Mérida oeste'!F29*1000000</f>
        <v>35248.649516600002</v>
      </c>
      <c r="T26" s="74">
        <f t="shared" si="9"/>
        <v>946.04250171499541</v>
      </c>
      <c r="V26" s="78">
        <f t="shared" si="4"/>
        <v>33892</v>
      </c>
      <c r="W26" s="79">
        <f t="shared" si="10"/>
        <v>1196884.7956399999</v>
      </c>
      <c r="Y26" s="76">
        <f t="shared" si="11"/>
        <v>285.33658866356342</v>
      </c>
      <c r="Z26" s="73">
        <f t="shared" si="12"/>
        <v>1194.6472294166074</v>
      </c>
      <c r="AA26" s="74">
        <f t="shared" si="13"/>
        <v>1132.3038863319066</v>
      </c>
      <c r="AE26" s="121" t="str">
        <f t="shared" si="5"/>
        <v>14234</v>
      </c>
      <c r="AF26" s="142">
        <v>227</v>
      </c>
      <c r="AG26" s="143">
        <v>24</v>
      </c>
      <c r="AH26" s="144">
        <v>14260</v>
      </c>
      <c r="AI26" s="145">
        <f t="shared" si="0"/>
        <v>14234</v>
      </c>
      <c r="AJ26" s="146">
        <f t="shared" si="6"/>
        <v>-26</v>
      </c>
      <c r="AK26" s="122"/>
      <c r="AL26" s="138">
        <f t="shared" si="7"/>
        <v>33921</v>
      </c>
      <c r="AM26" s="147">
        <f t="shared" si="7"/>
        <v>33892</v>
      </c>
      <c r="AN26" s="148">
        <f t="shared" si="8"/>
        <v>-29</v>
      </c>
      <c r="AO26" s="149">
        <f t="shared" si="1"/>
        <v>-8.55659152602384E-4</v>
      </c>
      <c r="AP26" s="122"/>
    </row>
    <row r="27" spans="1:42" x14ac:dyDescent="0.2">
      <c r="A27" s="66">
        <v>227</v>
      </c>
      <c r="B27" s="67">
        <v>0.375</v>
      </c>
      <c r="C27" s="68">
        <v>2014</v>
      </c>
      <c r="D27" s="68">
        <v>2</v>
      </c>
      <c r="E27" s="68">
        <v>25</v>
      </c>
      <c r="F27" s="69">
        <v>48126</v>
      </c>
      <c r="G27" s="68">
        <v>0</v>
      </c>
      <c r="H27" s="69">
        <v>422523</v>
      </c>
      <c r="I27" s="68">
        <v>0</v>
      </c>
      <c r="J27" s="68">
        <v>102</v>
      </c>
      <c r="K27" s="68">
        <v>0</v>
      </c>
      <c r="L27" s="69">
        <v>297.8116</v>
      </c>
      <c r="M27" s="69">
        <v>26.5</v>
      </c>
      <c r="N27" s="70">
        <v>0</v>
      </c>
      <c r="O27" s="71">
        <v>34070</v>
      </c>
      <c r="P27" s="58">
        <f t="shared" si="2"/>
        <v>34070</v>
      </c>
      <c r="Q27" s="38">
        <v>25</v>
      </c>
      <c r="R27" s="77">
        <f t="shared" si="3"/>
        <v>8508.0300037976485</v>
      </c>
      <c r="S27" s="73">
        <f>'Mérida oeste'!F30*1000000</f>
        <v>35621.420019899997</v>
      </c>
      <c r="T27" s="74">
        <f t="shared" si="9"/>
        <v>956.0473315267418</v>
      </c>
      <c r="V27" s="78">
        <f t="shared" si="4"/>
        <v>34070</v>
      </c>
      <c r="W27" s="79">
        <f t="shared" si="10"/>
        <v>1203170.8069</v>
      </c>
      <c r="Y27" s="76">
        <f t="shared" si="11"/>
        <v>289.86858222938594</v>
      </c>
      <c r="Z27" s="73">
        <f t="shared" si="12"/>
        <v>1213.621780077993</v>
      </c>
      <c r="AA27" s="74">
        <f t="shared" si="13"/>
        <v>1150.2882393076218</v>
      </c>
      <c r="AE27" s="121" t="str">
        <f t="shared" si="5"/>
        <v>48126</v>
      </c>
      <c r="AF27" s="142">
        <v>227</v>
      </c>
      <c r="AG27" s="143">
        <v>25</v>
      </c>
      <c r="AH27" s="144">
        <v>48181</v>
      </c>
      <c r="AI27" s="145">
        <f t="shared" si="0"/>
        <v>48126</v>
      </c>
      <c r="AJ27" s="146">
        <f t="shared" si="6"/>
        <v>-55</v>
      </c>
      <c r="AK27" s="122"/>
      <c r="AL27" s="138">
        <f t="shared" si="7"/>
        <v>34069</v>
      </c>
      <c r="AM27" s="147">
        <f t="shared" si="7"/>
        <v>34070</v>
      </c>
      <c r="AN27" s="148">
        <f t="shared" si="8"/>
        <v>1</v>
      </c>
      <c r="AO27" s="149">
        <f t="shared" si="1"/>
        <v>2.9351335485764603E-5</v>
      </c>
      <c r="AP27" s="122"/>
    </row>
    <row r="28" spans="1:42" x14ac:dyDescent="0.2">
      <c r="A28" s="66">
        <v>227</v>
      </c>
      <c r="B28" s="67">
        <v>0.375</v>
      </c>
      <c r="C28" s="68">
        <v>2014</v>
      </c>
      <c r="D28" s="68">
        <v>2</v>
      </c>
      <c r="E28" s="68">
        <v>26</v>
      </c>
      <c r="F28" s="69">
        <v>82196</v>
      </c>
      <c r="G28" s="68">
        <v>0</v>
      </c>
      <c r="H28" s="69">
        <v>424132</v>
      </c>
      <c r="I28" s="68">
        <v>0</v>
      </c>
      <c r="J28" s="68">
        <v>102</v>
      </c>
      <c r="K28" s="68">
        <v>0</v>
      </c>
      <c r="L28" s="69">
        <v>297.28899999999999</v>
      </c>
      <c r="M28" s="69">
        <v>26.2</v>
      </c>
      <c r="N28" s="70">
        <v>0</v>
      </c>
      <c r="O28" s="71">
        <v>18199</v>
      </c>
      <c r="P28" s="58">
        <f t="shared" si="2"/>
        <v>18199</v>
      </c>
      <c r="Q28" s="38">
        <v>26</v>
      </c>
      <c r="R28" s="77">
        <f t="shared" si="3"/>
        <v>8435.396407566639</v>
      </c>
      <c r="S28" s="73">
        <f>'Mérida oeste'!F31*1000000</f>
        <v>35317.317679200001</v>
      </c>
      <c r="T28" s="74">
        <f t="shared" si="9"/>
        <v>947.88549431826323</v>
      </c>
      <c r="V28" s="78">
        <f t="shared" si="4"/>
        <v>18199</v>
      </c>
      <c r="W28" s="79">
        <f t="shared" si="10"/>
        <v>642691.67932999996</v>
      </c>
      <c r="Y28" s="76">
        <f t="shared" si="11"/>
        <v>153.51577922130525</v>
      </c>
      <c r="Z28" s="73">
        <f t="shared" si="12"/>
        <v>642.73986444376089</v>
      </c>
      <c r="AA28" s="74">
        <f t="shared" si="13"/>
        <v>609.19812015595176</v>
      </c>
      <c r="AE28" s="121" t="str">
        <f t="shared" si="5"/>
        <v>82196</v>
      </c>
      <c r="AF28" s="142">
        <v>227</v>
      </c>
      <c r="AG28" s="143">
        <v>26</v>
      </c>
      <c r="AH28" s="144">
        <v>82250</v>
      </c>
      <c r="AI28" s="145">
        <f t="shared" si="0"/>
        <v>82196</v>
      </c>
      <c r="AJ28" s="146">
        <f t="shared" si="6"/>
        <v>-54</v>
      </c>
      <c r="AK28" s="122"/>
      <c r="AL28" s="138">
        <f t="shared" si="7"/>
        <v>18174</v>
      </c>
      <c r="AM28" s="147">
        <f t="shared" si="7"/>
        <v>18199</v>
      </c>
      <c r="AN28" s="148">
        <f t="shared" si="8"/>
        <v>25</v>
      </c>
      <c r="AO28" s="149">
        <f t="shared" si="1"/>
        <v>1.3737018517500962E-3</v>
      </c>
      <c r="AP28" s="122"/>
    </row>
    <row r="29" spans="1:42" x14ac:dyDescent="0.2">
      <c r="A29" s="66">
        <v>227</v>
      </c>
      <c r="B29" s="67">
        <v>0.375</v>
      </c>
      <c r="C29" s="68">
        <v>2014</v>
      </c>
      <c r="D29" s="68">
        <v>2</v>
      </c>
      <c r="E29" s="68">
        <v>27</v>
      </c>
      <c r="F29" s="69">
        <v>100395</v>
      </c>
      <c r="G29" s="68">
        <v>0</v>
      </c>
      <c r="H29" s="69">
        <v>424971</v>
      </c>
      <c r="I29" s="68">
        <v>0</v>
      </c>
      <c r="J29" s="68">
        <v>102</v>
      </c>
      <c r="K29" s="68">
        <v>0</v>
      </c>
      <c r="L29" s="69">
        <v>306.09899999999999</v>
      </c>
      <c r="M29" s="69">
        <v>26.6</v>
      </c>
      <c r="N29" s="70">
        <v>0</v>
      </c>
      <c r="O29" s="71">
        <v>16888</v>
      </c>
      <c r="P29" s="58">
        <f t="shared" si="2"/>
        <v>16888</v>
      </c>
      <c r="Q29" s="38">
        <v>27</v>
      </c>
      <c r="R29" s="77">
        <f t="shared" si="3"/>
        <v>8304.816780452853</v>
      </c>
      <c r="S29" s="73">
        <f>'Mérida oeste'!F32*1000000</f>
        <v>34770.606896400001</v>
      </c>
      <c r="T29" s="74">
        <f t="shared" si="9"/>
        <v>933.21226161948709</v>
      </c>
      <c r="V29" s="78">
        <f t="shared" si="4"/>
        <v>16888</v>
      </c>
      <c r="W29" s="79">
        <f t="shared" si="10"/>
        <v>596394.14696000004</v>
      </c>
      <c r="Y29" s="76">
        <f t="shared" si="11"/>
        <v>140.25174578828779</v>
      </c>
      <c r="Z29" s="73">
        <f t="shared" si="12"/>
        <v>587.20600926640316</v>
      </c>
      <c r="AA29" s="74">
        <f t="shared" si="13"/>
        <v>556.56233070116639</v>
      </c>
      <c r="AE29" s="121" t="str">
        <f t="shared" si="5"/>
        <v>100395</v>
      </c>
      <c r="AF29" s="142">
        <v>227</v>
      </c>
      <c r="AG29" s="143">
        <v>27</v>
      </c>
      <c r="AH29" s="144">
        <v>100424</v>
      </c>
      <c r="AI29" s="145">
        <f t="shared" si="0"/>
        <v>100395</v>
      </c>
      <c r="AJ29" s="146">
        <f t="shared" si="6"/>
        <v>-29</v>
      </c>
      <c r="AK29" s="122"/>
      <c r="AL29" s="138">
        <f t="shared" si="7"/>
        <v>16885</v>
      </c>
      <c r="AM29" s="147">
        <f t="shared" si="7"/>
        <v>16888</v>
      </c>
      <c r="AN29" s="148">
        <f t="shared" si="8"/>
        <v>3</v>
      </c>
      <c r="AO29" s="149">
        <f t="shared" si="1"/>
        <v>1.7764092846991948E-4</v>
      </c>
      <c r="AP29" s="122"/>
    </row>
    <row r="30" spans="1:42" x14ac:dyDescent="0.2">
      <c r="A30" s="66">
        <v>227</v>
      </c>
      <c r="B30" s="67">
        <v>0.375</v>
      </c>
      <c r="C30" s="68">
        <v>2014</v>
      </c>
      <c r="D30" s="68">
        <v>2</v>
      </c>
      <c r="E30" s="68">
        <v>28</v>
      </c>
      <c r="F30" s="69">
        <v>117283</v>
      </c>
      <c r="G30" s="68">
        <v>0</v>
      </c>
      <c r="H30" s="69">
        <v>425739</v>
      </c>
      <c r="I30" s="68">
        <v>0</v>
      </c>
      <c r="J30" s="68">
        <v>102</v>
      </c>
      <c r="K30" s="68">
        <v>0</v>
      </c>
      <c r="L30" s="69">
        <v>307.8528</v>
      </c>
      <c r="M30" s="69">
        <v>25.8</v>
      </c>
      <c r="N30" s="70">
        <v>0</v>
      </c>
      <c r="O30" s="71">
        <v>16612</v>
      </c>
      <c r="P30" s="58">
        <f t="shared" si="2"/>
        <v>16612</v>
      </c>
      <c r="Q30" s="38">
        <v>28</v>
      </c>
      <c r="R30" s="77">
        <f t="shared" si="3"/>
        <v>8256.3868934269613</v>
      </c>
      <c r="S30" s="73">
        <f>'Mérida oeste'!F33*1000000</f>
        <v>34567.8406454</v>
      </c>
      <c r="T30" s="74">
        <f t="shared" si="9"/>
        <v>927.77019521438763</v>
      </c>
      <c r="V30" s="78">
        <f t="shared" si="4"/>
        <v>16612</v>
      </c>
      <c r="W30" s="79">
        <f t="shared" si="10"/>
        <v>586647.29804000002</v>
      </c>
      <c r="Y30" s="76">
        <f t="shared" si="11"/>
        <v>137.15509907360865</v>
      </c>
      <c r="Z30" s="73">
        <f t="shared" si="12"/>
        <v>574.24096880138484</v>
      </c>
      <c r="AA30" s="74">
        <f t="shared" si="13"/>
        <v>544.27387822456387</v>
      </c>
      <c r="AE30" s="121" t="str">
        <f t="shared" si="5"/>
        <v>117283</v>
      </c>
      <c r="AF30" s="142">
        <v>227</v>
      </c>
      <c r="AG30" s="143">
        <v>28</v>
      </c>
      <c r="AH30" s="144">
        <v>117309</v>
      </c>
      <c r="AI30" s="145">
        <f t="shared" si="0"/>
        <v>117283</v>
      </c>
      <c r="AJ30" s="146">
        <f t="shared" si="6"/>
        <v>-26</v>
      </c>
      <c r="AK30" s="122"/>
      <c r="AL30" s="138">
        <f t="shared" si="7"/>
        <v>16586</v>
      </c>
      <c r="AM30" s="147">
        <f t="shared" si="7"/>
        <v>16612</v>
      </c>
      <c r="AN30" s="148">
        <f t="shared" si="8"/>
        <v>26</v>
      </c>
      <c r="AO30" s="149">
        <f t="shared" si="1"/>
        <v>1.5651336383337346E-3</v>
      </c>
      <c r="AP30" s="122"/>
    </row>
    <row r="31" spans="1:42" x14ac:dyDescent="0.2">
      <c r="A31" s="66">
        <v>227</v>
      </c>
      <c r="B31" s="67">
        <v>0.375</v>
      </c>
      <c r="C31" s="68">
        <v>2014</v>
      </c>
      <c r="D31" s="68">
        <v>3</v>
      </c>
      <c r="E31" s="68">
        <v>1</v>
      </c>
      <c r="F31" s="69">
        <v>133895</v>
      </c>
      <c r="G31" s="68">
        <v>0</v>
      </c>
      <c r="H31" s="69">
        <v>425739</v>
      </c>
      <c r="I31" s="68">
        <v>0</v>
      </c>
      <c r="J31" s="68">
        <v>102</v>
      </c>
      <c r="K31" s="68">
        <v>0</v>
      </c>
      <c r="L31" s="69">
        <v>307.8528</v>
      </c>
      <c r="M31" s="69">
        <v>25.8</v>
      </c>
      <c r="N31" s="70">
        <v>0</v>
      </c>
      <c r="O31" s="71">
        <v>17885</v>
      </c>
      <c r="P31" s="58">
        <f t="shared" si="2"/>
        <v>-133895</v>
      </c>
      <c r="Q31" s="38">
        <v>29</v>
      </c>
      <c r="R31" s="77">
        <f t="shared" si="3"/>
        <v>0</v>
      </c>
      <c r="S31" s="73">
        <f>'Mérida oeste'!F34*1000000</f>
        <v>0</v>
      </c>
      <c r="T31" s="74">
        <f t="shared" si="9"/>
        <v>0</v>
      </c>
      <c r="V31" s="78">
        <f t="shared" si="4"/>
        <v>17885</v>
      </c>
      <c r="W31" s="79">
        <f t="shared" si="10"/>
        <v>631602.87294999999</v>
      </c>
      <c r="Y31" s="76">
        <f t="shared" si="11"/>
        <v>0</v>
      </c>
      <c r="Z31" s="73">
        <f t="shared" si="12"/>
        <v>0</v>
      </c>
      <c r="AA31" s="74">
        <f t="shared" si="13"/>
        <v>0</v>
      </c>
      <c r="AE31" s="121" t="str">
        <f t="shared" si="5"/>
        <v>133895</v>
      </c>
      <c r="AF31" s="142">
        <v>227</v>
      </c>
      <c r="AG31" s="143">
        <v>1</v>
      </c>
      <c r="AH31" s="144">
        <v>133895</v>
      </c>
      <c r="AI31" s="145">
        <f t="shared" si="0"/>
        <v>133895</v>
      </c>
      <c r="AJ31" s="146">
        <f t="shared" si="6"/>
        <v>0</v>
      </c>
      <c r="AK31" s="122"/>
      <c r="AL31" s="138">
        <f t="shared" si="7"/>
        <v>-133895</v>
      </c>
      <c r="AM31" s="147">
        <f t="shared" si="7"/>
        <v>-133895</v>
      </c>
      <c r="AN31" s="148">
        <f t="shared" si="8"/>
        <v>0</v>
      </c>
      <c r="AO31" s="149">
        <f t="shared" si="1"/>
        <v>0</v>
      </c>
      <c r="AP31" s="122"/>
    </row>
    <row r="32" spans="1:42" x14ac:dyDescent="0.2">
      <c r="A32" s="66"/>
      <c r="B32" s="67"/>
      <c r="C32" s="68"/>
      <c r="D32" s="68"/>
      <c r="E32" s="68"/>
      <c r="F32" s="69"/>
      <c r="G32" s="68"/>
      <c r="H32" s="69"/>
      <c r="I32" s="68"/>
      <c r="J32" s="68"/>
      <c r="K32" s="68"/>
      <c r="L32" s="69"/>
      <c r="M32" s="69"/>
      <c r="N32" s="70"/>
      <c r="O32" s="71"/>
      <c r="P32" s="58">
        <f t="shared" si="2"/>
        <v>0</v>
      </c>
      <c r="Q32" s="38">
        <v>30</v>
      </c>
      <c r="R32" s="77">
        <f t="shared" si="3"/>
        <v>0</v>
      </c>
      <c r="S32" s="73">
        <f>'Mérida oeste'!F35*1000000</f>
        <v>0</v>
      </c>
      <c r="T32" s="74">
        <f t="shared" si="9"/>
        <v>0</v>
      </c>
      <c r="V32" s="78">
        <f t="shared" si="4"/>
        <v>0</v>
      </c>
      <c r="W32" s="79">
        <f t="shared" si="10"/>
        <v>0</v>
      </c>
      <c r="Y32" s="76">
        <f t="shared" si="11"/>
        <v>0</v>
      </c>
      <c r="Z32" s="73">
        <f t="shared" si="12"/>
        <v>0</v>
      </c>
      <c r="AA32" s="74">
        <f t="shared" si="13"/>
        <v>0</v>
      </c>
      <c r="AE32" s="121" t="str">
        <f t="shared" si="5"/>
        <v/>
      </c>
      <c r="AF32" s="142"/>
      <c r="AG32" s="143"/>
      <c r="AH32" s="144"/>
      <c r="AI32" s="145">
        <f t="shared" si="0"/>
        <v>0</v>
      </c>
      <c r="AJ32" s="146">
        <f t="shared" si="6"/>
        <v>0</v>
      </c>
      <c r="AK32" s="122"/>
      <c r="AL32" s="138">
        <f t="shared" si="7"/>
        <v>0</v>
      </c>
      <c r="AM32" s="147">
        <f t="shared" si="7"/>
        <v>0</v>
      </c>
      <c r="AN32" s="148">
        <f t="shared" si="8"/>
        <v>0</v>
      </c>
      <c r="AO32" s="149" t="str">
        <f t="shared" si="1"/>
        <v/>
      </c>
      <c r="AP32" s="122"/>
    </row>
    <row r="33" spans="1:42" ht="13.5" thickBot="1" x14ac:dyDescent="0.25">
      <c r="A33" s="66"/>
      <c r="B33" s="67"/>
      <c r="C33" s="68"/>
      <c r="D33" s="68"/>
      <c r="E33" s="68"/>
      <c r="F33" s="69"/>
      <c r="G33" s="68"/>
      <c r="H33" s="69"/>
      <c r="I33" s="68"/>
      <c r="J33" s="68"/>
      <c r="K33" s="68"/>
      <c r="L33" s="69"/>
      <c r="M33" s="69"/>
      <c r="N33" s="70"/>
      <c r="O33" s="71"/>
      <c r="P33" s="58">
        <f t="shared" si="2"/>
        <v>0</v>
      </c>
      <c r="Q33" s="38">
        <v>31</v>
      </c>
      <c r="R33" s="80">
        <f t="shared" si="3"/>
        <v>0</v>
      </c>
      <c r="S33" s="81">
        <f>'Mérida oeste'!F36*1000000</f>
        <v>0</v>
      </c>
      <c r="T33" s="82">
        <f t="shared" si="9"/>
        <v>0</v>
      </c>
      <c r="V33" s="83">
        <f t="shared" si="4"/>
        <v>0</v>
      </c>
      <c r="W33" s="84">
        <f t="shared" si="10"/>
        <v>0</v>
      </c>
      <c r="Y33" s="76">
        <f t="shared" si="11"/>
        <v>0</v>
      </c>
      <c r="Z33" s="73">
        <f t="shared" si="12"/>
        <v>0</v>
      </c>
      <c r="AA33" s="74">
        <f t="shared" si="13"/>
        <v>0</v>
      </c>
      <c r="AE33" s="121" t="str">
        <f t="shared" si="5"/>
        <v/>
      </c>
      <c r="AF33" s="142"/>
      <c r="AG33" s="143"/>
      <c r="AH33" s="144"/>
      <c r="AI33" s="145">
        <f t="shared" si="0"/>
        <v>0</v>
      </c>
      <c r="AJ33" s="146">
        <f t="shared" si="6"/>
        <v>0</v>
      </c>
      <c r="AK33" s="122"/>
      <c r="AL33" s="138">
        <f t="shared" si="7"/>
        <v>0</v>
      </c>
      <c r="AM33" s="150">
        <f t="shared" si="7"/>
        <v>0</v>
      </c>
      <c r="AN33" s="148">
        <f t="shared" si="8"/>
        <v>0</v>
      </c>
      <c r="AO33" s="149" t="str">
        <f t="shared" si="1"/>
        <v/>
      </c>
      <c r="AP33" s="122"/>
    </row>
    <row r="34" spans="1:42" ht="13.5" thickBot="1" x14ac:dyDescent="0.25">
      <c r="A34" s="85"/>
      <c r="B34" s="86"/>
      <c r="C34" s="87"/>
      <c r="D34" s="87"/>
      <c r="E34" s="87"/>
      <c r="F34" s="88"/>
      <c r="G34" s="87"/>
      <c r="H34" s="88"/>
      <c r="I34" s="87"/>
      <c r="J34" s="87"/>
      <c r="K34" s="87"/>
      <c r="L34" s="88"/>
      <c r="M34" s="88"/>
      <c r="N34" s="89"/>
      <c r="O34" s="90"/>
      <c r="R34" s="91"/>
      <c r="S34" s="92"/>
      <c r="T34" s="93"/>
      <c r="V34" s="94"/>
      <c r="W34" s="95"/>
      <c r="Y34" s="96"/>
      <c r="Z34" s="97"/>
      <c r="AA34" s="98"/>
      <c r="AE34" s="121" t="str">
        <f t="shared" si="5"/>
        <v/>
      </c>
      <c r="AF34" s="151"/>
      <c r="AG34" s="152"/>
      <c r="AH34" s="153"/>
      <c r="AI34" s="154">
        <f t="shared" si="0"/>
        <v>0</v>
      </c>
      <c r="AJ34" s="155">
        <f t="shared" si="6"/>
        <v>0</v>
      </c>
      <c r="AK34" s="122"/>
      <c r="AL34" s="156"/>
      <c r="AM34" s="157"/>
      <c r="AN34" s="158"/>
      <c r="AO34" s="158"/>
      <c r="AP34" s="122"/>
    </row>
    <row r="35" spans="1:42" ht="13.5" thickBot="1" x14ac:dyDescent="0.25">
      <c r="AE35" s="121"/>
      <c r="AF35" s="122"/>
      <c r="AG35" s="122"/>
      <c r="AH35" s="122"/>
      <c r="AI35" s="122"/>
      <c r="AJ35" s="122"/>
      <c r="AK35" s="122"/>
      <c r="AL35" s="122"/>
      <c r="AM35" s="122"/>
      <c r="AN35" s="122"/>
      <c r="AO35" s="122"/>
      <c r="AP35" s="122"/>
    </row>
    <row r="36" spans="1:42" ht="13.5" thickBot="1" x14ac:dyDescent="0.25">
      <c r="D36" s="99" t="s">
        <v>11</v>
      </c>
      <c r="E36" s="100">
        <f>COUNT(E3:E34)</f>
        <v>29</v>
      </c>
      <c r="K36" s="99" t="s">
        <v>44</v>
      </c>
      <c r="L36" s="101">
        <f>MAX(L3:L34)</f>
        <v>312.6617</v>
      </c>
      <c r="M36" s="101">
        <f>MAX(M3:M34)</f>
        <v>26.7</v>
      </c>
      <c r="N36" s="99" t="s">
        <v>10</v>
      </c>
      <c r="O36" s="101">
        <f>SUM(O3:O33)</f>
        <v>750607</v>
      </c>
      <c r="Q36" s="99" t="s">
        <v>45</v>
      </c>
      <c r="R36" s="102">
        <f>AVERAGE(R3:R33)</f>
        <v>7766.2398463789432</v>
      </c>
      <c r="S36" s="102">
        <f>AVERAGE(S3:S33)</f>
        <v>32515.692988819348</v>
      </c>
      <c r="T36" s="103">
        <f>AVERAGE(T3:T33)</f>
        <v>872.69237153760173</v>
      </c>
      <c r="V36" s="104">
        <f>SUM(V3:V33)</f>
        <v>750607</v>
      </c>
      <c r="W36" s="105">
        <f>SUM(W3:W33)</f>
        <v>26507438.504689995</v>
      </c>
      <c r="Y36" s="106">
        <f>SUM(Y3:Y33)</f>
        <v>6321.8748897716132</v>
      </c>
      <c r="Z36" s="107">
        <f>SUM(Z3:Z33)</f>
        <v>26468.425788495784</v>
      </c>
      <c r="AA36" s="108">
        <f>SUM(AA3:AA33)</f>
        <v>25087.15597995996</v>
      </c>
      <c r="AE36" s="121"/>
      <c r="AF36" s="159" t="s">
        <v>72</v>
      </c>
      <c r="AG36" s="160">
        <f>COUNT(AG3:AG34)</f>
        <v>19</v>
      </c>
      <c r="AH36" s="122"/>
      <c r="AI36" s="122"/>
      <c r="AJ36" s="161">
        <f>SUM(AJ3:AJ33)</f>
        <v>4973840</v>
      </c>
      <c r="AK36" s="162" t="s">
        <v>50</v>
      </c>
      <c r="AL36" s="163"/>
      <c r="AM36" s="163"/>
      <c r="AN36" s="161">
        <f>SUM(AN3:AN33)</f>
        <v>-401173</v>
      </c>
      <c r="AO36" s="164" t="s">
        <v>50</v>
      </c>
      <c r="AP36" s="122"/>
    </row>
    <row r="37" spans="1:42" ht="13.5" thickBot="1" x14ac:dyDescent="0.25">
      <c r="K37" s="99" t="s">
        <v>45</v>
      </c>
      <c r="L37" s="109">
        <f>AVERAGE(L3:L34)</f>
        <v>302.70271034482761</v>
      </c>
      <c r="M37" s="109">
        <f>AVERAGE(M3:M34)</f>
        <v>25.1551724137931</v>
      </c>
      <c r="N37" s="99" t="s">
        <v>46</v>
      </c>
      <c r="O37" s="110">
        <f>O36*35.31467</f>
        <v>26507438.504689999</v>
      </c>
      <c r="R37" s="111" t="s">
        <v>47</v>
      </c>
      <c r="S37" s="111" t="s">
        <v>48</v>
      </c>
      <c r="T37" s="111" t="s">
        <v>49</v>
      </c>
      <c r="V37" s="112" t="s">
        <v>50</v>
      </c>
      <c r="W37" s="112" t="s">
        <v>50</v>
      </c>
      <c r="Y37" s="112" t="s">
        <v>50</v>
      </c>
      <c r="Z37" s="112" t="s">
        <v>50</v>
      </c>
      <c r="AA37" s="112" t="s">
        <v>50</v>
      </c>
      <c r="AE37" s="121"/>
      <c r="AF37" s="159" t="s">
        <v>73</v>
      </c>
      <c r="AG37" s="165">
        <f>COUNT(E3:E34)-COUNT(AG3:AG34)</f>
        <v>10</v>
      </c>
      <c r="AH37" s="122"/>
      <c r="AI37" s="122"/>
      <c r="AJ37" s="122"/>
      <c r="AK37" s="122"/>
      <c r="AL37" s="122"/>
      <c r="AM37" s="122"/>
      <c r="AN37" s="166">
        <f>IFERROR(AN36/SUM(AM3:AM33),"")</f>
        <v>1</v>
      </c>
      <c r="AO37" s="164" t="s">
        <v>74</v>
      </c>
      <c r="AP37" s="122"/>
    </row>
    <row r="38" spans="1:42" ht="13.5" thickBot="1" x14ac:dyDescent="0.25">
      <c r="K38" s="99" t="s">
        <v>51</v>
      </c>
      <c r="L38" s="110">
        <f>MIN(L3:L34)</f>
        <v>292.6943</v>
      </c>
      <c r="M38" s="110">
        <f>MIN(M3:M34)</f>
        <v>22.4</v>
      </c>
      <c r="V38" s="113" t="s">
        <v>10</v>
      </c>
      <c r="W38" s="113" t="s">
        <v>52</v>
      </c>
      <c r="Y38" s="113" t="s">
        <v>53</v>
      </c>
      <c r="Z38" s="113" t="s">
        <v>12</v>
      </c>
      <c r="AA38" s="113" t="s">
        <v>54</v>
      </c>
      <c r="AE38" s="121"/>
      <c r="AF38" s="122"/>
      <c r="AG38" s="122"/>
      <c r="AH38" s="122"/>
      <c r="AI38" s="122"/>
      <c r="AJ38" s="122"/>
      <c r="AK38" s="122"/>
      <c r="AL38" s="122"/>
      <c r="AM38" s="122"/>
      <c r="AN38" s="122"/>
      <c r="AO38" s="122"/>
      <c r="AP38" s="122"/>
    </row>
    <row r="39" spans="1:42" ht="13.5" thickBot="1" x14ac:dyDescent="0.25">
      <c r="L39" s="114" t="s">
        <v>55</v>
      </c>
      <c r="M39" s="113" t="s">
        <v>56</v>
      </c>
      <c r="AE39" s="121"/>
      <c r="AF39" s="122"/>
      <c r="AG39" s="122"/>
      <c r="AH39" s="122"/>
      <c r="AI39" s="122"/>
      <c r="AJ39" s="122"/>
      <c r="AK39" s="122"/>
      <c r="AL39" s="122"/>
      <c r="AM39" s="122"/>
      <c r="AN39" s="122"/>
      <c r="AO39" s="122"/>
      <c r="AP39" s="122"/>
    </row>
    <row r="40" spans="1:42" ht="13.5" thickBot="1" x14ac:dyDescent="0.25">
      <c r="AE40" s="121"/>
      <c r="AF40" s="159" t="s">
        <v>75</v>
      </c>
      <c r="AG40" s="160">
        <v>1</v>
      </c>
      <c r="AH40" s="122" t="s">
        <v>10</v>
      </c>
      <c r="AI40" s="122"/>
      <c r="AJ40" s="122"/>
      <c r="AK40" s="122"/>
      <c r="AL40" s="122"/>
      <c r="AM40" s="122"/>
      <c r="AN40" s="122"/>
      <c r="AO40" s="122"/>
      <c r="AP40" s="122"/>
    </row>
    <row r="41" spans="1:42" ht="13.5" thickBot="1" x14ac:dyDescent="0.25">
      <c r="AE41" s="121"/>
      <c r="AF41" s="159" t="s">
        <v>76</v>
      </c>
      <c r="AG41" s="167">
        <v>0.01</v>
      </c>
      <c r="AH41" s="122"/>
      <c r="AI41" s="122"/>
      <c r="AJ41" s="122"/>
      <c r="AK41" s="122"/>
      <c r="AL41" s="122"/>
      <c r="AM41" s="122"/>
      <c r="AN41" s="122"/>
      <c r="AO41" s="122"/>
      <c r="AP41" s="122"/>
    </row>
    <row r="42" spans="1:42" x14ac:dyDescent="0.2">
      <c r="AE42" s="121"/>
      <c r="AF42" s="122"/>
      <c r="AG42" s="122"/>
      <c r="AH42" s="122"/>
      <c r="AI42" s="122"/>
      <c r="AJ42" s="122"/>
      <c r="AK42" s="122"/>
      <c r="AL42" s="122"/>
      <c r="AM42" s="122"/>
      <c r="AN42" s="122"/>
      <c r="AO42" s="122"/>
      <c r="AP42" s="122"/>
    </row>
    <row r="43" spans="1:42" x14ac:dyDescent="0.2">
      <c r="K43" s="115" t="s">
        <v>57</v>
      </c>
      <c r="L43" s="116">
        <v>0.1</v>
      </c>
      <c r="M43" s="115"/>
      <c r="AE43" s="121"/>
      <c r="AF43" s="122"/>
      <c r="AG43" s="122"/>
      <c r="AH43" s="122"/>
      <c r="AI43" s="122"/>
      <c r="AJ43" s="122"/>
      <c r="AK43" s="122"/>
      <c r="AL43" s="122"/>
      <c r="AM43" s="122"/>
      <c r="AN43" s="122"/>
      <c r="AO43" s="122"/>
      <c r="AP43" s="122"/>
    </row>
    <row r="44" spans="1:42" x14ac:dyDescent="0.2">
      <c r="K44" s="117" t="s">
        <v>58</v>
      </c>
      <c r="L44" s="118">
        <f>L37*(1+$L$43)</f>
        <v>332.9729813793104</v>
      </c>
      <c r="M44" s="118">
        <f>M37*(1+$L$43)</f>
        <v>27.670689655172414</v>
      </c>
    </row>
    <row r="45" spans="1:42" x14ac:dyDescent="0.2">
      <c r="K45" s="117" t="s">
        <v>59</v>
      </c>
      <c r="L45" s="118">
        <f>L37*(1-$L$43)</f>
        <v>272.43243931034488</v>
      </c>
      <c r="M45" s="118">
        <f>M37*(1-$L$43)</f>
        <v>22.639655172413789</v>
      </c>
    </row>
    <row r="47" spans="1:42" x14ac:dyDescent="0.2">
      <c r="A47" s="99" t="s">
        <v>60</v>
      </c>
      <c r="B47" s="119" t="s">
        <v>61</v>
      </c>
    </row>
    <row r="48" spans="1:42" x14ac:dyDescent="0.2">
      <c r="A48" s="99" t="s">
        <v>62</v>
      </c>
      <c r="B48" s="120">
        <v>40583</v>
      </c>
    </row>
  </sheetData>
  <phoneticPr fontId="5" type="noConversion"/>
  <conditionalFormatting sqref="L3:L34">
    <cfRule type="cellIs" dxfId="143" priority="47" stopIfTrue="1" operator="lessThan">
      <formula>$L$45</formula>
    </cfRule>
    <cfRule type="cellIs" dxfId="142" priority="48" stopIfTrue="1" operator="greaterThan">
      <formula>$L$44</formula>
    </cfRule>
  </conditionalFormatting>
  <conditionalFormatting sqref="M3:M34">
    <cfRule type="cellIs" dxfId="141" priority="45" stopIfTrue="1" operator="lessThan">
      <formula>$M$45</formula>
    </cfRule>
    <cfRule type="cellIs" dxfId="140" priority="46" stopIfTrue="1" operator="greaterThan">
      <formula>$M$44</formula>
    </cfRule>
  </conditionalFormatting>
  <conditionalFormatting sqref="O3:O34">
    <cfRule type="cellIs" dxfId="139" priority="44" stopIfTrue="1" operator="lessThan">
      <formula>0</formula>
    </cfRule>
  </conditionalFormatting>
  <conditionalFormatting sqref="O3:O33">
    <cfRule type="cellIs" dxfId="138" priority="43" stopIfTrue="1" operator="lessThan">
      <formula>0</formula>
    </cfRule>
  </conditionalFormatting>
  <conditionalFormatting sqref="O3">
    <cfRule type="cellIs" dxfId="137" priority="42" stopIfTrue="1" operator="notEqual">
      <formula>$P$3</formula>
    </cfRule>
  </conditionalFormatting>
  <conditionalFormatting sqref="O4">
    <cfRule type="cellIs" dxfId="136" priority="41" stopIfTrue="1" operator="notEqual">
      <formula>P$4</formula>
    </cfRule>
  </conditionalFormatting>
  <conditionalFormatting sqref="O5">
    <cfRule type="cellIs" dxfId="135" priority="40" stopIfTrue="1" operator="notEqual">
      <formula>$P$5</formula>
    </cfRule>
  </conditionalFormatting>
  <conditionalFormatting sqref="O6">
    <cfRule type="cellIs" dxfId="134" priority="39" stopIfTrue="1" operator="notEqual">
      <formula>$P$6</formula>
    </cfRule>
  </conditionalFormatting>
  <conditionalFormatting sqref="O7">
    <cfRule type="cellIs" dxfId="133" priority="38" stopIfTrue="1" operator="notEqual">
      <formula>$P$7</formula>
    </cfRule>
  </conditionalFormatting>
  <conditionalFormatting sqref="O8">
    <cfRule type="cellIs" dxfId="132" priority="37" stopIfTrue="1" operator="notEqual">
      <formula>$P$8</formula>
    </cfRule>
  </conditionalFormatting>
  <conditionalFormatting sqref="O9">
    <cfRule type="cellIs" dxfId="131" priority="36" stopIfTrue="1" operator="notEqual">
      <formula>$P$9</formula>
    </cfRule>
  </conditionalFormatting>
  <conditionalFormatting sqref="O10">
    <cfRule type="cellIs" dxfId="130" priority="34" stopIfTrue="1" operator="notEqual">
      <formula>$P$10</formula>
    </cfRule>
    <cfRule type="cellIs" dxfId="129" priority="35" stopIfTrue="1" operator="greaterThan">
      <formula>$P$10</formula>
    </cfRule>
  </conditionalFormatting>
  <conditionalFormatting sqref="O11">
    <cfRule type="cellIs" dxfId="128" priority="32" stopIfTrue="1" operator="notEqual">
      <formula>$P$11</formula>
    </cfRule>
    <cfRule type="cellIs" dxfId="127" priority="33" stopIfTrue="1" operator="greaterThan">
      <formula>$P$11</formula>
    </cfRule>
  </conditionalFormatting>
  <conditionalFormatting sqref="O12">
    <cfRule type="cellIs" dxfId="126" priority="31" stopIfTrue="1" operator="notEqual">
      <formula>$P$12</formula>
    </cfRule>
  </conditionalFormatting>
  <conditionalFormatting sqref="O14">
    <cfRule type="cellIs" dxfId="125" priority="30" stopIfTrue="1" operator="notEqual">
      <formula>$P$14</formula>
    </cfRule>
  </conditionalFormatting>
  <conditionalFormatting sqref="O15">
    <cfRule type="cellIs" dxfId="124" priority="29" stopIfTrue="1" operator="notEqual">
      <formula>$P$15</formula>
    </cfRule>
  </conditionalFormatting>
  <conditionalFormatting sqref="O16">
    <cfRule type="cellIs" dxfId="123" priority="28" stopIfTrue="1" operator="notEqual">
      <formula>$P$16</formula>
    </cfRule>
  </conditionalFormatting>
  <conditionalFormatting sqref="O17">
    <cfRule type="cellIs" dxfId="122" priority="27" stopIfTrue="1" operator="notEqual">
      <formula>$P$17</formula>
    </cfRule>
  </conditionalFormatting>
  <conditionalFormatting sqref="O18">
    <cfRule type="cellIs" dxfId="121" priority="26" stopIfTrue="1" operator="notEqual">
      <formula>$P$18</formula>
    </cfRule>
  </conditionalFormatting>
  <conditionalFormatting sqref="O19">
    <cfRule type="cellIs" dxfId="120" priority="24" stopIfTrue="1" operator="notEqual">
      <formula>$P$19</formula>
    </cfRule>
    <cfRule type="cellIs" dxfId="119" priority="25" stopIfTrue="1" operator="greaterThan">
      <formula>$P$19</formula>
    </cfRule>
  </conditionalFormatting>
  <conditionalFormatting sqref="O20">
    <cfRule type="cellIs" dxfId="118" priority="22" stopIfTrue="1" operator="notEqual">
      <formula>$P$20</formula>
    </cfRule>
    <cfRule type="cellIs" dxfId="117" priority="23" stopIfTrue="1" operator="greaterThan">
      <formula>$P$20</formula>
    </cfRule>
  </conditionalFormatting>
  <conditionalFormatting sqref="O21">
    <cfRule type="cellIs" dxfId="116" priority="21" stopIfTrue="1" operator="notEqual">
      <formula>$P$21</formula>
    </cfRule>
  </conditionalFormatting>
  <conditionalFormatting sqref="O22">
    <cfRule type="cellIs" dxfId="115" priority="20" stopIfTrue="1" operator="notEqual">
      <formula>$P$22</formula>
    </cfRule>
  </conditionalFormatting>
  <conditionalFormatting sqref="O23">
    <cfRule type="cellIs" dxfId="114" priority="19" stopIfTrue="1" operator="notEqual">
      <formula>$P$23</formula>
    </cfRule>
  </conditionalFormatting>
  <conditionalFormatting sqref="O24">
    <cfRule type="cellIs" dxfId="113" priority="17" stopIfTrue="1" operator="notEqual">
      <formula>$P$24</formula>
    </cfRule>
    <cfRule type="cellIs" dxfId="112" priority="18" stopIfTrue="1" operator="greaterThan">
      <formula>$P$24</formula>
    </cfRule>
  </conditionalFormatting>
  <conditionalFormatting sqref="O25">
    <cfRule type="cellIs" dxfId="111" priority="15" stopIfTrue="1" operator="notEqual">
      <formula>$P$25</formula>
    </cfRule>
    <cfRule type="cellIs" dxfId="110" priority="16" stopIfTrue="1" operator="greaterThan">
      <formula>$P$25</formula>
    </cfRule>
  </conditionalFormatting>
  <conditionalFormatting sqref="O26">
    <cfRule type="cellIs" dxfId="109" priority="14" stopIfTrue="1" operator="notEqual">
      <formula>$P$26</formula>
    </cfRule>
  </conditionalFormatting>
  <conditionalFormatting sqref="O27">
    <cfRule type="cellIs" dxfId="108" priority="13" stopIfTrue="1" operator="notEqual">
      <formula>$P$27</formula>
    </cfRule>
  </conditionalFormatting>
  <conditionalFormatting sqref="O28">
    <cfRule type="cellIs" dxfId="107" priority="12" stopIfTrue="1" operator="notEqual">
      <formula>$P$28</formula>
    </cfRule>
  </conditionalFormatting>
  <conditionalFormatting sqref="O29">
    <cfRule type="cellIs" dxfId="106" priority="11" stopIfTrue="1" operator="notEqual">
      <formula>$P$29</formula>
    </cfRule>
  </conditionalFormatting>
  <conditionalFormatting sqref="O30">
    <cfRule type="cellIs" dxfId="105" priority="10" stopIfTrue="1" operator="notEqual">
      <formula>$P$30</formula>
    </cfRule>
  </conditionalFormatting>
  <conditionalFormatting sqref="O31">
    <cfRule type="cellIs" dxfId="104" priority="8" stopIfTrue="1" operator="notEqual">
      <formula>$P$31</formula>
    </cfRule>
    <cfRule type="cellIs" dxfId="103" priority="9" stopIfTrue="1" operator="greaterThan">
      <formula>$P$31</formula>
    </cfRule>
  </conditionalFormatting>
  <conditionalFormatting sqref="O32">
    <cfRule type="cellIs" dxfId="102" priority="6" stopIfTrue="1" operator="notEqual">
      <formula>$P$32</formula>
    </cfRule>
    <cfRule type="cellIs" dxfId="101" priority="7" stopIfTrue="1" operator="greaterThan">
      <formula>$P$32</formula>
    </cfRule>
  </conditionalFormatting>
  <conditionalFormatting sqref="O33">
    <cfRule type="cellIs" dxfId="100" priority="5" stopIfTrue="1" operator="notEqual">
      <formula>$P$33</formula>
    </cfRule>
  </conditionalFormatting>
  <conditionalFormatting sqref="O13">
    <cfRule type="cellIs" dxfId="99" priority="4" stopIfTrue="1" operator="notEqual">
      <formula>$P$13</formula>
    </cfRule>
  </conditionalFormatting>
  <conditionalFormatting sqref="AG3:AG34">
    <cfRule type="cellIs" dxfId="98" priority="3" stopIfTrue="1" operator="notEqual">
      <formula>E3</formula>
    </cfRule>
  </conditionalFormatting>
  <conditionalFormatting sqref="AH3:AH34">
    <cfRule type="cellIs" dxfId="97" priority="2" stopIfTrue="1" operator="notBetween">
      <formula>AI3+$AG$40</formula>
      <formula>AI3-$AG$40</formula>
    </cfRule>
  </conditionalFormatting>
  <conditionalFormatting sqref="AL3:AL33">
    <cfRule type="cellIs" dxfId="96" priority="1" stopIfTrue="1" operator="notBetween">
      <formula>AM3*(1+$AG$41)</formula>
      <formula>AM3*(1-$AG$41)</formula>
    </cfRule>
  </conditionalFormatting>
  <pageMargins left="0.75" right="0.75" top="1" bottom="1" header="0" footer="0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48"/>
  <sheetViews>
    <sheetView zoomScale="85" workbookViewId="0"/>
  </sheetViews>
  <sheetFormatPr baseColWidth="10" defaultRowHeight="12.75" x14ac:dyDescent="0.2"/>
  <cols>
    <col min="1" max="1" width="13.28515625" style="38" bestFit="1" customWidth="1"/>
    <col min="2" max="2" width="11.85546875" style="38" bestFit="1" customWidth="1"/>
    <col min="3" max="5" width="8.7109375" style="38" customWidth="1"/>
    <col min="6" max="6" width="13.7109375" style="38" bestFit="1" customWidth="1"/>
    <col min="7" max="7" width="11.7109375" style="38" customWidth="1"/>
    <col min="8" max="8" width="13.7109375" style="38" bestFit="1" customWidth="1"/>
    <col min="9" max="9" width="11.7109375" style="38" customWidth="1"/>
    <col min="10" max="10" width="16.42578125" style="38" customWidth="1"/>
    <col min="11" max="11" width="14.5703125" style="38" customWidth="1"/>
    <col min="12" max="12" width="11.7109375" style="38" customWidth="1"/>
    <col min="13" max="13" width="13.7109375" style="38" bestFit="1" customWidth="1"/>
    <col min="14" max="14" width="11.7109375" style="38" customWidth="1"/>
    <col min="15" max="15" width="15.28515625" style="38" bestFit="1" customWidth="1"/>
    <col min="16" max="16" width="7" style="38" customWidth="1"/>
    <col min="17" max="17" width="4.7109375" style="38" customWidth="1"/>
    <col min="18" max="18" width="11.42578125" style="38"/>
    <col min="19" max="19" width="11.85546875" style="38" bestFit="1" customWidth="1"/>
    <col min="20" max="20" width="11.42578125" style="38"/>
    <col min="21" max="21" width="4" style="38" customWidth="1"/>
    <col min="22" max="22" width="11.85546875" style="38" bestFit="1" customWidth="1"/>
    <col min="23" max="23" width="14.140625" style="38" bestFit="1" customWidth="1"/>
    <col min="24" max="24" width="3" style="38" customWidth="1"/>
    <col min="25" max="30" width="11.42578125" style="38"/>
    <col min="31" max="31" width="11.42578125" style="168"/>
    <col min="32" max="32" width="25.7109375" style="124" bestFit="1" customWidth="1"/>
    <col min="33" max="33" width="9.28515625" style="124" customWidth="1"/>
    <col min="34" max="35" width="14" style="124" customWidth="1"/>
    <col min="36" max="36" width="14.28515625" style="124" bestFit="1" customWidth="1"/>
    <col min="37" max="37" width="6.5703125" style="124" bestFit="1" customWidth="1"/>
    <col min="38" max="41" width="13.140625" style="124" customWidth="1"/>
    <col min="42" max="55" width="11.42578125" style="124"/>
    <col min="56" max="16384" width="11.42578125" style="38"/>
  </cols>
  <sheetData>
    <row r="1" spans="1:42" ht="13.5" thickBot="1" x14ac:dyDescent="0.25">
      <c r="AE1" s="121"/>
      <c r="AF1" s="122"/>
      <c r="AG1" s="122"/>
      <c r="AH1" s="122"/>
      <c r="AI1" s="122"/>
      <c r="AJ1" s="123" t="s">
        <v>63</v>
      </c>
      <c r="AK1" s="122"/>
      <c r="AL1" s="122"/>
      <c r="AM1" s="122"/>
      <c r="AN1" s="122"/>
      <c r="AO1" s="122"/>
      <c r="AP1" s="122"/>
    </row>
    <row r="2" spans="1:42" ht="51.75" thickBot="1" x14ac:dyDescent="0.25">
      <c r="A2" s="39" t="s">
        <v>15</v>
      </c>
      <c r="B2" s="40" t="s">
        <v>16</v>
      </c>
      <c r="C2" s="40" t="s">
        <v>17</v>
      </c>
      <c r="D2" s="40" t="s">
        <v>18</v>
      </c>
      <c r="E2" s="40" t="s">
        <v>1</v>
      </c>
      <c r="F2" s="41" t="s">
        <v>29</v>
      </c>
      <c r="G2" s="41" t="s">
        <v>19</v>
      </c>
      <c r="H2" s="41" t="s">
        <v>30</v>
      </c>
      <c r="I2" s="41" t="s">
        <v>20</v>
      </c>
      <c r="J2" s="41" t="s">
        <v>21</v>
      </c>
      <c r="K2" s="41" t="s">
        <v>22</v>
      </c>
      <c r="L2" s="41" t="s">
        <v>31</v>
      </c>
      <c r="M2" s="41" t="s">
        <v>32</v>
      </c>
      <c r="N2" s="42" t="s">
        <v>33</v>
      </c>
      <c r="O2" s="43" t="s">
        <v>34</v>
      </c>
      <c r="Q2" s="44" t="s">
        <v>35</v>
      </c>
      <c r="R2" s="45" t="s">
        <v>36</v>
      </c>
      <c r="S2" s="46" t="s">
        <v>37</v>
      </c>
      <c r="T2" s="47" t="s">
        <v>38</v>
      </c>
      <c r="V2" s="47" t="s">
        <v>39</v>
      </c>
      <c r="W2" s="48" t="s">
        <v>40</v>
      </c>
      <c r="Y2" s="49" t="s">
        <v>41</v>
      </c>
      <c r="Z2" s="50" t="s">
        <v>42</v>
      </c>
      <c r="AA2" s="51" t="s">
        <v>43</v>
      </c>
      <c r="AE2" s="121"/>
      <c r="AF2" s="125" t="s">
        <v>64</v>
      </c>
      <c r="AG2" s="126" t="s">
        <v>1</v>
      </c>
      <c r="AH2" s="127" t="s">
        <v>65</v>
      </c>
      <c r="AI2" s="128" t="s">
        <v>66</v>
      </c>
      <c r="AJ2" s="129" t="s">
        <v>67</v>
      </c>
      <c r="AK2" s="122"/>
      <c r="AL2" s="130" t="s">
        <v>68</v>
      </c>
      <c r="AM2" s="131" t="s">
        <v>69</v>
      </c>
      <c r="AN2" s="132" t="s">
        <v>70</v>
      </c>
      <c r="AO2" s="132" t="s">
        <v>71</v>
      </c>
      <c r="AP2" s="122"/>
    </row>
    <row r="3" spans="1:42" x14ac:dyDescent="0.2">
      <c r="A3" s="52">
        <v>229</v>
      </c>
      <c r="B3" s="53">
        <v>0.375</v>
      </c>
      <c r="C3" s="54">
        <v>2014</v>
      </c>
      <c r="D3" s="54">
        <v>2</v>
      </c>
      <c r="E3" s="54">
        <v>1</v>
      </c>
      <c r="F3" s="55">
        <v>820945</v>
      </c>
      <c r="G3" s="54">
        <v>0</v>
      </c>
      <c r="H3" s="55">
        <v>425739</v>
      </c>
      <c r="I3" s="54">
        <v>0</v>
      </c>
      <c r="J3" s="54">
        <v>102</v>
      </c>
      <c r="K3" s="54">
        <v>0</v>
      </c>
      <c r="L3" s="55">
        <v>307.8528</v>
      </c>
      <c r="M3" s="55">
        <v>25.8</v>
      </c>
      <c r="N3" s="56">
        <v>0</v>
      </c>
      <c r="O3" s="57">
        <v>415</v>
      </c>
      <c r="P3" s="58">
        <f>F4-F3</f>
        <v>415</v>
      </c>
      <c r="Q3" s="38">
        <v>1</v>
      </c>
      <c r="R3" s="59">
        <f>S3/4.1868</f>
        <v>8207.773342313938</v>
      </c>
      <c r="S3" s="73">
        <f>'Mérida oeste'!F6*1000000</f>
        <v>34364.305429599997</v>
      </c>
      <c r="T3" s="60">
        <f>R3*0.11237</f>
        <v>922.30749047581719</v>
      </c>
      <c r="U3" s="61"/>
      <c r="V3" s="60">
        <f>O3</f>
        <v>415</v>
      </c>
      <c r="W3" s="62">
        <f>V3*35.31467</f>
        <v>14655.58805</v>
      </c>
      <c r="X3" s="61"/>
      <c r="Y3" s="63">
        <f>V3*R3/1000000</f>
        <v>3.4062259370602845</v>
      </c>
      <c r="Z3" s="64">
        <f>S3*V3/1000000</f>
        <v>14.261186753283997</v>
      </c>
      <c r="AA3" s="65">
        <f>W3*T3/1000000</f>
        <v>13.516958635842874</v>
      </c>
      <c r="AE3" s="121" t="str">
        <f>RIGHT(F3,6)</f>
        <v>820945</v>
      </c>
      <c r="AF3" s="133"/>
      <c r="AG3" s="134"/>
      <c r="AH3" s="135"/>
      <c r="AI3" s="136">
        <f t="shared" ref="AI3:AI34" si="0">IFERROR(AE3*1,0)</f>
        <v>820945</v>
      </c>
      <c r="AJ3" s="137">
        <f>(AI3-AH3)</f>
        <v>820945</v>
      </c>
      <c r="AK3" s="122"/>
      <c r="AL3" s="138">
        <f>AH4-AH3</f>
        <v>0</v>
      </c>
      <c r="AM3" s="139">
        <f>AI4-AI3</f>
        <v>415</v>
      </c>
      <c r="AN3" s="140">
        <f>(AM3-AL3)</f>
        <v>415</v>
      </c>
      <c r="AO3" s="141">
        <f t="shared" ref="AO3:AO33" si="1">IFERROR(AN3/AM3,"")</f>
        <v>1</v>
      </c>
      <c r="AP3" s="122"/>
    </row>
    <row r="4" spans="1:42" x14ac:dyDescent="0.2">
      <c r="A4" s="66">
        <v>229</v>
      </c>
      <c r="B4" s="67">
        <v>0.375</v>
      </c>
      <c r="C4" s="68">
        <v>2014</v>
      </c>
      <c r="D4" s="68">
        <v>2</v>
      </c>
      <c r="E4" s="68">
        <v>2</v>
      </c>
      <c r="F4" s="69">
        <v>821360</v>
      </c>
      <c r="G4" s="68">
        <v>0</v>
      </c>
      <c r="H4" s="69">
        <v>400285</v>
      </c>
      <c r="I4" s="68">
        <v>0</v>
      </c>
      <c r="J4" s="68">
        <v>7</v>
      </c>
      <c r="K4" s="68">
        <v>0</v>
      </c>
      <c r="L4" s="69">
        <v>311.44119999999998</v>
      </c>
      <c r="M4" s="69">
        <v>25.8</v>
      </c>
      <c r="N4" s="70">
        <v>0</v>
      </c>
      <c r="O4" s="71">
        <v>0</v>
      </c>
      <c r="P4" s="58">
        <f t="shared" ref="P4:P33" si="2">F5-F4</f>
        <v>0</v>
      </c>
      <c r="Q4" s="38">
        <v>2</v>
      </c>
      <c r="R4" s="72">
        <f t="shared" ref="R4:R33" si="3">S4/4.1868</f>
        <v>8223.8955885879441</v>
      </c>
      <c r="S4" s="73">
        <f>'Mérida oeste'!F7*1000000</f>
        <v>34431.806050300002</v>
      </c>
      <c r="T4" s="74">
        <f>R4*0.11237</f>
        <v>924.11914728962722</v>
      </c>
      <c r="U4" s="61"/>
      <c r="V4" s="74">
        <f t="shared" ref="V4:V33" si="4">O4</f>
        <v>0</v>
      </c>
      <c r="W4" s="75">
        <f>V4*35.31467</f>
        <v>0</v>
      </c>
      <c r="X4" s="61"/>
      <c r="Y4" s="76">
        <f>V4*R4/1000000</f>
        <v>0</v>
      </c>
      <c r="Z4" s="73">
        <f>S4*V4/1000000</f>
        <v>0</v>
      </c>
      <c r="AA4" s="74">
        <f>W4*T4/1000000</f>
        <v>0</v>
      </c>
      <c r="AE4" s="121" t="str">
        <f t="shared" ref="AE4:AE34" si="5">RIGHT(F4,6)</f>
        <v>821360</v>
      </c>
      <c r="AF4" s="142"/>
      <c r="AG4" s="143"/>
      <c r="AH4" s="144"/>
      <c r="AI4" s="145">
        <f t="shared" si="0"/>
        <v>821360</v>
      </c>
      <c r="AJ4" s="146">
        <f t="shared" ref="AJ4:AJ34" si="6">(AI4-AH4)</f>
        <v>821360</v>
      </c>
      <c r="AK4" s="122"/>
      <c r="AL4" s="138">
        <f t="shared" ref="AL4:AM33" si="7">AH5-AH4</f>
        <v>0</v>
      </c>
      <c r="AM4" s="147">
        <f t="shared" si="7"/>
        <v>0</v>
      </c>
      <c r="AN4" s="148">
        <f t="shared" ref="AN4:AN33" si="8">(AM4-AL4)</f>
        <v>0</v>
      </c>
      <c r="AO4" s="149" t="str">
        <f t="shared" si="1"/>
        <v/>
      </c>
      <c r="AP4" s="122"/>
    </row>
    <row r="5" spans="1:42" x14ac:dyDescent="0.2">
      <c r="A5" s="66">
        <v>229</v>
      </c>
      <c r="B5" s="67">
        <v>0.375</v>
      </c>
      <c r="C5" s="68">
        <v>2014</v>
      </c>
      <c r="D5" s="68">
        <v>2</v>
      </c>
      <c r="E5" s="68">
        <v>3</v>
      </c>
      <c r="F5" s="69">
        <v>821360</v>
      </c>
      <c r="G5" s="68">
        <v>0</v>
      </c>
      <c r="H5" s="69">
        <v>400285</v>
      </c>
      <c r="I5" s="68">
        <v>0</v>
      </c>
      <c r="J5" s="68">
        <v>7</v>
      </c>
      <c r="K5" s="68">
        <v>0</v>
      </c>
      <c r="L5" s="69">
        <v>312.14679999999998</v>
      </c>
      <c r="M5" s="69">
        <v>25.6</v>
      </c>
      <c r="N5" s="70">
        <v>0</v>
      </c>
      <c r="O5" s="71">
        <v>448</v>
      </c>
      <c r="P5" s="58">
        <f t="shared" si="2"/>
        <v>448</v>
      </c>
      <c r="Q5" s="38">
        <v>3</v>
      </c>
      <c r="R5" s="72">
        <f t="shared" si="3"/>
        <v>8317.1476639438242</v>
      </c>
      <c r="S5" s="73">
        <f>'Mérida oeste'!F8*1000000</f>
        <v>34822.233839400003</v>
      </c>
      <c r="T5" s="74">
        <f t="shared" ref="T5:T33" si="9">R5*0.11237</f>
        <v>934.59788299736749</v>
      </c>
      <c r="U5" s="61"/>
      <c r="V5" s="74">
        <f t="shared" si="4"/>
        <v>448</v>
      </c>
      <c r="W5" s="75">
        <f t="shared" ref="W5:W33" si="10">V5*35.31467</f>
        <v>15820.972159999999</v>
      </c>
      <c r="X5" s="61"/>
      <c r="Y5" s="76">
        <f t="shared" ref="Y5:Y33" si="11">V5*R5/1000000</f>
        <v>3.7260821534468334</v>
      </c>
      <c r="Z5" s="73">
        <f t="shared" ref="Z5:Z33" si="12">S5*V5/1000000</f>
        <v>15.600360760051203</v>
      </c>
      <c r="AA5" s="74">
        <f t="shared" ref="AA5:AA33" si="13">W5*T5/1000000</f>
        <v>14.786247087696287</v>
      </c>
      <c r="AE5" s="121" t="str">
        <f t="shared" si="5"/>
        <v>821360</v>
      </c>
      <c r="AF5" s="142"/>
      <c r="AG5" s="143"/>
      <c r="AH5" s="144"/>
      <c r="AI5" s="145">
        <f t="shared" si="0"/>
        <v>821360</v>
      </c>
      <c r="AJ5" s="146">
        <f t="shared" si="6"/>
        <v>821360</v>
      </c>
      <c r="AK5" s="122"/>
      <c r="AL5" s="138">
        <f t="shared" si="7"/>
        <v>0</v>
      </c>
      <c r="AM5" s="147">
        <f t="shared" si="7"/>
        <v>448</v>
      </c>
      <c r="AN5" s="148">
        <f t="shared" si="8"/>
        <v>448</v>
      </c>
      <c r="AO5" s="149">
        <f t="shared" si="1"/>
        <v>1</v>
      </c>
      <c r="AP5" s="122"/>
    </row>
    <row r="6" spans="1:42" x14ac:dyDescent="0.2">
      <c r="A6" s="66">
        <v>229</v>
      </c>
      <c r="B6" s="67">
        <v>0.375</v>
      </c>
      <c r="C6" s="68">
        <v>2014</v>
      </c>
      <c r="D6" s="68">
        <v>2</v>
      </c>
      <c r="E6" s="68">
        <v>4</v>
      </c>
      <c r="F6" s="69">
        <v>821808</v>
      </c>
      <c r="G6" s="68">
        <v>0</v>
      </c>
      <c r="H6" s="69">
        <v>400305</v>
      </c>
      <c r="I6" s="68">
        <v>0</v>
      </c>
      <c r="J6" s="68">
        <v>7</v>
      </c>
      <c r="K6" s="68">
        <v>0</v>
      </c>
      <c r="L6" s="69">
        <v>312.6574</v>
      </c>
      <c r="M6" s="69">
        <v>25.1</v>
      </c>
      <c r="N6" s="70">
        <v>0</v>
      </c>
      <c r="O6" s="71">
        <v>4674</v>
      </c>
      <c r="P6" s="58">
        <f t="shared" si="2"/>
        <v>4674</v>
      </c>
      <c r="Q6" s="38">
        <v>4</v>
      </c>
      <c r="R6" s="72">
        <f t="shared" si="3"/>
        <v>8519.7804524218991</v>
      </c>
      <c r="S6" s="73">
        <f>'Mérida oeste'!F9*1000000</f>
        <v>35670.616798200004</v>
      </c>
      <c r="T6" s="74">
        <f t="shared" si="9"/>
        <v>957.36772943864878</v>
      </c>
      <c r="U6" s="61"/>
      <c r="V6" s="74">
        <f t="shared" si="4"/>
        <v>4674</v>
      </c>
      <c r="W6" s="75">
        <f t="shared" si="10"/>
        <v>165060.76757999999</v>
      </c>
      <c r="X6" s="61"/>
      <c r="Y6" s="76">
        <f t="shared" si="11"/>
        <v>39.821453834619952</v>
      </c>
      <c r="Z6" s="73">
        <f t="shared" si="12"/>
        <v>166.72446291478681</v>
      </c>
      <c r="AA6" s="74">
        <f t="shared" si="13"/>
        <v>158.0238522774651</v>
      </c>
      <c r="AE6" s="121" t="str">
        <f t="shared" si="5"/>
        <v>821808</v>
      </c>
      <c r="AF6" s="142"/>
      <c r="AG6" s="143"/>
      <c r="AH6" s="144"/>
      <c r="AI6" s="145">
        <f t="shared" si="0"/>
        <v>821808</v>
      </c>
      <c r="AJ6" s="146">
        <f t="shared" si="6"/>
        <v>821808</v>
      </c>
      <c r="AK6" s="122"/>
      <c r="AL6" s="138">
        <f t="shared" si="7"/>
        <v>0</v>
      </c>
      <c r="AM6" s="147">
        <f t="shared" si="7"/>
        <v>4674</v>
      </c>
      <c r="AN6" s="148">
        <f t="shared" si="8"/>
        <v>4674</v>
      </c>
      <c r="AO6" s="149">
        <f t="shared" si="1"/>
        <v>1</v>
      </c>
      <c r="AP6" s="122"/>
    </row>
    <row r="7" spans="1:42" x14ac:dyDescent="0.2">
      <c r="A7" s="66">
        <v>229</v>
      </c>
      <c r="B7" s="67">
        <v>0.375</v>
      </c>
      <c r="C7" s="68">
        <v>2014</v>
      </c>
      <c r="D7" s="68">
        <v>2</v>
      </c>
      <c r="E7" s="68">
        <v>5</v>
      </c>
      <c r="F7" s="69">
        <v>826482</v>
      </c>
      <c r="G7" s="68">
        <v>0</v>
      </c>
      <c r="H7" s="69">
        <v>400518</v>
      </c>
      <c r="I7" s="68">
        <v>0</v>
      </c>
      <c r="J7" s="68">
        <v>7</v>
      </c>
      <c r="K7" s="68">
        <v>0</v>
      </c>
      <c r="L7" s="69">
        <v>306.94240000000002</v>
      </c>
      <c r="M7" s="69">
        <v>26.6</v>
      </c>
      <c r="N7" s="70">
        <v>0</v>
      </c>
      <c r="O7" s="71">
        <v>4875</v>
      </c>
      <c r="P7" s="58">
        <f t="shared" si="2"/>
        <v>4875</v>
      </c>
      <c r="Q7" s="38">
        <v>5</v>
      </c>
      <c r="R7" s="72">
        <f t="shared" si="3"/>
        <v>8753.8255697668883</v>
      </c>
      <c r="S7" s="73">
        <f>'Mérida oeste'!F10*1000000</f>
        <v>36650.516895500004</v>
      </c>
      <c r="T7" s="74">
        <f t="shared" si="9"/>
        <v>983.66737927470524</v>
      </c>
      <c r="U7" s="61"/>
      <c r="V7" s="74">
        <f t="shared" si="4"/>
        <v>4875</v>
      </c>
      <c r="W7" s="75">
        <f t="shared" si="10"/>
        <v>172159.01624999999</v>
      </c>
      <c r="X7" s="61"/>
      <c r="Y7" s="76">
        <f t="shared" si="11"/>
        <v>42.674899652613583</v>
      </c>
      <c r="Z7" s="73">
        <f t="shared" si="12"/>
        <v>178.67126986556252</v>
      </c>
      <c r="AA7" s="74">
        <f t="shared" si="13"/>
        <v>169.34720833314887</v>
      </c>
      <c r="AE7" s="121" t="str">
        <f t="shared" si="5"/>
        <v>826482</v>
      </c>
      <c r="AF7" s="142"/>
      <c r="AG7" s="143"/>
      <c r="AH7" s="144"/>
      <c r="AI7" s="145">
        <f t="shared" si="0"/>
        <v>826482</v>
      </c>
      <c r="AJ7" s="146">
        <f t="shared" si="6"/>
        <v>826482</v>
      </c>
      <c r="AK7" s="122"/>
      <c r="AL7" s="138">
        <f t="shared" si="7"/>
        <v>0</v>
      </c>
      <c r="AM7" s="147">
        <f t="shared" si="7"/>
        <v>4875</v>
      </c>
      <c r="AN7" s="148">
        <f t="shared" si="8"/>
        <v>4875</v>
      </c>
      <c r="AO7" s="149">
        <f t="shared" si="1"/>
        <v>1</v>
      </c>
      <c r="AP7" s="122"/>
    </row>
    <row r="8" spans="1:42" x14ac:dyDescent="0.2">
      <c r="A8" s="66">
        <v>229</v>
      </c>
      <c r="B8" s="67">
        <v>0.375</v>
      </c>
      <c r="C8" s="68">
        <v>2014</v>
      </c>
      <c r="D8" s="68">
        <v>2</v>
      </c>
      <c r="E8" s="68">
        <v>6</v>
      </c>
      <c r="F8" s="69">
        <v>831357</v>
      </c>
      <c r="G8" s="68">
        <v>0</v>
      </c>
      <c r="H8" s="69">
        <v>400743</v>
      </c>
      <c r="I8" s="68">
        <v>0</v>
      </c>
      <c r="J8" s="68">
        <v>7</v>
      </c>
      <c r="K8" s="68">
        <v>0</v>
      </c>
      <c r="L8" s="69">
        <v>302.29219999999998</v>
      </c>
      <c r="M8" s="69">
        <v>26.1</v>
      </c>
      <c r="N8" s="70">
        <v>0</v>
      </c>
      <c r="O8" s="71">
        <v>5236</v>
      </c>
      <c r="P8" s="58">
        <f t="shared" si="2"/>
        <v>5236</v>
      </c>
      <c r="Q8" s="38">
        <v>6</v>
      </c>
      <c r="R8" s="72">
        <f t="shared" si="3"/>
        <v>8404.245309018821</v>
      </c>
      <c r="S8" s="73">
        <f>'Mérida oeste'!F11*1000000</f>
        <v>35186.894259799999</v>
      </c>
      <c r="T8" s="74">
        <f t="shared" si="9"/>
        <v>944.38504537444487</v>
      </c>
      <c r="U8" s="61"/>
      <c r="V8" s="74">
        <f t="shared" si="4"/>
        <v>5236</v>
      </c>
      <c r="W8" s="75">
        <f t="shared" si="10"/>
        <v>184907.61212000001</v>
      </c>
      <c r="X8" s="61"/>
      <c r="Y8" s="76">
        <f t="shared" si="11"/>
        <v>44.004628438022543</v>
      </c>
      <c r="Z8" s="73">
        <f t="shared" si="12"/>
        <v>184.2385783443128</v>
      </c>
      <c r="AA8" s="74">
        <f t="shared" si="13"/>
        <v>174.62398366202646</v>
      </c>
      <c r="AE8" s="121" t="str">
        <f t="shared" si="5"/>
        <v>831357</v>
      </c>
      <c r="AF8" s="142"/>
      <c r="AG8" s="143"/>
      <c r="AH8" s="144"/>
      <c r="AI8" s="145">
        <f t="shared" si="0"/>
        <v>831357</v>
      </c>
      <c r="AJ8" s="146">
        <f t="shared" si="6"/>
        <v>831357</v>
      </c>
      <c r="AK8" s="122"/>
      <c r="AL8" s="138">
        <f t="shared" si="7"/>
        <v>0</v>
      </c>
      <c r="AM8" s="147">
        <f t="shared" si="7"/>
        <v>5236</v>
      </c>
      <c r="AN8" s="148">
        <f t="shared" si="8"/>
        <v>5236</v>
      </c>
      <c r="AO8" s="149">
        <f t="shared" si="1"/>
        <v>1</v>
      </c>
      <c r="AP8" s="122"/>
    </row>
    <row r="9" spans="1:42" x14ac:dyDescent="0.2">
      <c r="A9" s="66">
        <v>229</v>
      </c>
      <c r="B9" s="67">
        <v>0.375</v>
      </c>
      <c r="C9" s="68">
        <v>2014</v>
      </c>
      <c r="D9" s="68">
        <v>2</v>
      </c>
      <c r="E9" s="68">
        <v>7</v>
      </c>
      <c r="F9" s="69">
        <v>836593</v>
      </c>
      <c r="G9" s="68">
        <v>0</v>
      </c>
      <c r="H9" s="69">
        <v>400986</v>
      </c>
      <c r="I9" s="68">
        <v>0</v>
      </c>
      <c r="J9" s="68">
        <v>7</v>
      </c>
      <c r="K9" s="68">
        <v>0</v>
      </c>
      <c r="L9" s="69">
        <v>302.12</v>
      </c>
      <c r="M9" s="69">
        <v>26.7</v>
      </c>
      <c r="N9" s="70">
        <v>0</v>
      </c>
      <c r="O9" s="71">
        <v>5180</v>
      </c>
      <c r="P9" s="58">
        <f t="shared" si="2"/>
        <v>5180</v>
      </c>
      <c r="Q9" s="38">
        <v>7</v>
      </c>
      <c r="R9" s="72">
        <f t="shared" si="3"/>
        <v>8519.1294710996481</v>
      </c>
      <c r="S9" s="73">
        <f>'Mérida oeste'!F12*1000000</f>
        <v>35667.891269600004</v>
      </c>
      <c r="T9" s="74">
        <f t="shared" si="9"/>
        <v>957.29457866746748</v>
      </c>
      <c r="U9" s="61"/>
      <c r="V9" s="74">
        <f t="shared" si="4"/>
        <v>5180</v>
      </c>
      <c r="W9" s="75">
        <f t="shared" si="10"/>
        <v>182929.99059999999</v>
      </c>
      <c r="X9" s="61"/>
      <c r="Y9" s="76">
        <f t="shared" si="11"/>
        <v>44.129090660296178</v>
      </c>
      <c r="Z9" s="73">
        <f t="shared" si="12"/>
        <v>184.75967677652804</v>
      </c>
      <c r="AA9" s="74">
        <f t="shared" si="13"/>
        <v>175.11788827707079</v>
      </c>
      <c r="AE9" s="121" t="str">
        <f t="shared" si="5"/>
        <v>836593</v>
      </c>
      <c r="AF9" s="142"/>
      <c r="AG9" s="143"/>
      <c r="AH9" s="144"/>
      <c r="AI9" s="145">
        <f t="shared" si="0"/>
        <v>836593</v>
      </c>
      <c r="AJ9" s="146">
        <f t="shared" si="6"/>
        <v>836593</v>
      </c>
      <c r="AK9" s="122"/>
      <c r="AL9" s="138">
        <f t="shared" si="7"/>
        <v>0</v>
      </c>
      <c r="AM9" s="147">
        <f t="shared" si="7"/>
        <v>5180</v>
      </c>
      <c r="AN9" s="148">
        <f t="shared" si="8"/>
        <v>5180</v>
      </c>
      <c r="AO9" s="149">
        <f t="shared" si="1"/>
        <v>1</v>
      </c>
      <c r="AP9" s="122"/>
    </row>
    <row r="10" spans="1:42" x14ac:dyDescent="0.2">
      <c r="A10" s="66">
        <v>229</v>
      </c>
      <c r="B10" s="67">
        <v>0.375</v>
      </c>
      <c r="C10" s="68">
        <v>2014</v>
      </c>
      <c r="D10" s="68">
        <v>2</v>
      </c>
      <c r="E10" s="68">
        <v>8</v>
      </c>
      <c r="F10" s="69">
        <v>841773</v>
      </c>
      <c r="G10" s="68">
        <v>0</v>
      </c>
      <c r="H10" s="69">
        <v>401226</v>
      </c>
      <c r="I10" s="68">
        <v>0</v>
      </c>
      <c r="J10" s="68">
        <v>7</v>
      </c>
      <c r="K10" s="68">
        <v>0</v>
      </c>
      <c r="L10" s="69">
        <v>303.37720000000002</v>
      </c>
      <c r="M10" s="69">
        <v>26.8</v>
      </c>
      <c r="N10" s="70">
        <v>0</v>
      </c>
      <c r="O10" s="71">
        <v>2239</v>
      </c>
      <c r="P10" s="58">
        <f t="shared" si="2"/>
        <v>2239</v>
      </c>
      <c r="Q10" s="38">
        <v>8</v>
      </c>
      <c r="R10" s="72">
        <f t="shared" si="3"/>
        <v>8545.1378089949376</v>
      </c>
      <c r="S10" s="73">
        <f>'Mérida oeste'!F13*1000000</f>
        <v>35776.782978700001</v>
      </c>
      <c r="T10" s="74">
        <f t="shared" si="9"/>
        <v>960.21713559676107</v>
      </c>
      <c r="U10" s="61"/>
      <c r="V10" s="74">
        <f t="shared" si="4"/>
        <v>2239</v>
      </c>
      <c r="W10" s="75">
        <f t="shared" si="10"/>
        <v>79069.546130000002</v>
      </c>
      <c r="X10" s="61"/>
      <c r="Y10" s="76">
        <f t="shared" si="11"/>
        <v>19.132563554339665</v>
      </c>
      <c r="Z10" s="73">
        <f t="shared" si="12"/>
        <v>80.104217089309302</v>
      </c>
      <c r="AA10" s="74">
        <f t="shared" si="13"/>
        <v>75.923933097884571</v>
      </c>
      <c r="AE10" s="121" t="str">
        <f t="shared" si="5"/>
        <v>841773</v>
      </c>
      <c r="AF10" s="142"/>
      <c r="AG10" s="143"/>
      <c r="AH10" s="144"/>
      <c r="AI10" s="145">
        <f t="shared" si="0"/>
        <v>841773</v>
      </c>
      <c r="AJ10" s="146">
        <f t="shared" si="6"/>
        <v>841773</v>
      </c>
      <c r="AK10" s="122"/>
      <c r="AL10" s="138">
        <f t="shared" si="7"/>
        <v>0</v>
      </c>
      <c r="AM10" s="147">
        <f t="shared" si="7"/>
        <v>2239</v>
      </c>
      <c r="AN10" s="148">
        <f t="shared" si="8"/>
        <v>2239</v>
      </c>
      <c r="AO10" s="149">
        <f t="shared" si="1"/>
        <v>1</v>
      </c>
      <c r="AP10" s="122"/>
    </row>
    <row r="11" spans="1:42" x14ac:dyDescent="0.2">
      <c r="A11" s="66">
        <v>229</v>
      </c>
      <c r="B11" s="67">
        <v>0.375</v>
      </c>
      <c r="C11" s="68">
        <v>2014</v>
      </c>
      <c r="D11" s="68">
        <v>2</v>
      </c>
      <c r="E11" s="68">
        <v>9</v>
      </c>
      <c r="F11" s="69">
        <v>844012</v>
      </c>
      <c r="G11" s="68">
        <v>0</v>
      </c>
      <c r="H11" s="69">
        <v>401330</v>
      </c>
      <c r="I11" s="68">
        <v>0</v>
      </c>
      <c r="J11" s="68">
        <v>7</v>
      </c>
      <c r="K11" s="68">
        <v>0</v>
      </c>
      <c r="L11" s="69">
        <v>304.04820000000001</v>
      </c>
      <c r="M11" s="69">
        <v>25.5</v>
      </c>
      <c r="N11" s="70">
        <v>0</v>
      </c>
      <c r="O11" s="71">
        <v>280</v>
      </c>
      <c r="P11" s="58">
        <f t="shared" si="2"/>
        <v>280</v>
      </c>
      <c r="Q11" s="38">
        <v>9</v>
      </c>
      <c r="R11" s="77">
        <f t="shared" si="3"/>
        <v>8886.5579203687794</v>
      </c>
      <c r="S11" s="73">
        <f>'Mérida oeste'!F14*1000000</f>
        <v>37206.240701000002</v>
      </c>
      <c r="T11" s="74">
        <f t="shared" si="9"/>
        <v>998.58251351183969</v>
      </c>
      <c r="V11" s="78">
        <f t="shared" si="4"/>
        <v>280</v>
      </c>
      <c r="W11" s="79">
        <f t="shared" si="10"/>
        <v>9888.1075999999994</v>
      </c>
      <c r="Y11" s="76">
        <f t="shared" si="11"/>
        <v>2.4882362177032582</v>
      </c>
      <c r="Z11" s="73">
        <f t="shared" si="12"/>
        <v>10.417747396279999</v>
      </c>
      <c r="AA11" s="74">
        <f t="shared" si="13"/>
        <v>9.874091341083524</v>
      </c>
      <c r="AE11" s="121" t="str">
        <f t="shared" si="5"/>
        <v>844012</v>
      </c>
      <c r="AF11" s="142"/>
      <c r="AG11" s="143"/>
      <c r="AH11" s="144"/>
      <c r="AI11" s="145">
        <f t="shared" si="0"/>
        <v>844012</v>
      </c>
      <c r="AJ11" s="146">
        <f t="shared" si="6"/>
        <v>844012</v>
      </c>
      <c r="AK11" s="122"/>
      <c r="AL11" s="138">
        <f t="shared" si="7"/>
        <v>0</v>
      </c>
      <c r="AM11" s="147">
        <f t="shared" si="7"/>
        <v>280</v>
      </c>
      <c r="AN11" s="148">
        <f t="shared" si="8"/>
        <v>280</v>
      </c>
      <c r="AO11" s="149">
        <f t="shared" si="1"/>
        <v>1</v>
      </c>
      <c r="AP11" s="122"/>
    </row>
    <row r="12" spans="1:42" x14ac:dyDescent="0.2">
      <c r="A12" s="66">
        <v>229</v>
      </c>
      <c r="B12" s="67">
        <v>0.375</v>
      </c>
      <c r="C12" s="68">
        <v>2014</v>
      </c>
      <c r="D12" s="68">
        <v>2</v>
      </c>
      <c r="E12" s="68">
        <v>10</v>
      </c>
      <c r="F12" s="69">
        <v>844292</v>
      </c>
      <c r="G12" s="68">
        <v>0</v>
      </c>
      <c r="H12" s="69">
        <v>401343</v>
      </c>
      <c r="I12" s="68">
        <v>0</v>
      </c>
      <c r="J12" s="68">
        <v>7</v>
      </c>
      <c r="K12" s="68">
        <v>0</v>
      </c>
      <c r="L12" s="69">
        <v>305.9769</v>
      </c>
      <c r="M12" s="69">
        <v>25.3</v>
      </c>
      <c r="N12" s="70">
        <v>0</v>
      </c>
      <c r="O12" s="71">
        <v>4332</v>
      </c>
      <c r="P12" s="58">
        <f t="shared" si="2"/>
        <v>4332</v>
      </c>
      <c r="Q12" s="38">
        <v>10</v>
      </c>
      <c r="R12" s="77">
        <f t="shared" si="3"/>
        <v>8845.6836612926327</v>
      </c>
      <c r="S12" s="73">
        <f>'Mérida oeste'!F15*1000000</f>
        <v>37035.108353099997</v>
      </c>
      <c r="T12" s="74">
        <f t="shared" si="9"/>
        <v>993.98947301945316</v>
      </c>
      <c r="V12" s="78">
        <f t="shared" si="4"/>
        <v>4332</v>
      </c>
      <c r="W12" s="79">
        <f t="shared" si="10"/>
        <v>152983.15044</v>
      </c>
      <c r="Y12" s="76">
        <f t="shared" si="11"/>
        <v>38.319501620719684</v>
      </c>
      <c r="Z12" s="73">
        <f t="shared" si="12"/>
        <v>160.43608938562917</v>
      </c>
      <c r="AA12" s="74">
        <f t="shared" si="13"/>
        <v>152.06364108671133</v>
      </c>
      <c r="AE12" s="121" t="str">
        <f t="shared" si="5"/>
        <v>844292</v>
      </c>
      <c r="AF12" s="142"/>
      <c r="AG12" s="143"/>
      <c r="AH12" s="144"/>
      <c r="AI12" s="145">
        <f t="shared" si="0"/>
        <v>844292</v>
      </c>
      <c r="AJ12" s="146">
        <f t="shared" si="6"/>
        <v>844292</v>
      </c>
      <c r="AK12" s="122"/>
      <c r="AL12" s="138">
        <f t="shared" si="7"/>
        <v>848628</v>
      </c>
      <c r="AM12" s="147">
        <f t="shared" si="7"/>
        <v>4332</v>
      </c>
      <c r="AN12" s="148">
        <f t="shared" si="8"/>
        <v>-844296</v>
      </c>
      <c r="AO12" s="149">
        <f t="shared" si="1"/>
        <v>-194.89750692520775</v>
      </c>
      <c r="AP12" s="122"/>
    </row>
    <row r="13" spans="1:42" x14ac:dyDescent="0.2">
      <c r="A13" s="66">
        <v>229</v>
      </c>
      <c r="B13" s="67">
        <v>0.375</v>
      </c>
      <c r="C13" s="68">
        <v>2014</v>
      </c>
      <c r="D13" s="68">
        <v>2</v>
      </c>
      <c r="E13" s="68">
        <v>11</v>
      </c>
      <c r="F13" s="69">
        <v>848624</v>
      </c>
      <c r="G13" s="68">
        <v>0</v>
      </c>
      <c r="H13" s="69">
        <v>401542</v>
      </c>
      <c r="I13" s="68">
        <v>0</v>
      </c>
      <c r="J13" s="68">
        <v>7</v>
      </c>
      <c r="K13" s="68">
        <v>0</v>
      </c>
      <c r="L13" s="69">
        <v>304.73090000000002</v>
      </c>
      <c r="M13" s="69">
        <v>26.9</v>
      </c>
      <c r="N13" s="70">
        <v>0</v>
      </c>
      <c r="O13" s="71">
        <v>4954</v>
      </c>
      <c r="P13" s="58">
        <f t="shared" si="2"/>
        <v>4954</v>
      </c>
      <c r="Q13" s="38">
        <v>11</v>
      </c>
      <c r="R13" s="77">
        <f t="shared" si="3"/>
        <v>8891.2279317378434</v>
      </c>
      <c r="S13" s="73">
        <f>'Mérida oeste'!F16*1000000</f>
        <v>37225.793104600001</v>
      </c>
      <c r="T13" s="74">
        <f t="shared" si="9"/>
        <v>999.10728268938146</v>
      </c>
      <c r="V13" s="78">
        <f t="shared" si="4"/>
        <v>4954</v>
      </c>
      <c r="W13" s="79">
        <f t="shared" si="10"/>
        <v>174948.87518</v>
      </c>
      <c r="Y13" s="76">
        <f t="shared" si="11"/>
        <v>44.047143173829276</v>
      </c>
      <c r="Z13" s="73">
        <f t="shared" si="12"/>
        <v>184.4165790401884</v>
      </c>
      <c r="AA13" s="74">
        <f t="shared" si="13"/>
        <v>174.7926952906536</v>
      </c>
      <c r="AE13" s="121" t="str">
        <f t="shared" si="5"/>
        <v>848624</v>
      </c>
      <c r="AF13" s="142">
        <v>229</v>
      </c>
      <c r="AG13" s="143">
        <v>11</v>
      </c>
      <c r="AH13" s="144">
        <v>848628</v>
      </c>
      <c r="AI13" s="145">
        <f t="shared" si="0"/>
        <v>848624</v>
      </c>
      <c r="AJ13" s="146">
        <f t="shared" si="6"/>
        <v>-4</v>
      </c>
      <c r="AK13" s="122"/>
      <c r="AL13" s="138">
        <f t="shared" si="7"/>
        <v>4954</v>
      </c>
      <c r="AM13" s="147">
        <f t="shared" si="7"/>
        <v>4954</v>
      </c>
      <c r="AN13" s="148">
        <f t="shared" si="8"/>
        <v>0</v>
      </c>
      <c r="AO13" s="149">
        <f t="shared" si="1"/>
        <v>0</v>
      </c>
      <c r="AP13" s="122"/>
    </row>
    <row r="14" spans="1:42" x14ac:dyDescent="0.2">
      <c r="A14" s="66">
        <v>229</v>
      </c>
      <c r="B14" s="67">
        <v>0.375</v>
      </c>
      <c r="C14" s="68">
        <v>2014</v>
      </c>
      <c r="D14" s="68">
        <v>2</v>
      </c>
      <c r="E14" s="68">
        <v>12</v>
      </c>
      <c r="F14" s="69">
        <v>853578</v>
      </c>
      <c r="G14" s="68">
        <v>0</v>
      </c>
      <c r="H14" s="69">
        <v>401772</v>
      </c>
      <c r="I14" s="68">
        <v>0</v>
      </c>
      <c r="J14" s="68">
        <v>7</v>
      </c>
      <c r="K14" s="68">
        <v>0</v>
      </c>
      <c r="L14" s="69">
        <v>303.68599999999998</v>
      </c>
      <c r="M14" s="69">
        <v>27.3</v>
      </c>
      <c r="N14" s="70">
        <v>0</v>
      </c>
      <c r="O14" s="71">
        <v>3166</v>
      </c>
      <c r="P14" s="58">
        <f t="shared" si="2"/>
        <v>3166</v>
      </c>
      <c r="Q14" s="38">
        <v>12</v>
      </c>
      <c r="R14" s="77">
        <f t="shared" si="3"/>
        <v>8995.7332446020828</v>
      </c>
      <c r="S14" s="73">
        <f>'Mérida oeste'!F17*1000000</f>
        <v>37663.335948499996</v>
      </c>
      <c r="T14" s="74">
        <f t="shared" si="9"/>
        <v>1010.850544695936</v>
      </c>
      <c r="V14" s="78">
        <f t="shared" si="4"/>
        <v>3166</v>
      </c>
      <c r="W14" s="79">
        <f t="shared" si="10"/>
        <v>111806.24522</v>
      </c>
      <c r="Y14" s="76">
        <f t="shared" si="11"/>
        <v>28.480491452410195</v>
      </c>
      <c r="Z14" s="73">
        <f t="shared" si="12"/>
        <v>119.242121612951</v>
      </c>
      <c r="AA14" s="74">
        <f t="shared" si="13"/>
        <v>113.01940388104438</v>
      </c>
      <c r="AE14" s="121" t="str">
        <f t="shared" si="5"/>
        <v>853578</v>
      </c>
      <c r="AF14" s="142">
        <v>229</v>
      </c>
      <c r="AG14" s="143">
        <v>12</v>
      </c>
      <c r="AH14" s="144">
        <v>853582</v>
      </c>
      <c r="AI14" s="145">
        <f t="shared" si="0"/>
        <v>853578</v>
      </c>
      <c r="AJ14" s="146">
        <f t="shared" si="6"/>
        <v>-4</v>
      </c>
      <c r="AK14" s="122"/>
      <c r="AL14" s="138">
        <f t="shared" si="7"/>
        <v>3167</v>
      </c>
      <c r="AM14" s="147">
        <f t="shared" si="7"/>
        <v>3166</v>
      </c>
      <c r="AN14" s="148">
        <f t="shared" si="8"/>
        <v>-1</v>
      </c>
      <c r="AO14" s="149">
        <f t="shared" si="1"/>
        <v>-3.1585596967782689E-4</v>
      </c>
      <c r="AP14" s="122"/>
    </row>
    <row r="15" spans="1:42" x14ac:dyDescent="0.2">
      <c r="A15" s="66">
        <v>229</v>
      </c>
      <c r="B15" s="67">
        <v>0.375</v>
      </c>
      <c r="C15" s="68">
        <v>2014</v>
      </c>
      <c r="D15" s="68">
        <v>2</v>
      </c>
      <c r="E15" s="68">
        <v>13</v>
      </c>
      <c r="F15" s="69">
        <v>856744</v>
      </c>
      <c r="G15" s="68">
        <v>0</v>
      </c>
      <c r="H15" s="69">
        <v>401920</v>
      </c>
      <c r="I15" s="68">
        <v>0</v>
      </c>
      <c r="J15" s="68">
        <v>7</v>
      </c>
      <c r="K15" s="68">
        <v>0</v>
      </c>
      <c r="L15" s="69">
        <v>302.61619999999999</v>
      </c>
      <c r="M15" s="69">
        <v>25.7</v>
      </c>
      <c r="N15" s="70">
        <v>0</v>
      </c>
      <c r="O15" s="71">
        <v>5303</v>
      </c>
      <c r="P15" s="58">
        <f t="shared" si="2"/>
        <v>5303</v>
      </c>
      <c r="Q15" s="38">
        <v>13</v>
      </c>
      <c r="R15" s="77">
        <f t="shared" si="3"/>
        <v>8930.2890577051676</v>
      </c>
      <c r="S15" s="73">
        <f>'Mérida oeste'!F18*1000000</f>
        <v>37389.334226799998</v>
      </c>
      <c r="T15" s="74">
        <f t="shared" si="9"/>
        <v>1003.4965814143296</v>
      </c>
      <c r="V15" s="78">
        <f t="shared" si="4"/>
        <v>5303</v>
      </c>
      <c r="W15" s="79">
        <f t="shared" si="10"/>
        <v>187273.69501</v>
      </c>
      <c r="Y15" s="76">
        <f t="shared" si="11"/>
        <v>47.357322873010503</v>
      </c>
      <c r="Z15" s="73">
        <f t="shared" si="12"/>
        <v>198.27563940472041</v>
      </c>
      <c r="AA15" s="74">
        <f t="shared" si="13"/>
        <v>187.92851273136478</v>
      </c>
      <c r="AE15" s="121" t="str">
        <f t="shared" si="5"/>
        <v>856744</v>
      </c>
      <c r="AF15" s="142">
        <v>229</v>
      </c>
      <c r="AG15" s="143">
        <v>13</v>
      </c>
      <c r="AH15" s="144">
        <v>856749</v>
      </c>
      <c r="AI15" s="145">
        <f t="shared" si="0"/>
        <v>856744</v>
      </c>
      <c r="AJ15" s="146">
        <f t="shared" si="6"/>
        <v>-5</v>
      </c>
      <c r="AK15" s="122"/>
      <c r="AL15" s="138">
        <f t="shared" si="7"/>
        <v>5305</v>
      </c>
      <c r="AM15" s="147">
        <f t="shared" si="7"/>
        <v>5303</v>
      </c>
      <c r="AN15" s="148">
        <f t="shared" si="8"/>
        <v>-2</v>
      </c>
      <c r="AO15" s="149">
        <f t="shared" si="1"/>
        <v>-3.7714501225721289E-4</v>
      </c>
      <c r="AP15" s="122"/>
    </row>
    <row r="16" spans="1:42" x14ac:dyDescent="0.2">
      <c r="A16" s="66">
        <v>229</v>
      </c>
      <c r="B16" s="67">
        <v>0.375</v>
      </c>
      <c r="C16" s="68">
        <v>2014</v>
      </c>
      <c r="D16" s="68">
        <v>2</v>
      </c>
      <c r="E16" s="68">
        <v>14</v>
      </c>
      <c r="F16" s="69">
        <v>862047</v>
      </c>
      <c r="G16" s="68">
        <v>0</v>
      </c>
      <c r="H16" s="69">
        <v>402165</v>
      </c>
      <c r="I16" s="68">
        <v>0</v>
      </c>
      <c r="J16" s="68">
        <v>7</v>
      </c>
      <c r="K16" s="68">
        <v>0</v>
      </c>
      <c r="L16" s="69">
        <v>301.20269999999999</v>
      </c>
      <c r="M16" s="69">
        <v>24</v>
      </c>
      <c r="N16" s="70">
        <v>0</v>
      </c>
      <c r="O16" s="71">
        <v>4571</v>
      </c>
      <c r="P16" s="58">
        <f t="shared" si="2"/>
        <v>4571</v>
      </c>
      <c r="Q16" s="38">
        <v>14</v>
      </c>
      <c r="R16" s="77">
        <f t="shared" si="3"/>
        <v>8743.6512700630556</v>
      </c>
      <c r="S16" s="73">
        <f>'Mérida oeste'!F19*1000000</f>
        <v>36607.919137500001</v>
      </c>
      <c r="T16" s="74">
        <f t="shared" si="9"/>
        <v>982.52409321698553</v>
      </c>
      <c r="V16" s="78">
        <f t="shared" si="4"/>
        <v>4571</v>
      </c>
      <c r="W16" s="79">
        <f t="shared" si="10"/>
        <v>161423.35657</v>
      </c>
      <c r="Y16" s="76">
        <f t="shared" si="11"/>
        <v>39.967229955458222</v>
      </c>
      <c r="Z16" s="73">
        <f t="shared" si="12"/>
        <v>167.33479837751253</v>
      </c>
      <c r="AA16" s="74">
        <f t="shared" si="13"/>
        <v>158.60233703798139</v>
      </c>
      <c r="AE16" s="121" t="str">
        <f t="shared" si="5"/>
        <v>862047</v>
      </c>
      <c r="AF16" s="142">
        <v>229</v>
      </c>
      <c r="AG16" s="143">
        <v>14</v>
      </c>
      <c r="AH16" s="144">
        <v>862054</v>
      </c>
      <c r="AI16" s="145">
        <f t="shared" si="0"/>
        <v>862047</v>
      </c>
      <c r="AJ16" s="146">
        <f t="shared" si="6"/>
        <v>-7</v>
      </c>
      <c r="AK16" s="122"/>
      <c r="AL16" s="138">
        <f t="shared" si="7"/>
        <v>4567</v>
      </c>
      <c r="AM16" s="147">
        <f t="shared" si="7"/>
        <v>4571</v>
      </c>
      <c r="AN16" s="148">
        <f t="shared" si="8"/>
        <v>4</v>
      </c>
      <c r="AO16" s="149">
        <f t="shared" si="1"/>
        <v>8.7508203894115077E-4</v>
      </c>
      <c r="AP16" s="122"/>
    </row>
    <row r="17" spans="1:42" x14ac:dyDescent="0.2">
      <c r="A17" s="66">
        <v>229</v>
      </c>
      <c r="B17" s="67">
        <v>0.375</v>
      </c>
      <c r="C17" s="68">
        <v>2014</v>
      </c>
      <c r="D17" s="68">
        <v>2</v>
      </c>
      <c r="E17" s="68">
        <v>15</v>
      </c>
      <c r="F17" s="69">
        <v>866618</v>
      </c>
      <c r="G17" s="68">
        <v>0</v>
      </c>
      <c r="H17" s="69">
        <v>402377</v>
      </c>
      <c r="I17" s="68">
        <v>0</v>
      </c>
      <c r="J17" s="68">
        <v>7</v>
      </c>
      <c r="K17" s="68">
        <v>0</v>
      </c>
      <c r="L17" s="69">
        <v>302.69920000000002</v>
      </c>
      <c r="M17" s="69">
        <v>25.2</v>
      </c>
      <c r="N17" s="70">
        <v>0</v>
      </c>
      <c r="O17" s="71">
        <v>2035</v>
      </c>
      <c r="P17" s="58">
        <f t="shared" si="2"/>
        <v>2035</v>
      </c>
      <c r="Q17" s="38">
        <v>15</v>
      </c>
      <c r="R17" s="77">
        <f t="shared" si="3"/>
        <v>8833.7430881819055</v>
      </c>
      <c r="S17" s="73">
        <f>'Mérida oeste'!F20*1000000</f>
        <v>36985.115561600003</v>
      </c>
      <c r="T17" s="74">
        <f t="shared" si="9"/>
        <v>992.64771081900074</v>
      </c>
      <c r="V17" s="78">
        <f t="shared" si="4"/>
        <v>2035</v>
      </c>
      <c r="W17" s="79">
        <f t="shared" si="10"/>
        <v>71865.353449999995</v>
      </c>
      <c r="Y17" s="76">
        <f t="shared" si="11"/>
        <v>17.976667184450179</v>
      </c>
      <c r="Z17" s="73">
        <f t="shared" si="12"/>
        <v>75.264710167856009</v>
      </c>
      <c r="AA17" s="74">
        <f t="shared" si="13"/>
        <v>71.336978589340859</v>
      </c>
      <c r="AE17" s="121" t="str">
        <f t="shared" si="5"/>
        <v>866618</v>
      </c>
      <c r="AF17" s="142">
        <v>229</v>
      </c>
      <c r="AG17" s="143">
        <v>15</v>
      </c>
      <c r="AH17" s="144">
        <v>866621</v>
      </c>
      <c r="AI17" s="145">
        <f t="shared" si="0"/>
        <v>866618</v>
      </c>
      <c r="AJ17" s="146">
        <f t="shared" si="6"/>
        <v>-3</v>
      </c>
      <c r="AK17" s="122"/>
      <c r="AL17" s="138">
        <f t="shared" si="7"/>
        <v>2032</v>
      </c>
      <c r="AM17" s="147">
        <f t="shared" si="7"/>
        <v>2035</v>
      </c>
      <c r="AN17" s="148">
        <f t="shared" si="8"/>
        <v>3</v>
      </c>
      <c r="AO17" s="149">
        <f t="shared" si="1"/>
        <v>1.4742014742014742E-3</v>
      </c>
      <c r="AP17" s="122"/>
    </row>
    <row r="18" spans="1:42" x14ac:dyDescent="0.2">
      <c r="A18" s="66">
        <v>229</v>
      </c>
      <c r="B18" s="67">
        <v>0.375</v>
      </c>
      <c r="C18" s="68">
        <v>2014</v>
      </c>
      <c r="D18" s="68">
        <v>2</v>
      </c>
      <c r="E18" s="68">
        <v>16</v>
      </c>
      <c r="F18" s="69">
        <v>868653</v>
      </c>
      <c r="G18" s="68">
        <v>0</v>
      </c>
      <c r="H18" s="69">
        <v>402472</v>
      </c>
      <c r="I18" s="68">
        <v>0</v>
      </c>
      <c r="J18" s="68">
        <v>7</v>
      </c>
      <c r="K18" s="68">
        <v>0</v>
      </c>
      <c r="L18" s="69">
        <v>303.70749999999998</v>
      </c>
      <c r="M18" s="69">
        <v>23.9</v>
      </c>
      <c r="N18" s="70">
        <v>0</v>
      </c>
      <c r="O18" s="71">
        <v>479</v>
      </c>
      <c r="P18" s="58">
        <f t="shared" si="2"/>
        <v>479</v>
      </c>
      <c r="Q18" s="38">
        <v>16</v>
      </c>
      <c r="R18" s="77">
        <f t="shared" si="3"/>
        <v>8879.0590232158211</v>
      </c>
      <c r="S18" s="73">
        <f>'Mérida oeste'!F21*1000000</f>
        <v>37174.844318399999</v>
      </c>
      <c r="T18" s="74">
        <f t="shared" si="9"/>
        <v>997.73986243876175</v>
      </c>
      <c r="V18" s="78">
        <f t="shared" si="4"/>
        <v>479</v>
      </c>
      <c r="W18" s="79">
        <f t="shared" si="10"/>
        <v>16915.726930000001</v>
      </c>
      <c r="Y18" s="76">
        <f t="shared" si="11"/>
        <v>4.2530692721203778</v>
      </c>
      <c r="Z18" s="73">
        <f t="shared" si="12"/>
        <v>17.806750428513599</v>
      </c>
      <c r="AA18" s="74">
        <f t="shared" si="13"/>
        <v>16.877495060189858</v>
      </c>
      <c r="AE18" s="121" t="str">
        <f t="shared" si="5"/>
        <v>868653</v>
      </c>
      <c r="AF18" s="142">
        <v>229</v>
      </c>
      <c r="AG18" s="143">
        <v>16</v>
      </c>
      <c r="AH18" s="144">
        <v>868653</v>
      </c>
      <c r="AI18" s="145">
        <f t="shared" si="0"/>
        <v>868653</v>
      </c>
      <c r="AJ18" s="146">
        <f t="shared" si="6"/>
        <v>0</v>
      </c>
      <c r="AK18" s="122"/>
      <c r="AL18" s="138">
        <f t="shared" si="7"/>
        <v>484</v>
      </c>
      <c r="AM18" s="147">
        <f t="shared" si="7"/>
        <v>479</v>
      </c>
      <c r="AN18" s="148">
        <f t="shared" si="8"/>
        <v>-5</v>
      </c>
      <c r="AO18" s="149">
        <f t="shared" si="1"/>
        <v>-1.0438413361169102E-2</v>
      </c>
      <c r="AP18" s="122"/>
    </row>
    <row r="19" spans="1:42" x14ac:dyDescent="0.2">
      <c r="A19" s="66">
        <v>229</v>
      </c>
      <c r="B19" s="67">
        <v>0.375</v>
      </c>
      <c r="C19" s="68">
        <v>2014</v>
      </c>
      <c r="D19" s="68">
        <v>2</v>
      </c>
      <c r="E19" s="68">
        <v>17</v>
      </c>
      <c r="F19" s="69">
        <v>869132</v>
      </c>
      <c r="G19" s="68">
        <v>0</v>
      </c>
      <c r="H19" s="69">
        <v>402494</v>
      </c>
      <c r="I19" s="68">
        <v>0</v>
      </c>
      <c r="J19" s="68">
        <v>7</v>
      </c>
      <c r="K19" s="68">
        <v>0</v>
      </c>
      <c r="L19" s="69">
        <v>307.19920000000002</v>
      </c>
      <c r="M19" s="69">
        <v>25.1</v>
      </c>
      <c r="N19" s="70">
        <v>0</v>
      </c>
      <c r="O19" s="71">
        <v>4548</v>
      </c>
      <c r="P19" s="58">
        <f t="shared" si="2"/>
        <v>4548</v>
      </c>
      <c r="Q19" s="38">
        <v>17</v>
      </c>
      <c r="R19" s="77">
        <f t="shared" si="3"/>
        <v>9127.9181938234469</v>
      </c>
      <c r="S19" s="73">
        <f>'Mérida oeste'!F22*1000000</f>
        <v>38216.767893900003</v>
      </c>
      <c r="T19" s="74">
        <f t="shared" si="9"/>
        <v>1025.7041674399406</v>
      </c>
      <c r="V19" s="78">
        <f t="shared" si="4"/>
        <v>4548</v>
      </c>
      <c r="W19" s="79">
        <f t="shared" si="10"/>
        <v>160611.11916</v>
      </c>
      <c r="Y19" s="76">
        <f t="shared" si="11"/>
        <v>41.513771945509042</v>
      </c>
      <c r="Z19" s="73">
        <f t="shared" si="12"/>
        <v>173.80986038145721</v>
      </c>
      <c r="AA19" s="74">
        <f t="shared" si="13"/>
        <v>164.7394942596049</v>
      </c>
      <c r="AE19" s="121" t="str">
        <f t="shared" si="5"/>
        <v>869132</v>
      </c>
      <c r="AF19" s="142">
        <v>229</v>
      </c>
      <c r="AG19" s="143">
        <v>17</v>
      </c>
      <c r="AH19" s="144">
        <v>869137</v>
      </c>
      <c r="AI19" s="145">
        <f t="shared" si="0"/>
        <v>869132</v>
      </c>
      <c r="AJ19" s="146">
        <f t="shared" si="6"/>
        <v>-5</v>
      </c>
      <c r="AK19" s="122"/>
      <c r="AL19" s="138">
        <f t="shared" si="7"/>
        <v>-869137</v>
      </c>
      <c r="AM19" s="147">
        <f t="shared" si="7"/>
        <v>4548</v>
      </c>
      <c r="AN19" s="148">
        <f t="shared" si="8"/>
        <v>873685</v>
      </c>
      <c r="AO19" s="149">
        <f t="shared" si="1"/>
        <v>192.10312225153913</v>
      </c>
      <c r="AP19" s="122"/>
    </row>
    <row r="20" spans="1:42" x14ac:dyDescent="0.2">
      <c r="A20" s="66">
        <v>229</v>
      </c>
      <c r="B20" s="67">
        <v>0.375</v>
      </c>
      <c r="C20" s="68">
        <v>2014</v>
      </c>
      <c r="D20" s="68">
        <v>2</v>
      </c>
      <c r="E20" s="68">
        <v>18</v>
      </c>
      <c r="F20" s="69">
        <v>873680</v>
      </c>
      <c r="G20" s="68">
        <v>0</v>
      </c>
      <c r="H20" s="69">
        <v>402699</v>
      </c>
      <c r="I20" s="68">
        <v>0</v>
      </c>
      <c r="J20" s="68">
        <v>7</v>
      </c>
      <c r="K20" s="68">
        <v>0</v>
      </c>
      <c r="L20" s="69">
        <v>309.91469999999998</v>
      </c>
      <c r="M20" s="69">
        <v>26.2</v>
      </c>
      <c r="N20" s="70">
        <v>0</v>
      </c>
      <c r="O20" s="71">
        <v>5910</v>
      </c>
      <c r="P20" s="58">
        <f t="shared" si="2"/>
        <v>5910</v>
      </c>
      <c r="Q20" s="38">
        <v>18</v>
      </c>
      <c r="R20" s="77">
        <f t="shared" si="3"/>
        <v>8666.0101696522415</v>
      </c>
      <c r="S20" s="73">
        <f>'Mérida oeste'!F23*1000000</f>
        <v>36282.851378300002</v>
      </c>
      <c r="T20" s="74">
        <f t="shared" si="9"/>
        <v>973.79956276382234</v>
      </c>
      <c r="V20" s="78">
        <f t="shared" si="4"/>
        <v>5910</v>
      </c>
      <c r="W20" s="79">
        <f t="shared" si="10"/>
        <v>208709.6997</v>
      </c>
      <c r="Y20" s="76">
        <f t="shared" si="11"/>
        <v>51.216120102644751</v>
      </c>
      <c r="Z20" s="73">
        <f t="shared" si="12"/>
        <v>214.43165164575299</v>
      </c>
      <c r="AA20" s="74">
        <f t="shared" si="13"/>
        <v>203.24141431242865</v>
      </c>
      <c r="AE20" s="121" t="str">
        <f t="shared" si="5"/>
        <v>873680</v>
      </c>
      <c r="AF20" s="142"/>
      <c r="AG20" s="143"/>
      <c r="AH20" s="144"/>
      <c r="AI20" s="145">
        <f t="shared" si="0"/>
        <v>873680</v>
      </c>
      <c r="AJ20" s="146">
        <f t="shared" si="6"/>
        <v>873680</v>
      </c>
      <c r="AK20" s="122"/>
      <c r="AL20" s="138">
        <f t="shared" si="7"/>
        <v>0</v>
      </c>
      <c r="AM20" s="147">
        <f t="shared" si="7"/>
        <v>5910</v>
      </c>
      <c r="AN20" s="148">
        <f t="shared" si="8"/>
        <v>5910</v>
      </c>
      <c r="AO20" s="149">
        <f t="shared" si="1"/>
        <v>1</v>
      </c>
      <c r="AP20" s="122"/>
    </row>
    <row r="21" spans="1:42" x14ac:dyDescent="0.2">
      <c r="A21" s="66">
        <v>229</v>
      </c>
      <c r="B21" s="67">
        <v>0.375</v>
      </c>
      <c r="C21" s="68">
        <v>2014</v>
      </c>
      <c r="D21" s="68">
        <v>2</v>
      </c>
      <c r="E21" s="68">
        <v>19</v>
      </c>
      <c r="F21" s="69">
        <v>879590</v>
      </c>
      <c r="G21" s="68">
        <v>0</v>
      </c>
      <c r="H21" s="69">
        <v>402968</v>
      </c>
      <c r="I21" s="68">
        <v>0</v>
      </c>
      <c r="J21" s="68">
        <v>7</v>
      </c>
      <c r="K21" s="68">
        <v>0</v>
      </c>
      <c r="L21" s="69">
        <v>309.33609999999999</v>
      </c>
      <c r="M21" s="69">
        <v>27.2</v>
      </c>
      <c r="N21" s="70">
        <v>0</v>
      </c>
      <c r="O21" s="71">
        <v>4681</v>
      </c>
      <c r="P21" s="58">
        <f t="shared" si="2"/>
        <v>4681</v>
      </c>
      <c r="Q21" s="38">
        <v>19</v>
      </c>
      <c r="R21" s="77">
        <f t="shared" si="3"/>
        <v>8551.6016764832311</v>
      </c>
      <c r="S21" s="73">
        <f>'Mérida oeste'!F24*1000000</f>
        <v>35803.845899099993</v>
      </c>
      <c r="T21" s="74">
        <f t="shared" si="9"/>
        <v>960.94348038642067</v>
      </c>
      <c r="V21" s="78">
        <f t="shared" si="4"/>
        <v>4681</v>
      </c>
      <c r="W21" s="79">
        <f t="shared" si="10"/>
        <v>165307.97026999999</v>
      </c>
      <c r="Y21" s="76">
        <f t="shared" si="11"/>
        <v>40.03004744761801</v>
      </c>
      <c r="Z21" s="73">
        <f t="shared" si="12"/>
        <v>167.59780265368707</v>
      </c>
      <c r="AA21" s="74">
        <f t="shared" si="13"/>
        <v>158.85161628686876</v>
      </c>
      <c r="AE21" s="121" t="str">
        <f t="shared" si="5"/>
        <v>879590</v>
      </c>
      <c r="AF21" s="142"/>
      <c r="AG21" s="143"/>
      <c r="AH21" s="144"/>
      <c r="AI21" s="145">
        <f t="shared" si="0"/>
        <v>879590</v>
      </c>
      <c r="AJ21" s="146">
        <f t="shared" si="6"/>
        <v>879590</v>
      </c>
      <c r="AK21" s="122"/>
      <c r="AL21" s="138">
        <f t="shared" si="7"/>
        <v>0</v>
      </c>
      <c r="AM21" s="147">
        <f t="shared" si="7"/>
        <v>4681</v>
      </c>
      <c r="AN21" s="148">
        <f t="shared" si="8"/>
        <v>4681</v>
      </c>
      <c r="AO21" s="149">
        <f t="shared" si="1"/>
        <v>1</v>
      </c>
      <c r="AP21" s="122"/>
    </row>
    <row r="22" spans="1:42" x14ac:dyDescent="0.2">
      <c r="A22" s="66">
        <v>229</v>
      </c>
      <c r="B22" s="67">
        <v>0.375</v>
      </c>
      <c r="C22" s="68">
        <v>2014</v>
      </c>
      <c r="D22" s="68">
        <v>2</v>
      </c>
      <c r="E22" s="68">
        <v>20</v>
      </c>
      <c r="F22" s="69">
        <v>884271</v>
      </c>
      <c r="G22" s="68">
        <v>0</v>
      </c>
      <c r="H22" s="69">
        <v>403181</v>
      </c>
      <c r="I22" s="68">
        <v>0</v>
      </c>
      <c r="J22" s="68">
        <v>7</v>
      </c>
      <c r="K22" s="68">
        <v>0</v>
      </c>
      <c r="L22" s="69">
        <v>308.99939999999998</v>
      </c>
      <c r="M22" s="69">
        <v>27.4</v>
      </c>
      <c r="N22" s="70">
        <v>0</v>
      </c>
      <c r="O22" s="71">
        <v>5205</v>
      </c>
      <c r="P22" s="58">
        <f t="shared" si="2"/>
        <v>5205</v>
      </c>
      <c r="Q22" s="38">
        <v>20</v>
      </c>
      <c r="R22" s="77">
        <f t="shared" si="3"/>
        <v>8446.5274885115123</v>
      </c>
      <c r="S22" s="73">
        <f>'Mérida oeste'!F25*1000000</f>
        <v>35363.921288899997</v>
      </c>
      <c r="T22" s="74">
        <f t="shared" si="9"/>
        <v>949.13629388403865</v>
      </c>
      <c r="V22" s="78">
        <f t="shared" si="4"/>
        <v>5205</v>
      </c>
      <c r="W22" s="79">
        <f t="shared" si="10"/>
        <v>183812.85735000001</v>
      </c>
      <c r="Y22" s="76">
        <f t="shared" si="11"/>
        <v>43.96417557770242</v>
      </c>
      <c r="Z22" s="73">
        <f t="shared" si="12"/>
        <v>184.06921030872448</v>
      </c>
      <c r="AA22" s="74">
        <f t="shared" si="13"/>
        <v>174.46345419341449</v>
      </c>
      <c r="AE22" s="121" t="str">
        <f t="shared" si="5"/>
        <v>884271</v>
      </c>
      <c r="AF22" s="142">
        <v>229</v>
      </c>
      <c r="AG22" s="143">
        <v>20</v>
      </c>
      <c r="AH22" s="144">
        <v>0</v>
      </c>
      <c r="AI22" s="145">
        <f t="shared" si="0"/>
        <v>884271</v>
      </c>
      <c r="AJ22" s="146">
        <f t="shared" si="6"/>
        <v>884271</v>
      </c>
      <c r="AK22" s="122"/>
      <c r="AL22" s="138">
        <f t="shared" si="7"/>
        <v>889481</v>
      </c>
      <c r="AM22" s="147">
        <f t="shared" si="7"/>
        <v>5205</v>
      </c>
      <c r="AN22" s="148">
        <f t="shared" si="8"/>
        <v>-884276</v>
      </c>
      <c r="AO22" s="149">
        <f t="shared" si="1"/>
        <v>-169.88972142170991</v>
      </c>
      <c r="AP22" s="122"/>
    </row>
    <row r="23" spans="1:42" x14ac:dyDescent="0.2">
      <c r="A23" s="66">
        <v>229</v>
      </c>
      <c r="B23" s="67">
        <v>0.375</v>
      </c>
      <c r="C23" s="68">
        <v>2014</v>
      </c>
      <c r="D23" s="68">
        <v>2</v>
      </c>
      <c r="E23" s="68">
        <v>21</v>
      </c>
      <c r="F23" s="69">
        <v>889476</v>
      </c>
      <c r="G23" s="68">
        <v>0</v>
      </c>
      <c r="H23" s="69">
        <v>403421</v>
      </c>
      <c r="I23" s="68">
        <v>0</v>
      </c>
      <c r="J23" s="68">
        <v>7</v>
      </c>
      <c r="K23" s="68">
        <v>0</v>
      </c>
      <c r="L23" s="69">
        <v>303.82400000000001</v>
      </c>
      <c r="M23" s="69">
        <v>27.9</v>
      </c>
      <c r="N23" s="70">
        <v>0</v>
      </c>
      <c r="O23" s="71">
        <v>5350</v>
      </c>
      <c r="P23" s="58">
        <f t="shared" si="2"/>
        <v>5350</v>
      </c>
      <c r="Q23" s="38">
        <v>21</v>
      </c>
      <c r="R23" s="77">
        <f t="shared" si="3"/>
        <v>8502.1013041702499</v>
      </c>
      <c r="S23" s="73">
        <f>'Mérida oeste'!F26*1000000</f>
        <v>35596.5977403</v>
      </c>
      <c r="T23" s="74">
        <f t="shared" si="9"/>
        <v>955.38112354961095</v>
      </c>
      <c r="V23" s="78">
        <f t="shared" si="4"/>
        <v>5350</v>
      </c>
      <c r="W23" s="79">
        <f t="shared" si="10"/>
        <v>188933.48449999999</v>
      </c>
      <c r="Y23" s="76">
        <f t="shared" si="11"/>
        <v>45.486241977310833</v>
      </c>
      <c r="Z23" s="73">
        <f t="shared" si="12"/>
        <v>190.441797910605</v>
      </c>
      <c r="AA23" s="74">
        <f t="shared" si="13"/>
        <v>180.50348469775298</v>
      </c>
      <c r="AE23" s="121" t="str">
        <f t="shared" si="5"/>
        <v>889476</v>
      </c>
      <c r="AF23" s="142">
        <v>229</v>
      </c>
      <c r="AG23" s="143">
        <v>21</v>
      </c>
      <c r="AH23" s="144">
        <v>889481</v>
      </c>
      <c r="AI23" s="145">
        <f t="shared" si="0"/>
        <v>889476</v>
      </c>
      <c r="AJ23" s="146">
        <f t="shared" si="6"/>
        <v>-5</v>
      </c>
      <c r="AK23" s="122"/>
      <c r="AL23" s="138">
        <f t="shared" si="7"/>
        <v>5352</v>
      </c>
      <c r="AM23" s="147">
        <f t="shared" si="7"/>
        <v>5350</v>
      </c>
      <c r="AN23" s="148">
        <f t="shared" si="8"/>
        <v>-2</v>
      </c>
      <c r="AO23" s="149">
        <f t="shared" si="1"/>
        <v>-3.7383177570093456E-4</v>
      </c>
      <c r="AP23" s="122"/>
    </row>
    <row r="24" spans="1:42" x14ac:dyDescent="0.2">
      <c r="A24" s="66">
        <v>229</v>
      </c>
      <c r="B24" s="67">
        <v>0.375</v>
      </c>
      <c r="C24" s="68">
        <v>2014</v>
      </c>
      <c r="D24" s="68">
        <v>2</v>
      </c>
      <c r="E24" s="68">
        <v>22</v>
      </c>
      <c r="F24" s="69">
        <v>894826</v>
      </c>
      <c r="G24" s="68">
        <v>0</v>
      </c>
      <c r="H24" s="69">
        <v>403673</v>
      </c>
      <c r="I24" s="68">
        <v>0</v>
      </c>
      <c r="J24" s="68">
        <v>7</v>
      </c>
      <c r="K24" s="68">
        <v>0</v>
      </c>
      <c r="L24" s="69">
        <v>301.25700000000001</v>
      </c>
      <c r="M24" s="69">
        <v>28.2</v>
      </c>
      <c r="N24" s="70">
        <v>0</v>
      </c>
      <c r="O24" s="71">
        <v>1329</v>
      </c>
      <c r="P24" s="58">
        <f t="shared" si="2"/>
        <v>1329</v>
      </c>
      <c r="Q24" s="38">
        <v>22</v>
      </c>
      <c r="R24" s="77">
        <f t="shared" si="3"/>
        <v>8468.8439043661037</v>
      </c>
      <c r="S24" s="73">
        <f>'Mérida oeste'!F27*1000000</f>
        <v>35457.355658799999</v>
      </c>
      <c r="T24" s="74">
        <f t="shared" si="9"/>
        <v>951.64398953361911</v>
      </c>
      <c r="V24" s="78">
        <f t="shared" si="4"/>
        <v>1329</v>
      </c>
      <c r="W24" s="79">
        <f t="shared" si="10"/>
        <v>46933.196429999996</v>
      </c>
      <c r="Y24" s="76">
        <f t="shared" si="11"/>
        <v>11.255093548902552</v>
      </c>
      <c r="Z24" s="73">
        <f t="shared" si="12"/>
        <v>47.122825670545197</v>
      </c>
      <c r="AA24" s="74">
        <f t="shared" si="13"/>
        <v>44.663694292210209</v>
      </c>
      <c r="AE24" s="121" t="str">
        <f t="shared" si="5"/>
        <v>894826</v>
      </c>
      <c r="AF24" s="142">
        <v>229</v>
      </c>
      <c r="AG24" s="143">
        <v>22</v>
      </c>
      <c r="AH24" s="144">
        <v>894833</v>
      </c>
      <c r="AI24" s="145">
        <f t="shared" si="0"/>
        <v>894826</v>
      </c>
      <c r="AJ24" s="146">
        <f t="shared" si="6"/>
        <v>-7</v>
      </c>
      <c r="AK24" s="122"/>
      <c r="AL24" s="138">
        <f t="shared" si="7"/>
        <v>1327</v>
      </c>
      <c r="AM24" s="147">
        <f t="shared" si="7"/>
        <v>1329</v>
      </c>
      <c r="AN24" s="148">
        <f t="shared" si="8"/>
        <v>2</v>
      </c>
      <c r="AO24" s="149">
        <f t="shared" si="1"/>
        <v>1.5048908954100827E-3</v>
      </c>
      <c r="AP24" s="122"/>
    </row>
    <row r="25" spans="1:42" x14ac:dyDescent="0.2">
      <c r="A25" s="66">
        <v>229</v>
      </c>
      <c r="B25" s="67">
        <v>0.375</v>
      </c>
      <c r="C25" s="68">
        <v>2014</v>
      </c>
      <c r="D25" s="68">
        <v>2</v>
      </c>
      <c r="E25" s="68">
        <v>23</v>
      </c>
      <c r="F25" s="69">
        <v>896155</v>
      </c>
      <c r="G25" s="68">
        <v>0</v>
      </c>
      <c r="H25" s="69">
        <v>403736</v>
      </c>
      <c r="I25" s="68">
        <v>0</v>
      </c>
      <c r="J25" s="68">
        <v>7</v>
      </c>
      <c r="K25" s="68">
        <v>0</v>
      </c>
      <c r="L25" s="69">
        <v>303.46179999999998</v>
      </c>
      <c r="M25" s="69">
        <v>28.1</v>
      </c>
      <c r="N25" s="70">
        <v>0</v>
      </c>
      <c r="O25" s="71">
        <v>713</v>
      </c>
      <c r="P25" s="58">
        <f t="shared" si="2"/>
        <v>713</v>
      </c>
      <c r="Q25" s="38">
        <v>23</v>
      </c>
      <c r="R25" s="77">
        <f t="shared" si="3"/>
        <v>8569.9267134804631</v>
      </c>
      <c r="S25" s="73">
        <f>'Mérida oeste'!F28*1000000</f>
        <v>35880.569164</v>
      </c>
      <c r="T25" s="74">
        <f t="shared" si="9"/>
        <v>963.00266479379957</v>
      </c>
      <c r="V25" s="78">
        <f t="shared" si="4"/>
        <v>713</v>
      </c>
      <c r="W25" s="79">
        <f t="shared" si="10"/>
        <v>25179.359710000001</v>
      </c>
      <c r="Y25" s="76">
        <f t="shared" si="11"/>
        <v>6.1103577467115695</v>
      </c>
      <c r="Z25" s="73">
        <f t="shared" si="12"/>
        <v>25.582845813932</v>
      </c>
      <c r="AA25" s="74">
        <f t="shared" si="13"/>
        <v>24.247790498531632</v>
      </c>
      <c r="AE25" s="121" t="str">
        <f t="shared" si="5"/>
        <v>896155</v>
      </c>
      <c r="AF25" s="142">
        <v>229</v>
      </c>
      <c r="AG25" s="143">
        <v>23</v>
      </c>
      <c r="AH25" s="144">
        <v>896160</v>
      </c>
      <c r="AI25" s="145">
        <f t="shared" si="0"/>
        <v>896155</v>
      </c>
      <c r="AJ25" s="146">
        <f t="shared" si="6"/>
        <v>-5</v>
      </c>
      <c r="AK25" s="122"/>
      <c r="AL25" s="138">
        <f t="shared" si="7"/>
        <v>713</v>
      </c>
      <c r="AM25" s="147">
        <f t="shared" si="7"/>
        <v>713</v>
      </c>
      <c r="AN25" s="148">
        <f t="shared" si="8"/>
        <v>0</v>
      </c>
      <c r="AO25" s="149">
        <f t="shared" si="1"/>
        <v>0</v>
      </c>
      <c r="AP25" s="122"/>
    </row>
    <row r="26" spans="1:42" x14ac:dyDescent="0.2">
      <c r="A26" s="66">
        <v>229</v>
      </c>
      <c r="B26" s="67">
        <v>0.375</v>
      </c>
      <c r="C26" s="68">
        <v>2014</v>
      </c>
      <c r="D26" s="68">
        <v>2</v>
      </c>
      <c r="E26" s="68">
        <v>24</v>
      </c>
      <c r="F26" s="69">
        <v>896868</v>
      </c>
      <c r="G26" s="68">
        <v>0</v>
      </c>
      <c r="H26" s="69">
        <v>403769</v>
      </c>
      <c r="I26" s="68">
        <v>0</v>
      </c>
      <c r="J26" s="68">
        <v>7</v>
      </c>
      <c r="K26" s="68">
        <v>0</v>
      </c>
      <c r="L26" s="69">
        <v>304.6232</v>
      </c>
      <c r="M26" s="69">
        <v>29</v>
      </c>
      <c r="N26" s="70">
        <v>0</v>
      </c>
      <c r="O26" s="71">
        <v>3037</v>
      </c>
      <c r="P26" s="58">
        <f t="shared" si="2"/>
        <v>3037</v>
      </c>
      <c r="Q26" s="38">
        <v>24</v>
      </c>
      <c r="R26" s="77">
        <f t="shared" si="3"/>
        <v>8418.99529870068</v>
      </c>
      <c r="S26" s="73">
        <f>'Mérida oeste'!F29*1000000</f>
        <v>35248.649516600002</v>
      </c>
      <c r="T26" s="74">
        <f t="shared" si="9"/>
        <v>946.04250171499541</v>
      </c>
      <c r="V26" s="78">
        <f t="shared" si="4"/>
        <v>3037</v>
      </c>
      <c r="W26" s="79">
        <f t="shared" si="10"/>
        <v>107250.65278999999</v>
      </c>
      <c r="Y26" s="76">
        <f t="shared" si="11"/>
        <v>25.568488722153965</v>
      </c>
      <c r="Z26" s="73">
        <f t="shared" si="12"/>
        <v>107.0501485819142</v>
      </c>
      <c r="AA26" s="74">
        <f t="shared" si="13"/>
        <v>101.46367587601794</v>
      </c>
      <c r="AE26" s="121" t="str">
        <f t="shared" si="5"/>
        <v>896868</v>
      </c>
      <c r="AF26" s="142">
        <v>229</v>
      </c>
      <c r="AG26" s="143">
        <v>24</v>
      </c>
      <c r="AH26" s="144">
        <v>896873</v>
      </c>
      <c r="AI26" s="145">
        <f t="shared" si="0"/>
        <v>896868</v>
      </c>
      <c r="AJ26" s="146">
        <f t="shared" si="6"/>
        <v>-5</v>
      </c>
      <c r="AK26" s="122"/>
      <c r="AL26" s="138">
        <f t="shared" si="7"/>
        <v>3032</v>
      </c>
      <c r="AM26" s="147">
        <f t="shared" si="7"/>
        <v>3037</v>
      </c>
      <c r="AN26" s="148">
        <f t="shared" si="8"/>
        <v>5</v>
      </c>
      <c r="AO26" s="149">
        <f t="shared" si="1"/>
        <v>1.6463615409944023E-3</v>
      </c>
      <c r="AP26" s="122"/>
    </row>
    <row r="27" spans="1:42" x14ac:dyDescent="0.2">
      <c r="A27" s="66">
        <v>229</v>
      </c>
      <c r="B27" s="67">
        <v>0.375</v>
      </c>
      <c r="C27" s="68">
        <v>2014</v>
      </c>
      <c r="D27" s="68">
        <v>2</v>
      </c>
      <c r="E27" s="68">
        <v>25</v>
      </c>
      <c r="F27" s="69">
        <v>899905</v>
      </c>
      <c r="G27" s="68">
        <v>0</v>
      </c>
      <c r="H27" s="69">
        <v>403913</v>
      </c>
      <c r="I27" s="68">
        <v>0</v>
      </c>
      <c r="J27" s="68">
        <v>7</v>
      </c>
      <c r="K27" s="68">
        <v>0</v>
      </c>
      <c r="L27" s="69">
        <v>302.55770000000001</v>
      </c>
      <c r="M27" s="69">
        <v>28</v>
      </c>
      <c r="N27" s="70">
        <v>0</v>
      </c>
      <c r="O27" s="71">
        <v>4430</v>
      </c>
      <c r="P27" s="58">
        <f t="shared" si="2"/>
        <v>4430</v>
      </c>
      <c r="Q27" s="38">
        <v>25</v>
      </c>
      <c r="R27" s="77">
        <f t="shared" si="3"/>
        <v>8508.0300037976485</v>
      </c>
      <c r="S27" s="73">
        <f>'Mérida oeste'!F30*1000000</f>
        <v>35621.420019899997</v>
      </c>
      <c r="T27" s="74">
        <f t="shared" si="9"/>
        <v>956.0473315267418</v>
      </c>
      <c r="V27" s="78">
        <f t="shared" si="4"/>
        <v>4430</v>
      </c>
      <c r="W27" s="79">
        <f t="shared" si="10"/>
        <v>156443.98809999999</v>
      </c>
      <c r="Y27" s="76">
        <f t="shared" si="11"/>
        <v>37.690572916823584</v>
      </c>
      <c r="Z27" s="73">
        <f t="shared" si="12"/>
        <v>157.80289068815699</v>
      </c>
      <c r="AA27" s="74">
        <f t="shared" si="13"/>
        <v>149.56785735640634</v>
      </c>
      <c r="AE27" s="121" t="str">
        <f t="shared" si="5"/>
        <v>899905</v>
      </c>
      <c r="AF27" s="142">
        <v>229</v>
      </c>
      <c r="AG27" s="143">
        <v>25</v>
      </c>
      <c r="AH27" s="144">
        <v>899905</v>
      </c>
      <c r="AI27" s="145">
        <f t="shared" si="0"/>
        <v>899905</v>
      </c>
      <c r="AJ27" s="146">
        <f t="shared" si="6"/>
        <v>0</v>
      </c>
      <c r="AK27" s="122"/>
      <c r="AL27" s="138">
        <f t="shared" si="7"/>
        <v>4436</v>
      </c>
      <c r="AM27" s="147">
        <f t="shared" si="7"/>
        <v>4430</v>
      </c>
      <c r="AN27" s="148">
        <f t="shared" si="8"/>
        <v>-6</v>
      </c>
      <c r="AO27" s="149">
        <f t="shared" si="1"/>
        <v>-1.3544018058690745E-3</v>
      </c>
      <c r="AP27" s="122"/>
    </row>
    <row r="28" spans="1:42" x14ac:dyDescent="0.2">
      <c r="A28" s="66">
        <v>229</v>
      </c>
      <c r="B28" s="67">
        <v>0.375</v>
      </c>
      <c r="C28" s="68">
        <v>2014</v>
      </c>
      <c r="D28" s="68">
        <v>2</v>
      </c>
      <c r="E28" s="68">
        <v>26</v>
      </c>
      <c r="F28" s="69">
        <v>904335</v>
      </c>
      <c r="G28" s="68">
        <v>0</v>
      </c>
      <c r="H28" s="69">
        <v>404119</v>
      </c>
      <c r="I28" s="68">
        <v>0</v>
      </c>
      <c r="J28" s="68">
        <v>7</v>
      </c>
      <c r="K28" s="68">
        <v>0</v>
      </c>
      <c r="L28" s="69">
        <v>302.18729999999999</v>
      </c>
      <c r="M28" s="69">
        <v>28.6</v>
      </c>
      <c r="N28" s="70">
        <v>0</v>
      </c>
      <c r="O28" s="71">
        <v>5086</v>
      </c>
      <c r="P28" s="58">
        <f t="shared" si="2"/>
        <v>5086</v>
      </c>
      <c r="Q28" s="38">
        <v>26</v>
      </c>
      <c r="R28" s="77">
        <f t="shared" si="3"/>
        <v>8435.396407566639</v>
      </c>
      <c r="S28" s="73">
        <f>'Mérida oeste'!F31*1000000</f>
        <v>35317.317679200001</v>
      </c>
      <c r="T28" s="74">
        <f t="shared" si="9"/>
        <v>947.88549431826323</v>
      </c>
      <c r="V28" s="78">
        <f t="shared" si="4"/>
        <v>5086</v>
      </c>
      <c r="W28" s="79">
        <f t="shared" si="10"/>
        <v>179610.41162</v>
      </c>
      <c r="Y28" s="76">
        <f t="shared" si="11"/>
        <v>42.902426128883931</v>
      </c>
      <c r="Z28" s="73">
        <f t="shared" si="12"/>
        <v>179.62387771641122</v>
      </c>
      <c r="AA28" s="74">
        <f t="shared" si="13"/>
        <v>170.25010380313043</v>
      </c>
      <c r="AE28" s="121" t="str">
        <f t="shared" si="5"/>
        <v>904335</v>
      </c>
      <c r="AF28" s="142">
        <v>229</v>
      </c>
      <c r="AG28" s="143">
        <v>26</v>
      </c>
      <c r="AH28" s="144">
        <v>904341</v>
      </c>
      <c r="AI28" s="145">
        <f t="shared" si="0"/>
        <v>904335</v>
      </c>
      <c r="AJ28" s="146">
        <f t="shared" si="6"/>
        <v>-6</v>
      </c>
      <c r="AK28" s="122"/>
      <c r="AL28" s="138">
        <f t="shared" si="7"/>
        <v>5087</v>
      </c>
      <c r="AM28" s="147">
        <f t="shared" si="7"/>
        <v>5086</v>
      </c>
      <c r="AN28" s="148">
        <f t="shared" si="8"/>
        <v>-1</v>
      </c>
      <c r="AO28" s="149">
        <f t="shared" si="1"/>
        <v>-1.9661816751867872E-4</v>
      </c>
      <c r="AP28" s="122"/>
    </row>
    <row r="29" spans="1:42" x14ac:dyDescent="0.2">
      <c r="A29" s="66">
        <v>229</v>
      </c>
      <c r="B29" s="67">
        <v>0.375</v>
      </c>
      <c r="C29" s="68">
        <v>2014</v>
      </c>
      <c r="D29" s="68">
        <v>2</v>
      </c>
      <c r="E29" s="68">
        <v>27</v>
      </c>
      <c r="F29" s="69">
        <v>909421</v>
      </c>
      <c r="G29" s="68">
        <v>0</v>
      </c>
      <c r="H29" s="69">
        <v>404354</v>
      </c>
      <c r="I29" s="68">
        <v>0</v>
      </c>
      <c r="J29" s="68">
        <v>7</v>
      </c>
      <c r="K29" s="68">
        <v>0</v>
      </c>
      <c r="L29" s="69">
        <v>307.98020000000002</v>
      </c>
      <c r="M29" s="69">
        <v>28.7</v>
      </c>
      <c r="N29" s="70">
        <v>0</v>
      </c>
      <c r="O29" s="71">
        <v>4043</v>
      </c>
      <c r="P29" s="58">
        <f t="shared" si="2"/>
        <v>4043</v>
      </c>
      <c r="Q29" s="38">
        <v>27</v>
      </c>
      <c r="R29" s="77">
        <f t="shared" si="3"/>
        <v>8304.816780452853</v>
      </c>
      <c r="S29" s="73">
        <f>'Mérida oeste'!F32*1000000</f>
        <v>34770.606896400001</v>
      </c>
      <c r="T29" s="74">
        <f t="shared" si="9"/>
        <v>933.21226161948709</v>
      </c>
      <c r="V29" s="78">
        <f t="shared" si="4"/>
        <v>4043</v>
      </c>
      <c r="W29" s="79">
        <f t="shared" si="10"/>
        <v>142777.21080999999</v>
      </c>
      <c r="Y29" s="76">
        <f t="shared" si="11"/>
        <v>33.576374243370886</v>
      </c>
      <c r="Z29" s="73">
        <f t="shared" si="12"/>
        <v>140.57756368214521</v>
      </c>
      <c r="AA29" s="74">
        <f t="shared" si="13"/>
        <v>133.24144380772236</v>
      </c>
      <c r="AE29" s="121" t="str">
        <f t="shared" si="5"/>
        <v>909421</v>
      </c>
      <c r="AF29" s="142">
        <v>229</v>
      </c>
      <c r="AG29" s="143">
        <v>27</v>
      </c>
      <c r="AH29" s="144">
        <v>909428</v>
      </c>
      <c r="AI29" s="145">
        <f t="shared" si="0"/>
        <v>909421</v>
      </c>
      <c r="AJ29" s="146">
        <f t="shared" si="6"/>
        <v>-7</v>
      </c>
      <c r="AK29" s="122"/>
      <c r="AL29" s="138">
        <f t="shared" si="7"/>
        <v>4036</v>
      </c>
      <c r="AM29" s="147">
        <f t="shared" si="7"/>
        <v>4043</v>
      </c>
      <c r="AN29" s="148">
        <f t="shared" si="8"/>
        <v>7</v>
      </c>
      <c r="AO29" s="149">
        <f t="shared" si="1"/>
        <v>1.7313875834776156E-3</v>
      </c>
      <c r="AP29" s="122"/>
    </row>
    <row r="30" spans="1:42" x14ac:dyDescent="0.2">
      <c r="A30" s="66">
        <v>229</v>
      </c>
      <c r="B30" s="67">
        <v>0.375</v>
      </c>
      <c r="C30" s="68">
        <v>2014</v>
      </c>
      <c r="D30" s="68">
        <v>2</v>
      </c>
      <c r="E30" s="68">
        <v>28</v>
      </c>
      <c r="F30" s="69">
        <v>913464</v>
      </c>
      <c r="G30" s="68">
        <v>0</v>
      </c>
      <c r="H30" s="69">
        <v>404538</v>
      </c>
      <c r="I30" s="68">
        <v>0</v>
      </c>
      <c r="J30" s="68">
        <v>7</v>
      </c>
      <c r="K30" s="68">
        <v>0</v>
      </c>
      <c r="L30" s="69">
        <v>309.50599999999997</v>
      </c>
      <c r="M30" s="69">
        <v>27.2</v>
      </c>
      <c r="N30" s="70">
        <v>0</v>
      </c>
      <c r="O30" s="71">
        <v>2757</v>
      </c>
      <c r="P30" s="58">
        <f t="shared" si="2"/>
        <v>2757</v>
      </c>
      <c r="Q30" s="38">
        <v>28</v>
      </c>
      <c r="R30" s="77">
        <f t="shared" si="3"/>
        <v>8256.3868934269613</v>
      </c>
      <c r="S30" s="73">
        <f>'Mérida oeste'!F33*1000000</f>
        <v>34567.8406454</v>
      </c>
      <c r="T30" s="74">
        <f t="shared" si="9"/>
        <v>927.77019521438763</v>
      </c>
      <c r="V30" s="78">
        <f t="shared" si="4"/>
        <v>2757</v>
      </c>
      <c r="W30" s="79">
        <f t="shared" si="10"/>
        <v>97362.545190000004</v>
      </c>
      <c r="Y30" s="76">
        <f t="shared" si="11"/>
        <v>22.762858665178133</v>
      </c>
      <c r="Z30" s="73">
        <f t="shared" si="12"/>
        <v>95.303536659367794</v>
      </c>
      <c r="AA30" s="74">
        <f t="shared" si="13"/>
        <v>90.330067557495937</v>
      </c>
      <c r="AE30" s="121" t="str">
        <f t="shared" si="5"/>
        <v>913464</v>
      </c>
      <c r="AF30" s="142">
        <v>229</v>
      </c>
      <c r="AG30" s="143">
        <v>28</v>
      </c>
      <c r="AH30" s="144">
        <v>913464</v>
      </c>
      <c r="AI30" s="145">
        <f t="shared" si="0"/>
        <v>913464</v>
      </c>
      <c r="AJ30" s="146">
        <f t="shared" si="6"/>
        <v>0</v>
      </c>
      <c r="AK30" s="122"/>
      <c r="AL30" s="138">
        <f t="shared" si="7"/>
        <v>2757</v>
      </c>
      <c r="AM30" s="147">
        <f t="shared" si="7"/>
        <v>2757</v>
      </c>
      <c r="AN30" s="148">
        <f t="shared" si="8"/>
        <v>0</v>
      </c>
      <c r="AO30" s="149">
        <f t="shared" si="1"/>
        <v>0</v>
      </c>
      <c r="AP30" s="122"/>
    </row>
    <row r="31" spans="1:42" x14ac:dyDescent="0.2">
      <c r="A31" s="66">
        <v>229</v>
      </c>
      <c r="B31" s="67">
        <v>0.375</v>
      </c>
      <c r="C31" s="68">
        <v>2014</v>
      </c>
      <c r="D31" s="68">
        <v>3</v>
      </c>
      <c r="E31" s="68">
        <v>1</v>
      </c>
      <c r="F31" s="69">
        <v>916221</v>
      </c>
      <c r="G31" s="68">
        <v>0</v>
      </c>
      <c r="H31" s="69">
        <v>404538</v>
      </c>
      <c r="I31" s="68">
        <v>0</v>
      </c>
      <c r="J31" s="68">
        <v>7</v>
      </c>
      <c r="K31" s="68">
        <v>0</v>
      </c>
      <c r="L31" s="69">
        <v>309.50599999999997</v>
      </c>
      <c r="M31" s="69">
        <v>27.2</v>
      </c>
      <c r="N31" s="70">
        <v>0</v>
      </c>
      <c r="O31" s="71">
        <v>2291</v>
      </c>
      <c r="P31" s="58">
        <f t="shared" si="2"/>
        <v>-916221</v>
      </c>
      <c r="Q31" s="38">
        <v>29</v>
      </c>
      <c r="R31" s="77">
        <f t="shared" si="3"/>
        <v>0</v>
      </c>
      <c r="S31" s="73">
        <f>'Mérida oeste'!F34*1000000</f>
        <v>0</v>
      </c>
      <c r="T31" s="74">
        <f t="shared" si="9"/>
        <v>0</v>
      </c>
      <c r="V31" s="78">
        <f t="shared" si="4"/>
        <v>2291</v>
      </c>
      <c r="W31" s="79">
        <f t="shared" si="10"/>
        <v>80905.908970000004</v>
      </c>
      <c r="Y31" s="76">
        <f t="shared" si="11"/>
        <v>0</v>
      </c>
      <c r="Z31" s="73">
        <f t="shared" si="12"/>
        <v>0</v>
      </c>
      <c r="AA31" s="74">
        <f t="shared" si="13"/>
        <v>0</v>
      </c>
      <c r="AE31" s="121" t="str">
        <f t="shared" si="5"/>
        <v>916221</v>
      </c>
      <c r="AF31" s="142">
        <v>229</v>
      </c>
      <c r="AG31" s="143">
        <v>1</v>
      </c>
      <c r="AH31" s="144">
        <v>916221</v>
      </c>
      <c r="AI31" s="145">
        <f t="shared" si="0"/>
        <v>916221</v>
      </c>
      <c r="AJ31" s="146">
        <f t="shared" si="6"/>
        <v>0</v>
      </c>
      <c r="AK31" s="122"/>
      <c r="AL31" s="138">
        <f t="shared" si="7"/>
        <v>-916221</v>
      </c>
      <c r="AM31" s="147">
        <f t="shared" si="7"/>
        <v>-916221</v>
      </c>
      <c r="AN31" s="148">
        <f t="shared" si="8"/>
        <v>0</v>
      </c>
      <c r="AO31" s="149">
        <f t="shared" si="1"/>
        <v>0</v>
      </c>
      <c r="AP31" s="122"/>
    </row>
    <row r="32" spans="1:42" x14ac:dyDescent="0.2">
      <c r="A32" s="66"/>
      <c r="B32" s="67"/>
      <c r="C32" s="68"/>
      <c r="D32" s="68"/>
      <c r="E32" s="68"/>
      <c r="F32" s="69"/>
      <c r="G32" s="68"/>
      <c r="H32" s="69"/>
      <c r="I32" s="68"/>
      <c r="J32" s="68"/>
      <c r="K32" s="68"/>
      <c r="L32" s="69"/>
      <c r="M32" s="69"/>
      <c r="N32" s="70"/>
      <c r="O32" s="71"/>
      <c r="P32" s="58">
        <f t="shared" si="2"/>
        <v>0</v>
      </c>
      <c r="Q32" s="38">
        <v>30</v>
      </c>
      <c r="R32" s="77">
        <f t="shared" si="3"/>
        <v>0</v>
      </c>
      <c r="S32" s="73">
        <f>'Mérida oeste'!F35*1000000</f>
        <v>0</v>
      </c>
      <c r="T32" s="74">
        <f t="shared" si="9"/>
        <v>0</v>
      </c>
      <c r="V32" s="78">
        <f t="shared" si="4"/>
        <v>0</v>
      </c>
      <c r="W32" s="79">
        <f t="shared" si="10"/>
        <v>0</v>
      </c>
      <c r="Y32" s="76">
        <f t="shared" si="11"/>
        <v>0</v>
      </c>
      <c r="Z32" s="73">
        <f t="shared" si="12"/>
        <v>0</v>
      </c>
      <c r="AA32" s="74">
        <f t="shared" si="13"/>
        <v>0</v>
      </c>
      <c r="AE32" s="121" t="str">
        <f t="shared" si="5"/>
        <v/>
      </c>
      <c r="AF32" s="142"/>
      <c r="AG32" s="143"/>
      <c r="AH32" s="144"/>
      <c r="AI32" s="145">
        <f t="shared" si="0"/>
        <v>0</v>
      </c>
      <c r="AJ32" s="146">
        <f t="shared" si="6"/>
        <v>0</v>
      </c>
      <c r="AK32" s="122"/>
      <c r="AL32" s="138">
        <f t="shared" si="7"/>
        <v>0</v>
      </c>
      <c r="AM32" s="147">
        <f t="shared" si="7"/>
        <v>0</v>
      </c>
      <c r="AN32" s="148">
        <f t="shared" si="8"/>
        <v>0</v>
      </c>
      <c r="AO32" s="149" t="str">
        <f t="shared" si="1"/>
        <v/>
      </c>
      <c r="AP32" s="122"/>
    </row>
    <row r="33" spans="1:42" ht="13.5" thickBot="1" x14ac:dyDescent="0.25">
      <c r="A33" s="66"/>
      <c r="B33" s="67"/>
      <c r="C33" s="68"/>
      <c r="D33" s="68"/>
      <c r="E33" s="68"/>
      <c r="F33" s="69"/>
      <c r="G33" s="68"/>
      <c r="H33" s="69"/>
      <c r="I33" s="68"/>
      <c r="J33" s="68"/>
      <c r="K33" s="68"/>
      <c r="L33" s="69"/>
      <c r="M33" s="69"/>
      <c r="N33" s="70"/>
      <c r="O33" s="71"/>
      <c r="P33" s="58">
        <f t="shared" si="2"/>
        <v>0</v>
      </c>
      <c r="Q33" s="38">
        <v>31</v>
      </c>
      <c r="R33" s="80">
        <f t="shared" si="3"/>
        <v>0</v>
      </c>
      <c r="S33" s="81">
        <f>'Mérida oeste'!F36*1000000</f>
        <v>0</v>
      </c>
      <c r="T33" s="82">
        <f t="shared" si="9"/>
        <v>0</v>
      </c>
      <c r="V33" s="83">
        <f t="shared" si="4"/>
        <v>0</v>
      </c>
      <c r="W33" s="84">
        <f t="shared" si="10"/>
        <v>0</v>
      </c>
      <c r="Y33" s="76">
        <f t="shared" si="11"/>
        <v>0</v>
      </c>
      <c r="Z33" s="73">
        <f t="shared" si="12"/>
        <v>0</v>
      </c>
      <c r="AA33" s="74">
        <f t="shared" si="13"/>
        <v>0</v>
      </c>
      <c r="AE33" s="121" t="str">
        <f t="shared" si="5"/>
        <v/>
      </c>
      <c r="AF33" s="142"/>
      <c r="AG33" s="143"/>
      <c r="AH33" s="144"/>
      <c r="AI33" s="145">
        <f t="shared" si="0"/>
        <v>0</v>
      </c>
      <c r="AJ33" s="146">
        <f t="shared" si="6"/>
        <v>0</v>
      </c>
      <c r="AK33" s="122"/>
      <c r="AL33" s="138">
        <f t="shared" si="7"/>
        <v>0</v>
      </c>
      <c r="AM33" s="150">
        <f t="shared" si="7"/>
        <v>0</v>
      </c>
      <c r="AN33" s="148">
        <f t="shared" si="8"/>
        <v>0</v>
      </c>
      <c r="AO33" s="149" t="str">
        <f t="shared" si="1"/>
        <v/>
      </c>
      <c r="AP33" s="122"/>
    </row>
    <row r="34" spans="1:42" ht="13.5" thickBot="1" x14ac:dyDescent="0.25">
      <c r="A34" s="85"/>
      <c r="B34" s="86"/>
      <c r="C34" s="87"/>
      <c r="D34" s="87"/>
      <c r="E34" s="87"/>
      <c r="F34" s="88"/>
      <c r="G34" s="87"/>
      <c r="H34" s="88"/>
      <c r="I34" s="87"/>
      <c r="J34" s="87"/>
      <c r="K34" s="87"/>
      <c r="L34" s="88"/>
      <c r="M34" s="88"/>
      <c r="N34" s="89"/>
      <c r="O34" s="90"/>
      <c r="R34" s="91"/>
      <c r="S34" s="92"/>
      <c r="T34" s="93"/>
      <c r="V34" s="94"/>
      <c r="W34" s="95"/>
      <c r="Y34" s="96"/>
      <c r="Z34" s="97"/>
      <c r="AA34" s="98"/>
      <c r="AE34" s="121" t="str">
        <f t="shared" si="5"/>
        <v/>
      </c>
      <c r="AF34" s="151"/>
      <c r="AG34" s="152"/>
      <c r="AH34" s="153"/>
      <c r="AI34" s="154">
        <f t="shared" si="0"/>
        <v>0</v>
      </c>
      <c r="AJ34" s="155">
        <f t="shared" si="6"/>
        <v>0</v>
      </c>
      <c r="AK34" s="122"/>
      <c r="AL34" s="156"/>
      <c r="AM34" s="157"/>
      <c r="AN34" s="158"/>
      <c r="AO34" s="158"/>
      <c r="AP34" s="122"/>
    </row>
    <row r="35" spans="1:42" ht="13.5" thickBot="1" x14ac:dyDescent="0.25">
      <c r="AE35" s="121"/>
      <c r="AF35" s="122"/>
      <c r="AG35" s="122"/>
      <c r="AH35" s="122"/>
      <c r="AI35" s="122"/>
      <c r="AJ35" s="122"/>
      <c r="AK35" s="122"/>
      <c r="AL35" s="122"/>
      <c r="AM35" s="122"/>
      <c r="AN35" s="122"/>
      <c r="AO35" s="122"/>
      <c r="AP35" s="122"/>
    </row>
    <row r="36" spans="1:42" ht="13.5" thickBot="1" x14ac:dyDescent="0.25">
      <c r="D36" s="99" t="s">
        <v>11</v>
      </c>
      <c r="E36" s="100">
        <f>COUNT(E3:E34)</f>
        <v>29</v>
      </c>
      <c r="K36" s="99" t="s">
        <v>44</v>
      </c>
      <c r="L36" s="101">
        <f>MAX(L3:L34)</f>
        <v>312.6574</v>
      </c>
      <c r="M36" s="101">
        <f>MAX(M3:M34)</f>
        <v>29</v>
      </c>
      <c r="N36" s="99" t="s">
        <v>10</v>
      </c>
      <c r="O36" s="101">
        <f>SUM(O3:O33)</f>
        <v>97567</v>
      </c>
      <c r="Q36" s="99" t="s">
        <v>45</v>
      </c>
      <c r="R36" s="102">
        <f>AVERAGE(R3:R33)</f>
        <v>7766.2398463789432</v>
      </c>
      <c r="S36" s="102">
        <f>AVERAGE(S3:S33)</f>
        <v>32515.692988819348</v>
      </c>
      <c r="T36" s="103">
        <f>AVERAGE(T3:T33)</f>
        <v>872.69237153760173</v>
      </c>
      <c r="V36" s="104">
        <f>SUM(V3:V33)</f>
        <v>97567</v>
      </c>
      <c r="W36" s="105">
        <f>SUM(W3:W33)</f>
        <v>3445546.4078900004</v>
      </c>
      <c r="Y36" s="106">
        <f>SUM(Y3:Y33)</f>
        <v>821.86113500291026</v>
      </c>
      <c r="Z36" s="107">
        <f>SUM(Z3:Z33)</f>
        <v>3440.9682000301855</v>
      </c>
      <c r="AA36" s="108">
        <f>SUM(AA3:AA33)</f>
        <v>3261.3993233310898</v>
      </c>
      <c r="AE36" s="121"/>
      <c r="AF36" s="159" t="s">
        <v>72</v>
      </c>
      <c r="AG36" s="160">
        <f>COUNT(AG3:AG34)</f>
        <v>17</v>
      </c>
      <c r="AH36" s="122"/>
      <c r="AI36" s="122"/>
      <c r="AJ36" s="161">
        <f>SUM(AJ3:AJ33)</f>
        <v>10947460</v>
      </c>
      <c r="AK36" s="162" t="s">
        <v>50</v>
      </c>
      <c r="AL36" s="163"/>
      <c r="AM36" s="163"/>
      <c r="AN36" s="161">
        <f>SUM(AN3:AN33)</f>
        <v>-820945</v>
      </c>
      <c r="AO36" s="164" t="s">
        <v>50</v>
      </c>
      <c r="AP36" s="122"/>
    </row>
    <row r="37" spans="1:42" ht="13.5" thickBot="1" x14ac:dyDescent="0.25">
      <c r="K37" s="99" t="s">
        <v>45</v>
      </c>
      <c r="L37" s="109">
        <f>AVERAGE(L3:L34)</f>
        <v>305.78793793103443</v>
      </c>
      <c r="M37" s="109">
        <f>AVERAGE(M3:M34)</f>
        <v>26.589655172413799</v>
      </c>
      <c r="N37" s="99" t="s">
        <v>46</v>
      </c>
      <c r="O37" s="110">
        <f>O36*35.31467</f>
        <v>3445546.4078899999</v>
      </c>
      <c r="R37" s="111" t="s">
        <v>47</v>
      </c>
      <c r="S37" s="111" t="s">
        <v>48</v>
      </c>
      <c r="T37" s="111" t="s">
        <v>49</v>
      </c>
      <c r="V37" s="112" t="s">
        <v>50</v>
      </c>
      <c r="W37" s="112" t="s">
        <v>50</v>
      </c>
      <c r="Y37" s="112" t="s">
        <v>50</v>
      </c>
      <c r="Z37" s="112" t="s">
        <v>50</v>
      </c>
      <c r="AA37" s="112" t="s">
        <v>50</v>
      </c>
      <c r="AE37" s="121"/>
      <c r="AF37" s="159" t="s">
        <v>73</v>
      </c>
      <c r="AG37" s="165">
        <f>COUNT(E3:E34)-COUNT(AG3:AG34)</f>
        <v>12</v>
      </c>
      <c r="AH37" s="122"/>
      <c r="AI37" s="122"/>
      <c r="AJ37" s="122"/>
      <c r="AK37" s="122"/>
      <c r="AL37" s="122"/>
      <c r="AM37" s="122"/>
      <c r="AN37" s="166">
        <f>IFERROR(AN36/SUM(AM3:AM33),"")</f>
        <v>1</v>
      </c>
      <c r="AO37" s="164" t="s">
        <v>74</v>
      </c>
      <c r="AP37" s="122"/>
    </row>
    <row r="38" spans="1:42" ht="13.5" thickBot="1" x14ac:dyDescent="0.25">
      <c r="K38" s="99" t="s">
        <v>51</v>
      </c>
      <c r="L38" s="110">
        <f>MIN(L3:L34)</f>
        <v>301.20269999999999</v>
      </c>
      <c r="M38" s="110">
        <f>MIN(M3:M34)</f>
        <v>23.9</v>
      </c>
      <c r="V38" s="113" t="s">
        <v>10</v>
      </c>
      <c r="W38" s="113" t="s">
        <v>52</v>
      </c>
      <c r="Y38" s="113" t="s">
        <v>53</v>
      </c>
      <c r="Z38" s="113" t="s">
        <v>12</v>
      </c>
      <c r="AA38" s="113" t="s">
        <v>54</v>
      </c>
      <c r="AE38" s="121"/>
      <c r="AF38" s="122"/>
      <c r="AG38" s="122"/>
      <c r="AH38" s="122"/>
      <c r="AI38" s="122"/>
      <c r="AJ38" s="122"/>
      <c r="AK38" s="122"/>
      <c r="AL38" s="122"/>
      <c r="AM38" s="122"/>
      <c r="AN38" s="122"/>
      <c r="AO38" s="122"/>
      <c r="AP38" s="122"/>
    </row>
    <row r="39" spans="1:42" ht="13.5" thickBot="1" x14ac:dyDescent="0.25">
      <c r="L39" s="114" t="s">
        <v>55</v>
      </c>
      <c r="M39" s="113" t="s">
        <v>56</v>
      </c>
      <c r="AE39" s="121"/>
      <c r="AF39" s="122"/>
      <c r="AG39" s="122"/>
      <c r="AH39" s="122"/>
      <c r="AI39" s="122"/>
      <c r="AJ39" s="122"/>
      <c r="AK39" s="122"/>
      <c r="AL39" s="122"/>
      <c r="AM39" s="122"/>
      <c r="AN39" s="122"/>
      <c r="AO39" s="122"/>
      <c r="AP39" s="122"/>
    </row>
    <row r="40" spans="1:42" ht="13.5" thickBot="1" x14ac:dyDescent="0.25">
      <c r="AE40" s="121"/>
      <c r="AF40" s="159" t="s">
        <v>75</v>
      </c>
      <c r="AG40" s="160">
        <v>1</v>
      </c>
      <c r="AH40" s="122" t="s">
        <v>10</v>
      </c>
      <c r="AI40" s="122"/>
      <c r="AJ40" s="122"/>
      <c r="AK40" s="122"/>
      <c r="AL40" s="122"/>
      <c r="AM40" s="122"/>
      <c r="AN40" s="122"/>
      <c r="AO40" s="122"/>
      <c r="AP40" s="122"/>
    </row>
    <row r="41" spans="1:42" ht="13.5" thickBot="1" x14ac:dyDescent="0.25">
      <c r="AE41" s="121"/>
      <c r="AF41" s="159" t="s">
        <v>76</v>
      </c>
      <c r="AG41" s="167">
        <v>0.01</v>
      </c>
      <c r="AH41" s="122"/>
      <c r="AI41" s="122"/>
      <c r="AJ41" s="122"/>
      <c r="AK41" s="122"/>
      <c r="AL41" s="122"/>
      <c r="AM41" s="122"/>
      <c r="AN41" s="122"/>
      <c r="AO41" s="122"/>
      <c r="AP41" s="122"/>
    </row>
    <row r="42" spans="1:42" x14ac:dyDescent="0.2">
      <c r="AE42" s="121"/>
      <c r="AF42" s="122"/>
      <c r="AG42" s="122"/>
      <c r="AH42" s="122"/>
      <c r="AI42" s="122"/>
      <c r="AJ42" s="122"/>
      <c r="AK42" s="122"/>
      <c r="AL42" s="122"/>
      <c r="AM42" s="122"/>
      <c r="AN42" s="122"/>
      <c r="AO42" s="122"/>
      <c r="AP42" s="122"/>
    </row>
    <row r="43" spans="1:42" x14ac:dyDescent="0.2">
      <c r="K43" s="115" t="s">
        <v>57</v>
      </c>
      <c r="L43" s="116">
        <v>0.1</v>
      </c>
      <c r="M43" s="115"/>
      <c r="AE43" s="121"/>
      <c r="AF43" s="122"/>
      <c r="AG43" s="122"/>
      <c r="AH43" s="122"/>
      <c r="AI43" s="122"/>
      <c r="AJ43" s="122"/>
      <c r="AK43" s="122"/>
      <c r="AL43" s="122"/>
      <c r="AM43" s="122"/>
      <c r="AN43" s="122"/>
      <c r="AO43" s="122"/>
      <c r="AP43" s="122"/>
    </row>
    <row r="44" spans="1:42" x14ac:dyDescent="0.2">
      <c r="K44" s="117" t="s">
        <v>58</v>
      </c>
      <c r="L44" s="118">
        <f>L37*(1+$L$43)</f>
        <v>336.36673172413788</v>
      </c>
      <c r="M44" s="118">
        <f>M37*(1+$L$43)</f>
        <v>29.24862068965518</v>
      </c>
    </row>
    <row r="45" spans="1:42" x14ac:dyDescent="0.2">
      <c r="K45" s="117" t="s">
        <v>59</v>
      </c>
      <c r="L45" s="118">
        <f>L37*(1-$L$43)</f>
        <v>275.20914413793099</v>
      </c>
      <c r="M45" s="118">
        <f>M37*(1-$L$43)</f>
        <v>23.930689655172419</v>
      </c>
    </row>
    <row r="47" spans="1:42" x14ac:dyDescent="0.2">
      <c r="A47" s="99" t="s">
        <v>60</v>
      </c>
      <c r="B47" s="119" t="s">
        <v>61</v>
      </c>
    </row>
    <row r="48" spans="1:42" x14ac:dyDescent="0.2">
      <c r="A48" s="99" t="s">
        <v>62</v>
      </c>
      <c r="B48" s="120">
        <v>40583</v>
      </c>
    </row>
  </sheetData>
  <phoneticPr fontId="5" type="noConversion"/>
  <conditionalFormatting sqref="L3:L34">
    <cfRule type="cellIs" dxfId="95" priority="47" stopIfTrue="1" operator="lessThan">
      <formula>$L$45</formula>
    </cfRule>
    <cfRule type="cellIs" dxfId="94" priority="48" stopIfTrue="1" operator="greaterThan">
      <formula>$L$44</formula>
    </cfRule>
  </conditionalFormatting>
  <conditionalFormatting sqref="M3:M34">
    <cfRule type="cellIs" dxfId="93" priority="45" stopIfTrue="1" operator="lessThan">
      <formula>$M$45</formula>
    </cfRule>
    <cfRule type="cellIs" dxfId="92" priority="46" stopIfTrue="1" operator="greaterThan">
      <formula>$M$44</formula>
    </cfRule>
  </conditionalFormatting>
  <conditionalFormatting sqref="O3:O34">
    <cfRule type="cellIs" dxfId="91" priority="44" stopIfTrue="1" operator="lessThan">
      <formula>0</formula>
    </cfRule>
  </conditionalFormatting>
  <conditionalFormatting sqref="O3:O33">
    <cfRule type="cellIs" dxfId="90" priority="43" stopIfTrue="1" operator="lessThan">
      <formula>0</formula>
    </cfRule>
  </conditionalFormatting>
  <conditionalFormatting sqref="O3">
    <cfRule type="cellIs" dxfId="89" priority="42" stopIfTrue="1" operator="notEqual">
      <formula>$P$3</formula>
    </cfRule>
  </conditionalFormatting>
  <conditionalFormatting sqref="O4">
    <cfRule type="cellIs" dxfId="88" priority="41" stopIfTrue="1" operator="notEqual">
      <formula>P$4</formula>
    </cfRule>
  </conditionalFormatting>
  <conditionalFormatting sqref="O5">
    <cfRule type="cellIs" dxfId="87" priority="40" stopIfTrue="1" operator="notEqual">
      <formula>$P$5</formula>
    </cfRule>
  </conditionalFormatting>
  <conditionalFormatting sqref="O6">
    <cfRule type="cellIs" dxfId="86" priority="39" stopIfTrue="1" operator="notEqual">
      <formula>$P$6</formula>
    </cfRule>
  </conditionalFormatting>
  <conditionalFormatting sqref="O7">
    <cfRule type="cellIs" dxfId="85" priority="38" stopIfTrue="1" operator="notEqual">
      <formula>$P$7</formula>
    </cfRule>
  </conditionalFormatting>
  <conditionalFormatting sqref="O8">
    <cfRule type="cellIs" dxfId="84" priority="37" stopIfTrue="1" operator="notEqual">
      <formula>$P$8</formula>
    </cfRule>
  </conditionalFormatting>
  <conditionalFormatting sqref="O9">
    <cfRule type="cellIs" dxfId="83" priority="36" stopIfTrue="1" operator="notEqual">
      <formula>$P$9</formula>
    </cfRule>
  </conditionalFormatting>
  <conditionalFormatting sqref="O10">
    <cfRule type="cellIs" dxfId="82" priority="34" stopIfTrue="1" operator="notEqual">
      <formula>$P$10</formula>
    </cfRule>
    <cfRule type="cellIs" dxfId="81" priority="35" stopIfTrue="1" operator="greaterThan">
      <formula>$P$10</formula>
    </cfRule>
  </conditionalFormatting>
  <conditionalFormatting sqref="O11">
    <cfRule type="cellIs" dxfId="80" priority="32" stopIfTrue="1" operator="notEqual">
      <formula>$P$11</formula>
    </cfRule>
    <cfRule type="cellIs" dxfId="79" priority="33" stopIfTrue="1" operator="greaterThan">
      <formula>$P$11</formula>
    </cfRule>
  </conditionalFormatting>
  <conditionalFormatting sqref="O12">
    <cfRule type="cellIs" dxfId="78" priority="31" stopIfTrue="1" operator="notEqual">
      <formula>$P$12</formula>
    </cfRule>
  </conditionalFormatting>
  <conditionalFormatting sqref="O14">
    <cfRule type="cellIs" dxfId="77" priority="30" stopIfTrue="1" operator="notEqual">
      <formula>$P$14</formula>
    </cfRule>
  </conditionalFormatting>
  <conditionalFormatting sqref="O15">
    <cfRule type="cellIs" dxfId="76" priority="29" stopIfTrue="1" operator="notEqual">
      <formula>$P$15</formula>
    </cfRule>
  </conditionalFormatting>
  <conditionalFormatting sqref="O16">
    <cfRule type="cellIs" dxfId="75" priority="28" stopIfTrue="1" operator="notEqual">
      <formula>$P$16</formula>
    </cfRule>
  </conditionalFormatting>
  <conditionalFormatting sqref="O17">
    <cfRule type="cellIs" dxfId="74" priority="27" stopIfTrue="1" operator="notEqual">
      <formula>$P$17</formula>
    </cfRule>
  </conditionalFormatting>
  <conditionalFormatting sqref="O18">
    <cfRule type="cellIs" dxfId="73" priority="26" stopIfTrue="1" operator="notEqual">
      <formula>$P$18</formula>
    </cfRule>
  </conditionalFormatting>
  <conditionalFormatting sqref="O19">
    <cfRule type="cellIs" dxfId="72" priority="24" stopIfTrue="1" operator="notEqual">
      <formula>$P$19</formula>
    </cfRule>
    <cfRule type="cellIs" dxfId="71" priority="25" stopIfTrue="1" operator="greaterThan">
      <formula>$P$19</formula>
    </cfRule>
  </conditionalFormatting>
  <conditionalFormatting sqref="O20">
    <cfRule type="cellIs" dxfId="70" priority="22" stopIfTrue="1" operator="notEqual">
      <formula>$P$20</formula>
    </cfRule>
    <cfRule type="cellIs" dxfId="69" priority="23" stopIfTrue="1" operator="greaterThan">
      <formula>$P$20</formula>
    </cfRule>
  </conditionalFormatting>
  <conditionalFormatting sqref="O21">
    <cfRule type="cellIs" dxfId="68" priority="21" stopIfTrue="1" operator="notEqual">
      <formula>$P$21</formula>
    </cfRule>
  </conditionalFormatting>
  <conditionalFormatting sqref="O22">
    <cfRule type="cellIs" dxfId="67" priority="20" stopIfTrue="1" operator="notEqual">
      <formula>$P$22</formula>
    </cfRule>
  </conditionalFormatting>
  <conditionalFormatting sqref="O23">
    <cfRule type="cellIs" dxfId="66" priority="19" stopIfTrue="1" operator="notEqual">
      <formula>$P$23</formula>
    </cfRule>
  </conditionalFormatting>
  <conditionalFormatting sqref="O24">
    <cfRule type="cellIs" dxfId="65" priority="17" stopIfTrue="1" operator="notEqual">
      <formula>$P$24</formula>
    </cfRule>
    <cfRule type="cellIs" dxfId="64" priority="18" stopIfTrue="1" operator="greaterThan">
      <formula>$P$24</formula>
    </cfRule>
  </conditionalFormatting>
  <conditionalFormatting sqref="O25">
    <cfRule type="cellIs" dxfId="63" priority="15" stopIfTrue="1" operator="notEqual">
      <formula>$P$25</formula>
    </cfRule>
    <cfRule type="cellIs" dxfId="62" priority="16" stopIfTrue="1" operator="greaterThan">
      <formula>$P$25</formula>
    </cfRule>
  </conditionalFormatting>
  <conditionalFormatting sqref="O26">
    <cfRule type="cellIs" dxfId="61" priority="14" stopIfTrue="1" operator="notEqual">
      <formula>$P$26</formula>
    </cfRule>
  </conditionalFormatting>
  <conditionalFormatting sqref="O27">
    <cfRule type="cellIs" dxfId="60" priority="13" stopIfTrue="1" operator="notEqual">
      <formula>$P$27</formula>
    </cfRule>
  </conditionalFormatting>
  <conditionalFormatting sqref="O28">
    <cfRule type="cellIs" dxfId="59" priority="12" stopIfTrue="1" operator="notEqual">
      <formula>$P$28</formula>
    </cfRule>
  </conditionalFormatting>
  <conditionalFormatting sqref="O29">
    <cfRule type="cellIs" dxfId="58" priority="11" stopIfTrue="1" operator="notEqual">
      <formula>$P$29</formula>
    </cfRule>
  </conditionalFormatting>
  <conditionalFormatting sqref="O30">
    <cfRule type="cellIs" dxfId="57" priority="10" stopIfTrue="1" operator="notEqual">
      <formula>$P$30</formula>
    </cfRule>
  </conditionalFormatting>
  <conditionalFormatting sqref="O31">
    <cfRule type="cellIs" dxfId="56" priority="8" stopIfTrue="1" operator="notEqual">
      <formula>$P$31</formula>
    </cfRule>
    <cfRule type="cellIs" dxfId="55" priority="9" stopIfTrue="1" operator="greaterThan">
      <formula>$P$31</formula>
    </cfRule>
  </conditionalFormatting>
  <conditionalFormatting sqref="O32">
    <cfRule type="cellIs" dxfId="54" priority="6" stopIfTrue="1" operator="notEqual">
      <formula>$P$32</formula>
    </cfRule>
    <cfRule type="cellIs" dxfId="53" priority="7" stopIfTrue="1" operator="greaterThan">
      <formula>$P$32</formula>
    </cfRule>
  </conditionalFormatting>
  <conditionalFormatting sqref="O33">
    <cfRule type="cellIs" dxfId="52" priority="5" stopIfTrue="1" operator="notEqual">
      <formula>$P$33</formula>
    </cfRule>
  </conditionalFormatting>
  <conditionalFormatting sqref="O13">
    <cfRule type="cellIs" dxfId="51" priority="4" stopIfTrue="1" operator="notEqual">
      <formula>$P$13</formula>
    </cfRule>
  </conditionalFormatting>
  <conditionalFormatting sqref="AG3:AG34">
    <cfRule type="cellIs" dxfId="50" priority="3" stopIfTrue="1" operator="notEqual">
      <formula>E3</formula>
    </cfRule>
  </conditionalFormatting>
  <conditionalFormatting sqref="AH3:AH34">
    <cfRule type="cellIs" dxfId="49" priority="2" stopIfTrue="1" operator="notBetween">
      <formula>AI3+$AG$40</formula>
      <formula>AI3-$AG$40</formula>
    </cfRule>
  </conditionalFormatting>
  <conditionalFormatting sqref="AL3:AL33">
    <cfRule type="cellIs" dxfId="48" priority="1" stopIfTrue="1" operator="notBetween">
      <formula>AM3*(1+$AG$41)</formula>
      <formula>AM3*(1-$AG$41)</formula>
    </cfRule>
  </conditionalFormatting>
  <pageMargins left="0.75" right="0.75" top="1" bottom="1" header="0" footer="0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48"/>
  <sheetViews>
    <sheetView tabSelected="1" zoomScale="85" workbookViewId="0">
      <selection activeCell="N8" sqref="N8"/>
    </sheetView>
  </sheetViews>
  <sheetFormatPr baseColWidth="10" defaultRowHeight="12.75" x14ac:dyDescent="0.2"/>
  <cols>
    <col min="1" max="1" width="13.28515625" style="38" bestFit="1" customWidth="1"/>
    <col min="2" max="2" width="11.85546875" style="38" bestFit="1" customWidth="1"/>
    <col min="3" max="5" width="8.7109375" style="38" customWidth="1"/>
    <col min="6" max="6" width="13.7109375" style="38" bestFit="1" customWidth="1"/>
    <col min="7" max="7" width="11.7109375" style="38" customWidth="1"/>
    <col min="8" max="8" width="13.7109375" style="38" bestFit="1" customWidth="1"/>
    <col min="9" max="9" width="11.7109375" style="38" customWidth="1"/>
    <col min="10" max="10" width="16.42578125" style="38" customWidth="1"/>
    <col min="11" max="11" width="14.5703125" style="38" customWidth="1"/>
    <col min="12" max="12" width="11.7109375" style="38" customWidth="1"/>
    <col min="13" max="13" width="13.7109375" style="38" bestFit="1" customWidth="1"/>
    <col min="14" max="14" width="11.7109375" style="38" customWidth="1"/>
    <col min="15" max="15" width="15.28515625" style="38" bestFit="1" customWidth="1"/>
    <col min="16" max="16" width="7" style="38" customWidth="1"/>
    <col min="17" max="17" width="4.7109375" style="38" customWidth="1"/>
    <col min="18" max="18" width="11.42578125" style="38"/>
    <col min="19" max="19" width="11.85546875" style="38" bestFit="1" customWidth="1"/>
    <col min="20" max="20" width="11.42578125" style="38"/>
    <col min="21" max="21" width="4" style="38" customWidth="1"/>
    <col min="22" max="22" width="11.85546875" style="38" bestFit="1" customWidth="1"/>
    <col min="23" max="23" width="14.140625" style="38" bestFit="1" customWidth="1"/>
    <col min="24" max="24" width="3" style="38" customWidth="1"/>
    <col min="25" max="30" width="11.42578125" style="38"/>
    <col min="31" max="31" width="11.42578125" style="168"/>
    <col min="32" max="32" width="25.7109375" style="124" bestFit="1" customWidth="1"/>
    <col min="33" max="33" width="9.28515625" style="124" customWidth="1"/>
    <col min="34" max="35" width="14" style="124" customWidth="1"/>
    <col min="36" max="36" width="14.28515625" style="124" bestFit="1" customWidth="1"/>
    <col min="37" max="37" width="6.5703125" style="124" bestFit="1" customWidth="1"/>
    <col min="38" max="41" width="13.140625" style="124" customWidth="1"/>
    <col min="42" max="55" width="11.42578125" style="124"/>
    <col min="56" max="16384" width="11.42578125" style="38"/>
  </cols>
  <sheetData>
    <row r="1" spans="1:42" ht="13.5" thickBot="1" x14ac:dyDescent="0.25">
      <c r="AE1" s="121"/>
      <c r="AF1" s="122"/>
      <c r="AG1" s="122"/>
      <c r="AH1" s="122"/>
      <c r="AI1" s="122"/>
      <c r="AJ1" s="123" t="s">
        <v>63</v>
      </c>
      <c r="AK1" s="122"/>
      <c r="AL1" s="122"/>
      <c r="AM1" s="122"/>
      <c r="AN1" s="122"/>
      <c r="AO1" s="122"/>
      <c r="AP1" s="122"/>
    </row>
    <row r="2" spans="1:42" ht="51.75" thickBot="1" x14ac:dyDescent="0.25">
      <c r="A2" s="39" t="s">
        <v>15</v>
      </c>
      <c r="B2" s="40" t="s">
        <v>16</v>
      </c>
      <c r="C2" s="40" t="s">
        <v>17</v>
      </c>
      <c r="D2" s="40" t="s">
        <v>18</v>
      </c>
      <c r="E2" s="40" t="s">
        <v>1</v>
      </c>
      <c r="F2" s="41" t="s">
        <v>29</v>
      </c>
      <c r="G2" s="41" t="s">
        <v>19</v>
      </c>
      <c r="H2" s="41" t="s">
        <v>30</v>
      </c>
      <c r="I2" s="41" t="s">
        <v>20</v>
      </c>
      <c r="J2" s="41" t="s">
        <v>21</v>
      </c>
      <c r="K2" s="41" t="s">
        <v>22</v>
      </c>
      <c r="L2" s="41" t="s">
        <v>31</v>
      </c>
      <c r="M2" s="41" t="s">
        <v>32</v>
      </c>
      <c r="N2" s="42" t="s">
        <v>33</v>
      </c>
      <c r="O2" s="43" t="s">
        <v>34</v>
      </c>
      <c r="Q2" s="44" t="s">
        <v>35</v>
      </c>
      <c r="R2" s="45" t="s">
        <v>36</v>
      </c>
      <c r="S2" s="46" t="s">
        <v>37</v>
      </c>
      <c r="T2" s="47" t="s">
        <v>38</v>
      </c>
      <c r="V2" s="47" t="s">
        <v>39</v>
      </c>
      <c r="W2" s="48" t="s">
        <v>40</v>
      </c>
      <c r="Y2" s="49" t="s">
        <v>41</v>
      </c>
      <c r="Z2" s="50" t="s">
        <v>42</v>
      </c>
      <c r="AA2" s="51" t="s">
        <v>43</v>
      </c>
      <c r="AE2" s="121"/>
      <c r="AF2" s="125" t="s">
        <v>64</v>
      </c>
      <c r="AG2" s="126" t="s">
        <v>1</v>
      </c>
      <c r="AH2" s="127" t="s">
        <v>65</v>
      </c>
      <c r="AI2" s="128" t="s">
        <v>66</v>
      </c>
      <c r="AJ2" s="129" t="s">
        <v>67</v>
      </c>
      <c r="AK2" s="122"/>
      <c r="AL2" s="130" t="s">
        <v>68</v>
      </c>
      <c r="AM2" s="131" t="s">
        <v>69</v>
      </c>
      <c r="AN2" s="132" t="s">
        <v>70</v>
      </c>
      <c r="AO2" s="132" t="s">
        <v>71</v>
      </c>
      <c r="AP2" s="122"/>
    </row>
    <row r="3" spans="1:42" x14ac:dyDescent="0.2">
      <c r="A3" s="52">
        <v>231</v>
      </c>
      <c r="B3" s="53">
        <v>0.375</v>
      </c>
      <c r="C3" s="54">
        <v>2014</v>
      </c>
      <c r="D3" s="54">
        <v>2</v>
      </c>
      <c r="E3" s="54">
        <v>1</v>
      </c>
      <c r="F3" s="55">
        <v>242018</v>
      </c>
      <c r="G3" s="54">
        <v>0</v>
      </c>
      <c r="H3" s="55">
        <v>404538</v>
      </c>
      <c r="I3" s="54">
        <v>0</v>
      </c>
      <c r="J3" s="54">
        <v>7</v>
      </c>
      <c r="K3" s="54">
        <v>0</v>
      </c>
      <c r="L3" s="55">
        <v>309.50599999999997</v>
      </c>
      <c r="M3" s="55">
        <v>27.2</v>
      </c>
      <c r="N3" s="56">
        <v>0</v>
      </c>
      <c r="O3" s="57">
        <v>5883</v>
      </c>
      <c r="P3" s="58">
        <f>F4-F3</f>
        <v>5883</v>
      </c>
      <c r="Q3" s="38">
        <v>1</v>
      </c>
      <c r="R3" s="59">
        <f>S3/4.1868</f>
        <v>8207.773342313938</v>
      </c>
      <c r="S3" s="73">
        <f>'Mérida oeste'!F6*1000000</f>
        <v>34364.305429599997</v>
      </c>
      <c r="T3" s="60">
        <f>R3*0.11237</f>
        <v>922.30749047581719</v>
      </c>
      <c r="U3" s="61"/>
      <c r="V3" s="60">
        <f>O3</f>
        <v>5883</v>
      </c>
      <c r="W3" s="62">
        <f>V3*35.31467</f>
        <v>207756.20361</v>
      </c>
      <c r="X3" s="61"/>
      <c r="Y3" s="63">
        <f>V3*R3/1000000</f>
        <v>48.286330572832895</v>
      </c>
      <c r="Z3" s="64">
        <f>S3*V3/1000000</f>
        <v>202.16520884233677</v>
      </c>
      <c r="AA3" s="65">
        <f>W3*T3/1000000</f>
        <v>191.61510278232203</v>
      </c>
      <c r="AE3" s="121" t="str">
        <f>RIGHT(F3,6)</f>
        <v>242018</v>
      </c>
      <c r="AF3" s="133"/>
      <c r="AG3" s="134"/>
      <c r="AH3" s="135"/>
      <c r="AI3" s="136">
        <f t="shared" ref="AI3:AI34" si="0">IFERROR(AE3*1,0)</f>
        <v>242018</v>
      </c>
      <c r="AJ3" s="137">
        <f>(AI3-AH3)</f>
        <v>242018</v>
      </c>
      <c r="AK3" s="122"/>
      <c r="AL3" s="138">
        <f>AH4-AH3</f>
        <v>0</v>
      </c>
      <c r="AM3" s="139">
        <f>AI4-AI3</f>
        <v>5883</v>
      </c>
      <c r="AN3" s="140">
        <f>(AM3-AL3)</f>
        <v>5883</v>
      </c>
      <c r="AO3" s="141">
        <f t="shared" ref="AO3:AO33" si="1">IFERROR(AN3/AM3,"")</f>
        <v>1</v>
      </c>
      <c r="AP3" s="122"/>
    </row>
    <row r="4" spans="1:42" x14ac:dyDescent="0.2">
      <c r="A4" s="66">
        <v>231</v>
      </c>
      <c r="B4" s="67">
        <v>0.375</v>
      </c>
      <c r="C4" s="68">
        <v>2014</v>
      </c>
      <c r="D4" s="68">
        <v>2</v>
      </c>
      <c r="E4" s="68">
        <v>2</v>
      </c>
      <c r="F4" s="69">
        <v>247901</v>
      </c>
      <c r="G4" s="68">
        <v>0</v>
      </c>
      <c r="H4" s="69">
        <v>667027</v>
      </c>
      <c r="I4" s="68">
        <v>0</v>
      </c>
      <c r="J4" s="68">
        <v>3</v>
      </c>
      <c r="K4" s="68">
        <v>0</v>
      </c>
      <c r="L4" s="69">
        <v>312.5181</v>
      </c>
      <c r="M4" s="69">
        <v>24.8</v>
      </c>
      <c r="N4" s="70">
        <v>0</v>
      </c>
      <c r="O4" s="71">
        <v>1089</v>
      </c>
      <c r="P4" s="58">
        <f t="shared" ref="P4:P33" si="2">F5-F4</f>
        <v>1089</v>
      </c>
      <c r="Q4" s="38">
        <v>2</v>
      </c>
      <c r="R4" s="72">
        <f t="shared" ref="R4:R33" si="3">S4/4.1868</f>
        <v>8223.8955885879441</v>
      </c>
      <c r="S4" s="73">
        <f>'Mérida oeste'!F7*1000000</f>
        <v>34431.806050300002</v>
      </c>
      <c r="T4" s="74">
        <f>R4*0.11237</f>
        <v>924.11914728962722</v>
      </c>
      <c r="U4" s="61"/>
      <c r="V4" s="74">
        <f t="shared" ref="V4:V33" si="4">O4</f>
        <v>1089</v>
      </c>
      <c r="W4" s="75">
        <f>V4*35.31467</f>
        <v>38457.675629999998</v>
      </c>
      <c r="X4" s="61"/>
      <c r="Y4" s="76">
        <f>V4*R4/1000000</f>
        <v>8.9558222959722702</v>
      </c>
      <c r="Z4" s="73">
        <f>S4*V4/1000000</f>
        <v>37.496236788776706</v>
      </c>
      <c r="AA4" s="74">
        <f>W4*T4/1000000</f>
        <v>35.539474409936673</v>
      </c>
      <c r="AE4" s="121" t="str">
        <f t="shared" ref="AE4:AE34" si="5">RIGHT(F4,6)</f>
        <v>247901</v>
      </c>
      <c r="AF4" s="142"/>
      <c r="AG4" s="143"/>
      <c r="AH4" s="144"/>
      <c r="AI4" s="145">
        <f t="shared" si="0"/>
        <v>247901</v>
      </c>
      <c r="AJ4" s="146">
        <f t="shared" ref="AJ4:AJ34" si="6">(AI4-AH4)</f>
        <v>247901</v>
      </c>
      <c r="AK4" s="122"/>
      <c r="AL4" s="138">
        <f t="shared" ref="AL4:AM33" si="7">AH5-AH4</f>
        <v>0</v>
      </c>
      <c r="AM4" s="147">
        <f t="shared" si="7"/>
        <v>1089</v>
      </c>
      <c r="AN4" s="148">
        <f t="shared" ref="AN4:AN33" si="8">(AM4-AL4)</f>
        <v>1089</v>
      </c>
      <c r="AO4" s="149">
        <f t="shared" si="1"/>
        <v>1</v>
      </c>
      <c r="AP4" s="122"/>
    </row>
    <row r="5" spans="1:42" x14ac:dyDescent="0.2">
      <c r="A5" s="66">
        <v>231</v>
      </c>
      <c r="B5" s="67">
        <v>0.375</v>
      </c>
      <c r="C5" s="68">
        <v>2014</v>
      </c>
      <c r="D5" s="68">
        <v>2</v>
      </c>
      <c r="E5" s="68">
        <v>3</v>
      </c>
      <c r="F5" s="69">
        <v>248990</v>
      </c>
      <c r="G5" s="68">
        <v>0</v>
      </c>
      <c r="H5" s="69">
        <v>667075</v>
      </c>
      <c r="I5" s="68">
        <v>0</v>
      </c>
      <c r="J5" s="68">
        <v>3</v>
      </c>
      <c r="K5" s="68">
        <v>0</v>
      </c>
      <c r="L5" s="69">
        <v>312.94909999999999</v>
      </c>
      <c r="M5" s="69">
        <v>25</v>
      </c>
      <c r="N5" s="70">
        <v>0</v>
      </c>
      <c r="O5" s="71">
        <v>9838</v>
      </c>
      <c r="P5" s="58">
        <f t="shared" si="2"/>
        <v>9838</v>
      </c>
      <c r="Q5" s="38">
        <v>3</v>
      </c>
      <c r="R5" s="72">
        <f t="shared" si="3"/>
        <v>8317.1476639438242</v>
      </c>
      <c r="S5" s="73">
        <f>'Mérida oeste'!F8*1000000</f>
        <v>34822.233839400003</v>
      </c>
      <c r="T5" s="74">
        <f t="shared" ref="T5:T33" si="9">R5*0.11237</f>
        <v>934.59788299736749</v>
      </c>
      <c r="U5" s="61"/>
      <c r="V5" s="74">
        <f t="shared" si="4"/>
        <v>9838</v>
      </c>
      <c r="W5" s="75">
        <f t="shared" ref="W5:W33" si="10">V5*35.31467</f>
        <v>347425.72346000001</v>
      </c>
      <c r="X5" s="61"/>
      <c r="Y5" s="76">
        <f t="shared" ref="Y5:Y33" si="11">V5*R5/1000000</f>
        <v>81.824098717879338</v>
      </c>
      <c r="Z5" s="73">
        <f t="shared" ref="Z5:Z33" si="12">S5*V5/1000000</f>
        <v>342.58113651201722</v>
      </c>
      <c r="AA5" s="74">
        <f t="shared" ref="AA5:AA33" si="13">W5*T5/1000000</f>
        <v>324.70334564454487</v>
      </c>
      <c r="AE5" s="121" t="str">
        <f t="shared" si="5"/>
        <v>248990</v>
      </c>
      <c r="AF5" s="142"/>
      <c r="AG5" s="143"/>
      <c r="AH5" s="144"/>
      <c r="AI5" s="145">
        <f t="shared" si="0"/>
        <v>248990</v>
      </c>
      <c r="AJ5" s="146">
        <f t="shared" si="6"/>
        <v>248990</v>
      </c>
      <c r="AK5" s="122"/>
      <c r="AL5" s="138">
        <f t="shared" si="7"/>
        <v>0</v>
      </c>
      <c r="AM5" s="147">
        <f t="shared" si="7"/>
        <v>9838</v>
      </c>
      <c r="AN5" s="148">
        <f t="shared" si="8"/>
        <v>9838</v>
      </c>
      <c r="AO5" s="149">
        <f t="shared" si="1"/>
        <v>1</v>
      </c>
      <c r="AP5" s="122"/>
    </row>
    <row r="6" spans="1:42" x14ac:dyDescent="0.2">
      <c r="A6" s="66">
        <v>231</v>
      </c>
      <c r="B6" s="67">
        <v>0.375</v>
      </c>
      <c r="C6" s="68">
        <v>2014</v>
      </c>
      <c r="D6" s="68">
        <v>2</v>
      </c>
      <c r="E6" s="68">
        <v>4</v>
      </c>
      <c r="F6" s="69">
        <v>258828</v>
      </c>
      <c r="G6" s="68">
        <v>0</v>
      </c>
      <c r="H6" s="69">
        <v>667512</v>
      </c>
      <c r="I6" s="68">
        <v>0</v>
      </c>
      <c r="J6" s="68">
        <v>3</v>
      </c>
      <c r="K6" s="68">
        <v>0</v>
      </c>
      <c r="L6" s="69">
        <v>312.43150000000003</v>
      </c>
      <c r="M6" s="69">
        <v>24.9</v>
      </c>
      <c r="N6" s="70">
        <v>0</v>
      </c>
      <c r="O6" s="71">
        <v>10263</v>
      </c>
      <c r="P6" s="58">
        <f t="shared" si="2"/>
        <v>10263</v>
      </c>
      <c r="Q6" s="38">
        <v>4</v>
      </c>
      <c r="R6" s="72">
        <f t="shared" si="3"/>
        <v>8519.7804524218991</v>
      </c>
      <c r="S6" s="73">
        <f>'Mérida oeste'!F9*1000000</f>
        <v>35670.616798200004</v>
      </c>
      <c r="T6" s="74">
        <f t="shared" si="9"/>
        <v>957.36772943864878</v>
      </c>
      <c r="U6" s="61"/>
      <c r="V6" s="74">
        <f t="shared" si="4"/>
        <v>10263</v>
      </c>
      <c r="W6" s="75">
        <f t="shared" si="10"/>
        <v>362434.45821000001</v>
      </c>
      <c r="X6" s="61"/>
      <c r="Y6" s="76">
        <f t="shared" si="11"/>
        <v>87.438506783205952</v>
      </c>
      <c r="Z6" s="73">
        <f t="shared" si="12"/>
        <v>366.08754019992659</v>
      </c>
      <c r="AA6" s="74">
        <f t="shared" si="13"/>
        <v>346.98305432683458</v>
      </c>
      <c r="AE6" s="121" t="str">
        <f t="shared" si="5"/>
        <v>258828</v>
      </c>
      <c r="AF6" s="142"/>
      <c r="AG6" s="143"/>
      <c r="AH6" s="144"/>
      <c r="AI6" s="145">
        <f t="shared" si="0"/>
        <v>258828</v>
      </c>
      <c r="AJ6" s="146">
        <f t="shared" si="6"/>
        <v>258828</v>
      </c>
      <c r="AK6" s="122"/>
      <c r="AL6" s="138">
        <f t="shared" si="7"/>
        <v>0</v>
      </c>
      <c r="AM6" s="147">
        <f t="shared" si="7"/>
        <v>10263</v>
      </c>
      <c r="AN6" s="148">
        <f t="shared" si="8"/>
        <v>10263</v>
      </c>
      <c r="AO6" s="149">
        <f t="shared" si="1"/>
        <v>1</v>
      </c>
      <c r="AP6" s="122"/>
    </row>
    <row r="7" spans="1:42" x14ac:dyDescent="0.2">
      <c r="A7" s="66">
        <v>231</v>
      </c>
      <c r="B7" s="67">
        <v>0.375</v>
      </c>
      <c r="C7" s="68">
        <v>2014</v>
      </c>
      <c r="D7" s="68">
        <v>2</v>
      </c>
      <c r="E7" s="68">
        <v>5</v>
      </c>
      <c r="F7" s="69">
        <v>269091</v>
      </c>
      <c r="G7" s="68">
        <v>0</v>
      </c>
      <c r="H7" s="69">
        <v>667971</v>
      </c>
      <c r="I7" s="68">
        <v>0</v>
      </c>
      <c r="J7" s="68">
        <v>3</v>
      </c>
      <c r="K7" s="68">
        <v>0</v>
      </c>
      <c r="L7" s="69">
        <v>311.09530000000001</v>
      </c>
      <c r="M7" s="69">
        <v>25.3</v>
      </c>
      <c r="N7" s="70">
        <v>0</v>
      </c>
      <c r="O7" s="71">
        <v>10075</v>
      </c>
      <c r="P7" s="58">
        <f t="shared" si="2"/>
        <v>10075</v>
      </c>
      <c r="Q7" s="38">
        <v>5</v>
      </c>
      <c r="R7" s="72">
        <f t="shared" si="3"/>
        <v>8753.8255697668883</v>
      </c>
      <c r="S7" s="73">
        <f>'Mérida oeste'!F10*1000000</f>
        <v>36650.516895500004</v>
      </c>
      <c r="T7" s="74">
        <f t="shared" si="9"/>
        <v>983.66737927470524</v>
      </c>
      <c r="U7" s="61"/>
      <c r="V7" s="74">
        <f t="shared" si="4"/>
        <v>10075</v>
      </c>
      <c r="W7" s="75">
        <f t="shared" si="10"/>
        <v>355795.30024999997</v>
      </c>
      <c r="X7" s="61"/>
      <c r="Y7" s="76">
        <f t="shared" si="11"/>
        <v>88.194792615401397</v>
      </c>
      <c r="Z7" s="73">
        <f t="shared" si="12"/>
        <v>369.25395772216257</v>
      </c>
      <c r="AA7" s="74">
        <f t="shared" si="13"/>
        <v>349.98423055517435</v>
      </c>
      <c r="AE7" s="121" t="str">
        <f t="shared" si="5"/>
        <v>269091</v>
      </c>
      <c r="AF7" s="142"/>
      <c r="AG7" s="143"/>
      <c r="AH7" s="144"/>
      <c r="AI7" s="145">
        <f t="shared" si="0"/>
        <v>269091</v>
      </c>
      <c r="AJ7" s="146">
        <f t="shared" si="6"/>
        <v>269091</v>
      </c>
      <c r="AK7" s="122"/>
      <c r="AL7" s="138">
        <f t="shared" si="7"/>
        <v>0</v>
      </c>
      <c r="AM7" s="147">
        <f t="shared" si="7"/>
        <v>10075</v>
      </c>
      <c r="AN7" s="148">
        <f t="shared" si="8"/>
        <v>10075</v>
      </c>
      <c r="AO7" s="149">
        <f t="shared" si="1"/>
        <v>1</v>
      </c>
      <c r="AP7" s="122"/>
    </row>
    <row r="8" spans="1:42" x14ac:dyDescent="0.2">
      <c r="A8" s="66">
        <v>231</v>
      </c>
      <c r="B8" s="67">
        <v>0.375</v>
      </c>
      <c r="C8" s="68">
        <v>2014</v>
      </c>
      <c r="D8" s="68">
        <v>2</v>
      </c>
      <c r="E8" s="68">
        <v>6</v>
      </c>
      <c r="F8" s="69">
        <v>279166</v>
      </c>
      <c r="G8" s="68">
        <v>0</v>
      </c>
      <c r="H8" s="69">
        <v>668422</v>
      </c>
      <c r="I8" s="68">
        <v>0</v>
      </c>
      <c r="J8" s="68">
        <v>3</v>
      </c>
      <c r="K8" s="68">
        <v>0</v>
      </c>
      <c r="L8" s="69">
        <v>310.1352</v>
      </c>
      <c r="M8" s="69">
        <v>25.2</v>
      </c>
      <c r="N8" s="70">
        <v>0</v>
      </c>
      <c r="O8" s="71">
        <v>9482</v>
      </c>
      <c r="P8" s="58">
        <f t="shared" si="2"/>
        <v>9482</v>
      </c>
      <c r="Q8" s="38">
        <v>6</v>
      </c>
      <c r="R8" s="72">
        <f t="shared" si="3"/>
        <v>8404.245309018821</v>
      </c>
      <c r="S8" s="73">
        <f>'Mérida oeste'!F11*1000000</f>
        <v>35186.894259799999</v>
      </c>
      <c r="T8" s="74">
        <f t="shared" si="9"/>
        <v>944.38504537444487</v>
      </c>
      <c r="U8" s="61"/>
      <c r="V8" s="74">
        <f t="shared" si="4"/>
        <v>9482</v>
      </c>
      <c r="W8" s="75">
        <f t="shared" si="10"/>
        <v>334853.70094000001</v>
      </c>
      <c r="X8" s="61"/>
      <c r="Y8" s="76">
        <f t="shared" si="11"/>
        <v>79.689054020116458</v>
      </c>
      <c r="Z8" s="73">
        <f t="shared" si="12"/>
        <v>333.6421313714236</v>
      </c>
      <c r="AA8" s="74">
        <f t="shared" si="13"/>
        <v>316.23082755602269</v>
      </c>
      <c r="AE8" s="121" t="str">
        <f t="shared" si="5"/>
        <v>279166</v>
      </c>
      <c r="AF8" s="142"/>
      <c r="AG8" s="143"/>
      <c r="AH8" s="144"/>
      <c r="AI8" s="145">
        <f t="shared" si="0"/>
        <v>279166</v>
      </c>
      <c r="AJ8" s="146">
        <f t="shared" si="6"/>
        <v>279166</v>
      </c>
      <c r="AK8" s="122"/>
      <c r="AL8" s="138">
        <f t="shared" si="7"/>
        <v>0</v>
      </c>
      <c r="AM8" s="147">
        <f t="shared" si="7"/>
        <v>9482</v>
      </c>
      <c r="AN8" s="148">
        <f t="shared" si="8"/>
        <v>9482</v>
      </c>
      <c r="AO8" s="149">
        <f t="shared" si="1"/>
        <v>1</v>
      </c>
      <c r="AP8" s="122"/>
    </row>
    <row r="9" spans="1:42" x14ac:dyDescent="0.2">
      <c r="A9" s="66">
        <v>231</v>
      </c>
      <c r="B9" s="67">
        <v>0.375</v>
      </c>
      <c r="C9" s="68">
        <v>2014</v>
      </c>
      <c r="D9" s="68">
        <v>2</v>
      </c>
      <c r="E9" s="68">
        <v>7</v>
      </c>
      <c r="F9" s="69">
        <v>288648</v>
      </c>
      <c r="G9" s="68">
        <v>0</v>
      </c>
      <c r="H9" s="69">
        <v>668847</v>
      </c>
      <c r="I9" s="68">
        <v>0</v>
      </c>
      <c r="J9" s="68">
        <v>3</v>
      </c>
      <c r="K9" s="68">
        <v>0</v>
      </c>
      <c r="L9" s="69">
        <v>310.39800000000002</v>
      </c>
      <c r="M9" s="69">
        <v>24.9</v>
      </c>
      <c r="N9" s="70">
        <v>0</v>
      </c>
      <c r="O9" s="71">
        <v>10408</v>
      </c>
      <c r="P9" s="58">
        <f t="shared" si="2"/>
        <v>10408</v>
      </c>
      <c r="Q9" s="38">
        <v>7</v>
      </c>
      <c r="R9" s="72">
        <f t="shared" si="3"/>
        <v>8519.1294710996481</v>
      </c>
      <c r="S9" s="73">
        <f>'Mérida oeste'!F12*1000000</f>
        <v>35667.891269600004</v>
      </c>
      <c r="T9" s="74">
        <f t="shared" si="9"/>
        <v>957.29457866746748</v>
      </c>
      <c r="U9" s="61"/>
      <c r="V9" s="74">
        <f t="shared" si="4"/>
        <v>10408</v>
      </c>
      <c r="W9" s="75">
        <f t="shared" si="10"/>
        <v>367555.08535999997</v>
      </c>
      <c r="X9" s="61"/>
      <c r="Y9" s="76">
        <f t="shared" si="11"/>
        <v>88.667099535205139</v>
      </c>
      <c r="Z9" s="73">
        <f t="shared" si="12"/>
        <v>371.23141233399684</v>
      </c>
      <c r="AA9" s="74">
        <f t="shared" si="13"/>
        <v>351.85849057678621</v>
      </c>
      <c r="AE9" s="121" t="str">
        <f t="shared" si="5"/>
        <v>288648</v>
      </c>
      <c r="AF9" s="142"/>
      <c r="AG9" s="143"/>
      <c r="AH9" s="144"/>
      <c r="AI9" s="145">
        <f t="shared" si="0"/>
        <v>288648</v>
      </c>
      <c r="AJ9" s="146">
        <f t="shared" si="6"/>
        <v>288648</v>
      </c>
      <c r="AK9" s="122"/>
      <c r="AL9" s="138">
        <f t="shared" si="7"/>
        <v>0</v>
      </c>
      <c r="AM9" s="147">
        <f t="shared" si="7"/>
        <v>10408</v>
      </c>
      <c r="AN9" s="148">
        <f t="shared" si="8"/>
        <v>10408</v>
      </c>
      <c r="AO9" s="149">
        <f t="shared" si="1"/>
        <v>1</v>
      </c>
      <c r="AP9" s="122"/>
    </row>
    <row r="10" spans="1:42" x14ac:dyDescent="0.2">
      <c r="A10" s="66">
        <v>231</v>
      </c>
      <c r="B10" s="67">
        <v>0.375</v>
      </c>
      <c r="C10" s="68">
        <v>2014</v>
      </c>
      <c r="D10" s="68">
        <v>2</v>
      </c>
      <c r="E10" s="68">
        <v>8</v>
      </c>
      <c r="F10" s="69">
        <v>299056</v>
      </c>
      <c r="G10" s="68">
        <v>0</v>
      </c>
      <c r="H10" s="69">
        <v>669312</v>
      </c>
      <c r="I10" s="68">
        <v>0</v>
      </c>
      <c r="J10" s="68">
        <v>3</v>
      </c>
      <c r="K10" s="68">
        <v>0</v>
      </c>
      <c r="L10" s="69">
        <v>310.54840000000002</v>
      </c>
      <c r="M10" s="69">
        <v>25</v>
      </c>
      <c r="N10" s="70">
        <v>0</v>
      </c>
      <c r="O10" s="71">
        <v>9728</v>
      </c>
      <c r="P10" s="58">
        <f t="shared" si="2"/>
        <v>9728</v>
      </c>
      <c r="Q10" s="38">
        <v>8</v>
      </c>
      <c r="R10" s="72">
        <f t="shared" si="3"/>
        <v>8545.1378089949376</v>
      </c>
      <c r="S10" s="73">
        <f>'Mérida oeste'!F13*1000000</f>
        <v>35776.782978700001</v>
      </c>
      <c r="T10" s="74">
        <f t="shared" si="9"/>
        <v>960.21713559676107</v>
      </c>
      <c r="U10" s="61"/>
      <c r="V10" s="74">
        <f t="shared" si="4"/>
        <v>9728</v>
      </c>
      <c r="W10" s="75">
        <f t="shared" si="10"/>
        <v>343541.10976000002</v>
      </c>
      <c r="X10" s="61"/>
      <c r="Y10" s="76">
        <f t="shared" si="11"/>
        <v>83.12710060590274</v>
      </c>
      <c r="Z10" s="73">
        <f t="shared" si="12"/>
        <v>348.03654481679359</v>
      </c>
      <c r="AA10" s="74">
        <f t="shared" si="13"/>
        <v>329.87406037347972</v>
      </c>
      <c r="AE10" s="121" t="str">
        <f t="shared" si="5"/>
        <v>299056</v>
      </c>
      <c r="AF10" s="142"/>
      <c r="AG10" s="143"/>
      <c r="AH10" s="144"/>
      <c r="AI10" s="145">
        <f t="shared" si="0"/>
        <v>299056</v>
      </c>
      <c r="AJ10" s="146">
        <f t="shared" si="6"/>
        <v>299056</v>
      </c>
      <c r="AK10" s="122"/>
      <c r="AL10" s="138">
        <f t="shared" si="7"/>
        <v>0</v>
      </c>
      <c r="AM10" s="147">
        <f t="shared" si="7"/>
        <v>9728</v>
      </c>
      <c r="AN10" s="148">
        <f t="shared" si="8"/>
        <v>9728</v>
      </c>
      <c r="AO10" s="149">
        <f t="shared" si="1"/>
        <v>1</v>
      </c>
      <c r="AP10" s="122"/>
    </row>
    <row r="11" spans="1:42" x14ac:dyDescent="0.2">
      <c r="A11" s="66">
        <v>231</v>
      </c>
      <c r="B11" s="67">
        <v>0.375</v>
      </c>
      <c r="C11" s="68">
        <v>2014</v>
      </c>
      <c r="D11" s="68">
        <v>2</v>
      </c>
      <c r="E11" s="68">
        <v>9</v>
      </c>
      <c r="F11" s="69">
        <v>308784</v>
      </c>
      <c r="G11" s="68">
        <v>0</v>
      </c>
      <c r="H11" s="69">
        <v>669747</v>
      </c>
      <c r="I11" s="68">
        <v>0</v>
      </c>
      <c r="J11" s="68">
        <v>3</v>
      </c>
      <c r="K11" s="68">
        <v>0</v>
      </c>
      <c r="L11" s="69">
        <v>310.6592</v>
      </c>
      <c r="M11" s="69">
        <v>24.7</v>
      </c>
      <c r="N11" s="70">
        <v>0</v>
      </c>
      <c r="O11" s="71">
        <v>6447</v>
      </c>
      <c r="P11" s="58">
        <f t="shared" si="2"/>
        <v>6447</v>
      </c>
      <c r="Q11" s="38">
        <v>9</v>
      </c>
      <c r="R11" s="77">
        <f t="shared" si="3"/>
        <v>8886.5579203687794</v>
      </c>
      <c r="S11" s="73">
        <f>'Mérida oeste'!F14*1000000</f>
        <v>37206.240701000002</v>
      </c>
      <c r="T11" s="74">
        <f t="shared" si="9"/>
        <v>998.58251351183969</v>
      </c>
      <c r="V11" s="78">
        <f t="shared" si="4"/>
        <v>6447</v>
      </c>
      <c r="W11" s="79">
        <f t="shared" si="10"/>
        <v>227673.67749</v>
      </c>
      <c r="Y11" s="76">
        <f t="shared" si="11"/>
        <v>57.291638912617522</v>
      </c>
      <c r="Z11" s="73">
        <f t="shared" si="12"/>
        <v>239.86863379934701</v>
      </c>
      <c r="AA11" s="74">
        <f t="shared" si="13"/>
        <v>227.35095312844817</v>
      </c>
      <c r="AE11" s="121" t="str">
        <f t="shared" si="5"/>
        <v>308784</v>
      </c>
      <c r="AF11" s="142"/>
      <c r="AG11" s="143"/>
      <c r="AH11" s="144"/>
      <c r="AI11" s="145">
        <f t="shared" si="0"/>
        <v>308784</v>
      </c>
      <c r="AJ11" s="146">
        <f t="shared" si="6"/>
        <v>308784</v>
      </c>
      <c r="AK11" s="122"/>
      <c r="AL11" s="138">
        <f t="shared" si="7"/>
        <v>0</v>
      </c>
      <c r="AM11" s="147">
        <f t="shared" si="7"/>
        <v>6447</v>
      </c>
      <c r="AN11" s="148">
        <f t="shared" si="8"/>
        <v>6447</v>
      </c>
      <c r="AO11" s="149">
        <f t="shared" si="1"/>
        <v>1</v>
      </c>
      <c r="AP11" s="122"/>
    </row>
    <row r="12" spans="1:42" x14ac:dyDescent="0.2">
      <c r="A12" s="66">
        <v>231</v>
      </c>
      <c r="B12" s="67">
        <v>0.375</v>
      </c>
      <c r="C12" s="68">
        <v>2014</v>
      </c>
      <c r="D12" s="68">
        <v>2</v>
      </c>
      <c r="E12" s="68">
        <v>10</v>
      </c>
      <c r="F12" s="69">
        <v>315231</v>
      </c>
      <c r="G12" s="68">
        <v>0</v>
      </c>
      <c r="H12" s="69">
        <v>670034</v>
      </c>
      <c r="I12" s="68">
        <v>0</v>
      </c>
      <c r="J12" s="68">
        <v>3</v>
      </c>
      <c r="K12" s="68">
        <v>0</v>
      </c>
      <c r="L12" s="69">
        <v>311.25450000000001</v>
      </c>
      <c r="M12" s="69">
        <v>24.7</v>
      </c>
      <c r="N12" s="70">
        <v>0</v>
      </c>
      <c r="O12" s="71">
        <v>9540</v>
      </c>
      <c r="P12" s="58">
        <f t="shared" si="2"/>
        <v>9540</v>
      </c>
      <c r="Q12" s="38">
        <v>10</v>
      </c>
      <c r="R12" s="77">
        <f t="shared" si="3"/>
        <v>8845.6836612926327</v>
      </c>
      <c r="S12" s="73">
        <f>'Mérida oeste'!F15*1000000</f>
        <v>37035.108353099997</v>
      </c>
      <c r="T12" s="74">
        <f t="shared" si="9"/>
        <v>993.98947301945316</v>
      </c>
      <c r="V12" s="78">
        <f t="shared" si="4"/>
        <v>9540</v>
      </c>
      <c r="W12" s="79">
        <f t="shared" si="10"/>
        <v>336901.95179999998</v>
      </c>
      <c r="Y12" s="76">
        <f t="shared" si="11"/>
        <v>84.387822128731713</v>
      </c>
      <c r="Z12" s="73">
        <f t="shared" si="12"/>
        <v>353.31493368857394</v>
      </c>
      <c r="AA12" s="74">
        <f t="shared" si="13"/>
        <v>334.87699352890718</v>
      </c>
      <c r="AE12" s="121" t="str">
        <f t="shared" si="5"/>
        <v>315231</v>
      </c>
      <c r="AF12" s="142"/>
      <c r="AG12" s="143"/>
      <c r="AH12" s="144"/>
      <c r="AI12" s="145">
        <f t="shared" si="0"/>
        <v>315231</v>
      </c>
      <c r="AJ12" s="146">
        <f t="shared" si="6"/>
        <v>315231</v>
      </c>
      <c r="AK12" s="122"/>
      <c r="AL12" s="138">
        <f t="shared" si="7"/>
        <v>324782</v>
      </c>
      <c r="AM12" s="147">
        <f t="shared" si="7"/>
        <v>9540</v>
      </c>
      <c r="AN12" s="148">
        <f t="shared" si="8"/>
        <v>-315242</v>
      </c>
      <c r="AO12" s="149">
        <f t="shared" si="1"/>
        <v>-33.044234800838574</v>
      </c>
      <c r="AP12" s="122"/>
    </row>
    <row r="13" spans="1:42" x14ac:dyDescent="0.2">
      <c r="A13" s="66">
        <v>231</v>
      </c>
      <c r="B13" s="67">
        <v>0.375</v>
      </c>
      <c r="C13" s="68">
        <v>2014</v>
      </c>
      <c r="D13" s="68">
        <v>2</v>
      </c>
      <c r="E13" s="68">
        <v>11</v>
      </c>
      <c r="F13" s="69">
        <v>324771</v>
      </c>
      <c r="G13" s="68">
        <v>0</v>
      </c>
      <c r="H13" s="69">
        <v>670461</v>
      </c>
      <c r="I13" s="68">
        <v>0</v>
      </c>
      <c r="J13" s="68">
        <v>3</v>
      </c>
      <c r="K13" s="68">
        <v>0</v>
      </c>
      <c r="L13" s="69">
        <v>310.12060000000002</v>
      </c>
      <c r="M13" s="69">
        <v>25.3</v>
      </c>
      <c r="N13" s="70">
        <v>0</v>
      </c>
      <c r="O13" s="71">
        <v>8545</v>
      </c>
      <c r="P13" s="58">
        <f t="shared" si="2"/>
        <v>8545</v>
      </c>
      <c r="Q13" s="38">
        <v>11</v>
      </c>
      <c r="R13" s="77">
        <f t="shared" si="3"/>
        <v>8891.2279317378434</v>
      </c>
      <c r="S13" s="73">
        <f>'Mérida oeste'!F16*1000000</f>
        <v>37225.793104600001</v>
      </c>
      <c r="T13" s="74">
        <f t="shared" si="9"/>
        <v>999.10728268938146</v>
      </c>
      <c r="V13" s="78">
        <f t="shared" si="4"/>
        <v>8545</v>
      </c>
      <c r="W13" s="79">
        <f t="shared" si="10"/>
        <v>301763.85515000002</v>
      </c>
      <c r="Y13" s="76">
        <f t="shared" si="11"/>
        <v>75.975542676699874</v>
      </c>
      <c r="Z13" s="73">
        <f t="shared" si="12"/>
        <v>318.09440207880698</v>
      </c>
      <c r="AA13" s="74">
        <f t="shared" si="13"/>
        <v>301.49446533278865</v>
      </c>
      <c r="AE13" s="121" t="str">
        <f t="shared" si="5"/>
        <v>324771</v>
      </c>
      <c r="AF13" s="142">
        <v>231</v>
      </c>
      <c r="AG13" s="143">
        <v>11</v>
      </c>
      <c r="AH13" s="144">
        <v>324782</v>
      </c>
      <c r="AI13" s="145">
        <f t="shared" si="0"/>
        <v>324771</v>
      </c>
      <c r="AJ13" s="146">
        <f t="shared" si="6"/>
        <v>-11</v>
      </c>
      <c r="AK13" s="122"/>
      <c r="AL13" s="138">
        <f t="shared" si="7"/>
        <v>8545</v>
      </c>
      <c r="AM13" s="147">
        <f t="shared" si="7"/>
        <v>8545</v>
      </c>
      <c r="AN13" s="148">
        <f t="shared" si="8"/>
        <v>0</v>
      </c>
      <c r="AO13" s="149">
        <f t="shared" si="1"/>
        <v>0</v>
      </c>
      <c r="AP13" s="122"/>
    </row>
    <row r="14" spans="1:42" x14ac:dyDescent="0.2">
      <c r="A14" s="66">
        <v>231</v>
      </c>
      <c r="B14" s="67">
        <v>0.375</v>
      </c>
      <c r="C14" s="68">
        <v>2014</v>
      </c>
      <c r="D14" s="68">
        <v>2</v>
      </c>
      <c r="E14" s="68">
        <v>12</v>
      </c>
      <c r="F14" s="69">
        <v>333316</v>
      </c>
      <c r="G14" s="68">
        <v>0</v>
      </c>
      <c r="H14" s="69">
        <v>670847</v>
      </c>
      <c r="I14" s="68">
        <v>0</v>
      </c>
      <c r="J14" s="68">
        <v>3</v>
      </c>
      <c r="K14" s="68">
        <v>0</v>
      </c>
      <c r="L14" s="69">
        <v>309.66239999999999</v>
      </c>
      <c r="M14" s="69">
        <v>25.5</v>
      </c>
      <c r="N14" s="70">
        <v>0</v>
      </c>
      <c r="O14" s="71">
        <v>8704</v>
      </c>
      <c r="P14" s="58">
        <f t="shared" si="2"/>
        <v>8704</v>
      </c>
      <c r="Q14" s="38">
        <v>12</v>
      </c>
      <c r="R14" s="77">
        <f t="shared" si="3"/>
        <v>8995.7332446020828</v>
      </c>
      <c r="S14" s="73">
        <f>'Mérida oeste'!F17*1000000</f>
        <v>37663.335948499996</v>
      </c>
      <c r="T14" s="74">
        <f t="shared" si="9"/>
        <v>1010.850544695936</v>
      </c>
      <c r="V14" s="78">
        <f t="shared" si="4"/>
        <v>8704</v>
      </c>
      <c r="W14" s="79">
        <f t="shared" si="10"/>
        <v>307378.88767999999</v>
      </c>
      <c r="Y14" s="76">
        <f t="shared" si="11"/>
        <v>78.29886216101653</v>
      </c>
      <c r="Z14" s="73">
        <f t="shared" si="12"/>
        <v>327.82167609574395</v>
      </c>
      <c r="AA14" s="74">
        <f t="shared" si="13"/>
        <v>310.71411603935894</v>
      </c>
      <c r="AE14" s="121" t="str">
        <f t="shared" si="5"/>
        <v>333316</v>
      </c>
      <c r="AF14" s="142">
        <v>231</v>
      </c>
      <c r="AG14" s="143">
        <v>12</v>
      </c>
      <c r="AH14" s="144">
        <v>333327</v>
      </c>
      <c r="AI14" s="145">
        <f t="shared" si="0"/>
        <v>333316</v>
      </c>
      <c r="AJ14" s="146">
        <f t="shared" si="6"/>
        <v>-11</v>
      </c>
      <c r="AK14" s="122"/>
      <c r="AL14" s="138">
        <f t="shared" si="7"/>
        <v>8702</v>
      </c>
      <c r="AM14" s="147">
        <f t="shared" si="7"/>
        <v>8704</v>
      </c>
      <c r="AN14" s="148">
        <f t="shared" si="8"/>
        <v>2</v>
      </c>
      <c r="AO14" s="149">
        <f t="shared" si="1"/>
        <v>2.2977941176470588E-4</v>
      </c>
      <c r="AP14" s="122"/>
    </row>
    <row r="15" spans="1:42" x14ac:dyDescent="0.2">
      <c r="A15" s="66">
        <v>231</v>
      </c>
      <c r="B15" s="67">
        <v>0.375</v>
      </c>
      <c r="C15" s="68">
        <v>2014</v>
      </c>
      <c r="D15" s="68">
        <v>2</v>
      </c>
      <c r="E15" s="68">
        <v>13</v>
      </c>
      <c r="F15" s="69">
        <v>342020</v>
      </c>
      <c r="G15" s="68">
        <v>0</v>
      </c>
      <c r="H15" s="69">
        <v>671238</v>
      </c>
      <c r="I15" s="68">
        <v>0</v>
      </c>
      <c r="J15" s="68">
        <v>3</v>
      </c>
      <c r="K15" s="68">
        <v>0</v>
      </c>
      <c r="L15" s="69">
        <v>309.53660000000002</v>
      </c>
      <c r="M15" s="69">
        <v>24</v>
      </c>
      <c r="N15" s="70">
        <v>0</v>
      </c>
      <c r="O15" s="71">
        <v>9260</v>
      </c>
      <c r="P15" s="58">
        <f t="shared" si="2"/>
        <v>9260</v>
      </c>
      <c r="Q15" s="38">
        <v>13</v>
      </c>
      <c r="R15" s="77">
        <f t="shared" si="3"/>
        <v>8930.2890577051676</v>
      </c>
      <c r="S15" s="73">
        <f>'Mérida oeste'!F18*1000000</f>
        <v>37389.334226799998</v>
      </c>
      <c r="T15" s="74">
        <f t="shared" si="9"/>
        <v>1003.4965814143296</v>
      </c>
      <c r="V15" s="78">
        <f t="shared" si="4"/>
        <v>9260</v>
      </c>
      <c r="W15" s="79">
        <f t="shared" si="10"/>
        <v>327013.84419999999</v>
      </c>
      <c r="Y15" s="76">
        <f t="shared" si="11"/>
        <v>82.694476674349843</v>
      </c>
      <c r="Z15" s="73">
        <f t="shared" si="12"/>
        <v>346.22523494016798</v>
      </c>
      <c r="AA15" s="74">
        <f t="shared" si="13"/>
        <v>328.15727472985822</v>
      </c>
      <c r="AE15" s="121" t="str">
        <f t="shared" si="5"/>
        <v>342020</v>
      </c>
      <c r="AF15" s="142">
        <v>231</v>
      </c>
      <c r="AG15" s="143">
        <v>13</v>
      </c>
      <c r="AH15" s="144">
        <v>342029</v>
      </c>
      <c r="AI15" s="145">
        <f t="shared" si="0"/>
        <v>342020</v>
      </c>
      <c r="AJ15" s="146">
        <f t="shared" si="6"/>
        <v>-9</v>
      </c>
      <c r="AK15" s="122"/>
      <c r="AL15" s="138">
        <f t="shared" si="7"/>
        <v>9267</v>
      </c>
      <c r="AM15" s="147">
        <f t="shared" si="7"/>
        <v>9260</v>
      </c>
      <c r="AN15" s="148">
        <f t="shared" si="8"/>
        <v>-7</v>
      </c>
      <c r="AO15" s="149">
        <f t="shared" si="1"/>
        <v>-7.5593952483801296E-4</v>
      </c>
      <c r="AP15" s="122"/>
    </row>
    <row r="16" spans="1:42" x14ac:dyDescent="0.2">
      <c r="A16" s="66">
        <v>231</v>
      </c>
      <c r="B16" s="67">
        <v>0.375</v>
      </c>
      <c r="C16" s="68">
        <v>2014</v>
      </c>
      <c r="D16" s="68">
        <v>2</v>
      </c>
      <c r="E16" s="68">
        <v>14</v>
      </c>
      <c r="F16" s="69">
        <v>351280</v>
      </c>
      <c r="G16" s="68">
        <v>0</v>
      </c>
      <c r="H16" s="69">
        <v>671650</v>
      </c>
      <c r="I16" s="68">
        <v>0</v>
      </c>
      <c r="J16" s="68">
        <v>3</v>
      </c>
      <c r="K16" s="68">
        <v>0</v>
      </c>
      <c r="L16" s="69">
        <v>309.36880000000002</v>
      </c>
      <c r="M16" s="69">
        <v>21.5</v>
      </c>
      <c r="N16" s="70">
        <v>0</v>
      </c>
      <c r="O16" s="71">
        <v>8625</v>
      </c>
      <c r="P16" s="58">
        <f t="shared" si="2"/>
        <v>8625</v>
      </c>
      <c r="Q16" s="38">
        <v>14</v>
      </c>
      <c r="R16" s="77">
        <f t="shared" si="3"/>
        <v>8743.6512700630556</v>
      </c>
      <c r="S16" s="73">
        <f>'Mérida oeste'!F19*1000000</f>
        <v>36607.919137500001</v>
      </c>
      <c r="T16" s="74">
        <f t="shared" si="9"/>
        <v>982.52409321698553</v>
      </c>
      <c r="V16" s="78">
        <f t="shared" si="4"/>
        <v>8625</v>
      </c>
      <c r="W16" s="79">
        <f t="shared" si="10"/>
        <v>304589.02875</v>
      </c>
      <c r="Y16" s="76">
        <f t="shared" si="11"/>
        <v>75.413992204293848</v>
      </c>
      <c r="Z16" s="73">
        <f t="shared" si="12"/>
        <v>315.74330256093754</v>
      </c>
      <c r="AA16" s="74">
        <f t="shared" si="13"/>
        <v>299.26605927643607</v>
      </c>
      <c r="AE16" s="121" t="str">
        <f t="shared" si="5"/>
        <v>351280</v>
      </c>
      <c r="AF16" s="142">
        <v>231</v>
      </c>
      <c r="AG16" s="143">
        <v>14</v>
      </c>
      <c r="AH16" s="144">
        <v>351296</v>
      </c>
      <c r="AI16" s="145">
        <f t="shared" si="0"/>
        <v>351280</v>
      </c>
      <c r="AJ16" s="146">
        <f t="shared" si="6"/>
        <v>-16</v>
      </c>
      <c r="AK16" s="122"/>
      <c r="AL16" s="138">
        <f t="shared" si="7"/>
        <v>8622</v>
      </c>
      <c r="AM16" s="147">
        <f t="shared" si="7"/>
        <v>8625</v>
      </c>
      <c r="AN16" s="148">
        <f t="shared" si="8"/>
        <v>3</v>
      </c>
      <c r="AO16" s="149">
        <f t="shared" si="1"/>
        <v>3.4782608695652176E-4</v>
      </c>
      <c r="AP16" s="122"/>
    </row>
    <row r="17" spans="1:42" x14ac:dyDescent="0.2">
      <c r="A17" s="66">
        <v>231</v>
      </c>
      <c r="B17" s="67">
        <v>0.375</v>
      </c>
      <c r="C17" s="68">
        <v>2014</v>
      </c>
      <c r="D17" s="68">
        <v>2</v>
      </c>
      <c r="E17" s="68">
        <v>15</v>
      </c>
      <c r="F17" s="69">
        <v>359905</v>
      </c>
      <c r="G17" s="68">
        <v>0</v>
      </c>
      <c r="H17" s="69">
        <v>672035</v>
      </c>
      <c r="I17" s="68">
        <v>0</v>
      </c>
      <c r="J17" s="68">
        <v>3</v>
      </c>
      <c r="K17" s="68">
        <v>0</v>
      </c>
      <c r="L17" s="69">
        <v>309.81819999999999</v>
      </c>
      <c r="M17" s="69">
        <v>22.5</v>
      </c>
      <c r="N17" s="70">
        <v>0</v>
      </c>
      <c r="O17" s="71">
        <v>6073</v>
      </c>
      <c r="P17" s="58">
        <f t="shared" si="2"/>
        <v>6073</v>
      </c>
      <c r="Q17" s="38">
        <v>15</v>
      </c>
      <c r="R17" s="77">
        <f t="shared" si="3"/>
        <v>8833.7430881819055</v>
      </c>
      <c r="S17" s="73">
        <f>'Mérida oeste'!F20*1000000</f>
        <v>36985.115561600003</v>
      </c>
      <c r="T17" s="74">
        <f t="shared" si="9"/>
        <v>992.64771081900074</v>
      </c>
      <c r="V17" s="78">
        <f t="shared" si="4"/>
        <v>6073</v>
      </c>
      <c r="W17" s="79">
        <f t="shared" si="10"/>
        <v>214465.99090999999</v>
      </c>
      <c r="Y17" s="76">
        <f t="shared" si="11"/>
        <v>53.647321774528713</v>
      </c>
      <c r="Z17" s="73">
        <f t="shared" si="12"/>
        <v>224.61060680559683</v>
      </c>
      <c r="AA17" s="74">
        <f t="shared" si="13"/>
        <v>212.88917492534011</v>
      </c>
      <c r="AE17" s="121" t="str">
        <f t="shared" si="5"/>
        <v>359905</v>
      </c>
      <c r="AF17" s="142">
        <v>231</v>
      </c>
      <c r="AG17" s="143">
        <v>15</v>
      </c>
      <c r="AH17" s="144">
        <v>359918</v>
      </c>
      <c r="AI17" s="145">
        <f t="shared" si="0"/>
        <v>359905</v>
      </c>
      <c r="AJ17" s="146">
        <f t="shared" si="6"/>
        <v>-13</v>
      </c>
      <c r="AK17" s="122"/>
      <c r="AL17" s="138">
        <f t="shared" si="7"/>
        <v>6065</v>
      </c>
      <c r="AM17" s="147">
        <f t="shared" si="7"/>
        <v>6073</v>
      </c>
      <c r="AN17" s="148">
        <f t="shared" si="8"/>
        <v>8</v>
      </c>
      <c r="AO17" s="149">
        <f t="shared" si="1"/>
        <v>1.3173061090070806E-3</v>
      </c>
      <c r="AP17" s="122"/>
    </row>
    <row r="18" spans="1:42" x14ac:dyDescent="0.2">
      <c r="A18" s="66">
        <v>231</v>
      </c>
      <c r="B18" s="67">
        <v>0.375</v>
      </c>
      <c r="C18" s="68">
        <v>2014</v>
      </c>
      <c r="D18" s="68">
        <v>2</v>
      </c>
      <c r="E18" s="68">
        <v>16</v>
      </c>
      <c r="F18" s="69">
        <v>365978</v>
      </c>
      <c r="G18" s="68">
        <v>0</v>
      </c>
      <c r="H18" s="69">
        <v>672306</v>
      </c>
      <c r="I18" s="68">
        <v>0</v>
      </c>
      <c r="J18" s="68">
        <v>3</v>
      </c>
      <c r="K18" s="68">
        <v>0</v>
      </c>
      <c r="L18" s="69">
        <v>310.2079</v>
      </c>
      <c r="M18" s="69">
        <v>23.4</v>
      </c>
      <c r="N18" s="70">
        <v>0</v>
      </c>
      <c r="O18" s="71">
        <v>5708</v>
      </c>
      <c r="P18" s="58">
        <f t="shared" si="2"/>
        <v>5708</v>
      </c>
      <c r="Q18" s="38">
        <v>16</v>
      </c>
      <c r="R18" s="77">
        <f t="shared" si="3"/>
        <v>8879.0590232158211</v>
      </c>
      <c r="S18" s="73">
        <f>'Mérida oeste'!F21*1000000</f>
        <v>37174.844318399999</v>
      </c>
      <c r="T18" s="74">
        <f t="shared" si="9"/>
        <v>997.73986243876175</v>
      </c>
      <c r="V18" s="78">
        <f t="shared" si="4"/>
        <v>5708</v>
      </c>
      <c r="W18" s="79">
        <f t="shared" si="10"/>
        <v>201576.13636</v>
      </c>
      <c r="Y18" s="76">
        <f t="shared" si="11"/>
        <v>50.681668904515909</v>
      </c>
      <c r="Z18" s="73">
        <f t="shared" si="12"/>
        <v>212.19401136942722</v>
      </c>
      <c r="AA18" s="74">
        <f t="shared" si="13"/>
        <v>201.12054656276348</v>
      </c>
      <c r="AE18" s="121" t="str">
        <f t="shared" si="5"/>
        <v>365978</v>
      </c>
      <c r="AF18" s="142">
        <v>231</v>
      </c>
      <c r="AG18" s="143">
        <v>16</v>
      </c>
      <c r="AH18" s="144">
        <v>365983</v>
      </c>
      <c r="AI18" s="145">
        <f t="shared" si="0"/>
        <v>365978</v>
      </c>
      <c r="AJ18" s="146">
        <f t="shared" si="6"/>
        <v>-5</v>
      </c>
      <c r="AK18" s="122"/>
      <c r="AL18" s="138">
        <f t="shared" si="7"/>
        <v>5718</v>
      </c>
      <c r="AM18" s="147">
        <f t="shared" si="7"/>
        <v>5708</v>
      </c>
      <c r="AN18" s="148">
        <f t="shared" si="8"/>
        <v>-10</v>
      </c>
      <c r="AO18" s="149">
        <f t="shared" si="1"/>
        <v>-1.751927119831815E-3</v>
      </c>
      <c r="AP18" s="122"/>
    </row>
    <row r="19" spans="1:42" x14ac:dyDescent="0.2">
      <c r="A19" s="66">
        <v>231</v>
      </c>
      <c r="B19" s="67">
        <v>0.375</v>
      </c>
      <c r="C19" s="68">
        <v>2014</v>
      </c>
      <c r="D19" s="68">
        <v>2</v>
      </c>
      <c r="E19" s="68">
        <v>17</v>
      </c>
      <c r="F19" s="69">
        <v>371686</v>
      </c>
      <c r="G19" s="68">
        <v>0</v>
      </c>
      <c r="H19" s="69">
        <v>672562</v>
      </c>
      <c r="I19" s="68">
        <v>0</v>
      </c>
      <c r="J19" s="68">
        <v>3</v>
      </c>
      <c r="K19" s="68">
        <v>0</v>
      </c>
      <c r="L19" s="69">
        <v>310.80529999999999</v>
      </c>
      <c r="M19" s="69">
        <v>24.2</v>
      </c>
      <c r="N19" s="70">
        <v>0</v>
      </c>
      <c r="O19" s="71">
        <v>7928</v>
      </c>
      <c r="P19" s="58">
        <f t="shared" si="2"/>
        <v>7928</v>
      </c>
      <c r="Q19" s="38">
        <v>17</v>
      </c>
      <c r="R19" s="77">
        <f t="shared" si="3"/>
        <v>9127.9181938234469</v>
      </c>
      <c r="S19" s="73">
        <f>'Mérida oeste'!F22*1000000</f>
        <v>38216.767893900003</v>
      </c>
      <c r="T19" s="74">
        <f t="shared" si="9"/>
        <v>1025.7041674399406</v>
      </c>
      <c r="V19" s="78">
        <f t="shared" si="4"/>
        <v>7928</v>
      </c>
      <c r="W19" s="79">
        <f t="shared" si="10"/>
        <v>279974.70376</v>
      </c>
      <c r="Y19" s="76">
        <f t="shared" si="11"/>
        <v>72.366135440632277</v>
      </c>
      <c r="Z19" s="73">
        <f t="shared" si="12"/>
        <v>302.9825358628392</v>
      </c>
      <c r="AA19" s="74">
        <f t="shared" si="13"/>
        <v>287.17122042439485</v>
      </c>
      <c r="AE19" s="121" t="str">
        <f t="shared" si="5"/>
        <v>371686</v>
      </c>
      <c r="AF19" s="142">
        <v>231</v>
      </c>
      <c r="AG19" s="143">
        <v>17</v>
      </c>
      <c r="AH19" s="144">
        <v>371701</v>
      </c>
      <c r="AI19" s="145">
        <f t="shared" si="0"/>
        <v>371686</v>
      </c>
      <c r="AJ19" s="146">
        <f t="shared" si="6"/>
        <v>-15</v>
      </c>
      <c r="AK19" s="122"/>
      <c r="AL19" s="138">
        <f t="shared" si="7"/>
        <v>7929</v>
      </c>
      <c r="AM19" s="147">
        <f t="shared" si="7"/>
        <v>7928</v>
      </c>
      <c r="AN19" s="148">
        <f t="shared" si="8"/>
        <v>-1</v>
      </c>
      <c r="AO19" s="149">
        <f t="shared" si="1"/>
        <v>-1.2613521695257316E-4</v>
      </c>
      <c r="AP19" s="122"/>
    </row>
    <row r="20" spans="1:42" x14ac:dyDescent="0.2">
      <c r="A20" s="66">
        <v>231</v>
      </c>
      <c r="B20" s="67">
        <v>0.375</v>
      </c>
      <c r="C20" s="68">
        <v>2014</v>
      </c>
      <c r="D20" s="68">
        <v>2</v>
      </c>
      <c r="E20" s="68">
        <v>18</v>
      </c>
      <c r="F20" s="69">
        <v>379614</v>
      </c>
      <c r="G20" s="68">
        <v>0</v>
      </c>
      <c r="H20" s="69">
        <v>672916</v>
      </c>
      <c r="I20" s="68">
        <v>0</v>
      </c>
      <c r="J20" s="68">
        <v>3</v>
      </c>
      <c r="K20" s="68">
        <v>0</v>
      </c>
      <c r="L20" s="69">
        <v>311.77600000000001</v>
      </c>
      <c r="M20" s="69">
        <v>24.7</v>
      </c>
      <c r="N20" s="70">
        <v>0</v>
      </c>
      <c r="O20" s="71">
        <v>7327</v>
      </c>
      <c r="P20" s="58">
        <f t="shared" si="2"/>
        <v>7327</v>
      </c>
      <c r="Q20" s="38">
        <v>18</v>
      </c>
      <c r="R20" s="77">
        <f t="shared" si="3"/>
        <v>8666.0101696522415</v>
      </c>
      <c r="S20" s="73">
        <f>'Mérida oeste'!F23*1000000</f>
        <v>36282.851378300002</v>
      </c>
      <c r="T20" s="74">
        <f t="shared" si="9"/>
        <v>973.79956276382234</v>
      </c>
      <c r="V20" s="78">
        <f t="shared" si="4"/>
        <v>7327</v>
      </c>
      <c r="W20" s="79">
        <f t="shared" si="10"/>
        <v>258750.58708999999</v>
      </c>
      <c r="Y20" s="76">
        <f t="shared" si="11"/>
        <v>63.495856513041971</v>
      </c>
      <c r="Z20" s="73">
        <f t="shared" si="12"/>
        <v>265.8444520488041</v>
      </c>
      <c r="AA20" s="74">
        <f t="shared" si="13"/>
        <v>251.97120857312433</v>
      </c>
      <c r="AE20" s="121" t="str">
        <f t="shared" si="5"/>
        <v>379614</v>
      </c>
      <c r="AF20" s="142">
        <v>231</v>
      </c>
      <c r="AG20" s="143">
        <v>18</v>
      </c>
      <c r="AH20" s="144">
        <v>379630</v>
      </c>
      <c r="AI20" s="145">
        <f t="shared" si="0"/>
        <v>379614</v>
      </c>
      <c r="AJ20" s="146">
        <f t="shared" si="6"/>
        <v>-16</v>
      </c>
      <c r="AK20" s="122"/>
      <c r="AL20" s="138">
        <f t="shared" si="7"/>
        <v>7328</v>
      </c>
      <c r="AM20" s="147">
        <f t="shared" si="7"/>
        <v>7327</v>
      </c>
      <c r="AN20" s="148">
        <f t="shared" si="8"/>
        <v>-1</v>
      </c>
      <c r="AO20" s="149">
        <f t="shared" si="1"/>
        <v>-1.364815067558346E-4</v>
      </c>
      <c r="AP20" s="122"/>
    </row>
    <row r="21" spans="1:42" x14ac:dyDescent="0.2">
      <c r="A21" s="66">
        <v>231</v>
      </c>
      <c r="B21" s="67">
        <v>0.375</v>
      </c>
      <c r="C21" s="68">
        <v>2014</v>
      </c>
      <c r="D21" s="68">
        <v>2</v>
      </c>
      <c r="E21" s="68">
        <v>19</v>
      </c>
      <c r="F21" s="69">
        <v>386941</v>
      </c>
      <c r="G21" s="68">
        <v>0</v>
      </c>
      <c r="H21" s="69">
        <v>673244</v>
      </c>
      <c r="I21" s="68">
        <v>0</v>
      </c>
      <c r="J21" s="68">
        <v>3</v>
      </c>
      <c r="K21" s="68">
        <v>0</v>
      </c>
      <c r="L21" s="69">
        <v>311.6062</v>
      </c>
      <c r="M21" s="69">
        <v>25.3</v>
      </c>
      <c r="N21" s="70">
        <v>0</v>
      </c>
      <c r="O21" s="71">
        <v>7809</v>
      </c>
      <c r="P21" s="58">
        <f t="shared" si="2"/>
        <v>7809</v>
      </c>
      <c r="Q21" s="38">
        <v>19</v>
      </c>
      <c r="R21" s="77">
        <f t="shared" si="3"/>
        <v>8551.6016764832311</v>
      </c>
      <c r="S21" s="73">
        <f>'Mérida oeste'!F24*1000000</f>
        <v>35803.845899099993</v>
      </c>
      <c r="T21" s="74">
        <f t="shared" si="9"/>
        <v>960.94348038642067</v>
      </c>
      <c r="V21" s="78">
        <f t="shared" si="4"/>
        <v>7809</v>
      </c>
      <c r="W21" s="79">
        <f t="shared" si="10"/>
        <v>275772.25802999997</v>
      </c>
      <c r="Y21" s="76">
        <f t="shared" si="11"/>
        <v>66.779457491657553</v>
      </c>
      <c r="Z21" s="73">
        <f t="shared" si="12"/>
        <v>279.59223262607185</v>
      </c>
      <c r="AA21" s="74">
        <f t="shared" si="13"/>
        <v>265.00155342537022</v>
      </c>
      <c r="AE21" s="121" t="str">
        <f t="shared" si="5"/>
        <v>386941</v>
      </c>
      <c r="AF21" s="142">
        <v>231</v>
      </c>
      <c r="AG21" s="143">
        <v>19</v>
      </c>
      <c r="AH21" s="144">
        <v>386958</v>
      </c>
      <c r="AI21" s="145">
        <f t="shared" si="0"/>
        <v>386941</v>
      </c>
      <c r="AJ21" s="146">
        <f t="shared" si="6"/>
        <v>-17</v>
      </c>
      <c r="AK21" s="122"/>
      <c r="AL21" s="138">
        <f t="shared" si="7"/>
        <v>7806</v>
      </c>
      <c r="AM21" s="147">
        <f t="shared" si="7"/>
        <v>7809</v>
      </c>
      <c r="AN21" s="148">
        <f t="shared" si="8"/>
        <v>3</v>
      </c>
      <c r="AO21" s="149">
        <f t="shared" si="1"/>
        <v>3.84172109104879E-4</v>
      </c>
      <c r="AP21" s="122"/>
    </row>
    <row r="22" spans="1:42" x14ac:dyDescent="0.2">
      <c r="A22" s="66">
        <v>231</v>
      </c>
      <c r="B22" s="67">
        <v>0.375</v>
      </c>
      <c r="C22" s="68">
        <v>2014</v>
      </c>
      <c r="D22" s="68">
        <v>2</v>
      </c>
      <c r="E22" s="68">
        <v>20</v>
      </c>
      <c r="F22" s="69">
        <v>394750</v>
      </c>
      <c r="G22" s="68">
        <v>0</v>
      </c>
      <c r="H22" s="69">
        <v>673595</v>
      </c>
      <c r="I22" s="68">
        <v>0</v>
      </c>
      <c r="J22" s="68">
        <v>3</v>
      </c>
      <c r="K22" s="68">
        <v>0</v>
      </c>
      <c r="L22" s="69">
        <v>311.30610000000001</v>
      </c>
      <c r="M22" s="69">
        <v>25.8</v>
      </c>
      <c r="N22" s="70">
        <v>0</v>
      </c>
      <c r="O22" s="71">
        <v>8413</v>
      </c>
      <c r="P22" s="58">
        <f t="shared" si="2"/>
        <v>8413</v>
      </c>
      <c r="Q22" s="38">
        <v>20</v>
      </c>
      <c r="R22" s="77">
        <f t="shared" si="3"/>
        <v>8446.5274885115123</v>
      </c>
      <c r="S22" s="73">
        <f>'Mérida oeste'!F25*1000000</f>
        <v>35363.921288899997</v>
      </c>
      <c r="T22" s="74">
        <f t="shared" si="9"/>
        <v>949.13629388403865</v>
      </c>
      <c r="V22" s="78">
        <f t="shared" si="4"/>
        <v>8413</v>
      </c>
      <c r="W22" s="79">
        <f t="shared" si="10"/>
        <v>297102.31871000002</v>
      </c>
      <c r="Y22" s="76">
        <f t="shared" si="11"/>
        <v>71.060635760847362</v>
      </c>
      <c r="Z22" s="73">
        <f t="shared" si="12"/>
        <v>297.5166698035157</v>
      </c>
      <c r="AA22" s="74">
        <f t="shared" si="13"/>
        <v>281.99059368476389</v>
      </c>
      <c r="AE22" s="121" t="str">
        <f t="shared" si="5"/>
        <v>394750</v>
      </c>
      <c r="AF22" s="142">
        <v>231</v>
      </c>
      <c r="AG22" s="143">
        <v>20</v>
      </c>
      <c r="AH22" s="144">
        <v>394764</v>
      </c>
      <c r="AI22" s="145">
        <f t="shared" si="0"/>
        <v>394750</v>
      </c>
      <c r="AJ22" s="146">
        <f t="shared" si="6"/>
        <v>-14</v>
      </c>
      <c r="AK22" s="122"/>
      <c r="AL22" s="138">
        <f t="shared" si="7"/>
        <v>8414</v>
      </c>
      <c r="AM22" s="147">
        <f t="shared" si="7"/>
        <v>8413</v>
      </c>
      <c r="AN22" s="148">
        <f t="shared" si="8"/>
        <v>-1</v>
      </c>
      <c r="AO22" s="149">
        <f t="shared" si="1"/>
        <v>-1.1886366337810531E-4</v>
      </c>
      <c r="AP22" s="122"/>
    </row>
    <row r="23" spans="1:42" x14ac:dyDescent="0.2">
      <c r="A23" s="66">
        <v>231</v>
      </c>
      <c r="B23" s="67">
        <v>0.375</v>
      </c>
      <c r="C23" s="68">
        <v>2014</v>
      </c>
      <c r="D23" s="68">
        <v>2</v>
      </c>
      <c r="E23" s="68">
        <v>21</v>
      </c>
      <c r="F23" s="69">
        <v>403163</v>
      </c>
      <c r="G23" s="68">
        <v>0</v>
      </c>
      <c r="H23" s="69">
        <v>673976</v>
      </c>
      <c r="I23" s="68">
        <v>0</v>
      </c>
      <c r="J23" s="68">
        <v>3</v>
      </c>
      <c r="K23" s="68">
        <v>0</v>
      </c>
      <c r="L23" s="69">
        <v>305.29790000000003</v>
      </c>
      <c r="M23" s="69">
        <v>26.8</v>
      </c>
      <c r="N23" s="70">
        <v>0</v>
      </c>
      <c r="O23" s="71">
        <v>9060</v>
      </c>
      <c r="P23" s="58">
        <f t="shared" si="2"/>
        <v>9060</v>
      </c>
      <c r="Q23" s="38">
        <v>21</v>
      </c>
      <c r="R23" s="77">
        <f t="shared" si="3"/>
        <v>8502.1013041702499</v>
      </c>
      <c r="S23" s="73">
        <f>'Mérida oeste'!F26*1000000</f>
        <v>35596.5977403</v>
      </c>
      <c r="T23" s="74">
        <f t="shared" si="9"/>
        <v>955.38112354961095</v>
      </c>
      <c r="V23" s="78">
        <f t="shared" si="4"/>
        <v>9060</v>
      </c>
      <c r="W23" s="79">
        <f t="shared" si="10"/>
        <v>319950.91019999998</v>
      </c>
      <c r="Y23" s="76">
        <f t="shared" si="11"/>
        <v>77.029037815782459</v>
      </c>
      <c r="Z23" s="73">
        <f t="shared" si="12"/>
        <v>322.50517552711796</v>
      </c>
      <c r="AA23" s="74">
        <f t="shared" si="13"/>
        <v>305.67506006759669</v>
      </c>
      <c r="AE23" s="121" t="str">
        <f t="shared" si="5"/>
        <v>403163</v>
      </c>
      <c r="AF23" s="142">
        <v>231</v>
      </c>
      <c r="AG23" s="143">
        <v>21</v>
      </c>
      <c r="AH23" s="144">
        <v>403178</v>
      </c>
      <c r="AI23" s="145">
        <f t="shared" si="0"/>
        <v>403163</v>
      </c>
      <c r="AJ23" s="146">
        <f t="shared" si="6"/>
        <v>-15</v>
      </c>
      <c r="AK23" s="122"/>
      <c r="AL23" s="138">
        <f t="shared" si="7"/>
        <v>9065</v>
      </c>
      <c r="AM23" s="147">
        <f t="shared" si="7"/>
        <v>9060</v>
      </c>
      <c r="AN23" s="148">
        <f t="shared" si="8"/>
        <v>-5</v>
      </c>
      <c r="AO23" s="149">
        <f t="shared" si="1"/>
        <v>-5.5187637969094923E-4</v>
      </c>
      <c r="AP23" s="122"/>
    </row>
    <row r="24" spans="1:42" x14ac:dyDescent="0.2">
      <c r="A24" s="66">
        <v>231</v>
      </c>
      <c r="B24" s="67">
        <v>0.375</v>
      </c>
      <c r="C24" s="68">
        <v>2014</v>
      </c>
      <c r="D24" s="68">
        <v>2</v>
      </c>
      <c r="E24" s="68">
        <v>22</v>
      </c>
      <c r="F24" s="69">
        <v>412223</v>
      </c>
      <c r="G24" s="68">
        <v>0</v>
      </c>
      <c r="H24" s="69">
        <v>674387</v>
      </c>
      <c r="I24" s="68">
        <v>0</v>
      </c>
      <c r="J24" s="68">
        <v>3</v>
      </c>
      <c r="K24" s="68">
        <v>0</v>
      </c>
      <c r="L24" s="69">
        <v>309.26620000000003</v>
      </c>
      <c r="M24" s="69">
        <v>26.3</v>
      </c>
      <c r="N24" s="70">
        <v>0</v>
      </c>
      <c r="O24" s="71">
        <v>9536</v>
      </c>
      <c r="P24" s="58">
        <f t="shared" si="2"/>
        <v>9536</v>
      </c>
      <c r="Q24" s="38">
        <v>22</v>
      </c>
      <c r="R24" s="77">
        <f t="shared" si="3"/>
        <v>8468.8439043661037</v>
      </c>
      <c r="S24" s="73">
        <f>'Mérida oeste'!F27*1000000</f>
        <v>35457.355658799999</v>
      </c>
      <c r="T24" s="74">
        <f t="shared" si="9"/>
        <v>951.64398953361911</v>
      </c>
      <c r="V24" s="78">
        <f t="shared" si="4"/>
        <v>9536</v>
      </c>
      <c r="W24" s="79">
        <f t="shared" si="10"/>
        <v>336760.69312000001</v>
      </c>
      <c r="Y24" s="76">
        <f t="shared" si="11"/>
        <v>80.758895472035164</v>
      </c>
      <c r="Z24" s="73">
        <f t="shared" si="12"/>
        <v>338.12134356231678</v>
      </c>
      <c r="AA24" s="74">
        <f t="shared" si="13"/>
        <v>320.47628951882365</v>
      </c>
      <c r="AE24" s="121" t="str">
        <f t="shared" si="5"/>
        <v>412223</v>
      </c>
      <c r="AF24" s="142">
        <v>231</v>
      </c>
      <c r="AG24" s="143">
        <v>22</v>
      </c>
      <c r="AH24" s="144">
        <v>412243</v>
      </c>
      <c r="AI24" s="145">
        <f t="shared" si="0"/>
        <v>412223</v>
      </c>
      <c r="AJ24" s="146">
        <f t="shared" si="6"/>
        <v>-20</v>
      </c>
      <c r="AK24" s="122"/>
      <c r="AL24" s="138">
        <f t="shared" si="7"/>
        <v>9527</v>
      </c>
      <c r="AM24" s="147">
        <f t="shared" si="7"/>
        <v>9536</v>
      </c>
      <c r="AN24" s="148">
        <f t="shared" si="8"/>
        <v>9</v>
      </c>
      <c r="AO24" s="149">
        <f t="shared" si="1"/>
        <v>9.4379194630872488E-4</v>
      </c>
      <c r="AP24" s="122"/>
    </row>
    <row r="25" spans="1:42" x14ac:dyDescent="0.2">
      <c r="A25" s="66">
        <v>231</v>
      </c>
      <c r="B25" s="67">
        <v>0.375</v>
      </c>
      <c r="C25" s="68">
        <v>2014</v>
      </c>
      <c r="D25" s="68">
        <v>2</v>
      </c>
      <c r="E25" s="68">
        <v>23</v>
      </c>
      <c r="F25" s="69">
        <v>421759</v>
      </c>
      <c r="G25" s="68">
        <v>0</v>
      </c>
      <c r="H25" s="69">
        <v>674819</v>
      </c>
      <c r="I25" s="68">
        <v>0</v>
      </c>
      <c r="J25" s="68">
        <v>3</v>
      </c>
      <c r="K25" s="68">
        <v>0</v>
      </c>
      <c r="L25" s="69">
        <v>309.6454</v>
      </c>
      <c r="M25" s="69">
        <v>26.6</v>
      </c>
      <c r="N25" s="70">
        <v>0</v>
      </c>
      <c r="O25" s="71">
        <v>6424</v>
      </c>
      <c r="P25" s="58">
        <f t="shared" si="2"/>
        <v>6424</v>
      </c>
      <c r="Q25" s="38">
        <v>23</v>
      </c>
      <c r="R25" s="77">
        <f t="shared" si="3"/>
        <v>8569.9267134804631</v>
      </c>
      <c r="S25" s="73">
        <f>'Mérida oeste'!F28*1000000</f>
        <v>35880.569164</v>
      </c>
      <c r="T25" s="74">
        <f t="shared" si="9"/>
        <v>963.00266479379957</v>
      </c>
      <c r="V25" s="78">
        <f t="shared" si="4"/>
        <v>6424</v>
      </c>
      <c r="W25" s="79">
        <f t="shared" si="10"/>
        <v>226861.44008</v>
      </c>
      <c r="Y25" s="76">
        <f t="shared" si="11"/>
        <v>55.053209207398496</v>
      </c>
      <c r="Z25" s="73">
        <f t="shared" si="12"/>
        <v>230.49677630953602</v>
      </c>
      <c r="AA25" s="74">
        <f t="shared" si="13"/>
        <v>218.4681713359989</v>
      </c>
      <c r="AE25" s="121" t="str">
        <f t="shared" si="5"/>
        <v>421759</v>
      </c>
      <c r="AF25" s="142">
        <v>231</v>
      </c>
      <c r="AG25" s="143">
        <v>23</v>
      </c>
      <c r="AH25" s="144">
        <v>421770</v>
      </c>
      <c r="AI25" s="145">
        <f t="shared" si="0"/>
        <v>421759</v>
      </c>
      <c r="AJ25" s="146">
        <f t="shared" si="6"/>
        <v>-11</v>
      </c>
      <c r="AK25" s="122"/>
      <c r="AL25" s="138">
        <f t="shared" si="7"/>
        <v>6430</v>
      </c>
      <c r="AM25" s="147">
        <f t="shared" si="7"/>
        <v>6424</v>
      </c>
      <c r="AN25" s="148">
        <f t="shared" si="8"/>
        <v>-6</v>
      </c>
      <c r="AO25" s="149">
        <f t="shared" si="1"/>
        <v>-9.3399750933997514E-4</v>
      </c>
      <c r="AP25" s="122"/>
    </row>
    <row r="26" spans="1:42" x14ac:dyDescent="0.2">
      <c r="A26" s="66">
        <v>231</v>
      </c>
      <c r="B26" s="67">
        <v>0.375</v>
      </c>
      <c r="C26" s="68">
        <v>2014</v>
      </c>
      <c r="D26" s="68">
        <v>2</v>
      </c>
      <c r="E26" s="68">
        <v>24</v>
      </c>
      <c r="F26" s="69">
        <v>428183</v>
      </c>
      <c r="G26" s="68">
        <v>0</v>
      </c>
      <c r="H26" s="69">
        <v>675110</v>
      </c>
      <c r="I26" s="68">
        <v>0</v>
      </c>
      <c r="J26" s="68">
        <v>3</v>
      </c>
      <c r="K26" s="68">
        <v>0</v>
      </c>
      <c r="L26" s="69">
        <v>310.21629999999999</v>
      </c>
      <c r="M26" s="69">
        <v>26.8</v>
      </c>
      <c r="N26" s="70">
        <v>0</v>
      </c>
      <c r="O26" s="71">
        <v>7715</v>
      </c>
      <c r="P26" s="58">
        <f t="shared" si="2"/>
        <v>7715</v>
      </c>
      <c r="Q26" s="38">
        <v>24</v>
      </c>
      <c r="R26" s="77">
        <f t="shared" si="3"/>
        <v>8418.99529870068</v>
      </c>
      <c r="S26" s="73">
        <f>'Mérida oeste'!F29*1000000</f>
        <v>35248.649516600002</v>
      </c>
      <c r="T26" s="74">
        <f t="shared" si="9"/>
        <v>946.04250171499541</v>
      </c>
      <c r="V26" s="78">
        <f t="shared" si="4"/>
        <v>7715</v>
      </c>
      <c r="W26" s="79">
        <f t="shared" si="10"/>
        <v>272452.67904999998</v>
      </c>
      <c r="Y26" s="76">
        <f t="shared" si="11"/>
        <v>64.952548729475751</v>
      </c>
      <c r="Z26" s="73">
        <f t="shared" si="12"/>
        <v>271.94333102056902</v>
      </c>
      <c r="AA26" s="74">
        <f t="shared" si="13"/>
        <v>257.75181408741469</v>
      </c>
      <c r="AE26" s="121" t="str">
        <f t="shared" si="5"/>
        <v>428183</v>
      </c>
      <c r="AF26" s="142">
        <v>231</v>
      </c>
      <c r="AG26" s="143">
        <v>24</v>
      </c>
      <c r="AH26" s="144">
        <v>428200</v>
      </c>
      <c r="AI26" s="145">
        <f t="shared" si="0"/>
        <v>428183</v>
      </c>
      <c r="AJ26" s="146">
        <f t="shared" si="6"/>
        <v>-17</v>
      </c>
      <c r="AK26" s="122"/>
      <c r="AL26" s="138">
        <f t="shared" si="7"/>
        <v>7707</v>
      </c>
      <c r="AM26" s="147">
        <f t="shared" si="7"/>
        <v>7715</v>
      </c>
      <c r="AN26" s="148">
        <f t="shared" si="8"/>
        <v>8</v>
      </c>
      <c r="AO26" s="149">
        <f t="shared" si="1"/>
        <v>1.0369410239792613E-3</v>
      </c>
      <c r="AP26" s="122"/>
    </row>
    <row r="27" spans="1:42" x14ac:dyDescent="0.2">
      <c r="A27" s="66">
        <v>231</v>
      </c>
      <c r="B27" s="67">
        <v>0.375</v>
      </c>
      <c r="C27" s="68">
        <v>2014</v>
      </c>
      <c r="D27" s="68">
        <v>2</v>
      </c>
      <c r="E27" s="68">
        <v>25</v>
      </c>
      <c r="F27" s="69">
        <v>435898</v>
      </c>
      <c r="G27" s="68">
        <v>0</v>
      </c>
      <c r="H27" s="69">
        <v>675460</v>
      </c>
      <c r="I27" s="68">
        <v>0</v>
      </c>
      <c r="J27" s="68">
        <v>3</v>
      </c>
      <c r="K27" s="68">
        <v>0</v>
      </c>
      <c r="L27" s="69">
        <v>309.63810000000001</v>
      </c>
      <c r="M27" s="69">
        <v>27.1</v>
      </c>
      <c r="N27" s="70">
        <v>0</v>
      </c>
      <c r="O27" s="71">
        <v>6988</v>
      </c>
      <c r="P27" s="58">
        <f t="shared" si="2"/>
        <v>6988</v>
      </c>
      <c r="Q27" s="38">
        <v>25</v>
      </c>
      <c r="R27" s="77">
        <f t="shared" si="3"/>
        <v>8508.0300037976485</v>
      </c>
      <c r="S27" s="73">
        <f>'Mérida oeste'!F30*1000000</f>
        <v>35621.420019899997</v>
      </c>
      <c r="T27" s="74">
        <f t="shared" si="9"/>
        <v>956.0473315267418</v>
      </c>
      <c r="V27" s="78">
        <f t="shared" si="4"/>
        <v>6988</v>
      </c>
      <c r="W27" s="79">
        <f t="shared" si="10"/>
        <v>246778.91396000001</v>
      </c>
      <c r="Y27" s="76">
        <f t="shared" si="11"/>
        <v>59.454113666537971</v>
      </c>
      <c r="Z27" s="73">
        <f t="shared" si="12"/>
        <v>248.9224830990612</v>
      </c>
      <c r="AA27" s="74">
        <f t="shared" si="13"/>
        <v>235.93232216852542</v>
      </c>
      <c r="AE27" s="121" t="str">
        <f t="shared" si="5"/>
        <v>435898</v>
      </c>
      <c r="AF27" s="142">
        <v>231</v>
      </c>
      <c r="AG27" s="143">
        <v>25</v>
      </c>
      <c r="AH27" s="144">
        <v>435907</v>
      </c>
      <c r="AI27" s="145">
        <f t="shared" si="0"/>
        <v>435898</v>
      </c>
      <c r="AJ27" s="146">
        <f t="shared" si="6"/>
        <v>-9</v>
      </c>
      <c r="AK27" s="122"/>
      <c r="AL27" s="138">
        <f t="shared" si="7"/>
        <v>6995</v>
      </c>
      <c r="AM27" s="147">
        <f t="shared" si="7"/>
        <v>6988</v>
      </c>
      <c r="AN27" s="148">
        <f t="shared" si="8"/>
        <v>-7</v>
      </c>
      <c r="AO27" s="149">
        <f t="shared" si="1"/>
        <v>-1.0017172295363481E-3</v>
      </c>
      <c r="AP27" s="122"/>
    </row>
    <row r="28" spans="1:42" x14ac:dyDescent="0.2">
      <c r="A28" s="66">
        <v>231</v>
      </c>
      <c r="B28" s="67">
        <v>0.375</v>
      </c>
      <c r="C28" s="68">
        <v>2014</v>
      </c>
      <c r="D28" s="68">
        <v>2</v>
      </c>
      <c r="E28" s="68">
        <v>26</v>
      </c>
      <c r="F28" s="69">
        <v>442886</v>
      </c>
      <c r="G28" s="68">
        <v>0</v>
      </c>
      <c r="H28" s="69">
        <v>675776</v>
      </c>
      <c r="I28" s="68">
        <v>0</v>
      </c>
      <c r="J28" s="68">
        <v>3</v>
      </c>
      <c r="K28" s="68">
        <v>0</v>
      </c>
      <c r="L28" s="69">
        <v>309.89980000000003</v>
      </c>
      <c r="M28" s="69">
        <v>26.6</v>
      </c>
      <c r="N28" s="70">
        <v>0</v>
      </c>
      <c r="O28" s="71">
        <v>6994</v>
      </c>
      <c r="P28" s="58">
        <f t="shared" si="2"/>
        <v>6994</v>
      </c>
      <c r="Q28" s="38">
        <v>26</v>
      </c>
      <c r="R28" s="77">
        <f t="shared" si="3"/>
        <v>8435.396407566639</v>
      </c>
      <c r="S28" s="73">
        <f>'Mérida oeste'!F31*1000000</f>
        <v>35317.317679200001</v>
      </c>
      <c r="T28" s="74">
        <f t="shared" si="9"/>
        <v>947.88549431826323</v>
      </c>
      <c r="V28" s="78">
        <f t="shared" si="4"/>
        <v>6994</v>
      </c>
      <c r="W28" s="79">
        <f t="shared" si="10"/>
        <v>246990.80197999999</v>
      </c>
      <c r="Y28" s="76">
        <f t="shared" si="11"/>
        <v>58.997162474521069</v>
      </c>
      <c r="Z28" s="73">
        <f t="shared" si="12"/>
        <v>247.00931984832479</v>
      </c>
      <c r="AA28" s="74">
        <f t="shared" si="13"/>
        <v>234.11899842687654</v>
      </c>
      <c r="AE28" s="121" t="str">
        <f t="shared" si="5"/>
        <v>442886</v>
      </c>
      <c r="AF28" s="142">
        <v>231</v>
      </c>
      <c r="AG28" s="143">
        <v>26</v>
      </c>
      <c r="AH28" s="144">
        <v>442902</v>
      </c>
      <c r="AI28" s="145">
        <f t="shared" si="0"/>
        <v>442886</v>
      </c>
      <c r="AJ28" s="146">
        <f t="shared" si="6"/>
        <v>-16</v>
      </c>
      <c r="AK28" s="122"/>
      <c r="AL28" s="138">
        <f t="shared" si="7"/>
        <v>6996</v>
      </c>
      <c r="AM28" s="147">
        <f t="shared" si="7"/>
        <v>6994</v>
      </c>
      <c r="AN28" s="148">
        <f t="shared" si="8"/>
        <v>-2</v>
      </c>
      <c r="AO28" s="149">
        <f t="shared" si="1"/>
        <v>-2.8595939376608524E-4</v>
      </c>
      <c r="AP28" s="122"/>
    </row>
    <row r="29" spans="1:42" x14ac:dyDescent="0.2">
      <c r="A29" s="66">
        <v>231</v>
      </c>
      <c r="B29" s="67">
        <v>0.375</v>
      </c>
      <c r="C29" s="68">
        <v>2014</v>
      </c>
      <c r="D29" s="68">
        <v>2</v>
      </c>
      <c r="E29" s="68">
        <v>27</v>
      </c>
      <c r="F29" s="69">
        <v>449880</v>
      </c>
      <c r="G29" s="68">
        <v>0</v>
      </c>
      <c r="H29" s="69">
        <v>676092</v>
      </c>
      <c r="I29" s="68">
        <v>0</v>
      </c>
      <c r="J29" s="68">
        <v>3</v>
      </c>
      <c r="K29" s="68">
        <v>0</v>
      </c>
      <c r="L29" s="69">
        <v>310.81</v>
      </c>
      <c r="M29" s="69">
        <v>26.7</v>
      </c>
      <c r="N29" s="70">
        <v>0</v>
      </c>
      <c r="O29" s="71">
        <v>6884</v>
      </c>
      <c r="P29" s="58">
        <f t="shared" si="2"/>
        <v>6884</v>
      </c>
      <c r="Q29" s="38">
        <v>27</v>
      </c>
      <c r="R29" s="77">
        <f t="shared" si="3"/>
        <v>8304.816780452853</v>
      </c>
      <c r="S29" s="73">
        <f>'Mérida oeste'!F32*1000000</f>
        <v>34770.606896400001</v>
      </c>
      <c r="T29" s="74">
        <f t="shared" si="9"/>
        <v>933.21226161948709</v>
      </c>
      <c r="V29" s="78">
        <f t="shared" si="4"/>
        <v>6884</v>
      </c>
      <c r="W29" s="79">
        <f t="shared" si="10"/>
        <v>243106.18828</v>
      </c>
      <c r="Y29" s="76">
        <f t="shared" si="11"/>
        <v>57.170358716637438</v>
      </c>
      <c r="Z29" s="73">
        <f t="shared" si="12"/>
        <v>239.36085787481761</v>
      </c>
      <c r="AA29" s="74">
        <f t="shared" si="13"/>
        <v>226.86967577847165</v>
      </c>
      <c r="AE29" s="121" t="str">
        <f t="shared" si="5"/>
        <v>449880</v>
      </c>
      <c r="AF29" s="142">
        <v>231</v>
      </c>
      <c r="AG29" s="143">
        <v>27</v>
      </c>
      <c r="AH29" s="144">
        <v>449898</v>
      </c>
      <c r="AI29" s="145">
        <f t="shared" si="0"/>
        <v>449880</v>
      </c>
      <c r="AJ29" s="146">
        <f t="shared" si="6"/>
        <v>-18</v>
      </c>
      <c r="AK29" s="122"/>
      <c r="AL29" s="138">
        <f t="shared" si="7"/>
        <v>6886</v>
      </c>
      <c r="AM29" s="147">
        <f t="shared" si="7"/>
        <v>6884</v>
      </c>
      <c r="AN29" s="148">
        <f t="shared" si="8"/>
        <v>-2</v>
      </c>
      <c r="AO29" s="149">
        <f t="shared" si="1"/>
        <v>-2.9052876234747239E-4</v>
      </c>
      <c r="AP29" s="122"/>
    </row>
    <row r="30" spans="1:42" x14ac:dyDescent="0.2">
      <c r="A30" s="66">
        <v>231</v>
      </c>
      <c r="B30" s="67">
        <v>0.375</v>
      </c>
      <c r="C30" s="68">
        <v>2014</v>
      </c>
      <c r="D30" s="68">
        <v>2</v>
      </c>
      <c r="E30" s="68">
        <v>28</v>
      </c>
      <c r="F30" s="69">
        <v>456764</v>
      </c>
      <c r="G30" s="68">
        <v>0</v>
      </c>
      <c r="H30" s="69">
        <v>676402</v>
      </c>
      <c r="I30" s="68">
        <v>0</v>
      </c>
      <c r="J30" s="68">
        <v>3</v>
      </c>
      <c r="K30" s="68">
        <v>0</v>
      </c>
      <c r="L30" s="69">
        <v>311.51949999999999</v>
      </c>
      <c r="M30" s="69">
        <v>26</v>
      </c>
      <c r="N30" s="70">
        <v>0</v>
      </c>
      <c r="O30" s="71">
        <v>6685</v>
      </c>
      <c r="P30" s="58">
        <f t="shared" si="2"/>
        <v>6685</v>
      </c>
      <c r="Q30" s="38">
        <v>28</v>
      </c>
      <c r="R30" s="77">
        <f t="shared" si="3"/>
        <v>8256.3868934269613</v>
      </c>
      <c r="S30" s="73">
        <f>'Mérida oeste'!F33*1000000</f>
        <v>34567.8406454</v>
      </c>
      <c r="T30" s="74">
        <f t="shared" si="9"/>
        <v>927.77019521438763</v>
      </c>
      <c r="V30" s="78">
        <f t="shared" si="4"/>
        <v>6685</v>
      </c>
      <c r="W30" s="79">
        <f t="shared" si="10"/>
        <v>236078.56894999999</v>
      </c>
      <c r="Y30" s="76">
        <f t="shared" si="11"/>
        <v>55.193946382559233</v>
      </c>
      <c r="Z30" s="73">
        <f t="shared" si="12"/>
        <v>231.08601471449899</v>
      </c>
      <c r="AA30" s="74">
        <f t="shared" si="13"/>
        <v>219.02666000067475</v>
      </c>
      <c r="AE30" s="121" t="str">
        <f t="shared" si="5"/>
        <v>456764</v>
      </c>
      <c r="AF30" s="142">
        <v>231</v>
      </c>
      <c r="AG30" s="143">
        <v>28</v>
      </c>
      <c r="AH30" s="144">
        <v>456784</v>
      </c>
      <c r="AI30" s="145">
        <f t="shared" si="0"/>
        <v>456764</v>
      </c>
      <c r="AJ30" s="146">
        <f t="shared" si="6"/>
        <v>-20</v>
      </c>
      <c r="AK30" s="122"/>
      <c r="AL30" s="138">
        <f t="shared" si="7"/>
        <v>6665</v>
      </c>
      <c r="AM30" s="147">
        <f t="shared" si="7"/>
        <v>6685</v>
      </c>
      <c r="AN30" s="148">
        <f t="shared" si="8"/>
        <v>20</v>
      </c>
      <c r="AO30" s="149">
        <f t="shared" si="1"/>
        <v>2.9917726252804786E-3</v>
      </c>
      <c r="AP30" s="122"/>
    </row>
    <row r="31" spans="1:42" x14ac:dyDescent="0.2">
      <c r="A31" s="66">
        <v>231</v>
      </c>
      <c r="B31" s="67">
        <v>0.375</v>
      </c>
      <c r="C31" s="68">
        <v>2014</v>
      </c>
      <c r="D31" s="68">
        <v>3</v>
      </c>
      <c r="E31" s="68">
        <v>1</v>
      </c>
      <c r="F31" s="69">
        <v>463449</v>
      </c>
      <c r="G31" s="68">
        <v>0</v>
      </c>
      <c r="H31" s="69">
        <v>676402</v>
      </c>
      <c r="I31" s="68">
        <v>0</v>
      </c>
      <c r="J31" s="68">
        <v>3</v>
      </c>
      <c r="K31" s="68">
        <v>0</v>
      </c>
      <c r="L31" s="69">
        <v>311.51949999999999</v>
      </c>
      <c r="M31" s="69">
        <v>26</v>
      </c>
      <c r="N31" s="70">
        <v>0</v>
      </c>
      <c r="O31" s="71">
        <v>6771</v>
      </c>
      <c r="P31" s="58">
        <f t="shared" si="2"/>
        <v>-463449</v>
      </c>
      <c r="Q31" s="38">
        <v>29</v>
      </c>
      <c r="R31" s="77">
        <f t="shared" si="3"/>
        <v>0</v>
      </c>
      <c r="S31" s="73">
        <f>'Mérida oeste'!F34*1000000</f>
        <v>0</v>
      </c>
      <c r="T31" s="74">
        <f t="shared" si="9"/>
        <v>0</v>
      </c>
      <c r="V31" s="78">
        <f t="shared" si="4"/>
        <v>6771</v>
      </c>
      <c r="W31" s="79">
        <f t="shared" si="10"/>
        <v>239115.63057000001</v>
      </c>
      <c r="Y31" s="76">
        <f t="shared" si="11"/>
        <v>0</v>
      </c>
      <c r="Z31" s="73">
        <f t="shared" si="12"/>
        <v>0</v>
      </c>
      <c r="AA31" s="74">
        <f t="shared" si="13"/>
        <v>0</v>
      </c>
      <c r="AE31" s="121" t="str">
        <f t="shared" si="5"/>
        <v>463449</v>
      </c>
      <c r="AF31" s="142">
        <v>231</v>
      </c>
      <c r="AG31" s="143">
        <v>1</v>
      </c>
      <c r="AH31" s="144">
        <v>463449</v>
      </c>
      <c r="AI31" s="145">
        <f t="shared" si="0"/>
        <v>463449</v>
      </c>
      <c r="AJ31" s="146">
        <f t="shared" si="6"/>
        <v>0</v>
      </c>
      <c r="AK31" s="122"/>
      <c r="AL31" s="138">
        <f t="shared" si="7"/>
        <v>-463449</v>
      </c>
      <c r="AM31" s="147">
        <f t="shared" si="7"/>
        <v>-463449</v>
      </c>
      <c r="AN31" s="148">
        <f t="shared" si="8"/>
        <v>0</v>
      </c>
      <c r="AO31" s="149">
        <f t="shared" si="1"/>
        <v>0</v>
      </c>
      <c r="AP31" s="122"/>
    </row>
    <row r="32" spans="1:42" x14ac:dyDescent="0.2">
      <c r="A32" s="66"/>
      <c r="B32" s="67"/>
      <c r="C32" s="68"/>
      <c r="D32" s="68"/>
      <c r="E32" s="68"/>
      <c r="F32" s="69"/>
      <c r="G32" s="68"/>
      <c r="H32" s="69"/>
      <c r="I32" s="68"/>
      <c r="J32" s="68"/>
      <c r="K32" s="68"/>
      <c r="L32" s="69"/>
      <c r="M32" s="69"/>
      <c r="N32" s="70"/>
      <c r="O32" s="71"/>
      <c r="P32" s="58">
        <f t="shared" si="2"/>
        <v>0</v>
      </c>
      <c r="Q32" s="38">
        <v>30</v>
      </c>
      <c r="R32" s="77">
        <f t="shared" si="3"/>
        <v>0</v>
      </c>
      <c r="S32" s="73">
        <f>'Mérida oeste'!F35*1000000</f>
        <v>0</v>
      </c>
      <c r="T32" s="74">
        <f t="shared" si="9"/>
        <v>0</v>
      </c>
      <c r="V32" s="78">
        <f t="shared" si="4"/>
        <v>0</v>
      </c>
      <c r="W32" s="79">
        <f t="shared" si="10"/>
        <v>0</v>
      </c>
      <c r="Y32" s="76">
        <f t="shared" si="11"/>
        <v>0</v>
      </c>
      <c r="Z32" s="73">
        <f t="shared" si="12"/>
        <v>0</v>
      </c>
      <c r="AA32" s="74">
        <f t="shared" si="13"/>
        <v>0</v>
      </c>
      <c r="AE32" s="121" t="str">
        <f t="shared" si="5"/>
        <v/>
      </c>
      <c r="AF32" s="142"/>
      <c r="AG32" s="143"/>
      <c r="AH32" s="144"/>
      <c r="AI32" s="145">
        <f t="shared" si="0"/>
        <v>0</v>
      </c>
      <c r="AJ32" s="146">
        <f t="shared" si="6"/>
        <v>0</v>
      </c>
      <c r="AK32" s="122"/>
      <c r="AL32" s="138">
        <f t="shared" si="7"/>
        <v>0</v>
      </c>
      <c r="AM32" s="147">
        <f t="shared" si="7"/>
        <v>0</v>
      </c>
      <c r="AN32" s="148">
        <f t="shared" si="8"/>
        <v>0</v>
      </c>
      <c r="AO32" s="149" t="str">
        <f t="shared" si="1"/>
        <v/>
      </c>
      <c r="AP32" s="122"/>
    </row>
    <row r="33" spans="1:42" ht="13.5" thickBot="1" x14ac:dyDescent="0.25">
      <c r="A33" s="66"/>
      <c r="B33" s="67"/>
      <c r="C33" s="68"/>
      <c r="D33" s="68"/>
      <c r="E33" s="68"/>
      <c r="F33" s="69"/>
      <c r="G33" s="68"/>
      <c r="H33" s="69"/>
      <c r="I33" s="68"/>
      <c r="J33" s="68"/>
      <c r="K33" s="68"/>
      <c r="L33" s="69"/>
      <c r="M33" s="69"/>
      <c r="N33" s="70"/>
      <c r="O33" s="71"/>
      <c r="P33" s="58">
        <f t="shared" si="2"/>
        <v>0</v>
      </c>
      <c r="Q33" s="38">
        <v>31</v>
      </c>
      <c r="R33" s="80">
        <f t="shared" si="3"/>
        <v>0</v>
      </c>
      <c r="S33" s="81">
        <f>'Mérida oeste'!F36*1000000</f>
        <v>0</v>
      </c>
      <c r="T33" s="82">
        <f t="shared" si="9"/>
        <v>0</v>
      </c>
      <c r="V33" s="83">
        <f t="shared" si="4"/>
        <v>0</v>
      </c>
      <c r="W33" s="84">
        <f t="shared" si="10"/>
        <v>0</v>
      </c>
      <c r="Y33" s="76">
        <f t="shared" si="11"/>
        <v>0</v>
      </c>
      <c r="Z33" s="73">
        <f t="shared" si="12"/>
        <v>0</v>
      </c>
      <c r="AA33" s="74">
        <f t="shared" si="13"/>
        <v>0</v>
      </c>
      <c r="AE33" s="121" t="str">
        <f t="shared" si="5"/>
        <v/>
      </c>
      <c r="AF33" s="142"/>
      <c r="AG33" s="143"/>
      <c r="AH33" s="144"/>
      <c r="AI33" s="145">
        <f t="shared" si="0"/>
        <v>0</v>
      </c>
      <c r="AJ33" s="146">
        <f t="shared" si="6"/>
        <v>0</v>
      </c>
      <c r="AK33" s="122"/>
      <c r="AL33" s="138">
        <f t="shared" si="7"/>
        <v>0</v>
      </c>
      <c r="AM33" s="150">
        <f t="shared" si="7"/>
        <v>0</v>
      </c>
      <c r="AN33" s="148">
        <f t="shared" si="8"/>
        <v>0</v>
      </c>
      <c r="AO33" s="149" t="str">
        <f t="shared" si="1"/>
        <v/>
      </c>
      <c r="AP33" s="122"/>
    </row>
    <row r="34" spans="1:42" ht="13.5" thickBot="1" x14ac:dyDescent="0.25">
      <c r="A34" s="85"/>
      <c r="B34" s="86"/>
      <c r="C34" s="87"/>
      <c r="D34" s="87"/>
      <c r="E34" s="87"/>
      <c r="F34" s="88"/>
      <c r="G34" s="87"/>
      <c r="H34" s="88"/>
      <c r="I34" s="87"/>
      <c r="J34" s="87"/>
      <c r="K34" s="87"/>
      <c r="L34" s="88"/>
      <c r="M34" s="88"/>
      <c r="N34" s="89"/>
      <c r="O34" s="90"/>
      <c r="R34" s="91"/>
      <c r="S34" s="92"/>
      <c r="T34" s="93"/>
      <c r="V34" s="94"/>
      <c r="W34" s="95"/>
      <c r="Y34" s="96"/>
      <c r="Z34" s="97"/>
      <c r="AA34" s="98"/>
      <c r="AE34" s="121" t="str">
        <f t="shared" si="5"/>
        <v/>
      </c>
      <c r="AF34" s="151"/>
      <c r="AG34" s="152"/>
      <c r="AH34" s="153"/>
      <c r="AI34" s="154">
        <f t="shared" si="0"/>
        <v>0</v>
      </c>
      <c r="AJ34" s="155">
        <f t="shared" si="6"/>
        <v>0</v>
      </c>
      <c r="AK34" s="122"/>
      <c r="AL34" s="156"/>
      <c r="AM34" s="157"/>
      <c r="AN34" s="158"/>
      <c r="AO34" s="158"/>
      <c r="AP34" s="122"/>
    </row>
    <row r="35" spans="1:42" ht="13.5" thickBot="1" x14ac:dyDescent="0.25">
      <c r="AE35" s="121"/>
      <c r="AF35" s="122"/>
      <c r="AG35" s="122"/>
      <c r="AH35" s="122"/>
      <c r="AI35" s="122"/>
      <c r="AJ35" s="122"/>
      <c r="AK35" s="122"/>
      <c r="AL35" s="122"/>
      <c r="AM35" s="122"/>
      <c r="AN35" s="122"/>
      <c r="AO35" s="122"/>
      <c r="AP35" s="122"/>
    </row>
    <row r="36" spans="1:42" ht="13.5" thickBot="1" x14ac:dyDescent="0.25">
      <c r="D36" s="99" t="s">
        <v>11</v>
      </c>
      <c r="E36" s="100">
        <f>COUNT(E3:E34)</f>
        <v>29</v>
      </c>
      <c r="K36" s="99" t="s">
        <v>44</v>
      </c>
      <c r="L36" s="101">
        <f>MAX(L3:L34)</f>
        <v>312.94909999999999</v>
      </c>
      <c r="M36" s="101">
        <f>MAX(M3:M34)</f>
        <v>27.2</v>
      </c>
      <c r="N36" s="99" t="s">
        <v>10</v>
      </c>
      <c r="O36" s="101">
        <f>SUM(O3:O33)</f>
        <v>228202</v>
      </c>
      <c r="Q36" s="99" t="s">
        <v>45</v>
      </c>
      <c r="R36" s="102">
        <f>AVERAGE(R3:R33)</f>
        <v>7766.2398463789432</v>
      </c>
      <c r="S36" s="102">
        <f>AVERAGE(S3:S33)</f>
        <v>32515.692988819348</v>
      </c>
      <c r="T36" s="103">
        <f>AVERAGE(T3:T33)</f>
        <v>872.69237153760173</v>
      </c>
      <c r="V36" s="104">
        <f>SUM(V3:V33)</f>
        <v>228202</v>
      </c>
      <c r="W36" s="105">
        <f>SUM(W3:W33)</f>
        <v>8058878.3233400006</v>
      </c>
      <c r="Y36" s="106">
        <f>SUM(Y3:Y33)</f>
        <v>1906.8854882543965</v>
      </c>
      <c r="Z36" s="107">
        <f>SUM(Z3:Z33)</f>
        <v>7983.7481622235073</v>
      </c>
      <c r="AA36" s="108">
        <f>SUM(AA3:AA33)</f>
        <v>7567.1117372410354</v>
      </c>
      <c r="AE36" s="121"/>
      <c r="AF36" s="159" t="s">
        <v>72</v>
      </c>
      <c r="AG36" s="160">
        <f>COUNT(AG3:AG34)</f>
        <v>19</v>
      </c>
      <c r="AH36" s="122"/>
      <c r="AI36" s="122"/>
      <c r="AJ36" s="161">
        <f>SUM(AJ3:AJ33)</f>
        <v>2757460</v>
      </c>
      <c r="AK36" s="162" t="s">
        <v>50</v>
      </c>
      <c r="AL36" s="163"/>
      <c r="AM36" s="163"/>
      <c r="AN36" s="161">
        <f>SUM(AN3:AN33)</f>
        <v>-242018</v>
      </c>
      <c r="AO36" s="164" t="s">
        <v>50</v>
      </c>
      <c r="AP36" s="122"/>
    </row>
    <row r="37" spans="1:42" ht="13.5" thickBot="1" x14ac:dyDescent="0.25">
      <c r="K37" s="99" t="s">
        <v>45</v>
      </c>
      <c r="L37" s="109">
        <f>AVERAGE(L3:L34)</f>
        <v>310.46607241379314</v>
      </c>
      <c r="M37" s="109">
        <f>AVERAGE(M3:M34)</f>
        <v>25.268965517241377</v>
      </c>
      <c r="N37" s="99" t="s">
        <v>46</v>
      </c>
      <c r="O37" s="110">
        <f>O36*35.31467</f>
        <v>8058878.3233399997</v>
      </c>
      <c r="R37" s="111" t="s">
        <v>47</v>
      </c>
      <c r="S37" s="111" t="s">
        <v>48</v>
      </c>
      <c r="T37" s="111" t="s">
        <v>49</v>
      </c>
      <c r="V37" s="112" t="s">
        <v>50</v>
      </c>
      <c r="W37" s="112" t="s">
        <v>50</v>
      </c>
      <c r="Y37" s="112" t="s">
        <v>50</v>
      </c>
      <c r="Z37" s="112" t="s">
        <v>50</v>
      </c>
      <c r="AA37" s="112" t="s">
        <v>50</v>
      </c>
      <c r="AE37" s="121"/>
      <c r="AF37" s="159" t="s">
        <v>73</v>
      </c>
      <c r="AG37" s="165">
        <f>COUNT(E3:E34)-COUNT(AG3:AG34)</f>
        <v>10</v>
      </c>
      <c r="AH37" s="122"/>
      <c r="AI37" s="122"/>
      <c r="AJ37" s="122"/>
      <c r="AK37" s="122"/>
      <c r="AL37" s="122"/>
      <c r="AM37" s="122"/>
      <c r="AN37" s="166">
        <f>IFERROR(AN36/SUM(AM3:AM33),"")</f>
        <v>1</v>
      </c>
      <c r="AO37" s="164" t="s">
        <v>74</v>
      </c>
      <c r="AP37" s="122"/>
    </row>
    <row r="38" spans="1:42" ht="13.5" thickBot="1" x14ac:dyDescent="0.25">
      <c r="K38" s="99" t="s">
        <v>51</v>
      </c>
      <c r="L38" s="110">
        <f>MIN(L3:L34)</f>
        <v>305.29790000000003</v>
      </c>
      <c r="M38" s="110">
        <f>MIN(M3:M34)</f>
        <v>21.5</v>
      </c>
      <c r="V38" s="113" t="s">
        <v>10</v>
      </c>
      <c r="W38" s="113" t="s">
        <v>52</v>
      </c>
      <c r="Y38" s="113" t="s">
        <v>53</v>
      </c>
      <c r="Z38" s="113" t="s">
        <v>12</v>
      </c>
      <c r="AA38" s="113" t="s">
        <v>54</v>
      </c>
      <c r="AE38" s="121"/>
      <c r="AF38" s="122"/>
      <c r="AG38" s="122"/>
      <c r="AH38" s="122"/>
      <c r="AI38" s="122"/>
      <c r="AJ38" s="122"/>
      <c r="AK38" s="122"/>
      <c r="AL38" s="122"/>
      <c r="AM38" s="122"/>
      <c r="AN38" s="122"/>
      <c r="AO38" s="122"/>
      <c r="AP38" s="122"/>
    </row>
    <row r="39" spans="1:42" ht="13.5" thickBot="1" x14ac:dyDescent="0.25">
      <c r="L39" s="114" t="s">
        <v>55</v>
      </c>
      <c r="M39" s="113" t="s">
        <v>56</v>
      </c>
      <c r="AE39" s="121"/>
      <c r="AF39" s="122"/>
      <c r="AG39" s="122"/>
      <c r="AH39" s="122"/>
      <c r="AI39" s="122"/>
      <c r="AJ39" s="122"/>
      <c r="AK39" s="122"/>
      <c r="AL39" s="122"/>
      <c r="AM39" s="122"/>
      <c r="AN39" s="122"/>
      <c r="AO39" s="122"/>
      <c r="AP39" s="122"/>
    </row>
    <row r="40" spans="1:42" ht="13.5" thickBot="1" x14ac:dyDescent="0.25">
      <c r="AE40" s="121"/>
      <c r="AF40" s="159" t="s">
        <v>75</v>
      </c>
      <c r="AG40" s="160">
        <v>1</v>
      </c>
      <c r="AH40" s="122" t="s">
        <v>10</v>
      </c>
      <c r="AI40" s="122"/>
      <c r="AJ40" s="122"/>
      <c r="AK40" s="122"/>
      <c r="AL40" s="122"/>
      <c r="AM40" s="122"/>
      <c r="AN40" s="122"/>
      <c r="AO40" s="122"/>
      <c r="AP40" s="122"/>
    </row>
    <row r="41" spans="1:42" ht="13.5" thickBot="1" x14ac:dyDescent="0.25">
      <c r="AE41" s="121"/>
      <c r="AF41" s="159" t="s">
        <v>76</v>
      </c>
      <c r="AG41" s="167">
        <v>0.01</v>
      </c>
      <c r="AH41" s="122"/>
      <c r="AI41" s="122"/>
      <c r="AJ41" s="122"/>
      <c r="AK41" s="122"/>
      <c r="AL41" s="122"/>
      <c r="AM41" s="122"/>
      <c r="AN41" s="122"/>
      <c r="AO41" s="122"/>
      <c r="AP41" s="122"/>
    </row>
    <row r="42" spans="1:42" x14ac:dyDescent="0.2">
      <c r="AE42" s="121"/>
      <c r="AF42" s="122"/>
      <c r="AG42" s="122"/>
      <c r="AH42" s="122"/>
      <c r="AI42" s="122"/>
      <c r="AJ42" s="122"/>
      <c r="AK42" s="122"/>
      <c r="AL42" s="122"/>
      <c r="AM42" s="122"/>
      <c r="AN42" s="122"/>
      <c r="AO42" s="122"/>
      <c r="AP42" s="122"/>
    </row>
    <row r="43" spans="1:42" x14ac:dyDescent="0.2">
      <c r="K43" s="115" t="s">
        <v>57</v>
      </c>
      <c r="L43" s="116">
        <v>0.1</v>
      </c>
      <c r="M43" s="115"/>
      <c r="AE43" s="121"/>
      <c r="AF43" s="122"/>
      <c r="AG43" s="122"/>
      <c r="AH43" s="122"/>
      <c r="AI43" s="122"/>
      <c r="AJ43" s="122"/>
      <c r="AK43" s="122"/>
      <c r="AL43" s="122"/>
      <c r="AM43" s="122"/>
      <c r="AN43" s="122"/>
      <c r="AO43" s="122"/>
      <c r="AP43" s="122"/>
    </row>
    <row r="44" spans="1:42" x14ac:dyDescent="0.2">
      <c r="K44" s="117" t="s">
        <v>58</v>
      </c>
      <c r="L44" s="118">
        <f>L37*(1+$L$43)</f>
        <v>341.51267965517246</v>
      </c>
      <c r="M44" s="118">
        <f>M37*(1+$L$43)</f>
        <v>27.795862068965516</v>
      </c>
    </row>
    <row r="45" spans="1:42" x14ac:dyDescent="0.2">
      <c r="K45" s="117" t="s">
        <v>59</v>
      </c>
      <c r="L45" s="118">
        <f>L37*(1-$L$43)</f>
        <v>279.41946517241382</v>
      </c>
      <c r="M45" s="118">
        <f>M37*(1-$L$43)</f>
        <v>22.742068965517241</v>
      </c>
    </row>
    <row r="47" spans="1:42" x14ac:dyDescent="0.2">
      <c r="A47" s="99" t="s">
        <v>60</v>
      </c>
      <c r="B47" s="119" t="s">
        <v>61</v>
      </c>
    </row>
    <row r="48" spans="1:42" x14ac:dyDescent="0.2">
      <c r="A48" s="99" t="s">
        <v>62</v>
      </c>
      <c r="B48" s="120">
        <v>40583</v>
      </c>
    </row>
  </sheetData>
  <phoneticPr fontId="5" type="noConversion"/>
  <conditionalFormatting sqref="L3:L34">
    <cfRule type="cellIs" dxfId="47" priority="47" stopIfTrue="1" operator="lessThan">
      <formula>$L$45</formula>
    </cfRule>
    <cfRule type="cellIs" dxfId="46" priority="48" stopIfTrue="1" operator="greaterThan">
      <formula>$L$44</formula>
    </cfRule>
  </conditionalFormatting>
  <conditionalFormatting sqref="M3:M34">
    <cfRule type="cellIs" dxfId="45" priority="45" stopIfTrue="1" operator="lessThan">
      <formula>$M$45</formula>
    </cfRule>
    <cfRule type="cellIs" dxfId="44" priority="46" stopIfTrue="1" operator="greaterThan">
      <formula>$M$44</formula>
    </cfRule>
  </conditionalFormatting>
  <conditionalFormatting sqref="O3:O34">
    <cfRule type="cellIs" dxfId="43" priority="44" stopIfTrue="1" operator="lessThan">
      <formula>0</formula>
    </cfRule>
  </conditionalFormatting>
  <conditionalFormatting sqref="O3:O33">
    <cfRule type="cellIs" dxfId="42" priority="43" stopIfTrue="1" operator="lessThan">
      <formula>0</formula>
    </cfRule>
  </conditionalFormatting>
  <conditionalFormatting sqref="O3">
    <cfRule type="cellIs" dxfId="41" priority="42" stopIfTrue="1" operator="notEqual">
      <formula>$P$3</formula>
    </cfRule>
  </conditionalFormatting>
  <conditionalFormatting sqref="O4">
    <cfRule type="cellIs" dxfId="40" priority="41" stopIfTrue="1" operator="notEqual">
      <formula>P$4</formula>
    </cfRule>
  </conditionalFormatting>
  <conditionalFormatting sqref="O5">
    <cfRule type="cellIs" dxfId="39" priority="40" stopIfTrue="1" operator="notEqual">
      <formula>$P$5</formula>
    </cfRule>
  </conditionalFormatting>
  <conditionalFormatting sqref="O6">
    <cfRule type="cellIs" dxfId="38" priority="39" stopIfTrue="1" operator="notEqual">
      <formula>$P$6</formula>
    </cfRule>
  </conditionalFormatting>
  <conditionalFormatting sqref="O7">
    <cfRule type="cellIs" dxfId="37" priority="38" stopIfTrue="1" operator="notEqual">
      <formula>$P$7</formula>
    </cfRule>
  </conditionalFormatting>
  <conditionalFormatting sqref="O8">
    <cfRule type="cellIs" dxfId="36" priority="37" stopIfTrue="1" operator="notEqual">
      <formula>$P$8</formula>
    </cfRule>
  </conditionalFormatting>
  <conditionalFormatting sqref="O9">
    <cfRule type="cellIs" dxfId="35" priority="36" stopIfTrue="1" operator="notEqual">
      <formula>$P$9</formula>
    </cfRule>
  </conditionalFormatting>
  <conditionalFormatting sqref="O10">
    <cfRule type="cellIs" dxfId="34" priority="34" stopIfTrue="1" operator="notEqual">
      <formula>$P$10</formula>
    </cfRule>
    <cfRule type="cellIs" dxfId="33" priority="35" stopIfTrue="1" operator="greaterThan">
      <formula>$P$10</formula>
    </cfRule>
  </conditionalFormatting>
  <conditionalFormatting sqref="O11">
    <cfRule type="cellIs" dxfId="32" priority="32" stopIfTrue="1" operator="notEqual">
      <formula>$P$11</formula>
    </cfRule>
    <cfRule type="cellIs" dxfId="31" priority="33" stopIfTrue="1" operator="greaterThan">
      <formula>$P$11</formula>
    </cfRule>
  </conditionalFormatting>
  <conditionalFormatting sqref="O12">
    <cfRule type="cellIs" dxfId="30" priority="31" stopIfTrue="1" operator="notEqual">
      <formula>$P$12</formula>
    </cfRule>
  </conditionalFormatting>
  <conditionalFormatting sqref="O14">
    <cfRule type="cellIs" dxfId="29" priority="30" stopIfTrue="1" operator="notEqual">
      <formula>$P$14</formula>
    </cfRule>
  </conditionalFormatting>
  <conditionalFormatting sqref="O15">
    <cfRule type="cellIs" dxfId="28" priority="29" stopIfTrue="1" operator="notEqual">
      <formula>$P$15</formula>
    </cfRule>
  </conditionalFormatting>
  <conditionalFormatting sqref="O16">
    <cfRule type="cellIs" dxfId="27" priority="28" stopIfTrue="1" operator="notEqual">
      <formula>$P$16</formula>
    </cfRule>
  </conditionalFormatting>
  <conditionalFormatting sqref="O17">
    <cfRule type="cellIs" dxfId="26" priority="27" stopIfTrue="1" operator="notEqual">
      <formula>$P$17</formula>
    </cfRule>
  </conditionalFormatting>
  <conditionalFormatting sqref="O18">
    <cfRule type="cellIs" dxfId="25" priority="26" stopIfTrue="1" operator="notEqual">
      <formula>$P$18</formula>
    </cfRule>
  </conditionalFormatting>
  <conditionalFormatting sqref="O19">
    <cfRule type="cellIs" dxfId="24" priority="24" stopIfTrue="1" operator="notEqual">
      <formula>$P$19</formula>
    </cfRule>
    <cfRule type="cellIs" dxfId="23" priority="25" stopIfTrue="1" operator="greaterThan">
      <formula>$P$19</formula>
    </cfRule>
  </conditionalFormatting>
  <conditionalFormatting sqref="O20">
    <cfRule type="cellIs" dxfId="22" priority="22" stopIfTrue="1" operator="notEqual">
      <formula>$P$20</formula>
    </cfRule>
    <cfRule type="cellIs" dxfId="21" priority="23" stopIfTrue="1" operator="greaterThan">
      <formula>$P$20</formula>
    </cfRule>
  </conditionalFormatting>
  <conditionalFormatting sqref="O21">
    <cfRule type="cellIs" dxfId="20" priority="21" stopIfTrue="1" operator="notEqual">
      <formula>$P$21</formula>
    </cfRule>
  </conditionalFormatting>
  <conditionalFormatting sqref="O22">
    <cfRule type="cellIs" dxfId="19" priority="20" stopIfTrue="1" operator="notEqual">
      <formula>$P$22</formula>
    </cfRule>
  </conditionalFormatting>
  <conditionalFormatting sqref="O23">
    <cfRule type="cellIs" dxfId="18" priority="19" stopIfTrue="1" operator="notEqual">
      <formula>$P$23</formula>
    </cfRule>
  </conditionalFormatting>
  <conditionalFormatting sqref="O24">
    <cfRule type="cellIs" dxfId="17" priority="17" stopIfTrue="1" operator="notEqual">
      <formula>$P$24</formula>
    </cfRule>
    <cfRule type="cellIs" dxfId="16" priority="18" stopIfTrue="1" operator="greaterThan">
      <formula>$P$24</formula>
    </cfRule>
  </conditionalFormatting>
  <conditionalFormatting sqref="O25">
    <cfRule type="cellIs" dxfId="15" priority="15" stopIfTrue="1" operator="notEqual">
      <formula>$P$25</formula>
    </cfRule>
    <cfRule type="cellIs" dxfId="14" priority="16" stopIfTrue="1" operator="greaterThan">
      <formula>$P$25</formula>
    </cfRule>
  </conditionalFormatting>
  <conditionalFormatting sqref="O26">
    <cfRule type="cellIs" dxfId="13" priority="14" stopIfTrue="1" operator="notEqual">
      <formula>$P$26</formula>
    </cfRule>
  </conditionalFormatting>
  <conditionalFormatting sqref="O27">
    <cfRule type="cellIs" dxfId="12" priority="13" stopIfTrue="1" operator="notEqual">
      <formula>$P$27</formula>
    </cfRule>
  </conditionalFormatting>
  <conditionalFormatting sqref="O28">
    <cfRule type="cellIs" dxfId="11" priority="12" stopIfTrue="1" operator="notEqual">
      <formula>$P$28</formula>
    </cfRule>
  </conditionalFormatting>
  <conditionalFormatting sqref="O29">
    <cfRule type="cellIs" dxfId="10" priority="11" stopIfTrue="1" operator="notEqual">
      <formula>$P$29</formula>
    </cfRule>
  </conditionalFormatting>
  <conditionalFormatting sqref="O30">
    <cfRule type="cellIs" dxfId="9" priority="10" stopIfTrue="1" operator="notEqual">
      <formula>$P$30</formula>
    </cfRule>
  </conditionalFormatting>
  <conditionalFormatting sqref="O31">
    <cfRule type="cellIs" dxfId="8" priority="8" stopIfTrue="1" operator="notEqual">
      <formula>$P$31</formula>
    </cfRule>
    <cfRule type="cellIs" dxfId="7" priority="9" stopIfTrue="1" operator="greaterThan">
      <formula>$P$31</formula>
    </cfRule>
  </conditionalFormatting>
  <conditionalFormatting sqref="O32">
    <cfRule type="cellIs" dxfId="6" priority="6" stopIfTrue="1" operator="notEqual">
      <formula>$P$32</formula>
    </cfRule>
    <cfRule type="cellIs" dxfId="5" priority="7" stopIfTrue="1" operator="greaterThan">
      <formula>$P$32</formula>
    </cfRule>
  </conditionalFormatting>
  <conditionalFormatting sqref="O33">
    <cfRule type="cellIs" dxfId="4" priority="5" stopIfTrue="1" operator="notEqual">
      <formula>$P$33</formula>
    </cfRule>
  </conditionalFormatting>
  <conditionalFormatting sqref="O13">
    <cfRule type="cellIs" dxfId="3" priority="4" stopIfTrue="1" operator="notEqual">
      <formula>$P$13</formula>
    </cfRule>
  </conditionalFormatting>
  <conditionalFormatting sqref="AG3:AG34">
    <cfRule type="cellIs" dxfId="2" priority="3" stopIfTrue="1" operator="notEqual">
      <formula>E3</formula>
    </cfRule>
  </conditionalFormatting>
  <conditionalFormatting sqref="AH3:AH34">
    <cfRule type="cellIs" dxfId="1" priority="2" stopIfTrue="1" operator="notBetween">
      <formula>AI3+$AG$40</formula>
      <formula>AI3-$AG$40</formula>
    </cfRule>
  </conditionalFormatting>
  <conditionalFormatting sqref="AL3:AL33">
    <cfRule type="cellIs" dxfId="0" priority="1" stopIfTrue="1" operator="notBetween">
      <formula>AM3*(1+$AG$41)</formula>
      <formula>AM3*(1-$AG$41)</formula>
    </cfRule>
  </conditionalFormatting>
  <pageMargins left="0.75" right="0.75" top="1" bottom="1" header="0" footer="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Mérida oeste</vt:lpstr>
      <vt:lpstr>Rotoplas</vt:lpstr>
      <vt:lpstr>Maseca</vt:lpstr>
      <vt:lpstr>Barcel</vt:lpstr>
      <vt:lpstr>Avícola</vt:lpstr>
    </vt:vector>
  </TitlesOfParts>
  <Company>IGASAMEX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 Hugo Santiago R.</dc:creator>
  <cp:lastModifiedBy>Hodin Escalante</cp:lastModifiedBy>
  <cp:lastPrinted>2009-10-21T18:51:17Z</cp:lastPrinted>
  <dcterms:created xsi:type="dcterms:W3CDTF">1998-07-10T20:28:39Z</dcterms:created>
  <dcterms:modified xsi:type="dcterms:W3CDTF">2014-05-08T17:30:09Z</dcterms:modified>
</cp:coreProperties>
</file>