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265" yWindow="-165" windowWidth="10785" windowHeight="9240" tabRatio="906" activeTab="1"/>
  </bookViews>
  <sheets>
    <sheet name="13031-01" sheetId="29" r:id="rId1"/>
    <sheet name="FENO RESINAS, S.A. D" sheetId="60" r:id="rId2"/>
    <sheet name="COMERCIALIZADORA DE " sheetId="62" r:id="rId3"/>
    <sheet name="PRESFORZADOS MEXICAN" sheetId="61" r:id="rId4"/>
    <sheet name="MEXCOAT, S.A. DE C.V" sheetId="59" r:id="rId5"/>
    <sheet name="PRUP, S.A. DE C.V." sheetId="58" r:id="rId6"/>
    <sheet name="TEXTILES Y ACABADOS " sheetId="57" r:id="rId7"/>
    <sheet name="INDUSTRIAL DE ESPUMA" sheetId="56" r:id="rId8"/>
    <sheet name="NOBLE CHEM, S.A. DE " sheetId="55" r:id="rId9"/>
    <sheet name="TIZAYUCA TEXTIL VUVA" sheetId="54" r:id="rId10"/>
    <sheet name="PROTEXA RECUBRIMIENT" sheetId="53" r:id="rId11"/>
    <sheet name="FRITOS TOTIS, S.A. D" sheetId="52" r:id="rId12"/>
    <sheet name="PRODUCCION Y ESPECIA" sheetId="51" r:id="rId13"/>
    <sheet name="GRUPO ROMATEX DE MEX" sheetId="50" r:id="rId14"/>
    <sheet name="VALCHEM INDUSTRIAL, " sheetId="49" r:id="rId15"/>
    <sheet name="TEJIMAQ, S.A. DE C.V" sheetId="48" r:id="rId16"/>
    <sheet name="MOLIENDAS TIZAYUCA, " sheetId="47" r:id="rId17"/>
    <sheet name="TECAMAC INDUSTRIAL, " sheetId="46" r:id="rId18"/>
    <sheet name="ZINC Y SUS DERIVADOS" sheetId="45" r:id="rId19"/>
    <sheet name="IMPERQUIMIA SA DE CV" sheetId="44" r:id="rId20"/>
    <sheet name="Comparativo vs. Proveedor" sheetId="3" r:id="rId21"/>
    <sheet name="Balance Volumetrico" sheetId="22" r:id="rId22"/>
    <sheet name="Ajuste de Volumen" sheetId="23" r:id="rId23"/>
    <sheet name="Balance de Energía" sheetId="24" r:id="rId24"/>
  </sheets>
  <definedNames>
    <definedName name="Comercializadora">#REF!</definedName>
    <definedName name="Espumas">#REF!</definedName>
    <definedName name="FENO">#REF!</definedName>
    <definedName name="IMPERQUIMIA">#REF!</definedName>
    <definedName name="MEXCOAT">#REF!</definedName>
    <definedName name="MOLIENDAS">#REF!</definedName>
    <definedName name="PREMEX">#REF!</definedName>
    <definedName name="Print_Area" localSheetId="22">'Ajuste de Volumen'!$A$1:$AO$51</definedName>
    <definedName name="Print_Area" localSheetId="23">'Balance de Energía'!$A$1:$AR$50</definedName>
    <definedName name="Print_Area" localSheetId="21">'Balance Volumetrico'!$A$1:$AQ$53</definedName>
    <definedName name="Print_Area" localSheetId="20">'Comparativo vs. Proveedor'!$A$1:$Q$57</definedName>
    <definedName name="PROESA">#REF!</definedName>
    <definedName name="PRUP">#REF!</definedName>
    <definedName name="QUIMICA">#REF!</definedName>
    <definedName name="TECAMAC">#REF!</definedName>
    <definedName name="TEJIMAQ">#REF!</definedName>
    <definedName name="TEXSA">#REF!</definedName>
    <definedName name="Textiles">#REF!</definedName>
    <definedName name="TextilesROMATEX">#REF!</definedName>
    <definedName name="TOTIS">#REF!</definedName>
    <definedName name="Valchem">#REF!</definedName>
    <definedName name="VUVA">#REF!</definedName>
    <definedName name="ZINC">#REF!</definedName>
  </definedNames>
  <calcPr calcId="145621"/>
</workbook>
</file>

<file path=xl/calcChain.xml><?xml version="1.0" encoding="utf-8"?>
<calcChain xmlns="http://schemas.openxmlformats.org/spreadsheetml/2006/main">
  <c r="AS42" i="24" l="1"/>
  <c r="AJ50" i="22"/>
  <c r="AK12" i="22"/>
  <c r="AK13" i="22"/>
  <c r="AK14" i="22"/>
  <c r="AK15" i="22"/>
  <c r="AK16" i="22"/>
  <c r="AK17" i="22"/>
  <c r="AK18" i="22"/>
  <c r="AK19" i="22"/>
  <c r="AK20" i="22"/>
  <c r="AK21" i="22"/>
  <c r="AP21" i="22" s="1"/>
  <c r="AK22" i="22"/>
  <c r="AK23" i="22"/>
  <c r="AK24" i="22"/>
  <c r="AK25" i="22"/>
  <c r="AK26" i="22"/>
  <c r="AK27" i="22"/>
  <c r="AK28" i="22"/>
  <c r="AK29" i="22"/>
  <c r="AK30" i="22"/>
  <c r="AK31" i="22"/>
  <c r="AP31" i="22" s="1"/>
  <c r="AK32" i="22"/>
  <c r="AK33" i="22"/>
  <c r="AK34" i="22"/>
  <c r="AK35" i="22"/>
  <c r="AK36" i="22"/>
  <c r="AK37" i="22"/>
  <c r="AK38" i="22"/>
  <c r="AK39" i="22"/>
  <c r="AK40" i="22"/>
  <c r="AK11" i="22"/>
  <c r="AJ44" i="22"/>
  <c r="AI50" i="22"/>
  <c r="AI44" i="22"/>
  <c r="AH50" i="22"/>
  <c r="AG50" i="22"/>
  <c r="AH44" i="22"/>
  <c r="AG44" i="22"/>
  <c r="M38" i="62"/>
  <c r="L38" i="62"/>
  <c r="AG37" i="62"/>
  <c r="M37" i="62"/>
  <c r="M45" i="62" s="1"/>
  <c r="L37" i="62"/>
  <c r="L45" i="62"/>
  <c r="AG36" i="62"/>
  <c r="O36" i="62"/>
  <c r="O37" i="62" s="1"/>
  <c r="M36" i="62"/>
  <c r="L36" i="62"/>
  <c r="E36" i="62"/>
  <c r="AE34" i="62"/>
  <c r="AI34" i="62"/>
  <c r="AL33" i="62"/>
  <c r="AE33" i="62"/>
  <c r="AI33" i="62" s="1"/>
  <c r="V33" i="62"/>
  <c r="W33" i="62" s="1"/>
  <c r="S33" i="62"/>
  <c r="P33" i="62"/>
  <c r="AL32" i="62"/>
  <c r="AE32" i="62"/>
  <c r="AI32" i="62" s="1"/>
  <c r="AJ32" i="62" s="1"/>
  <c r="V32" i="62"/>
  <c r="W32" i="62" s="1"/>
  <c r="S32" i="62"/>
  <c r="Z32" i="62" s="1"/>
  <c r="P32" i="62"/>
  <c r="AL31" i="62"/>
  <c r="AE31" i="62"/>
  <c r="AI31" i="62"/>
  <c r="AJ31" i="62" s="1"/>
  <c r="V31" i="62"/>
  <c r="W31" i="62" s="1"/>
  <c r="S31" i="62"/>
  <c r="P31" i="62"/>
  <c r="AL30" i="62"/>
  <c r="AE30" i="62"/>
  <c r="AI30" i="62" s="1"/>
  <c r="AJ30" i="62" s="1"/>
  <c r="V30" i="62"/>
  <c r="W30" i="62" s="1"/>
  <c r="S30" i="62"/>
  <c r="Z30" i="62" s="1"/>
  <c r="P30" i="62"/>
  <c r="AL29" i="62"/>
  <c r="AE29" i="62"/>
  <c r="AI29" i="62"/>
  <c r="AJ29" i="62" s="1"/>
  <c r="V29" i="62"/>
  <c r="W29" i="62" s="1"/>
  <c r="S29" i="62"/>
  <c r="P29" i="62"/>
  <c r="AL28" i="62"/>
  <c r="AE28" i="62"/>
  <c r="AI28" i="62" s="1"/>
  <c r="AJ28" i="62" s="1"/>
  <c r="V28" i="62"/>
  <c r="W28" i="62" s="1"/>
  <c r="S28" i="62"/>
  <c r="Z28" i="62" s="1"/>
  <c r="P28" i="62"/>
  <c r="AL27" i="62"/>
  <c r="AE27" i="62"/>
  <c r="AI27" i="62"/>
  <c r="V27" i="62"/>
  <c r="W27" i="62" s="1"/>
  <c r="S27" i="62"/>
  <c r="P27" i="62"/>
  <c r="AL26" i="62"/>
  <c r="AE26" i="62"/>
  <c r="AI26" i="62" s="1"/>
  <c r="AJ26" i="62" s="1"/>
  <c r="V26" i="62"/>
  <c r="W26" i="62" s="1"/>
  <c r="S26" i="62"/>
  <c r="Z26" i="62" s="1"/>
  <c r="P26" i="62"/>
  <c r="AL25" i="62"/>
  <c r="AE25" i="62"/>
  <c r="AI25" i="62"/>
  <c r="AJ25" i="62" s="1"/>
  <c r="V25" i="62"/>
  <c r="W25" i="62" s="1"/>
  <c r="S25" i="62"/>
  <c r="P25" i="62"/>
  <c r="AL24" i="62"/>
  <c r="AE24" i="62"/>
  <c r="AI24" i="62" s="1"/>
  <c r="AJ24" i="62" s="1"/>
  <c r="V24" i="62"/>
  <c r="W24" i="62" s="1"/>
  <c r="S24" i="62"/>
  <c r="Z24" i="62" s="1"/>
  <c r="P24" i="62"/>
  <c r="AL23" i="62"/>
  <c r="AE23" i="62"/>
  <c r="AI23" i="62"/>
  <c r="AJ23" i="62" s="1"/>
  <c r="V23" i="62"/>
  <c r="W23" i="62" s="1"/>
  <c r="S23" i="62"/>
  <c r="P23" i="62"/>
  <c r="AL22" i="62"/>
  <c r="AE22" i="62"/>
  <c r="AI22" i="62" s="1"/>
  <c r="AJ22" i="62" s="1"/>
  <c r="V22" i="62"/>
  <c r="W22" i="62" s="1"/>
  <c r="S22" i="62"/>
  <c r="Z22" i="62" s="1"/>
  <c r="P22" i="62"/>
  <c r="AL21" i="62"/>
  <c r="AE21" i="62"/>
  <c r="AI21" i="62"/>
  <c r="AJ21" i="62" s="1"/>
  <c r="V21" i="62"/>
  <c r="W21" i="62" s="1"/>
  <c r="S21" i="62"/>
  <c r="P21" i="62"/>
  <c r="AL20" i="62"/>
  <c r="AE20" i="62"/>
  <c r="AI20" i="62" s="1"/>
  <c r="AJ20" i="62" s="1"/>
  <c r="V20" i="62"/>
  <c r="W20" i="62" s="1"/>
  <c r="S20" i="62"/>
  <c r="Z20" i="62" s="1"/>
  <c r="P20" i="62"/>
  <c r="AL19" i="62"/>
  <c r="AE19" i="62"/>
  <c r="AI19" i="62"/>
  <c r="V19" i="62"/>
  <c r="W19" i="62" s="1"/>
  <c r="S19" i="62"/>
  <c r="P19" i="62"/>
  <c r="AL18" i="62"/>
  <c r="AE18" i="62"/>
  <c r="AI18" i="62" s="1"/>
  <c r="AJ18" i="62" s="1"/>
  <c r="V18" i="62"/>
  <c r="W18" i="62" s="1"/>
  <c r="S18" i="62"/>
  <c r="Z18" i="62" s="1"/>
  <c r="P18" i="62"/>
  <c r="AL17" i="62"/>
  <c r="AE17" i="62"/>
  <c r="AI17" i="62"/>
  <c r="AJ17" i="62" s="1"/>
  <c r="V17" i="62"/>
  <c r="W17" i="62" s="1"/>
  <c r="S17" i="62"/>
  <c r="P17" i="62"/>
  <c r="AL16" i="62"/>
  <c r="AE16" i="62"/>
  <c r="AI16" i="62" s="1"/>
  <c r="AJ16" i="62" s="1"/>
  <c r="V16" i="62"/>
  <c r="W16" i="62" s="1"/>
  <c r="S16" i="62"/>
  <c r="Z16" i="62" s="1"/>
  <c r="P16" i="62"/>
  <c r="AL15" i="62"/>
  <c r="AE15" i="62"/>
  <c r="AI15" i="62"/>
  <c r="AJ15" i="62" s="1"/>
  <c r="V15" i="62"/>
  <c r="W15" i="62" s="1"/>
  <c r="S15" i="62"/>
  <c r="P15" i="62"/>
  <c r="AL14" i="62"/>
  <c r="AE14" i="62"/>
  <c r="AI14" i="62" s="1"/>
  <c r="AJ14" i="62" s="1"/>
  <c r="V14" i="62"/>
  <c r="W14" i="62" s="1"/>
  <c r="S14" i="62"/>
  <c r="Z14" i="62" s="1"/>
  <c r="P14" i="62"/>
  <c r="AL13" i="62"/>
  <c r="AE13" i="62"/>
  <c r="AI13" i="62"/>
  <c r="AJ13" i="62" s="1"/>
  <c r="V13" i="62"/>
  <c r="W13" i="62" s="1"/>
  <c r="S13" i="62"/>
  <c r="P13" i="62"/>
  <c r="AL12" i="62"/>
  <c r="AE12" i="62"/>
  <c r="AI12" i="62" s="1"/>
  <c r="AJ12" i="62" s="1"/>
  <c r="V12" i="62"/>
  <c r="W12" i="62" s="1"/>
  <c r="S12" i="62"/>
  <c r="P12" i="62"/>
  <c r="AL11" i="62"/>
  <c r="AE11" i="62"/>
  <c r="AI11" i="62"/>
  <c r="V11" i="62"/>
  <c r="W11" i="62" s="1"/>
  <c r="S11" i="62"/>
  <c r="P11" i="62"/>
  <c r="AL10" i="62"/>
  <c r="AE10" i="62"/>
  <c r="AI10" i="62" s="1"/>
  <c r="AJ10" i="62" s="1"/>
  <c r="V10" i="62"/>
  <c r="W10" i="62" s="1"/>
  <c r="S10" i="62"/>
  <c r="Z10" i="62" s="1"/>
  <c r="P10" i="62"/>
  <c r="AL9" i="62"/>
  <c r="AE9" i="62"/>
  <c r="AI9" i="62"/>
  <c r="AJ9" i="62" s="1"/>
  <c r="V9" i="62"/>
  <c r="W9" i="62" s="1"/>
  <c r="W36" i="62" s="1"/>
  <c r="S9" i="62"/>
  <c r="P9" i="62"/>
  <c r="AL8" i="62"/>
  <c r="AI8" i="62"/>
  <c r="AJ8" i="62" s="1"/>
  <c r="AE8" i="62"/>
  <c r="V8" i="62"/>
  <c r="W8" i="62"/>
  <c r="S8" i="62"/>
  <c r="P8" i="62"/>
  <c r="AL7" i="62"/>
  <c r="AJ7" i="62"/>
  <c r="AE7" i="62"/>
  <c r="AI7" i="62" s="1"/>
  <c r="V7" i="62"/>
  <c r="W7" i="62" s="1"/>
  <c r="S7" i="62"/>
  <c r="P7" i="62"/>
  <c r="AL6" i="62"/>
  <c r="AE6" i="62"/>
  <c r="AI6" i="62"/>
  <c r="AJ6" i="62" s="1"/>
  <c r="V6" i="62"/>
  <c r="W6" i="62" s="1"/>
  <c r="S6" i="62"/>
  <c r="P6" i="62"/>
  <c r="AL5" i="62"/>
  <c r="AE5" i="62"/>
  <c r="AI5" i="62" s="1"/>
  <c r="AJ5" i="62" s="1"/>
  <c r="V5" i="62"/>
  <c r="W5" i="62" s="1"/>
  <c r="S5" i="62"/>
  <c r="Z5" i="62" s="1"/>
  <c r="P5" i="62"/>
  <c r="AL4" i="62"/>
  <c r="AE4" i="62"/>
  <c r="AI4" i="62"/>
  <c r="AJ4" i="62" s="1"/>
  <c r="V4" i="62"/>
  <c r="W4" i="62" s="1"/>
  <c r="S4" i="62"/>
  <c r="P4" i="62"/>
  <c r="AL3" i="62"/>
  <c r="AE3" i="62"/>
  <c r="AI3" i="62" s="1"/>
  <c r="AJ3" i="62" s="1"/>
  <c r="V3" i="62"/>
  <c r="W3" i="62" s="1"/>
  <c r="S3" i="62"/>
  <c r="Z3" i="62" s="1"/>
  <c r="P3" i="62"/>
  <c r="M38" i="61"/>
  <c r="L38" i="61"/>
  <c r="AG37" i="61"/>
  <c r="M37" i="61"/>
  <c r="M45" i="61" s="1"/>
  <c r="L37" i="61"/>
  <c r="L44" i="61"/>
  <c r="AG36" i="61"/>
  <c r="O36" i="61"/>
  <c r="O37" i="61" s="1"/>
  <c r="M36" i="61"/>
  <c r="L36" i="61"/>
  <c r="E36" i="61"/>
  <c r="AE34" i="61"/>
  <c r="AI34" i="61"/>
  <c r="AJ34" i="61" s="1"/>
  <c r="AL33" i="61"/>
  <c r="AE33" i="61"/>
  <c r="AI33" i="61" s="1"/>
  <c r="AJ33" i="61" s="1"/>
  <c r="V33" i="61"/>
  <c r="W33" i="61" s="1"/>
  <c r="S33" i="61"/>
  <c r="Z33" i="61" s="1"/>
  <c r="P33" i="61"/>
  <c r="AL32" i="61"/>
  <c r="AE32" i="61"/>
  <c r="AI32" i="61"/>
  <c r="V32" i="61"/>
  <c r="W32" i="61" s="1"/>
  <c r="S32" i="61"/>
  <c r="P32" i="61"/>
  <c r="AL31" i="61"/>
  <c r="AE31" i="61"/>
  <c r="AI31" i="61" s="1"/>
  <c r="V31" i="61"/>
  <c r="W31" i="61"/>
  <c r="S31" i="61"/>
  <c r="P31" i="61"/>
  <c r="AL30" i="61"/>
  <c r="AE30" i="61"/>
  <c r="AI30" i="61" s="1"/>
  <c r="V30" i="61"/>
  <c r="W30" i="61" s="1"/>
  <c r="S30" i="61"/>
  <c r="P30" i="61"/>
  <c r="AL29" i="61"/>
  <c r="AE29" i="61"/>
  <c r="AI29" i="61" s="1"/>
  <c r="V29" i="61"/>
  <c r="W29" i="61"/>
  <c r="S29" i="61"/>
  <c r="Z29" i="61" s="1"/>
  <c r="P29" i="61"/>
  <c r="AL28" i="61"/>
  <c r="AE28" i="61"/>
  <c r="AI28" i="61" s="1"/>
  <c r="V28" i="61"/>
  <c r="W28" i="61" s="1"/>
  <c r="S28" i="61"/>
  <c r="P28" i="61"/>
  <c r="AL27" i="61"/>
  <c r="AE27" i="61"/>
  <c r="AI27" i="61" s="1"/>
  <c r="V27" i="61"/>
  <c r="W27" i="61"/>
  <c r="S27" i="61"/>
  <c r="R27" i="61" s="1"/>
  <c r="Y27" i="61" s="1"/>
  <c r="P27" i="61"/>
  <c r="AL26" i="61"/>
  <c r="AE26" i="61"/>
  <c r="AI26" i="61" s="1"/>
  <c r="V26" i="61"/>
  <c r="S26" i="61"/>
  <c r="P26" i="61"/>
  <c r="AL25" i="61"/>
  <c r="AE25" i="61"/>
  <c r="AI25" i="61" s="1"/>
  <c r="V25" i="61"/>
  <c r="W25" i="61"/>
  <c r="S25" i="61"/>
  <c r="P25" i="61"/>
  <c r="AL24" i="61"/>
  <c r="AE24" i="61"/>
  <c r="AI24" i="61" s="1"/>
  <c r="V24" i="61"/>
  <c r="W24" i="61" s="1"/>
  <c r="S24" i="61"/>
  <c r="P24" i="61"/>
  <c r="AL23" i="61"/>
  <c r="AE23" i="61"/>
  <c r="AI23" i="61" s="1"/>
  <c r="V23" i="61"/>
  <c r="W23" i="61"/>
  <c r="S23" i="61"/>
  <c r="R23" i="61" s="1"/>
  <c r="P23" i="61"/>
  <c r="AL22" i="61"/>
  <c r="AE22" i="61"/>
  <c r="AI22" i="61" s="1"/>
  <c r="V22" i="61"/>
  <c r="W22" i="61" s="1"/>
  <c r="S22" i="61"/>
  <c r="P22" i="61"/>
  <c r="AL21" i="61"/>
  <c r="AE21" i="61"/>
  <c r="AI21" i="61" s="1"/>
  <c r="V21" i="61"/>
  <c r="W21" i="61"/>
  <c r="S21" i="61"/>
  <c r="Z21" i="61" s="1"/>
  <c r="P21" i="61"/>
  <c r="AL20" i="61"/>
  <c r="AE20" i="61"/>
  <c r="AI20" i="61" s="1"/>
  <c r="AM19" i="61" s="1"/>
  <c r="AN19" i="61" s="1"/>
  <c r="AO19" i="61" s="1"/>
  <c r="V20" i="61"/>
  <c r="W20" i="61" s="1"/>
  <c r="S20" i="61"/>
  <c r="P20" i="61"/>
  <c r="AL19" i="61"/>
  <c r="AE19" i="61"/>
  <c r="AI19" i="61" s="1"/>
  <c r="V19" i="61"/>
  <c r="W19" i="61"/>
  <c r="S19" i="61"/>
  <c r="P19" i="61"/>
  <c r="AL18" i="61"/>
  <c r="AE18" i="61"/>
  <c r="AI18" i="61" s="1"/>
  <c r="V18" i="61"/>
  <c r="W18" i="61" s="1"/>
  <c r="S18" i="61"/>
  <c r="P18" i="61"/>
  <c r="AL17" i="61"/>
  <c r="AE17" i="61"/>
  <c r="AI17" i="61" s="1"/>
  <c r="AM16" i="61" s="1"/>
  <c r="AN16" i="61" s="1"/>
  <c r="AO16" i="61" s="1"/>
  <c r="V17" i="61"/>
  <c r="W17" i="61"/>
  <c r="S17" i="61"/>
  <c r="R17" i="61" s="1"/>
  <c r="T17" i="61" s="1"/>
  <c r="P17" i="61"/>
  <c r="AL16" i="61"/>
  <c r="AE16" i="61"/>
  <c r="AI16" i="61" s="1"/>
  <c r="V16" i="61"/>
  <c r="W16" i="61" s="1"/>
  <c r="S16" i="61"/>
  <c r="P16" i="61"/>
  <c r="AL15" i="61"/>
  <c r="AE15" i="61"/>
  <c r="AI15" i="61" s="1"/>
  <c r="V15" i="61"/>
  <c r="W15" i="61"/>
  <c r="S15" i="61"/>
  <c r="R15" i="61" s="1"/>
  <c r="P15" i="61"/>
  <c r="AL14" i="61"/>
  <c r="AE14" i="61"/>
  <c r="AI14" i="61" s="1"/>
  <c r="V14" i="61"/>
  <c r="W14" i="61" s="1"/>
  <c r="S14" i="61"/>
  <c r="P14" i="61"/>
  <c r="AL13" i="61"/>
  <c r="AE13" i="61"/>
  <c r="AI13" i="61" s="1"/>
  <c r="V13" i="61"/>
  <c r="W13" i="61"/>
  <c r="S13" i="61"/>
  <c r="Z13" i="61" s="1"/>
  <c r="P13" i="61"/>
  <c r="AL12" i="61"/>
  <c r="AE12" i="61"/>
  <c r="AI12" i="61" s="1"/>
  <c r="V12" i="61"/>
  <c r="W12" i="61" s="1"/>
  <c r="S12" i="61"/>
  <c r="P12" i="61"/>
  <c r="AL11" i="61"/>
  <c r="AE11" i="61"/>
  <c r="AI11" i="61" s="1"/>
  <c r="V11" i="61"/>
  <c r="W11" i="61"/>
  <c r="S11" i="61"/>
  <c r="R11" i="61" s="1"/>
  <c r="Y11" i="61" s="1"/>
  <c r="P11" i="61"/>
  <c r="AL10" i="61"/>
  <c r="AE10" i="61"/>
  <c r="AI10" i="61" s="1"/>
  <c r="V10" i="61"/>
  <c r="W10" i="61"/>
  <c r="S10" i="61"/>
  <c r="P10" i="61"/>
  <c r="AL9" i="61"/>
  <c r="AE9" i="61"/>
  <c r="AI9" i="61" s="1"/>
  <c r="V9" i="61"/>
  <c r="W9" i="61" s="1"/>
  <c r="S9" i="61"/>
  <c r="R9" i="61" s="1"/>
  <c r="P9" i="61"/>
  <c r="AL8" i="61"/>
  <c r="AE8" i="61"/>
  <c r="AI8" i="61" s="1"/>
  <c r="V8" i="61"/>
  <c r="W8" i="61"/>
  <c r="S8" i="61"/>
  <c r="P8" i="61"/>
  <c r="AL7" i="61"/>
  <c r="AE7" i="61"/>
  <c r="AI7" i="61" s="1"/>
  <c r="AM7" i="61" s="1"/>
  <c r="AN7" i="61" s="1"/>
  <c r="AO7" i="61" s="1"/>
  <c r="V7" i="61"/>
  <c r="W7" i="61" s="1"/>
  <c r="S7" i="61"/>
  <c r="R7" i="61" s="1"/>
  <c r="T7" i="61" s="1"/>
  <c r="P7" i="61"/>
  <c r="AL6" i="61"/>
  <c r="AE6" i="61"/>
  <c r="AI6" i="61" s="1"/>
  <c r="V6" i="61"/>
  <c r="W6" i="61"/>
  <c r="S6" i="61"/>
  <c r="P6" i="61"/>
  <c r="AL5" i="61"/>
  <c r="AE5" i="61"/>
  <c r="AI5" i="61" s="1"/>
  <c r="V5" i="61"/>
  <c r="S5" i="61"/>
  <c r="R5" i="61" s="1"/>
  <c r="P5" i="61"/>
  <c r="AL4" i="61"/>
  <c r="AE4" i="61"/>
  <c r="AI4" i="61" s="1"/>
  <c r="AM4" i="61" s="1"/>
  <c r="V4" i="61"/>
  <c r="W4" i="61"/>
  <c r="S4" i="61"/>
  <c r="P4" i="61"/>
  <c r="AL3" i="61"/>
  <c r="AE3" i="61"/>
  <c r="AI3" i="61" s="1"/>
  <c r="AJ3" i="61"/>
  <c r="V3" i="61"/>
  <c r="W3" i="61" s="1"/>
  <c r="S3" i="61"/>
  <c r="P3" i="61"/>
  <c r="AG38" i="29"/>
  <c r="AG37" i="29"/>
  <c r="AE35" i="29"/>
  <c r="AI35" i="29" s="1"/>
  <c r="AJ35" i="29"/>
  <c r="AE34" i="29"/>
  <c r="AI34" i="29" s="1"/>
  <c r="AJ34" i="29" s="1"/>
  <c r="AE33" i="29"/>
  <c r="AI33" i="29" s="1"/>
  <c r="AJ33" i="29" s="1"/>
  <c r="AJ37" i="29" s="1"/>
  <c r="AJ38" i="29" s="1"/>
  <c r="AE32" i="29"/>
  <c r="AI32" i="29" s="1"/>
  <c r="AJ32" i="29" s="1"/>
  <c r="AE31" i="29"/>
  <c r="AI31" i="29" s="1"/>
  <c r="AJ31" i="29"/>
  <c r="AE30" i="29"/>
  <c r="AI30" i="29" s="1"/>
  <c r="AJ30" i="29" s="1"/>
  <c r="AE29" i="29"/>
  <c r="AI29" i="29" s="1"/>
  <c r="AJ29" i="29"/>
  <c r="AE28" i="29"/>
  <c r="AI28" i="29" s="1"/>
  <c r="AJ28" i="29" s="1"/>
  <c r="AE27" i="29"/>
  <c r="AI27" i="29" s="1"/>
  <c r="AJ27" i="29" s="1"/>
  <c r="AE26" i="29"/>
  <c r="AI26" i="29" s="1"/>
  <c r="AJ26" i="29" s="1"/>
  <c r="AE25" i="29"/>
  <c r="AI25" i="29" s="1"/>
  <c r="AJ25" i="29"/>
  <c r="AE24" i="29"/>
  <c r="AI24" i="29" s="1"/>
  <c r="AJ24" i="29"/>
  <c r="AE23" i="29"/>
  <c r="AI23" i="29" s="1"/>
  <c r="AJ23" i="29" s="1"/>
  <c r="AE22" i="29"/>
  <c r="AI22" i="29" s="1"/>
  <c r="AJ22" i="29" s="1"/>
  <c r="AE21" i="29"/>
  <c r="AI21" i="29" s="1"/>
  <c r="AJ21" i="29" s="1"/>
  <c r="AE20" i="29"/>
  <c r="AI20" i="29" s="1"/>
  <c r="AJ20" i="29" s="1"/>
  <c r="AE19" i="29"/>
  <c r="AI19" i="29" s="1"/>
  <c r="AJ19" i="29"/>
  <c r="AE18" i="29"/>
  <c r="AI18" i="29" s="1"/>
  <c r="AJ18" i="29" s="1"/>
  <c r="AE17" i="29"/>
  <c r="AI17" i="29" s="1"/>
  <c r="AJ17" i="29"/>
  <c r="AE16" i="29"/>
  <c r="AI16" i="29" s="1"/>
  <c r="AJ16" i="29" s="1"/>
  <c r="AE15" i="29"/>
  <c r="AI15" i="29" s="1"/>
  <c r="AJ15" i="29" s="1"/>
  <c r="AE14" i="29"/>
  <c r="AI14" i="29" s="1"/>
  <c r="AJ14" i="29" s="1"/>
  <c r="AE13" i="29"/>
  <c r="AI13" i="29" s="1"/>
  <c r="AJ13" i="29" s="1"/>
  <c r="AE12" i="29"/>
  <c r="AI12" i="29" s="1"/>
  <c r="AJ12" i="29" s="1"/>
  <c r="AE11" i="29"/>
  <c r="AI11" i="29" s="1"/>
  <c r="AJ11" i="29" s="1"/>
  <c r="AE10" i="29"/>
  <c r="AI10" i="29" s="1"/>
  <c r="AJ10" i="29" s="1"/>
  <c r="AE9" i="29"/>
  <c r="AI9" i="29" s="1"/>
  <c r="AJ9" i="29" s="1"/>
  <c r="AE8" i="29"/>
  <c r="AI8" i="29"/>
  <c r="AJ8" i="29" s="1"/>
  <c r="AE7" i="29"/>
  <c r="AI7" i="29" s="1"/>
  <c r="AJ7" i="29" s="1"/>
  <c r="AE6" i="29"/>
  <c r="AI6" i="29" s="1"/>
  <c r="AJ6" i="29" s="1"/>
  <c r="AE5" i="29"/>
  <c r="AI5" i="29" s="1"/>
  <c r="AJ5" i="29" s="1"/>
  <c r="AE4" i="29"/>
  <c r="AI4" i="29"/>
  <c r="AJ4" i="29" s="1"/>
  <c r="AG37" i="44"/>
  <c r="AG36" i="44"/>
  <c r="AE34" i="44"/>
  <c r="AI34" i="44"/>
  <c r="AJ34" i="44" s="1"/>
  <c r="AL33" i="44"/>
  <c r="AE33" i="44"/>
  <c r="AI33" i="44" s="1"/>
  <c r="AJ33" i="44" s="1"/>
  <c r="AL32" i="44"/>
  <c r="AE32" i="44"/>
  <c r="AI32" i="44" s="1"/>
  <c r="AJ32" i="44" s="1"/>
  <c r="AL31" i="44"/>
  <c r="AE31" i="44"/>
  <c r="AI31" i="44" s="1"/>
  <c r="AJ31" i="44" s="1"/>
  <c r="AL30" i="44"/>
  <c r="AE30" i="44"/>
  <c r="AI30" i="44" s="1"/>
  <c r="AL29" i="44"/>
  <c r="AE29" i="44"/>
  <c r="AI29" i="44"/>
  <c r="AJ29" i="44" s="1"/>
  <c r="AL28" i="44"/>
  <c r="AE28" i="44"/>
  <c r="AI28" i="44" s="1"/>
  <c r="AJ28" i="44" s="1"/>
  <c r="AL27" i="44"/>
  <c r="AE27" i="44"/>
  <c r="AI27" i="44" s="1"/>
  <c r="AJ27" i="44" s="1"/>
  <c r="AL26" i="44"/>
  <c r="AE26" i="44"/>
  <c r="AI26" i="44"/>
  <c r="AJ26" i="44" s="1"/>
  <c r="AL25" i="44"/>
  <c r="AE25" i="44"/>
  <c r="AI25" i="44" s="1"/>
  <c r="AJ25" i="44" s="1"/>
  <c r="AL24" i="44"/>
  <c r="AE24" i="44"/>
  <c r="AI24" i="44" s="1"/>
  <c r="AJ24" i="44" s="1"/>
  <c r="AL23" i="44"/>
  <c r="AE23" i="44"/>
  <c r="AI23" i="44"/>
  <c r="AJ23" i="44" s="1"/>
  <c r="AL22" i="44"/>
  <c r="AE22" i="44"/>
  <c r="AI22" i="44" s="1"/>
  <c r="AJ22" i="44" s="1"/>
  <c r="AL21" i="44"/>
  <c r="AE21" i="44"/>
  <c r="AI21" i="44" s="1"/>
  <c r="AJ21" i="44" s="1"/>
  <c r="AL20" i="44"/>
  <c r="AE20" i="44"/>
  <c r="AI20" i="44" s="1"/>
  <c r="AJ20" i="44" s="1"/>
  <c r="AL19" i="44"/>
  <c r="AE19" i="44"/>
  <c r="AI19" i="44" s="1"/>
  <c r="AJ19" i="44" s="1"/>
  <c r="AL18" i="44"/>
  <c r="AE18" i="44"/>
  <c r="AI18" i="44" s="1"/>
  <c r="AJ18" i="44" s="1"/>
  <c r="AL17" i="44"/>
  <c r="AE17" i="44"/>
  <c r="AI17" i="44"/>
  <c r="AJ17" i="44" s="1"/>
  <c r="AL16" i="44"/>
  <c r="AE16" i="44"/>
  <c r="AI16" i="44" s="1"/>
  <c r="AJ16" i="44" s="1"/>
  <c r="AL15" i="44"/>
  <c r="AE15" i="44"/>
  <c r="AI15" i="44" s="1"/>
  <c r="AJ15" i="44" s="1"/>
  <c r="AL14" i="44"/>
  <c r="AE14" i="44"/>
  <c r="AI14" i="44"/>
  <c r="AJ14" i="44" s="1"/>
  <c r="AL13" i="44"/>
  <c r="AE13" i="44"/>
  <c r="AI13" i="44" s="1"/>
  <c r="AJ13" i="44" s="1"/>
  <c r="AL12" i="44"/>
  <c r="AE12" i="44"/>
  <c r="AI12" i="44" s="1"/>
  <c r="AJ12" i="44" s="1"/>
  <c r="AL11" i="44"/>
  <c r="AE11" i="44"/>
  <c r="AI11" i="44"/>
  <c r="AJ11" i="44" s="1"/>
  <c r="AL10" i="44"/>
  <c r="AE10" i="44"/>
  <c r="AI10" i="44" s="1"/>
  <c r="AJ10" i="44" s="1"/>
  <c r="AL9" i="44"/>
  <c r="AE9" i="44"/>
  <c r="AI9" i="44" s="1"/>
  <c r="AJ9" i="44" s="1"/>
  <c r="AL8" i="44"/>
  <c r="AE8" i="44"/>
  <c r="AI8" i="44" s="1"/>
  <c r="AJ8" i="44" s="1"/>
  <c r="AL7" i="44"/>
  <c r="AE7" i="44"/>
  <c r="AI7" i="44" s="1"/>
  <c r="AJ7" i="44" s="1"/>
  <c r="AL6" i="44"/>
  <c r="AE6" i="44"/>
  <c r="AI6" i="44" s="1"/>
  <c r="AJ6" i="44" s="1"/>
  <c r="AL5" i="44"/>
  <c r="AE5" i="44"/>
  <c r="AI5" i="44"/>
  <c r="AJ5" i="44" s="1"/>
  <c r="AL4" i="44"/>
  <c r="AE4" i="44"/>
  <c r="AI4" i="44" s="1"/>
  <c r="AJ4" i="44" s="1"/>
  <c r="AL3" i="44"/>
  <c r="AE3" i="44"/>
  <c r="AI3" i="44" s="1"/>
  <c r="AJ3" i="44" s="1"/>
  <c r="AG37" i="45"/>
  <c r="AG36" i="45"/>
  <c r="AE34" i="45"/>
  <c r="AI34" i="45" s="1"/>
  <c r="AJ34" i="45"/>
  <c r="AL33" i="45"/>
  <c r="AE33" i="45"/>
  <c r="AI33" i="45" s="1"/>
  <c r="AJ33" i="45" s="1"/>
  <c r="AL32" i="45"/>
  <c r="AE32" i="45"/>
  <c r="AI32" i="45" s="1"/>
  <c r="AJ32" i="45"/>
  <c r="AL31" i="45"/>
  <c r="AE31" i="45"/>
  <c r="AI31" i="45" s="1"/>
  <c r="AJ31" i="45" s="1"/>
  <c r="AL30" i="45"/>
  <c r="AE30" i="45"/>
  <c r="AI30" i="45" s="1"/>
  <c r="AJ30" i="45" s="1"/>
  <c r="AL29" i="45"/>
  <c r="AE29" i="45"/>
  <c r="AI29" i="45" s="1"/>
  <c r="AJ29" i="45" s="1"/>
  <c r="AL28" i="45"/>
  <c r="AE28" i="45"/>
  <c r="AI28" i="45" s="1"/>
  <c r="AJ28" i="45" s="1"/>
  <c r="AL27" i="45"/>
  <c r="AE27" i="45"/>
  <c r="AI27" i="45" s="1"/>
  <c r="AJ27" i="45" s="1"/>
  <c r="AL26" i="45"/>
  <c r="AE26" i="45"/>
  <c r="AI26" i="45" s="1"/>
  <c r="AJ26" i="45" s="1"/>
  <c r="AL25" i="45"/>
  <c r="AE25" i="45"/>
  <c r="AI25" i="45" s="1"/>
  <c r="AJ25" i="45" s="1"/>
  <c r="AL24" i="45"/>
  <c r="AE24" i="45"/>
  <c r="AI24" i="45" s="1"/>
  <c r="AJ24" i="45" s="1"/>
  <c r="AL23" i="45"/>
  <c r="AE23" i="45"/>
  <c r="AI23" i="45" s="1"/>
  <c r="AJ23" i="45" s="1"/>
  <c r="AL22" i="45"/>
  <c r="AE22" i="45"/>
  <c r="AI22" i="45" s="1"/>
  <c r="AJ22" i="45" s="1"/>
  <c r="AL21" i="45"/>
  <c r="AE21" i="45"/>
  <c r="AI21" i="45" s="1"/>
  <c r="AJ21" i="45"/>
  <c r="AL20" i="45"/>
  <c r="AE20" i="45"/>
  <c r="AI20" i="45" s="1"/>
  <c r="AJ20" i="45"/>
  <c r="AL19" i="45"/>
  <c r="AE19" i="45"/>
  <c r="AI19" i="45" s="1"/>
  <c r="AJ19" i="45" s="1"/>
  <c r="AL18" i="45"/>
  <c r="AE18" i="45"/>
  <c r="AI18" i="45" s="1"/>
  <c r="AJ18" i="45"/>
  <c r="AL17" i="45"/>
  <c r="AE17" i="45"/>
  <c r="AI17" i="45" s="1"/>
  <c r="AJ17" i="45"/>
  <c r="AL16" i="45"/>
  <c r="AE16" i="45"/>
  <c r="AI16" i="45" s="1"/>
  <c r="AJ16" i="45" s="1"/>
  <c r="AL15" i="45"/>
  <c r="AE15" i="45"/>
  <c r="AI15" i="45" s="1"/>
  <c r="AJ15" i="45" s="1"/>
  <c r="AL14" i="45"/>
  <c r="AE14" i="45"/>
  <c r="AI14" i="45" s="1"/>
  <c r="AJ14" i="45" s="1"/>
  <c r="AL13" i="45"/>
  <c r="AE13" i="45"/>
  <c r="AI13" i="45" s="1"/>
  <c r="AJ13" i="45" s="1"/>
  <c r="AL12" i="45"/>
  <c r="AE12" i="45"/>
  <c r="AI12" i="45" s="1"/>
  <c r="AJ12" i="45"/>
  <c r="AL11" i="45"/>
  <c r="AE11" i="45"/>
  <c r="AI11" i="45" s="1"/>
  <c r="AJ11" i="45" s="1"/>
  <c r="AL10" i="45"/>
  <c r="AE10" i="45"/>
  <c r="AI10" i="45" s="1"/>
  <c r="AJ10" i="45" s="1"/>
  <c r="AL9" i="45"/>
  <c r="AE9" i="45"/>
  <c r="AI9" i="45" s="1"/>
  <c r="AJ9" i="45" s="1"/>
  <c r="AL8" i="45"/>
  <c r="AE8" i="45"/>
  <c r="AI8" i="45" s="1"/>
  <c r="AJ8" i="45"/>
  <c r="AL7" i="45"/>
  <c r="AE7" i="45"/>
  <c r="AI7" i="45" s="1"/>
  <c r="AJ7" i="45" s="1"/>
  <c r="AL6" i="45"/>
  <c r="AE6" i="45"/>
  <c r="AI6" i="45" s="1"/>
  <c r="AJ6" i="45" s="1"/>
  <c r="AL5" i="45"/>
  <c r="AE5" i="45"/>
  <c r="AI5" i="45" s="1"/>
  <c r="AJ5" i="45"/>
  <c r="AL4" i="45"/>
  <c r="AE4" i="45"/>
  <c r="AI4" i="45" s="1"/>
  <c r="AJ4" i="45" s="1"/>
  <c r="AL3" i="45"/>
  <c r="AE3" i="45"/>
  <c r="AI3" i="45" s="1"/>
  <c r="AJ3" i="45" s="1"/>
  <c r="AG37" i="46"/>
  <c r="AG36" i="46"/>
  <c r="AE34" i="46"/>
  <c r="AI34" i="46"/>
  <c r="AJ34" i="46"/>
  <c r="AL33" i="46"/>
  <c r="AE33" i="46"/>
  <c r="AI33" i="46" s="1"/>
  <c r="AJ33" i="46" s="1"/>
  <c r="AL32" i="46"/>
  <c r="AE32" i="46"/>
  <c r="AI32" i="46"/>
  <c r="AJ32" i="46" s="1"/>
  <c r="AL31" i="46"/>
  <c r="AE31" i="46"/>
  <c r="AI31" i="46"/>
  <c r="AJ31" i="46" s="1"/>
  <c r="AL30" i="46"/>
  <c r="AE30" i="46"/>
  <c r="AI30" i="46" s="1"/>
  <c r="AJ30" i="46" s="1"/>
  <c r="AL29" i="46"/>
  <c r="AE29" i="46"/>
  <c r="AI29" i="46" s="1"/>
  <c r="AL28" i="46"/>
  <c r="AE28" i="46"/>
  <c r="AI28" i="46"/>
  <c r="AJ28" i="46" s="1"/>
  <c r="AL27" i="46"/>
  <c r="AE27" i="46"/>
  <c r="AI27" i="46"/>
  <c r="AJ27" i="46" s="1"/>
  <c r="AL26" i="46"/>
  <c r="AE26" i="46"/>
  <c r="AI26" i="46" s="1"/>
  <c r="AJ26" i="46" s="1"/>
  <c r="AL25" i="46"/>
  <c r="AE25" i="46"/>
  <c r="AI25" i="46"/>
  <c r="AJ25" i="46" s="1"/>
  <c r="AL24" i="46"/>
  <c r="AE24" i="46"/>
  <c r="AI24" i="46"/>
  <c r="AJ24" i="46" s="1"/>
  <c r="AL23" i="46"/>
  <c r="AE23" i="46"/>
  <c r="AI23" i="46"/>
  <c r="AJ23" i="46" s="1"/>
  <c r="AL22" i="46"/>
  <c r="AE22" i="46"/>
  <c r="AI22" i="46" s="1"/>
  <c r="AJ22" i="46" s="1"/>
  <c r="AL21" i="46"/>
  <c r="AE21" i="46"/>
  <c r="AI21" i="46"/>
  <c r="AJ21" i="46" s="1"/>
  <c r="AL20" i="46"/>
  <c r="AE20" i="46"/>
  <c r="AI20" i="46"/>
  <c r="AJ20" i="46" s="1"/>
  <c r="AL19" i="46"/>
  <c r="AE19" i="46"/>
  <c r="AI19" i="46"/>
  <c r="AJ19" i="46" s="1"/>
  <c r="AL18" i="46"/>
  <c r="AE18" i="46"/>
  <c r="AI18" i="46" s="1"/>
  <c r="AJ18" i="46" s="1"/>
  <c r="AL17" i="46"/>
  <c r="AE17" i="46"/>
  <c r="AI17" i="46" s="1"/>
  <c r="AL16" i="46"/>
  <c r="AE16" i="46"/>
  <c r="AI16" i="46"/>
  <c r="AJ16" i="46" s="1"/>
  <c r="AL15" i="46"/>
  <c r="AE15" i="46"/>
  <c r="AI15" i="46"/>
  <c r="AJ15" i="46" s="1"/>
  <c r="AL14" i="46"/>
  <c r="AE14" i="46"/>
  <c r="AI14" i="46" s="1"/>
  <c r="AJ14" i="46" s="1"/>
  <c r="AL13" i="46"/>
  <c r="AE13" i="46"/>
  <c r="AI13" i="46" s="1"/>
  <c r="AJ13" i="46" s="1"/>
  <c r="AL12" i="46"/>
  <c r="AE12" i="46"/>
  <c r="AI12" i="46"/>
  <c r="AJ12" i="46" s="1"/>
  <c r="AL11" i="46"/>
  <c r="AE11" i="46"/>
  <c r="AI11" i="46"/>
  <c r="AJ11" i="46" s="1"/>
  <c r="AL10" i="46"/>
  <c r="AE10" i="46"/>
  <c r="AI10" i="46" s="1"/>
  <c r="AJ10" i="46" s="1"/>
  <c r="AL9" i="46"/>
  <c r="AE9" i="46"/>
  <c r="AI9" i="46"/>
  <c r="AJ9" i="46" s="1"/>
  <c r="AL8" i="46"/>
  <c r="AE8" i="46"/>
  <c r="AI8" i="46"/>
  <c r="AJ8" i="46" s="1"/>
  <c r="AL7" i="46"/>
  <c r="AE7" i="46"/>
  <c r="AI7" i="46"/>
  <c r="AJ7" i="46" s="1"/>
  <c r="AL6" i="46"/>
  <c r="AE6" i="46"/>
  <c r="AI6" i="46" s="1"/>
  <c r="AJ6" i="46" s="1"/>
  <c r="AL5" i="46"/>
  <c r="AE5" i="46"/>
  <c r="AI5" i="46"/>
  <c r="AJ5" i="46" s="1"/>
  <c r="AL4" i="46"/>
  <c r="AE4" i="46"/>
  <c r="AI4" i="46"/>
  <c r="AJ4" i="46" s="1"/>
  <c r="AL3" i="46"/>
  <c r="AE3" i="46"/>
  <c r="AI3" i="46"/>
  <c r="AJ3" i="46" s="1"/>
  <c r="AG37" i="47"/>
  <c r="AG36" i="47"/>
  <c r="AE34" i="47"/>
  <c r="AI34" i="47"/>
  <c r="AJ34" i="47"/>
  <c r="AL33" i="47"/>
  <c r="AE33" i="47"/>
  <c r="AI33" i="47" s="1"/>
  <c r="AJ33" i="47" s="1"/>
  <c r="AL32" i="47"/>
  <c r="AE32" i="47"/>
  <c r="AI32" i="47" s="1"/>
  <c r="AJ32" i="47"/>
  <c r="AL31" i="47"/>
  <c r="AE31" i="47"/>
  <c r="AI31" i="47" s="1"/>
  <c r="AJ31" i="47"/>
  <c r="AL30" i="47"/>
  <c r="AE30" i="47"/>
  <c r="AI30" i="47" s="1"/>
  <c r="AJ30" i="47"/>
  <c r="AL29" i="47"/>
  <c r="AE29" i="47"/>
  <c r="AI29" i="47" s="1"/>
  <c r="AJ29" i="47" s="1"/>
  <c r="AL28" i="47"/>
  <c r="AE28" i="47"/>
  <c r="AI28" i="47" s="1"/>
  <c r="AJ28" i="47" s="1"/>
  <c r="AL27" i="47"/>
  <c r="AE27" i="47"/>
  <c r="AI27" i="47" s="1"/>
  <c r="AJ27" i="47" s="1"/>
  <c r="AL26" i="47"/>
  <c r="AE26" i="47"/>
  <c r="AI26" i="47" s="1"/>
  <c r="AJ26" i="47" s="1"/>
  <c r="AL25" i="47"/>
  <c r="AE25" i="47"/>
  <c r="AI25" i="47" s="1"/>
  <c r="AJ25" i="47" s="1"/>
  <c r="AL24" i="47"/>
  <c r="AE24" i="47"/>
  <c r="AI24" i="47" s="1"/>
  <c r="AJ24" i="47" s="1"/>
  <c r="AL23" i="47"/>
  <c r="AE23" i="47"/>
  <c r="AI23" i="47" s="1"/>
  <c r="AJ23" i="47" s="1"/>
  <c r="AL22" i="47"/>
  <c r="AE22" i="47"/>
  <c r="AI22" i="47" s="1"/>
  <c r="AJ22" i="47" s="1"/>
  <c r="AL21" i="47"/>
  <c r="AE21" i="47"/>
  <c r="AI21" i="47" s="1"/>
  <c r="AJ21" i="47" s="1"/>
  <c r="AL20" i="47"/>
  <c r="AE20" i="47"/>
  <c r="AI20" i="47" s="1"/>
  <c r="AJ20" i="47" s="1"/>
  <c r="AL19" i="47"/>
  <c r="AE19" i="47"/>
  <c r="AI19" i="47" s="1"/>
  <c r="AJ19" i="47" s="1"/>
  <c r="AL18" i="47"/>
  <c r="AE18" i="47"/>
  <c r="AI18" i="47" s="1"/>
  <c r="AJ18" i="47" s="1"/>
  <c r="AL17" i="47"/>
  <c r="AE17" i="47"/>
  <c r="AI17" i="47" s="1"/>
  <c r="AJ17" i="47" s="1"/>
  <c r="AL16" i="47"/>
  <c r="AE16" i="47"/>
  <c r="AI16" i="47" s="1"/>
  <c r="AJ16" i="47" s="1"/>
  <c r="AL15" i="47"/>
  <c r="AE15" i="47"/>
  <c r="AI15" i="47" s="1"/>
  <c r="AJ15" i="47" s="1"/>
  <c r="AL14" i="47"/>
  <c r="AE14" i="47"/>
  <c r="AI14" i="47" s="1"/>
  <c r="AJ14" i="47" s="1"/>
  <c r="AL13" i="47"/>
  <c r="AE13" i="47"/>
  <c r="AI13" i="47" s="1"/>
  <c r="AJ13" i="47" s="1"/>
  <c r="AL12" i="47"/>
  <c r="AE12" i="47"/>
  <c r="AI12" i="47" s="1"/>
  <c r="AJ12" i="47" s="1"/>
  <c r="AL11" i="47"/>
  <c r="AE11" i="47"/>
  <c r="AI11" i="47" s="1"/>
  <c r="AJ11" i="47" s="1"/>
  <c r="AL10" i="47"/>
  <c r="AE10" i="47"/>
  <c r="AI10" i="47" s="1"/>
  <c r="AJ10" i="47" s="1"/>
  <c r="AL9" i="47"/>
  <c r="AE9" i="47"/>
  <c r="AI9" i="47" s="1"/>
  <c r="AJ9" i="47" s="1"/>
  <c r="AL8" i="47"/>
  <c r="AE8" i="47"/>
  <c r="AI8" i="47" s="1"/>
  <c r="AJ8" i="47" s="1"/>
  <c r="AL7" i="47"/>
  <c r="AE7" i="47"/>
  <c r="AI7" i="47" s="1"/>
  <c r="AJ7" i="47" s="1"/>
  <c r="AL6" i="47"/>
  <c r="AE6" i="47"/>
  <c r="AI6" i="47" s="1"/>
  <c r="AJ6" i="47" s="1"/>
  <c r="AL5" i="47"/>
  <c r="AE5" i="47"/>
  <c r="AI5" i="47" s="1"/>
  <c r="AJ5" i="47" s="1"/>
  <c r="AL4" i="47"/>
  <c r="AE4" i="47"/>
  <c r="AI4" i="47" s="1"/>
  <c r="AJ4" i="47" s="1"/>
  <c r="AL3" i="47"/>
  <c r="AE3" i="47"/>
  <c r="AI3" i="47" s="1"/>
  <c r="AJ3" i="47" s="1"/>
  <c r="AG37" i="48"/>
  <c r="AG36" i="48"/>
  <c r="AE34" i="48"/>
  <c r="AI34" i="48"/>
  <c r="AJ34" i="48" s="1"/>
  <c r="AL33" i="48"/>
  <c r="AE33" i="48"/>
  <c r="AI33" i="48" s="1"/>
  <c r="AJ33" i="48" s="1"/>
  <c r="AL32" i="48"/>
  <c r="AE32" i="48"/>
  <c r="AI32" i="48" s="1"/>
  <c r="AJ32" i="48" s="1"/>
  <c r="AL31" i="48"/>
  <c r="AE31" i="48"/>
  <c r="AI31" i="48" s="1"/>
  <c r="AJ31" i="48" s="1"/>
  <c r="AL30" i="48"/>
  <c r="AE30" i="48"/>
  <c r="AI30" i="48"/>
  <c r="AL29" i="48"/>
  <c r="AE29" i="48"/>
  <c r="AI29" i="48"/>
  <c r="AJ29" i="48" s="1"/>
  <c r="AL28" i="48"/>
  <c r="AE28" i="48"/>
  <c r="AI28" i="48" s="1"/>
  <c r="AJ28" i="48" s="1"/>
  <c r="AL27" i="48"/>
  <c r="AE27" i="48"/>
  <c r="AI27" i="48"/>
  <c r="AL26" i="48"/>
  <c r="AE26" i="48"/>
  <c r="AI26" i="48"/>
  <c r="AJ26" i="48" s="1"/>
  <c r="AL25" i="48"/>
  <c r="AE25" i="48"/>
  <c r="AI25" i="48"/>
  <c r="AJ25" i="48" s="1"/>
  <c r="AL24" i="48"/>
  <c r="AE24" i="48"/>
  <c r="AI24" i="48" s="1"/>
  <c r="AJ24" i="48" s="1"/>
  <c r="AL23" i="48"/>
  <c r="AE23" i="48"/>
  <c r="AI23" i="48"/>
  <c r="AJ23" i="48" s="1"/>
  <c r="AL22" i="48"/>
  <c r="AE22" i="48"/>
  <c r="AI22" i="48"/>
  <c r="AJ22" i="48" s="1"/>
  <c r="AL21" i="48"/>
  <c r="AE21" i="48"/>
  <c r="AI21" i="48" s="1"/>
  <c r="AJ21" i="48" s="1"/>
  <c r="AL20" i="48"/>
  <c r="AE20" i="48"/>
  <c r="AI20" i="48" s="1"/>
  <c r="AJ20" i="48" s="1"/>
  <c r="AL19" i="48"/>
  <c r="AE19" i="48"/>
  <c r="AI19" i="48"/>
  <c r="AJ19" i="48" s="1"/>
  <c r="AL18" i="48"/>
  <c r="AE18" i="48"/>
  <c r="AI18" i="48" s="1"/>
  <c r="AJ18" i="48" s="1"/>
  <c r="AL17" i="48"/>
  <c r="AE17" i="48"/>
  <c r="AI17" i="48" s="1"/>
  <c r="AJ17" i="48" s="1"/>
  <c r="AL16" i="48"/>
  <c r="AE16" i="48"/>
  <c r="AI16" i="48" s="1"/>
  <c r="AJ16" i="48" s="1"/>
  <c r="AL15" i="48"/>
  <c r="AE15" i="48"/>
  <c r="AI15" i="48" s="1"/>
  <c r="AJ15" i="48" s="1"/>
  <c r="AL14" i="48"/>
  <c r="AE14" i="48"/>
  <c r="AI14" i="48"/>
  <c r="AL13" i="48"/>
  <c r="AE13" i="48"/>
  <c r="AI13" i="48"/>
  <c r="AJ13" i="48" s="1"/>
  <c r="AL12" i="48"/>
  <c r="AE12" i="48"/>
  <c r="AI12" i="48" s="1"/>
  <c r="AJ12" i="48" s="1"/>
  <c r="AL11" i="48"/>
  <c r="AE11" i="48"/>
  <c r="AI11" i="48"/>
  <c r="AL10" i="48"/>
  <c r="AE10" i="48"/>
  <c r="AI10" i="48"/>
  <c r="AJ10" i="48" s="1"/>
  <c r="AL9" i="48"/>
  <c r="AE9" i="48"/>
  <c r="AI9" i="48" s="1"/>
  <c r="AJ9" i="48" s="1"/>
  <c r="AL8" i="48"/>
  <c r="AE8" i="48"/>
  <c r="AI8" i="48" s="1"/>
  <c r="AL7" i="48"/>
  <c r="AE7" i="48"/>
  <c r="AI7" i="48"/>
  <c r="AJ7" i="48" s="1"/>
  <c r="AL6" i="48"/>
  <c r="AE6" i="48"/>
  <c r="AI6" i="48" s="1"/>
  <c r="AJ6" i="48" s="1"/>
  <c r="AL5" i="48"/>
  <c r="AE5" i="48"/>
  <c r="AI5" i="48"/>
  <c r="AL4" i="48"/>
  <c r="AE4" i="48"/>
  <c r="AI4" i="48" s="1"/>
  <c r="AJ4" i="48" s="1"/>
  <c r="AL3" i="48"/>
  <c r="AE3" i="48"/>
  <c r="AI3" i="48" s="1"/>
  <c r="AG37" i="49"/>
  <c r="AG36" i="49"/>
  <c r="AE34" i="49"/>
  <c r="AI34" i="49" s="1"/>
  <c r="AJ34" i="49"/>
  <c r="AL33" i="49"/>
  <c r="AE33" i="49"/>
  <c r="AI33" i="49" s="1"/>
  <c r="AJ33" i="49"/>
  <c r="AL32" i="49"/>
  <c r="AE32" i="49"/>
  <c r="AI32" i="49" s="1"/>
  <c r="AJ32" i="49"/>
  <c r="AL31" i="49"/>
  <c r="AE31" i="49"/>
  <c r="AI31" i="49" s="1"/>
  <c r="AJ31" i="49" s="1"/>
  <c r="AL30" i="49"/>
  <c r="AE30" i="49"/>
  <c r="AI30" i="49" s="1"/>
  <c r="AJ30" i="49" s="1"/>
  <c r="AL29" i="49"/>
  <c r="AE29" i="49"/>
  <c r="AI29" i="49" s="1"/>
  <c r="AJ29" i="49"/>
  <c r="AL28" i="49"/>
  <c r="AE28" i="49"/>
  <c r="AI28" i="49" s="1"/>
  <c r="AJ28" i="49" s="1"/>
  <c r="AL27" i="49"/>
  <c r="AE27" i="49"/>
  <c r="AI27" i="49" s="1"/>
  <c r="AJ27" i="49" s="1"/>
  <c r="AL26" i="49"/>
  <c r="AE26" i="49"/>
  <c r="AI26" i="49" s="1"/>
  <c r="AJ26" i="49"/>
  <c r="AL25" i="49"/>
  <c r="AE25" i="49"/>
  <c r="AI25" i="49" s="1"/>
  <c r="AJ25" i="49" s="1"/>
  <c r="AL24" i="49"/>
  <c r="AE24" i="49"/>
  <c r="AI24" i="49" s="1"/>
  <c r="AL23" i="49"/>
  <c r="AE23" i="49"/>
  <c r="AI23" i="49" s="1"/>
  <c r="AJ23" i="49" s="1"/>
  <c r="AL22" i="49"/>
  <c r="AE22" i="49"/>
  <c r="AI22" i="49" s="1"/>
  <c r="AJ22" i="49" s="1"/>
  <c r="AL21" i="49"/>
  <c r="AE21" i="49"/>
  <c r="AI21" i="49" s="1"/>
  <c r="AJ21" i="49"/>
  <c r="AL20" i="49"/>
  <c r="AE20" i="49"/>
  <c r="AI20" i="49" s="1"/>
  <c r="AJ20" i="49"/>
  <c r="AL19" i="49"/>
  <c r="AE19" i="49"/>
  <c r="AI19" i="49" s="1"/>
  <c r="AJ19" i="49" s="1"/>
  <c r="AL18" i="49"/>
  <c r="AE18" i="49"/>
  <c r="AI18" i="49" s="1"/>
  <c r="AJ18" i="49"/>
  <c r="AL17" i="49"/>
  <c r="AE17" i="49"/>
  <c r="AI17" i="49" s="1"/>
  <c r="AJ17" i="49"/>
  <c r="AL16" i="49"/>
  <c r="AE16" i="49"/>
  <c r="AI16" i="49" s="1"/>
  <c r="AJ16" i="49"/>
  <c r="AL15" i="49"/>
  <c r="AE15" i="49"/>
  <c r="AI15" i="49" s="1"/>
  <c r="AJ15" i="49" s="1"/>
  <c r="AL14" i="49"/>
  <c r="AE14" i="49"/>
  <c r="AI14" i="49" s="1"/>
  <c r="AJ14" i="49" s="1"/>
  <c r="AL13" i="49"/>
  <c r="AE13" i="49"/>
  <c r="AI13" i="49" s="1"/>
  <c r="AJ13" i="49" s="1"/>
  <c r="AL12" i="49"/>
  <c r="AE12" i="49"/>
  <c r="AI12" i="49" s="1"/>
  <c r="AJ12" i="49"/>
  <c r="AL11" i="49"/>
  <c r="AE11" i="49"/>
  <c r="AI11" i="49" s="1"/>
  <c r="AJ11" i="49" s="1"/>
  <c r="AL10" i="49"/>
  <c r="AE10" i="49"/>
  <c r="AI10" i="49" s="1"/>
  <c r="AJ10" i="49" s="1"/>
  <c r="AL9" i="49"/>
  <c r="AE9" i="49"/>
  <c r="AI9" i="49" s="1"/>
  <c r="AJ9" i="49" s="1"/>
  <c r="AL8" i="49"/>
  <c r="AE8" i="49"/>
  <c r="AI8" i="49" s="1"/>
  <c r="AJ8" i="49"/>
  <c r="AL7" i="49"/>
  <c r="AE7" i="49"/>
  <c r="AI7" i="49" s="1"/>
  <c r="AJ7" i="49" s="1"/>
  <c r="AL6" i="49"/>
  <c r="AE6" i="49"/>
  <c r="AI6" i="49" s="1"/>
  <c r="AJ6" i="49" s="1"/>
  <c r="AL5" i="49"/>
  <c r="AE5" i="49"/>
  <c r="AI5" i="49" s="1"/>
  <c r="AJ5" i="49"/>
  <c r="AL4" i="49"/>
  <c r="AE4" i="49"/>
  <c r="AI4" i="49" s="1"/>
  <c r="AJ4" i="49"/>
  <c r="AL3" i="49"/>
  <c r="AE3" i="49"/>
  <c r="AI3" i="49" s="1"/>
  <c r="AJ3" i="49" s="1"/>
  <c r="AG37" i="50"/>
  <c r="AG36" i="50"/>
  <c r="AE34" i="50"/>
  <c r="AI34" i="50"/>
  <c r="AJ34" i="50"/>
  <c r="AL33" i="50"/>
  <c r="AE33" i="50"/>
  <c r="AI33" i="50" s="1"/>
  <c r="AJ33" i="50" s="1"/>
  <c r="AL32" i="50"/>
  <c r="AE32" i="50"/>
  <c r="AI32" i="50" s="1"/>
  <c r="AL31" i="50"/>
  <c r="AE31" i="50"/>
  <c r="AI31" i="50"/>
  <c r="AJ31" i="50" s="1"/>
  <c r="AL30" i="50"/>
  <c r="AE30" i="50"/>
  <c r="AI30" i="50"/>
  <c r="AJ30" i="50" s="1"/>
  <c r="AL29" i="50"/>
  <c r="AE29" i="50"/>
  <c r="AI29" i="50" s="1"/>
  <c r="AL28" i="50"/>
  <c r="AE28" i="50"/>
  <c r="AI28" i="50" s="1"/>
  <c r="AJ28" i="50" s="1"/>
  <c r="AL27" i="50"/>
  <c r="AE27" i="50"/>
  <c r="AI27" i="50"/>
  <c r="AJ27" i="50" s="1"/>
  <c r="AL26" i="50"/>
  <c r="AE26" i="50"/>
  <c r="AI26" i="50"/>
  <c r="AJ26" i="50" s="1"/>
  <c r="AL25" i="50"/>
  <c r="AE25" i="50"/>
  <c r="AI25" i="50" s="1"/>
  <c r="AJ25" i="50" s="1"/>
  <c r="AL24" i="50"/>
  <c r="AE24" i="50"/>
  <c r="AI24" i="50" s="1"/>
  <c r="AL23" i="50"/>
  <c r="AE23" i="50"/>
  <c r="AI23" i="50"/>
  <c r="AJ23" i="50" s="1"/>
  <c r="AL22" i="50"/>
  <c r="AE22" i="50"/>
  <c r="AI22" i="50"/>
  <c r="AJ22" i="50" s="1"/>
  <c r="AL21" i="50"/>
  <c r="AE21" i="50"/>
  <c r="AI21" i="50" s="1"/>
  <c r="AL20" i="50"/>
  <c r="AE20" i="50"/>
  <c r="AI20" i="50" s="1"/>
  <c r="AJ20" i="50" s="1"/>
  <c r="AL19" i="50"/>
  <c r="AE19" i="50"/>
  <c r="AI19" i="50"/>
  <c r="AJ19" i="50" s="1"/>
  <c r="AL18" i="50"/>
  <c r="AE18" i="50"/>
  <c r="AI18" i="50"/>
  <c r="AJ18" i="50" s="1"/>
  <c r="AL17" i="50"/>
  <c r="AE17" i="50"/>
  <c r="AI17" i="50" s="1"/>
  <c r="AJ17" i="50" s="1"/>
  <c r="AL16" i="50"/>
  <c r="AE16" i="50"/>
  <c r="AI16" i="50" s="1"/>
  <c r="AL15" i="50"/>
  <c r="AE15" i="50"/>
  <c r="AI15" i="50"/>
  <c r="AJ15" i="50" s="1"/>
  <c r="AL14" i="50"/>
  <c r="AE14" i="50"/>
  <c r="AI14" i="50"/>
  <c r="AJ14" i="50" s="1"/>
  <c r="AL13" i="50"/>
  <c r="AE13" i="50"/>
  <c r="AI13" i="50" s="1"/>
  <c r="AL12" i="50"/>
  <c r="AE12" i="50"/>
  <c r="AI12" i="50" s="1"/>
  <c r="AJ12" i="50" s="1"/>
  <c r="AL11" i="50"/>
  <c r="AE11" i="50"/>
  <c r="AI11" i="50"/>
  <c r="AJ11" i="50" s="1"/>
  <c r="AL10" i="50"/>
  <c r="AE10" i="50"/>
  <c r="AI10" i="50"/>
  <c r="AJ10" i="50" s="1"/>
  <c r="AL9" i="50"/>
  <c r="AE9" i="50"/>
  <c r="AI9" i="50" s="1"/>
  <c r="AJ9" i="50" s="1"/>
  <c r="AL8" i="50"/>
  <c r="AE8" i="50"/>
  <c r="AI8" i="50" s="1"/>
  <c r="AL7" i="50"/>
  <c r="AE7" i="50"/>
  <c r="AI7" i="50"/>
  <c r="AJ7" i="50" s="1"/>
  <c r="AL6" i="50"/>
  <c r="AE6" i="50"/>
  <c r="AI6" i="50"/>
  <c r="AJ6" i="50" s="1"/>
  <c r="AL5" i="50"/>
  <c r="AE5" i="50"/>
  <c r="AI5" i="50" s="1"/>
  <c r="AL4" i="50"/>
  <c r="AE4" i="50"/>
  <c r="AI4" i="50" s="1"/>
  <c r="AJ4" i="50" s="1"/>
  <c r="AL3" i="50"/>
  <c r="AE3" i="50"/>
  <c r="AI3" i="50"/>
  <c r="AJ3" i="50" s="1"/>
  <c r="AG37" i="51"/>
  <c r="AG36" i="51"/>
  <c r="AE34" i="51"/>
  <c r="AI34" i="51"/>
  <c r="AJ34" i="51"/>
  <c r="AL33" i="51"/>
  <c r="AE33" i="51"/>
  <c r="AI33" i="51" s="1"/>
  <c r="AJ33" i="51" s="1"/>
  <c r="AL32" i="51"/>
  <c r="AE32" i="51"/>
  <c r="AI32" i="51" s="1"/>
  <c r="AJ32" i="51" s="1"/>
  <c r="AL31" i="51"/>
  <c r="AE31" i="51"/>
  <c r="AI31" i="51"/>
  <c r="AJ31" i="51" s="1"/>
  <c r="AL30" i="51"/>
  <c r="AE30" i="51"/>
  <c r="AI30" i="51"/>
  <c r="AJ30" i="51" s="1"/>
  <c r="AL29" i="51"/>
  <c r="AE29" i="51"/>
  <c r="AI29" i="51" s="1"/>
  <c r="AJ29" i="51" s="1"/>
  <c r="AL28" i="51"/>
  <c r="AE28" i="51"/>
  <c r="AI28" i="51" s="1"/>
  <c r="AL27" i="51"/>
  <c r="AE27" i="51"/>
  <c r="AI27" i="51"/>
  <c r="AJ27" i="51" s="1"/>
  <c r="AL26" i="51"/>
  <c r="AE26" i="51"/>
  <c r="AI26" i="51"/>
  <c r="AJ26" i="51" s="1"/>
  <c r="AL25" i="51"/>
  <c r="AE25" i="51"/>
  <c r="AI25" i="51" s="1"/>
  <c r="AL24" i="51"/>
  <c r="AE24" i="51"/>
  <c r="AI24" i="51" s="1"/>
  <c r="AJ24" i="51" s="1"/>
  <c r="AL23" i="51"/>
  <c r="AE23" i="51"/>
  <c r="AI23" i="51"/>
  <c r="AJ23" i="51" s="1"/>
  <c r="AL22" i="51"/>
  <c r="AE22" i="51"/>
  <c r="AI22" i="51"/>
  <c r="AJ22" i="51" s="1"/>
  <c r="AL21" i="51"/>
  <c r="AE21" i="51"/>
  <c r="AI21" i="51" s="1"/>
  <c r="AJ21" i="51" s="1"/>
  <c r="AL20" i="51"/>
  <c r="AE20" i="51"/>
  <c r="AI20" i="51" s="1"/>
  <c r="AL19" i="51"/>
  <c r="AE19" i="51"/>
  <c r="AI19" i="51"/>
  <c r="AJ19" i="51" s="1"/>
  <c r="AL18" i="51"/>
  <c r="AE18" i="51"/>
  <c r="AI18" i="51"/>
  <c r="AJ18" i="51" s="1"/>
  <c r="AL17" i="51"/>
  <c r="AE17" i="51"/>
  <c r="AI17" i="51" s="1"/>
  <c r="AL16" i="51"/>
  <c r="AE16" i="51"/>
  <c r="AI16" i="51" s="1"/>
  <c r="AJ16" i="51" s="1"/>
  <c r="AL15" i="51"/>
  <c r="AE15" i="51"/>
  <c r="AI15" i="51"/>
  <c r="AJ15" i="51" s="1"/>
  <c r="AL14" i="51"/>
  <c r="AE14" i="51"/>
  <c r="AI14" i="51"/>
  <c r="AJ14" i="51" s="1"/>
  <c r="AL13" i="51"/>
  <c r="AE13" i="51"/>
  <c r="AI13" i="51" s="1"/>
  <c r="AJ13" i="51" s="1"/>
  <c r="AL12" i="51"/>
  <c r="AE12" i="51"/>
  <c r="AI12" i="51" s="1"/>
  <c r="AL11" i="51"/>
  <c r="AE11" i="51"/>
  <c r="AI11" i="51"/>
  <c r="AJ11" i="51" s="1"/>
  <c r="AL10" i="51"/>
  <c r="AE10" i="51"/>
  <c r="AI10" i="51"/>
  <c r="AJ10" i="51" s="1"/>
  <c r="AL9" i="51"/>
  <c r="AE9" i="51"/>
  <c r="AI9" i="51" s="1"/>
  <c r="AL8" i="51"/>
  <c r="AE8" i="51"/>
  <c r="AI8" i="51" s="1"/>
  <c r="AJ8" i="51" s="1"/>
  <c r="AL7" i="51"/>
  <c r="AE7" i="51"/>
  <c r="AI7" i="51"/>
  <c r="AJ7" i="51" s="1"/>
  <c r="AL6" i="51"/>
  <c r="AE6" i="51"/>
  <c r="AI6" i="51"/>
  <c r="AJ6" i="51" s="1"/>
  <c r="AL5" i="51"/>
  <c r="AE5" i="51"/>
  <c r="AI5" i="51" s="1"/>
  <c r="AJ5" i="51" s="1"/>
  <c r="AL4" i="51"/>
  <c r="AE4" i="51"/>
  <c r="AI4" i="51" s="1"/>
  <c r="AL3" i="51"/>
  <c r="AE3" i="51"/>
  <c r="AI3" i="51"/>
  <c r="AJ3" i="51" s="1"/>
  <c r="AG37" i="52"/>
  <c r="AG36" i="52"/>
  <c r="AE34" i="52"/>
  <c r="AI34" i="52"/>
  <c r="AJ34" i="52" s="1"/>
  <c r="AL33" i="52"/>
  <c r="AE33" i="52"/>
  <c r="AI33" i="52"/>
  <c r="AJ33" i="52" s="1"/>
  <c r="AL32" i="52"/>
  <c r="AE32" i="52"/>
  <c r="AI32" i="52" s="1"/>
  <c r="AJ32" i="52" s="1"/>
  <c r="AL31" i="52"/>
  <c r="AE31" i="52"/>
  <c r="AI31" i="52" s="1"/>
  <c r="AL30" i="52"/>
  <c r="AE30" i="52"/>
  <c r="AI30" i="52" s="1"/>
  <c r="AL29" i="52"/>
  <c r="AE29" i="52"/>
  <c r="AI29" i="52"/>
  <c r="AJ29" i="52" s="1"/>
  <c r="AL28" i="52"/>
  <c r="AE28" i="52"/>
  <c r="AI28" i="52" s="1"/>
  <c r="AJ28" i="52" s="1"/>
  <c r="AL27" i="52"/>
  <c r="AE27" i="52"/>
  <c r="AI27" i="52" s="1"/>
  <c r="AJ27" i="52" s="1"/>
  <c r="AL26" i="52"/>
  <c r="AE26" i="52"/>
  <c r="AI26" i="52"/>
  <c r="AJ26" i="52" s="1"/>
  <c r="AL25" i="52"/>
  <c r="AE25" i="52"/>
  <c r="AI25" i="52" s="1"/>
  <c r="AJ25" i="52" s="1"/>
  <c r="AL24" i="52"/>
  <c r="AE24" i="52"/>
  <c r="AI24" i="52" s="1"/>
  <c r="AL23" i="52"/>
  <c r="AE23" i="52"/>
  <c r="AI23" i="52"/>
  <c r="AJ23" i="52" s="1"/>
  <c r="AL22" i="52"/>
  <c r="AE22" i="52"/>
  <c r="AI22" i="52" s="1"/>
  <c r="AJ22" i="52" s="1"/>
  <c r="AL21" i="52"/>
  <c r="AE21" i="52"/>
  <c r="AI21" i="52" s="1"/>
  <c r="AJ21" i="52" s="1"/>
  <c r="AL20" i="52"/>
  <c r="AE20" i="52"/>
  <c r="AI20" i="52" s="1"/>
  <c r="AJ20" i="52" s="1"/>
  <c r="AL19" i="52"/>
  <c r="AE19" i="52"/>
  <c r="AI19" i="52" s="1"/>
  <c r="AJ19" i="52" s="1"/>
  <c r="AL18" i="52"/>
  <c r="AE18" i="52"/>
  <c r="AI18" i="52"/>
  <c r="AL17" i="52"/>
  <c r="AE17" i="52"/>
  <c r="AI17" i="52"/>
  <c r="AJ17" i="52" s="1"/>
  <c r="AL16" i="52"/>
  <c r="AE16" i="52"/>
  <c r="AI16" i="52" s="1"/>
  <c r="AJ16" i="52" s="1"/>
  <c r="AL15" i="52"/>
  <c r="AE15" i="52"/>
  <c r="AI15" i="52" s="1"/>
  <c r="AL14" i="52"/>
  <c r="AE14" i="52"/>
  <c r="AI14" i="52"/>
  <c r="AJ14" i="52" s="1"/>
  <c r="AL13" i="52"/>
  <c r="AE13" i="52"/>
  <c r="AI13" i="52" s="1"/>
  <c r="AL12" i="52"/>
  <c r="AE12" i="52"/>
  <c r="AI12" i="52" s="1"/>
  <c r="AJ12" i="52" s="1"/>
  <c r="AL11" i="52"/>
  <c r="AE11" i="52"/>
  <c r="AI11" i="52" s="1"/>
  <c r="AL10" i="52"/>
  <c r="AE10" i="52"/>
  <c r="AI10" i="52"/>
  <c r="AJ10" i="52" s="1"/>
  <c r="AL9" i="52"/>
  <c r="AE9" i="52"/>
  <c r="AI9" i="52"/>
  <c r="AJ9" i="52" s="1"/>
  <c r="AL8" i="52"/>
  <c r="AE8" i="52"/>
  <c r="AI8" i="52" s="1"/>
  <c r="AL7" i="52"/>
  <c r="AE7" i="52"/>
  <c r="AI7" i="52"/>
  <c r="AJ7" i="52" s="1"/>
  <c r="AL6" i="52"/>
  <c r="AE6" i="52"/>
  <c r="AI6" i="52"/>
  <c r="AJ6" i="52" s="1"/>
  <c r="AL5" i="52"/>
  <c r="AE5" i="52"/>
  <c r="AI5" i="52" s="1"/>
  <c r="AJ5" i="52" s="1"/>
  <c r="AL4" i="52"/>
  <c r="AE4" i="52"/>
  <c r="AI4" i="52" s="1"/>
  <c r="AJ4" i="52" s="1"/>
  <c r="AL3" i="52"/>
  <c r="AE3" i="52"/>
  <c r="AI3" i="52"/>
  <c r="AJ3" i="52" s="1"/>
  <c r="AG37" i="53"/>
  <c r="AG36" i="53"/>
  <c r="AE34" i="53"/>
  <c r="AI34" i="53" s="1"/>
  <c r="AJ34" i="53"/>
  <c r="AL33" i="53"/>
  <c r="AE33" i="53"/>
  <c r="AI33" i="53" s="1"/>
  <c r="AJ33" i="53" s="1"/>
  <c r="AL32" i="53"/>
  <c r="AE32" i="53"/>
  <c r="AI32" i="53" s="1"/>
  <c r="AJ32" i="53" s="1"/>
  <c r="AL31" i="53"/>
  <c r="AE31" i="53"/>
  <c r="AI31" i="53" s="1"/>
  <c r="AJ31" i="53" s="1"/>
  <c r="AL30" i="53"/>
  <c r="AE30" i="53"/>
  <c r="AI30" i="53" s="1"/>
  <c r="AL29" i="53"/>
  <c r="AE29" i="53"/>
  <c r="AI29" i="53" s="1"/>
  <c r="AJ29" i="53"/>
  <c r="AL28" i="53"/>
  <c r="AE28" i="53"/>
  <c r="AI28" i="53" s="1"/>
  <c r="AJ28" i="53"/>
  <c r="AL27" i="53"/>
  <c r="AE27" i="53"/>
  <c r="AI27" i="53" s="1"/>
  <c r="AJ27" i="53" s="1"/>
  <c r="AL26" i="53"/>
  <c r="AE26" i="53"/>
  <c r="AI26" i="53" s="1"/>
  <c r="AJ26" i="53"/>
  <c r="AL25" i="53"/>
  <c r="AE25" i="53"/>
  <c r="AI25" i="53" s="1"/>
  <c r="AJ25" i="53"/>
  <c r="AL24" i="53"/>
  <c r="AN24" i="53" s="1"/>
  <c r="AO24" i="53" s="1"/>
  <c r="AE24" i="53"/>
  <c r="AI24" i="53" s="1"/>
  <c r="AJ24" i="53" s="1"/>
  <c r="AL23" i="53"/>
  <c r="AE23" i="53"/>
  <c r="AI23" i="53" s="1"/>
  <c r="AL22" i="53"/>
  <c r="AE22" i="53"/>
  <c r="AI22" i="53" s="1"/>
  <c r="AJ22" i="53"/>
  <c r="AL21" i="53"/>
  <c r="AE21" i="53"/>
  <c r="AI21" i="53" s="1"/>
  <c r="AJ21" i="53" s="1"/>
  <c r="AL20" i="53"/>
  <c r="AE20" i="53"/>
  <c r="AI20" i="53" s="1"/>
  <c r="AJ20" i="53" s="1"/>
  <c r="AL19" i="53"/>
  <c r="AE19" i="53"/>
  <c r="AI19" i="53" s="1"/>
  <c r="AJ19" i="53" s="1"/>
  <c r="AL18" i="53"/>
  <c r="AE18" i="53"/>
  <c r="AI18" i="53" s="1"/>
  <c r="AJ18" i="53" s="1"/>
  <c r="AL17" i="53"/>
  <c r="AE17" i="53"/>
  <c r="AI17" i="53" s="1"/>
  <c r="AL16" i="53"/>
  <c r="AE16" i="53"/>
  <c r="AI16" i="53" s="1"/>
  <c r="AJ16" i="53"/>
  <c r="AL15" i="53"/>
  <c r="AE15" i="53"/>
  <c r="AI15" i="53" s="1"/>
  <c r="AJ15" i="53" s="1"/>
  <c r="AL14" i="53"/>
  <c r="AE14" i="53"/>
  <c r="AI14" i="53" s="1"/>
  <c r="AL13" i="53"/>
  <c r="AE13" i="53"/>
  <c r="AI13" i="53" s="1"/>
  <c r="AJ13" i="53"/>
  <c r="AL12" i="53"/>
  <c r="AE12" i="53"/>
  <c r="AI12" i="53" s="1"/>
  <c r="AJ12" i="53" s="1"/>
  <c r="AL11" i="53"/>
  <c r="AE11" i="53"/>
  <c r="AI11" i="53" s="1"/>
  <c r="AJ11" i="53" s="1"/>
  <c r="AL10" i="53"/>
  <c r="AE10" i="53"/>
  <c r="AI10" i="53" s="1"/>
  <c r="AJ10" i="53"/>
  <c r="AL9" i="53"/>
  <c r="AE9" i="53"/>
  <c r="AI9" i="53" s="1"/>
  <c r="AJ9" i="53" s="1"/>
  <c r="AL8" i="53"/>
  <c r="AE8" i="53"/>
  <c r="AI8" i="53" s="1"/>
  <c r="AJ8" i="53" s="1"/>
  <c r="AL7" i="53"/>
  <c r="AE7" i="53"/>
  <c r="AI7" i="53" s="1"/>
  <c r="AL6" i="53"/>
  <c r="AE6" i="53"/>
  <c r="AI6" i="53" s="1"/>
  <c r="AJ6" i="53" s="1"/>
  <c r="AL5" i="53"/>
  <c r="AE5" i="53"/>
  <c r="AI5" i="53" s="1"/>
  <c r="AJ5" i="53" s="1"/>
  <c r="AL4" i="53"/>
  <c r="AE4" i="53"/>
  <c r="AI4" i="53" s="1"/>
  <c r="AJ4" i="53" s="1"/>
  <c r="AL3" i="53"/>
  <c r="AE3" i="53"/>
  <c r="AI3" i="53" s="1"/>
  <c r="AJ3" i="53" s="1"/>
  <c r="AG37" i="54"/>
  <c r="AG36" i="54"/>
  <c r="AE34" i="54"/>
  <c r="AI34" i="54" s="1"/>
  <c r="AJ34" i="54" s="1"/>
  <c r="AL33" i="54"/>
  <c r="AE33" i="54"/>
  <c r="AI33" i="54" s="1"/>
  <c r="AJ33" i="54" s="1"/>
  <c r="AL32" i="54"/>
  <c r="AE32" i="54"/>
  <c r="AI32" i="54" s="1"/>
  <c r="AJ32" i="54" s="1"/>
  <c r="AL31" i="54"/>
  <c r="AE31" i="54"/>
  <c r="AI31" i="54" s="1"/>
  <c r="AJ31" i="54" s="1"/>
  <c r="AL30" i="54"/>
  <c r="AE30" i="54"/>
  <c r="AI30" i="54" s="1"/>
  <c r="AJ30" i="54" s="1"/>
  <c r="AL29" i="54"/>
  <c r="AE29" i="54"/>
  <c r="AI29" i="54" s="1"/>
  <c r="AJ29" i="54" s="1"/>
  <c r="AL28" i="54"/>
  <c r="AE28" i="54"/>
  <c r="AI28" i="54" s="1"/>
  <c r="AJ28" i="54" s="1"/>
  <c r="AL27" i="54"/>
  <c r="AE27" i="54"/>
  <c r="AI27" i="54" s="1"/>
  <c r="AJ27" i="54" s="1"/>
  <c r="AL26" i="54"/>
  <c r="AE26" i="54"/>
  <c r="AI26" i="54" s="1"/>
  <c r="AJ26" i="54" s="1"/>
  <c r="AL25" i="54"/>
  <c r="AE25" i="54"/>
  <c r="AI25" i="54" s="1"/>
  <c r="AJ25" i="54" s="1"/>
  <c r="AL24" i="54"/>
  <c r="AE24" i="54"/>
  <c r="AI24" i="54" s="1"/>
  <c r="AJ24" i="54" s="1"/>
  <c r="AL23" i="54"/>
  <c r="AE23" i="54"/>
  <c r="AI23" i="54" s="1"/>
  <c r="AJ23" i="54" s="1"/>
  <c r="AL22" i="54"/>
  <c r="AE22" i="54"/>
  <c r="AI22" i="54" s="1"/>
  <c r="AJ22" i="54" s="1"/>
  <c r="AL21" i="54"/>
  <c r="AE21" i="54"/>
  <c r="AI21" i="54" s="1"/>
  <c r="AJ21" i="54" s="1"/>
  <c r="AL20" i="54"/>
  <c r="AE20" i="54"/>
  <c r="AI20" i="54" s="1"/>
  <c r="AJ20" i="54" s="1"/>
  <c r="AL19" i="54"/>
  <c r="AE19" i="54"/>
  <c r="AI19" i="54" s="1"/>
  <c r="AJ19" i="54" s="1"/>
  <c r="AL18" i="54"/>
  <c r="AE18" i="54"/>
  <c r="AI18" i="54" s="1"/>
  <c r="AJ18" i="54" s="1"/>
  <c r="AL17" i="54"/>
  <c r="AE17" i="54"/>
  <c r="AI17" i="54" s="1"/>
  <c r="AJ17" i="54" s="1"/>
  <c r="AL16" i="54"/>
  <c r="AE16" i="54"/>
  <c r="AI16" i="54" s="1"/>
  <c r="AJ16" i="54" s="1"/>
  <c r="AL15" i="54"/>
  <c r="AE15" i="54"/>
  <c r="AI15" i="54" s="1"/>
  <c r="AJ15" i="54" s="1"/>
  <c r="AL14" i="54"/>
  <c r="AE14" i="54"/>
  <c r="AI14" i="54" s="1"/>
  <c r="AJ14" i="54" s="1"/>
  <c r="AL13" i="54"/>
  <c r="AE13" i="54"/>
  <c r="AI13" i="54" s="1"/>
  <c r="AJ13" i="54" s="1"/>
  <c r="AL12" i="54"/>
  <c r="AE12" i="54"/>
  <c r="AI12" i="54" s="1"/>
  <c r="AJ12" i="54" s="1"/>
  <c r="AL11" i="54"/>
  <c r="AE11" i="54"/>
  <c r="AI11" i="54" s="1"/>
  <c r="AJ11" i="54" s="1"/>
  <c r="AL10" i="54"/>
  <c r="AE10" i="54"/>
  <c r="AI10" i="54" s="1"/>
  <c r="AJ10" i="54" s="1"/>
  <c r="AL9" i="54"/>
  <c r="AE9" i="54"/>
  <c r="AI9" i="54" s="1"/>
  <c r="AJ9" i="54" s="1"/>
  <c r="AL8" i="54"/>
  <c r="AE8" i="54"/>
  <c r="AI8" i="54" s="1"/>
  <c r="AJ8" i="54" s="1"/>
  <c r="AL7" i="54"/>
  <c r="AE7" i="54"/>
  <c r="AI7" i="54" s="1"/>
  <c r="AJ7" i="54" s="1"/>
  <c r="AL6" i="54"/>
  <c r="AE6" i="54"/>
  <c r="AI6" i="54" s="1"/>
  <c r="AJ6" i="54" s="1"/>
  <c r="AL5" i="54"/>
  <c r="AE5" i="54"/>
  <c r="AI5" i="54" s="1"/>
  <c r="AJ5" i="54" s="1"/>
  <c r="AL4" i="54"/>
  <c r="AE4" i="54"/>
  <c r="AI4" i="54" s="1"/>
  <c r="AJ4" i="54" s="1"/>
  <c r="AL3" i="54"/>
  <c r="AE3" i="54"/>
  <c r="AI3" i="54" s="1"/>
  <c r="AJ3" i="54" s="1"/>
  <c r="AG37" i="55"/>
  <c r="AG36" i="55"/>
  <c r="AE34" i="55"/>
  <c r="AI34" i="55"/>
  <c r="AJ34" i="55"/>
  <c r="AL33" i="55"/>
  <c r="AE33" i="55"/>
  <c r="AI33" i="55"/>
  <c r="AJ33" i="55"/>
  <c r="AL32" i="55"/>
  <c r="AE32" i="55"/>
  <c r="AI32" i="55"/>
  <c r="AJ32" i="55"/>
  <c r="AL31" i="55"/>
  <c r="AE31" i="55"/>
  <c r="AI31" i="55"/>
  <c r="AJ31" i="55"/>
  <c r="AL30" i="55"/>
  <c r="AE30" i="55"/>
  <c r="AI30" i="55"/>
  <c r="AJ30" i="55"/>
  <c r="AL29" i="55"/>
  <c r="AE29" i="55"/>
  <c r="AI29" i="55"/>
  <c r="AJ29" i="55"/>
  <c r="AL28" i="55"/>
  <c r="AE28" i="55"/>
  <c r="AI28" i="55"/>
  <c r="AJ28" i="55"/>
  <c r="AL27" i="55"/>
  <c r="AE27" i="55"/>
  <c r="AI27" i="55"/>
  <c r="AJ27" i="55"/>
  <c r="AL26" i="55"/>
  <c r="AE26" i="55"/>
  <c r="AI26" i="55"/>
  <c r="AJ26" i="55"/>
  <c r="AL25" i="55"/>
  <c r="AE25" i="55"/>
  <c r="AI25" i="55"/>
  <c r="AJ25" i="55"/>
  <c r="AL24" i="55"/>
  <c r="AE24" i="55"/>
  <c r="AI24" i="55"/>
  <c r="AJ24" i="55"/>
  <c r="AL23" i="55"/>
  <c r="AE23" i="55"/>
  <c r="AI23" i="55"/>
  <c r="AJ23" i="55"/>
  <c r="AL22" i="55"/>
  <c r="AE22" i="55"/>
  <c r="AI22" i="55"/>
  <c r="AJ22" i="55"/>
  <c r="AL21" i="55"/>
  <c r="AE21" i="55"/>
  <c r="AI21" i="55"/>
  <c r="AJ21" i="55"/>
  <c r="AL20" i="55"/>
  <c r="AE20" i="55"/>
  <c r="AI20" i="55"/>
  <c r="AJ20" i="55"/>
  <c r="AL19" i="55"/>
  <c r="AE19" i="55"/>
  <c r="AI19" i="55"/>
  <c r="AJ19" i="55"/>
  <c r="AL18" i="55"/>
  <c r="AE18" i="55"/>
  <c r="AI18" i="55"/>
  <c r="AJ18" i="55"/>
  <c r="AL17" i="55"/>
  <c r="AE17" i="55"/>
  <c r="AI17" i="55"/>
  <c r="AJ17" i="55"/>
  <c r="AL16" i="55"/>
  <c r="AE16" i="55"/>
  <c r="AI16" i="55"/>
  <c r="AJ16" i="55"/>
  <c r="AL15" i="55"/>
  <c r="AE15" i="55"/>
  <c r="AI15" i="55" s="1"/>
  <c r="AJ15" i="55"/>
  <c r="AL14" i="55"/>
  <c r="AE14" i="55"/>
  <c r="AI14" i="55" s="1"/>
  <c r="AJ14" i="55" s="1"/>
  <c r="AL13" i="55"/>
  <c r="AE13" i="55"/>
  <c r="AI13" i="55" s="1"/>
  <c r="AJ13" i="55"/>
  <c r="AL12" i="55"/>
  <c r="AE12" i="55"/>
  <c r="AI12" i="55" s="1"/>
  <c r="AJ12" i="55" s="1"/>
  <c r="AL11" i="55"/>
  <c r="AE11" i="55"/>
  <c r="AI11" i="55" s="1"/>
  <c r="AJ11" i="55"/>
  <c r="AL10" i="55"/>
  <c r="AE10" i="55"/>
  <c r="AI10" i="55" s="1"/>
  <c r="AL9" i="55"/>
  <c r="AE9" i="55"/>
  <c r="AI9" i="55" s="1"/>
  <c r="AJ9" i="55"/>
  <c r="AL8" i="55"/>
  <c r="AE8" i="55"/>
  <c r="AI8" i="55" s="1"/>
  <c r="AL7" i="55"/>
  <c r="AE7" i="55"/>
  <c r="AI7" i="55" s="1"/>
  <c r="AJ7" i="55"/>
  <c r="AL6" i="55"/>
  <c r="AE6" i="55"/>
  <c r="AI6" i="55" s="1"/>
  <c r="AJ6" i="55" s="1"/>
  <c r="AL5" i="55"/>
  <c r="AE5" i="55"/>
  <c r="AI5" i="55" s="1"/>
  <c r="AJ5" i="55"/>
  <c r="AL4" i="55"/>
  <c r="AE4" i="55"/>
  <c r="AI4" i="55" s="1"/>
  <c r="AJ4" i="55" s="1"/>
  <c r="AL3" i="55"/>
  <c r="AE3" i="55"/>
  <c r="AI3" i="55" s="1"/>
  <c r="AJ3" i="55"/>
  <c r="AG37" i="56"/>
  <c r="AG36" i="56"/>
  <c r="AE34" i="56"/>
  <c r="AI34" i="56"/>
  <c r="AJ34" i="56"/>
  <c r="AL33" i="56"/>
  <c r="AE33" i="56"/>
  <c r="AI33" i="56"/>
  <c r="AJ33" i="56" s="1"/>
  <c r="AL32" i="56"/>
  <c r="AE32" i="56"/>
  <c r="AI32" i="56"/>
  <c r="AJ32" i="56" s="1"/>
  <c r="AL31" i="56"/>
  <c r="AE31" i="56"/>
  <c r="AI31" i="56"/>
  <c r="AL30" i="56"/>
  <c r="AE30" i="56"/>
  <c r="AI30" i="56"/>
  <c r="AJ30" i="56" s="1"/>
  <c r="AL29" i="56"/>
  <c r="AE29" i="56"/>
  <c r="AI29" i="56"/>
  <c r="AJ29" i="56" s="1"/>
  <c r="AL28" i="56"/>
  <c r="AE28" i="56"/>
  <c r="AI28" i="56"/>
  <c r="AJ28" i="56" s="1"/>
  <c r="AL27" i="56"/>
  <c r="AE27" i="56"/>
  <c r="AI27" i="56"/>
  <c r="AL26" i="56"/>
  <c r="AE26" i="56"/>
  <c r="AI26" i="56"/>
  <c r="AJ26" i="56" s="1"/>
  <c r="AL25" i="56"/>
  <c r="AE25" i="56"/>
  <c r="AI25" i="56"/>
  <c r="AJ25" i="56" s="1"/>
  <c r="AL24" i="56"/>
  <c r="AE24" i="56"/>
  <c r="AI24" i="56"/>
  <c r="AJ24" i="56" s="1"/>
  <c r="AL23" i="56"/>
  <c r="AE23" i="56"/>
  <c r="AI23" i="56"/>
  <c r="AL22" i="56"/>
  <c r="AE22" i="56"/>
  <c r="AI22" i="56"/>
  <c r="AJ22" i="56" s="1"/>
  <c r="AL21" i="56"/>
  <c r="AE21" i="56"/>
  <c r="AI21" i="56"/>
  <c r="AJ21" i="56" s="1"/>
  <c r="AL20" i="56"/>
  <c r="AE20" i="56"/>
  <c r="AI20" i="56"/>
  <c r="AJ20" i="56" s="1"/>
  <c r="AL19" i="56"/>
  <c r="AE19" i="56"/>
  <c r="AI19" i="56"/>
  <c r="AL18" i="56"/>
  <c r="AE18" i="56"/>
  <c r="AI18" i="56"/>
  <c r="AJ18" i="56" s="1"/>
  <c r="AL17" i="56"/>
  <c r="AE17" i="56"/>
  <c r="AI17" i="56"/>
  <c r="AJ17" i="56" s="1"/>
  <c r="AL16" i="56"/>
  <c r="AE16" i="56"/>
  <c r="AI16" i="56"/>
  <c r="AJ16" i="56" s="1"/>
  <c r="AL15" i="56"/>
  <c r="AE15" i="56"/>
  <c r="AI15" i="56"/>
  <c r="AL14" i="56"/>
  <c r="AE14" i="56"/>
  <c r="AI14" i="56"/>
  <c r="AJ14" i="56" s="1"/>
  <c r="AL13" i="56"/>
  <c r="AE13" i="56"/>
  <c r="AI13" i="56"/>
  <c r="AJ13" i="56" s="1"/>
  <c r="AL12" i="56"/>
  <c r="AE12" i="56"/>
  <c r="AI12" i="56"/>
  <c r="AJ12" i="56" s="1"/>
  <c r="AL11" i="56"/>
  <c r="AE11" i="56"/>
  <c r="AI11" i="56"/>
  <c r="AL10" i="56"/>
  <c r="AE10" i="56"/>
  <c r="AI10" i="56"/>
  <c r="AJ10" i="56" s="1"/>
  <c r="AL9" i="56"/>
  <c r="AE9" i="56"/>
  <c r="AI9" i="56"/>
  <c r="AJ9" i="56" s="1"/>
  <c r="AL8" i="56"/>
  <c r="AE8" i="56"/>
  <c r="AI8" i="56"/>
  <c r="AJ8" i="56" s="1"/>
  <c r="AL7" i="56"/>
  <c r="AE7" i="56"/>
  <c r="AI7" i="56"/>
  <c r="AL6" i="56"/>
  <c r="AE6" i="56"/>
  <c r="AI6" i="56"/>
  <c r="AJ6" i="56" s="1"/>
  <c r="AL5" i="56"/>
  <c r="AE5" i="56"/>
  <c r="AI5" i="56"/>
  <c r="AJ5" i="56" s="1"/>
  <c r="AL4" i="56"/>
  <c r="AE4" i="56"/>
  <c r="AI4" i="56"/>
  <c r="AJ4" i="56" s="1"/>
  <c r="AL3" i="56"/>
  <c r="AE3" i="56"/>
  <c r="AI3" i="56"/>
  <c r="AG37" i="57"/>
  <c r="AG36" i="57"/>
  <c r="AE34" i="57"/>
  <c r="AI34" i="57"/>
  <c r="AJ34" i="57" s="1"/>
  <c r="AL33" i="57"/>
  <c r="AE33" i="57"/>
  <c r="AI33" i="57"/>
  <c r="AJ33" i="57" s="1"/>
  <c r="AL32" i="57"/>
  <c r="AE32" i="57"/>
  <c r="AI32" i="57" s="1"/>
  <c r="AJ32" i="57" s="1"/>
  <c r="AL31" i="57"/>
  <c r="AE31" i="57"/>
  <c r="AI31" i="57" s="1"/>
  <c r="AJ31" i="57" s="1"/>
  <c r="AL30" i="57"/>
  <c r="AE30" i="57"/>
  <c r="AI30" i="57"/>
  <c r="AJ30" i="57" s="1"/>
  <c r="AL29" i="57"/>
  <c r="AE29" i="57"/>
  <c r="AI29" i="57" s="1"/>
  <c r="AJ29" i="57" s="1"/>
  <c r="AL28" i="57"/>
  <c r="AE28" i="57"/>
  <c r="AI28" i="57" s="1"/>
  <c r="AL27" i="57"/>
  <c r="AE27" i="57"/>
  <c r="AI27" i="57"/>
  <c r="AL26" i="57"/>
  <c r="AE26" i="57"/>
  <c r="AI26" i="57" s="1"/>
  <c r="AJ26" i="57" s="1"/>
  <c r="AL25" i="57"/>
  <c r="AE25" i="57"/>
  <c r="AI25" i="57"/>
  <c r="AJ25" i="57" s="1"/>
  <c r="AL24" i="57"/>
  <c r="AE24" i="57"/>
  <c r="AI24" i="57" s="1"/>
  <c r="AL23" i="57"/>
  <c r="AE23" i="57"/>
  <c r="AI23" i="57" s="1"/>
  <c r="AJ23" i="57" s="1"/>
  <c r="AL22" i="57"/>
  <c r="AE22" i="57"/>
  <c r="AI22" i="57"/>
  <c r="AJ22" i="57" s="1"/>
  <c r="AL21" i="57"/>
  <c r="AE21" i="57"/>
  <c r="AI21" i="57" s="1"/>
  <c r="AJ21" i="57" s="1"/>
  <c r="AL20" i="57"/>
  <c r="AE20" i="57"/>
  <c r="AI20" i="57" s="1"/>
  <c r="AL19" i="57"/>
  <c r="AE19" i="57"/>
  <c r="AI19" i="57"/>
  <c r="AL18" i="57"/>
  <c r="AE18" i="57"/>
  <c r="AI18" i="57" s="1"/>
  <c r="AJ18" i="57" s="1"/>
  <c r="AL17" i="57"/>
  <c r="AE17" i="57"/>
  <c r="AI17" i="57"/>
  <c r="AJ17" i="57" s="1"/>
  <c r="AL16" i="57"/>
  <c r="AE16" i="57"/>
  <c r="AI16" i="57" s="1"/>
  <c r="AJ16" i="57" s="1"/>
  <c r="AL15" i="57"/>
  <c r="AE15" i="57"/>
  <c r="AI15" i="57" s="1"/>
  <c r="AJ15" i="57" s="1"/>
  <c r="AL14" i="57"/>
  <c r="AE14" i="57"/>
  <c r="AI14" i="57"/>
  <c r="AL13" i="57"/>
  <c r="AE13" i="57"/>
  <c r="AI13" i="57" s="1"/>
  <c r="AJ13" i="57" s="1"/>
  <c r="AL12" i="57"/>
  <c r="AE12" i="57"/>
  <c r="AI12" i="57" s="1"/>
  <c r="AL11" i="57"/>
  <c r="AE11" i="57"/>
  <c r="AI11" i="57"/>
  <c r="AL10" i="57"/>
  <c r="AE10" i="57"/>
  <c r="AI10" i="57" s="1"/>
  <c r="AJ10" i="57" s="1"/>
  <c r="AL9" i="57"/>
  <c r="AE9" i="57"/>
  <c r="AI9" i="57"/>
  <c r="AL8" i="57"/>
  <c r="AE8" i="57"/>
  <c r="AI8" i="57" s="1"/>
  <c r="AJ8" i="57" s="1"/>
  <c r="AL7" i="57"/>
  <c r="AE7" i="57"/>
  <c r="AI7" i="57" s="1"/>
  <c r="AL6" i="57"/>
  <c r="AE6" i="57"/>
  <c r="AI6" i="57"/>
  <c r="AJ6" i="57" s="1"/>
  <c r="AL5" i="57"/>
  <c r="AE5" i="57"/>
  <c r="AI5" i="57" s="1"/>
  <c r="AJ5" i="57" s="1"/>
  <c r="AL4" i="57"/>
  <c r="AE4" i="57"/>
  <c r="AI4" i="57" s="1"/>
  <c r="AJ4" i="57" s="1"/>
  <c r="AL3" i="57"/>
  <c r="AE3" i="57"/>
  <c r="AI3" i="57"/>
  <c r="AJ3" i="57" s="1"/>
  <c r="AG37" i="58"/>
  <c r="AG36" i="58"/>
  <c r="AE34" i="58"/>
  <c r="AI34" i="58" s="1"/>
  <c r="AJ34" i="58" s="1"/>
  <c r="AL33" i="58"/>
  <c r="AE33" i="58"/>
  <c r="AI33" i="58" s="1"/>
  <c r="AJ33" i="58" s="1"/>
  <c r="AL32" i="58"/>
  <c r="AE32" i="58"/>
  <c r="AI32" i="58" s="1"/>
  <c r="AJ32" i="58" s="1"/>
  <c r="AL31" i="58"/>
  <c r="AE31" i="58"/>
  <c r="AI31" i="58" s="1"/>
  <c r="AJ31" i="58" s="1"/>
  <c r="AL30" i="58"/>
  <c r="AE30" i="58"/>
  <c r="AI30" i="58" s="1"/>
  <c r="AJ30" i="58" s="1"/>
  <c r="AL29" i="58"/>
  <c r="AE29" i="58"/>
  <c r="AI29" i="58" s="1"/>
  <c r="AJ29" i="58" s="1"/>
  <c r="AL28" i="58"/>
  <c r="AE28" i="58"/>
  <c r="AI28" i="58" s="1"/>
  <c r="AJ28" i="58" s="1"/>
  <c r="AL27" i="58"/>
  <c r="AE27" i="58"/>
  <c r="AI27" i="58" s="1"/>
  <c r="AJ27" i="58" s="1"/>
  <c r="AL26" i="58"/>
  <c r="AE26" i="58"/>
  <c r="AI26" i="58" s="1"/>
  <c r="AJ26" i="58" s="1"/>
  <c r="AL25" i="58"/>
  <c r="AE25" i="58"/>
  <c r="AI25" i="58" s="1"/>
  <c r="AJ25" i="58" s="1"/>
  <c r="AL24" i="58"/>
  <c r="AE24" i="58"/>
  <c r="AI24" i="58" s="1"/>
  <c r="AJ24" i="58" s="1"/>
  <c r="AL23" i="58"/>
  <c r="AE23" i="58"/>
  <c r="AI23" i="58" s="1"/>
  <c r="AJ23" i="58" s="1"/>
  <c r="AL22" i="58"/>
  <c r="AE22" i="58"/>
  <c r="AI22" i="58" s="1"/>
  <c r="AJ22" i="58" s="1"/>
  <c r="AL21" i="58"/>
  <c r="AE21" i="58"/>
  <c r="AI21" i="58" s="1"/>
  <c r="AJ21" i="58" s="1"/>
  <c r="AL20" i="58"/>
  <c r="AE20" i="58"/>
  <c r="AI20" i="58" s="1"/>
  <c r="AJ20" i="58" s="1"/>
  <c r="AL19" i="58"/>
  <c r="AE19" i="58"/>
  <c r="AI19" i="58" s="1"/>
  <c r="AJ19" i="58" s="1"/>
  <c r="AL18" i="58"/>
  <c r="AE18" i="58"/>
  <c r="AI18" i="58" s="1"/>
  <c r="AJ18" i="58" s="1"/>
  <c r="AL17" i="58"/>
  <c r="AE17" i="58"/>
  <c r="AI17" i="58" s="1"/>
  <c r="AJ17" i="58" s="1"/>
  <c r="AL16" i="58"/>
  <c r="AE16" i="58"/>
  <c r="AI16" i="58" s="1"/>
  <c r="AJ16" i="58" s="1"/>
  <c r="AL15" i="58"/>
  <c r="AE15" i="58"/>
  <c r="AI15" i="58" s="1"/>
  <c r="AJ15" i="58" s="1"/>
  <c r="AL14" i="58"/>
  <c r="AE14" i="58"/>
  <c r="AI14" i="58" s="1"/>
  <c r="AJ14" i="58" s="1"/>
  <c r="AL13" i="58"/>
  <c r="AE13" i="58"/>
  <c r="AI13" i="58" s="1"/>
  <c r="AJ13" i="58" s="1"/>
  <c r="AL12" i="58"/>
  <c r="AE12" i="58"/>
  <c r="AI12" i="58" s="1"/>
  <c r="AJ12" i="58" s="1"/>
  <c r="AL11" i="58"/>
  <c r="AE11" i="58"/>
  <c r="AI11" i="58" s="1"/>
  <c r="AJ11" i="58" s="1"/>
  <c r="AL10" i="58"/>
  <c r="AE10" i="58"/>
  <c r="AI10" i="58" s="1"/>
  <c r="AJ10" i="58" s="1"/>
  <c r="AL9" i="58"/>
  <c r="AE9" i="58"/>
  <c r="AI9" i="58" s="1"/>
  <c r="AJ9" i="58" s="1"/>
  <c r="AL8" i="58"/>
  <c r="AE8" i="58"/>
  <c r="AI8" i="58" s="1"/>
  <c r="AJ8" i="58" s="1"/>
  <c r="AL7" i="58"/>
  <c r="AE7" i="58"/>
  <c r="AI7" i="58" s="1"/>
  <c r="AJ7" i="58" s="1"/>
  <c r="AL6" i="58"/>
  <c r="AE6" i="58"/>
  <c r="AI6" i="58" s="1"/>
  <c r="AJ6" i="58" s="1"/>
  <c r="AL5" i="58"/>
  <c r="AE5" i="58"/>
  <c r="AI5" i="58" s="1"/>
  <c r="AJ5" i="58" s="1"/>
  <c r="AL4" i="58"/>
  <c r="AE4" i="58"/>
  <c r="AI4" i="58" s="1"/>
  <c r="AJ4" i="58" s="1"/>
  <c r="AL3" i="58"/>
  <c r="AE3" i="58"/>
  <c r="AI3" i="58" s="1"/>
  <c r="AJ3" i="58" s="1"/>
  <c r="AG37" i="59"/>
  <c r="AG36" i="59"/>
  <c r="AE34" i="59"/>
  <c r="AI34" i="59"/>
  <c r="AJ34" i="59"/>
  <c r="AL33" i="59"/>
  <c r="AE33" i="59"/>
  <c r="AI33" i="59" s="1"/>
  <c r="AJ33" i="59" s="1"/>
  <c r="AL32" i="59"/>
  <c r="AE32" i="59"/>
  <c r="AI32" i="59" s="1"/>
  <c r="AJ32" i="59"/>
  <c r="AL31" i="59"/>
  <c r="AE31" i="59"/>
  <c r="AI31" i="59" s="1"/>
  <c r="AJ31" i="59" s="1"/>
  <c r="AL30" i="59"/>
  <c r="AE30" i="59"/>
  <c r="AI30" i="59" s="1"/>
  <c r="AJ30" i="59"/>
  <c r="AL29" i="59"/>
  <c r="AE29" i="59"/>
  <c r="AI29" i="59" s="1"/>
  <c r="AJ29" i="59" s="1"/>
  <c r="AL28" i="59"/>
  <c r="AE28" i="59"/>
  <c r="AI28" i="59" s="1"/>
  <c r="AJ28" i="59"/>
  <c r="AL27" i="59"/>
  <c r="AE27" i="59"/>
  <c r="AI27" i="59" s="1"/>
  <c r="AL26" i="59"/>
  <c r="AE26" i="59"/>
  <c r="AI26" i="59" s="1"/>
  <c r="AJ26" i="59"/>
  <c r="AL25" i="59"/>
  <c r="AE25" i="59"/>
  <c r="AI25" i="59" s="1"/>
  <c r="AJ25" i="59" s="1"/>
  <c r="AL24" i="59"/>
  <c r="AE24" i="59"/>
  <c r="AI24" i="59" s="1"/>
  <c r="AJ24" i="59"/>
  <c r="AL23" i="59"/>
  <c r="AE23" i="59"/>
  <c r="AI23" i="59" s="1"/>
  <c r="AJ23" i="59" s="1"/>
  <c r="AL22" i="59"/>
  <c r="AE22" i="59"/>
  <c r="AI22" i="59" s="1"/>
  <c r="AJ22" i="59"/>
  <c r="AL21" i="59"/>
  <c r="AE21" i="59"/>
  <c r="AI21" i="59" s="1"/>
  <c r="AL20" i="59"/>
  <c r="AE20" i="59"/>
  <c r="AI20" i="59" s="1"/>
  <c r="AJ20" i="59"/>
  <c r="AL19" i="59"/>
  <c r="AE19" i="59"/>
  <c r="AI19" i="59" s="1"/>
  <c r="AL18" i="59"/>
  <c r="AE18" i="59"/>
  <c r="AI18" i="59" s="1"/>
  <c r="AJ18" i="59"/>
  <c r="AL17" i="59"/>
  <c r="AE17" i="59"/>
  <c r="AI17" i="59" s="1"/>
  <c r="AJ17" i="59" s="1"/>
  <c r="AL16" i="59"/>
  <c r="AE16" i="59"/>
  <c r="AI16" i="59" s="1"/>
  <c r="AJ16" i="59"/>
  <c r="AL15" i="59"/>
  <c r="AE15" i="59"/>
  <c r="AI15" i="59" s="1"/>
  <c r="AJ15" i="59" s="1"/>
  <c r="AL14" i="59"/>
  <c r="AE14" i="59"/>
  <c r="AI14" i="59" s="1"/>
  <c r="AJ14" i="59"/>
  <c r="AL13" i="59"/>
  <c r="AE13" i="59"/>
  <c r="AI13" i="59" s="1"/>
  <c r="AL12" i="59"/>
  <c r="AE12" i="59"/>
  <c r="AI12" i="59" s="1"/>
  <c r="AJ12" i="59"/>
  <c r="AL11" i="59"/>
  <c r="AE11" i="59"/>
  <c r="AI11" i="59" s="1"/>
  <c r="AL10" i="59"/>
  <c r="AE10" i="59"/>
  <c r="AI10" i="59" s="1"/>
  <c r="AJ10" i="59"/>
  <c r="AL9" i="59"/>
  <c r="AE9" i="59"/>
  <c r="AI9" i="59" s="1"/>
  <c r="AJ9" i="59" s="1"/>
  <c r="AL8" i="59"/>
  <c r="AE8" i="59"/>
  <c r="AI8" i="59" s="1"/>
  <c r="AJ8" i="59"/>
  <c r="AL7" i="59"/>
  <c r="AE7" i="59"/>
  <c r="AI7" i="59" s="1"/>
  <c r="AJ7" i="59" s="1"/>
  <c r="AL6" i="59"/>
  <c r="AE6" i="59"/>
  <c r="AI6" i="59" s="1"/>
  <c r="AJ6" i="59"/>
  <c r="AL5" i="59"/>
  <c r="AE5" i="59"/>
  <c r="AI5" i="59" s="1"/>
  <c r="AL4" i="59"/>
  <c r="AE4" i="59"/>
  <c r="AI4" i="59" s="1"/>
  <c r="AJ4" i="59"/>
  <c r="AL3" i="59"/>
  <c r="AE3" i="59"/>
  <c r="AI3" i="59" s="1"/>
  <c r="AG37" i="60"/>
  <c r="AG36" i="60"/>
  <c r="AE34" i="60"/>
  <c r="AI34" i="60"/>
  <c r="AJ34" i="60"/>
  <c r="AL33" i="60"/>
  <c r="AE33" i="60"/>
  <c r="AI33" i="60"/>
  <c r="AJ33" i="60" s="1"/>
  <c r="AL32" i="60"/>
  <c r="AE32" i="60"/>
  <c r="AI32" i="60"/>
  <c r="AL31" i="60"/>
  <c r="AE31" i="60"/>
  <c r="AI31" i="60"/>
  <c r="AJ31" i="60" s="1"/>
  <c r="AL30" i="60"/>
  <c r="AE30" i="60"/>
  <c r="AI30" i="60"/>
  <c r="AJ30" i="60" s="1"/>
  <c r="AL29" i="60"/>
  <c r="AE29" i="60"/>
  <c r="AI29" i="60"/>
  <c r="AJ29" i="60" s="1"/>
  <c r="AL28" i="60"/>
  <c r="AE28" i="60"/>
  <c r="AI28" i="60"/>
  <c r="AL27" i="60"/>
  <c r="AE27" i="60"/>
  <c r="AI27" i="60"/>
  <c r="AJ27" i="60" s="1"/>
  <c r="AL26" i="60"/>
  <c r="AE26" i="60"/>
  <c r="AI26" i="60"/>
  <c r="AJ26" i="60" s="1"/>
  <c r="AL25" i="60"/>
  <c r="AE25" i="60"/>
  <c r="AI25" i="60"/>
  <c r="AJ25" i="60" s="1"/>
  <c r="AL24" i="60"/>
  <c r="AE24" i="60"/>
  <c r="AI24" i="60"/>
  <c r="AJ24" i="60" s="1"/>
  <c r="AL23" i="60"/>
  <c r="AE23" i="60"/>
  <c r="AI23" i="60"/>
  <c r="AJ23" i="60" s="1"/>
  <c r="AL22" i="60"/>
  <c r="AE22" i="60"/>
  <c r="AI22" i="60"/>
  <c r="AJ22" i="60" s="1"/>
  <c r="AL21" i="60"/>
  <c r="AE21" i="60"/>
  <c r="AI21" i="60"/>
  <c r="AJ21" i="60" s="1"/>
  <c r="AL20" i="60"/>
  <c r="AE20" i="60"/>
  <c r="AI20" i="60"/>
  <c r="AL19" i="60"/>
  <c r="AE19" i="60"/>
  <c r="AI19" i="60"/>
  <c r="AJ19" i="60" s="1"/>
  <c r="AL18" i="60"/>
  <c r="AE18" i="60"/>
  <c r="AI18" i="60"/>
  <c r="AJ18" i="60" s="1"/>
  <c r="AL17" i="60"/>
  <c r="AE17" i="60"/>
  <c r="AI17" i="60"/>
  <c r="AJ17" i="60" s="1"/>
  <c r="AL16" i="60"/>
  <c r="AE16" i="60"/>
  <c r="AI16" i="60"/>
  <c r="AL15" i="60"/>
  <c r="AE15" i="60"/>
  <c r="AI15" i="60"/>
  <c r="AJ15" i="60" s="1"/>
  <c r="AL14" i="60"/>
  <c r="AE14" i="60"/>
  <c r="AI14" i="60"/>
  <c r="AJ14" i="60" s="1"/>
  <c r="AL13" i="60"/>
  <c r="AE13" i="60"/>
  <c r="AI13" i="60"/>
  <c r="AJ13" i="60" s="1"/>
  <c r="AL12" i="60"/>
  <c r="AE12" i="60"/>
  <c r="AI12" i="60"/>
  <c r="AL11" i="60"/>
  <c r="AE11" i="60"/>
  <c r="AI11" i="60"/>
  <c r="AJ11" i="60" s="1"/>
  <c r="AL10" i="60"/>
  <c r="AE10" i="60"/>
  <c r="AI10" i="60"/>
  <c r="AJ10" i="60" s="1"/>
  <c r="AL9" i="60"/>
  <c r="AE9" i="60"/>
  <c r="AI9" i="60"/>
  <c r="AJ9" i="60" s="1"/>
  <c r="AL8" i="60"/>
  <c r="AE8" i="60"/>
  <c r="AI8" i="60"/>
  <c r="AL7" i="60"/>
  <c r="AE7" i="60"/>
  <c r="AI7" i="60"/>
  <c r="AJ7" i="60" s="1"/>
  <c r="AL6" i="60"/>
  <c r="AE6" i="60"/>
  <c r="AI6" i="60"/>
  <c r="AJ6" i="60" s="1"/>
  <c r="AL5" i="60"/>
  <c r="AE5" i="60"/>
  <c r="AI5" i="60"/>
  <c r="AJ5" i="60" s="1"/>
  <c r="AL4" i="60"/>
  <c r="AE4" i="60"/>
  <c r="AI4" i="60"/>
  <c r="AL3" i="60"/>
  <c r="AE3" i="60"/>
  <c r="AI3" i="60"/>
  <c r="AJ3" i="60" s="1"/>
  <c r="P6" i="29"/>
  <c r="O6" i="29" s="1"/>
  <c r="P7" i="29"/>
  <c r="P8" i="29"/>
  <c r="P9" i="29"/>
  <c r="P10" i="29"/>
  <c r="P11" i="29"/>
  <c r="P12" i="29"/>
  <c r="W12" i="29" s="1"/>
  <c r="P13" i="29"/>
  <c r="P14" i="29"/>
  <c r="P15" i="29"/>
  <c r="O15" i="29" s="1"/>
  <c r="P16" i="29"/>
  <c r="P17" i="29"/>
  <c r="O17" i="29" s="1"/>
  <c r="P18" i="29"/>
  <c r="P19" i="29"/>
  <c r="O19" i="29" s="1"/>
  <c r="P20" i="29"/>
  <c r="W20" i="29" s="1"/>
  <c r="P21" i="29"/>
  <c r="O21" i="29" s="1"/>
  <c r="P22" i="29"/>
  <c r="P23" i="29"/>
  <c r="O23" i="29" s="1"/>
  <c r="P24" i="29"/>
  <c r="W24" i="29" s="1"/>
  <c r="P25" i="29"/>
  <c r="P26" i="29"/>
  <c r="O26" i="29" s="1"/>
  <c r="Q26" i="29" s="1"/>
  <c r="P27" i="29"/>
  <c r="O27" i="29" s="1"/>
  <c r="Q27" i="29" s="1"/>
  <c r="P28" i="29"/>
  <c r="P29" i="29"/>
  <c r="P30" i="29"/>
  <c r="O30" i="29" s="1"/>
  <c r="P31" i="29"/>
  <c r="P32" i="29"/>
  <c r="W32" i="29" s="1"/>
  <c r="P33" i="29"/>
  <c r="P34" i="29"/>
  <c r="O34" i="29" s="1"/>
  <c r="P35" i="29"/>
  <c r="O35" i="29" s="1"/>
  <c r="Q35" i="29" s="1"/>
  <c r="X35" i="29" s="1"/>
  <c r="P5" i="29"/>
  <c r="G39" i="29"/>
  <c r="F39" i="29"/>
  <c r="G38" i="29"/>
  <c r="G45" i="29"/>
  <c r="F38" i="29"/>
  <c r="F44" i="29" s="1"/>
  <c r="J37" i="29"/>
  <c r="J38" i="29" s="1"/>
  <c r="G37" i="29"/>
  <c r="F37" i="29"/>
  <c r="B37" i="29"/>
  <c r="S35" i="29"/>
  <c r="T35" i="29" s="1"/>
  <c r="S34" i="29"/>
  <c r="S33" i="29"/>
  <c r="S32" i="29"/>
  <c r="S31" i="29"/>
  <c r="T31" i="29" s="1"/>
  <c r="S30" i="29"/>
  <c r="S29" i="29"/>
  <c r="S28" i="29"/>
  <c r="S27" i="29"/>
  <c r="V27" i="29" s="1"/>
  <c r="S26" i="29"/>
  <c r="S25" i="29"/>
  <c r="S24" i="29"/>
  <c r="T24" i="29" s="1"/>
  <c r="S23" i="29"/>
  <c r="S22" i="29"/>
  <c r="S21" i="29"/>
  <c r="S20" i="29"/>
  <c r="T20" i="29" s="1"/>
  <c r="S19" i="29"/>
  <c r="S18" i="29"/>
  <c r="S17" i="29"/>
  <c r="S16" i="29"/>
  <c r="T16" i="29" s="1"/>
  <c r="S15" i="29"/>
  <c r="S14" i="29"/>
  <c r="S13" i="29"/>
  <c r="S12" i="29"/>
  <c r="T12" i="29" s="1"/>
  <c r="S11" i="29"/>
  <c r="S10" i="29"/>
  <c r="S9" i="29"/>
  <c r="S8" i="29"/>
  <c r="T8" i="29" s="1"/>
  <c r="S7" i="29"/>
  <c r="S6" i="29"/>
  <c r="S37" i="29" s="1"/>
  <c r="S5" i="29"/>
  <c r="M38" i="44"/>
  <c r="L38" i="44"/>
  <c r="M37" i="44"/>
  <c r="M45" i="44" s="1"/>
  <c r="L37" i="44"/>
  <c r="L44" i="44" s="1"/>
  <c r="O36" i="44"/>
  <c r="O37" i="44" s="1"/>
  <c r="M36" i="44"/>
  <c r="L36" i="44"/>
  <c r="E36" i="44"/>
  <c r="V33" i="44"/>
  <c r="W33" i="44" s="1"/>
  <c r="S33" i="44"/>
  <c r="P33" i="44"/>
  <c r="V32" i="44"/>
  <c r="W32" i="44" s="1"/>
  <c r="S32" i="44"/>
  <c r="Z32" i="44" s="1"/>
  <c r="P32" i="44"/>
  <c r="V31" i="44"/>
  <c r="W31" i="44" s="1"/>
  <c r="S31" i="44"/>
  <c r="P31" i="44"/>
  <c r="V30" i="44"/>
  <c r="W30" i="44" s="1"/>
  <c r="S30" i="44"/>
  <c r="P30" i="44"/>
  <c r="V29" i="44"/>
  <c r="W29" i="44" s="1"/>
  <c r="S29" i="44"/>
  <c r="P29" i="44"/>
  <c r="V28" i="44"/>
  <c r="W28" i="44"/>
  <c r="S28" i="44"/>
  <c r="P28" i="44"/>
  <c r="V27" i="44"/>
  <c r="W27" i="44" s="1"/>
  <c r="S27" i="44"/>
  <c r="Z27" i="44" s="1"/>
  <c r="P27" i="44"/>
  <c r="V26" i="44"/>
  <c r="S26" i="44"/>
  <c r="Z26" i="44" s="1"/>
  <c r="P26" i="44"/>
  <c r="V25" i="44"/>
  <c r="W25" i="44" s="1"/>
  <c r="S25" i="44"/>
  <c r="P25" i="44"/>
  <c r="V24" i="44"/>
  <c r="W24" i="44" s="1"/>
  <c r="S24" i="44"/>
  <c r="P24" i="44"/>
  <c r="V23" i="44"/>
  <c r="W23" i="44" s="1"/>
  <c r="S23" i="44"/>
  <c r="P23" i="44"/>
  <c r="V22" i="44"/>
  <c r="W22" i="44"/>
  <c r="S22" i="44"/>
  <c r="P22" i="44"/>
  <c r="V21" i="44"/>
  <c r="S21" i="44"/>
  <c r="P21" i="44"/>
  <c r="V20" i="44"/>
  <c r="W20" i="44"/>
  <c r="S20" i="44"/>
  <c r="Z20" i="44" s="1"/>
  <c r="P20" i="44"/>
  <c r="V19" i="44"/>
  <c r="S19" i="44"/>
  <c r="P19" i="44"/>
  <c r="V18" i="44"/>
  <c r="W18" i="44" s="1"/>
  <c r="S18" i="44"/>
  <c r="P18" i="44"/>
  <c r="V17" i="44"/>
  <c r="W17" i="44" s="1"/>
  <c r="S17" i="44"/>
  <c r="P17" i="44"/>
  <c r="V16" i="44"/>
  <c r="W16" i="44"/>
  <c r="S16" i="44"/>
  <c r="P16" i="44"/>
  <c r="V15" i="44"/>
  <c r="S15" i="44"/>
  <c r="P15" i="44"/>
  <c r="V14" i="44"/>
  <c r="W14" i="44"/>
  <c r="S14" i="44"/>
  <c r="P14" i="44"/>
  <c r="V13" i="44"/>
  <c r="S13" i="44"/>
  <c r="P13" i="44"/>
  <c r="V12" i="44"/>
  <c r="W12" i="44" s="1"/>
  <c r="S12" i="44"/>
  <c r="P12" i="44"/>
  <c r="V11" i="44"/>
  <c r="W11" i="44" s="1"/>
  <c r="S11" i="44"/>
  <c r="P11" i="44"/>
  <c r="V10" i="44"/>
  <c r="S10" i="44"/>
  <c r="P10" i="44"/>
  <c r="V9" i="44"/>
  <c r="S9" i="44"/>
  <c r="Z9" i="44" s="1"/>
  <c r="P9" i="44"/>
  <c r="V8" i="44"/>
  <c r="W8" i="44" s="1"/>
  <c r="S8" i="44"/>
  <c r="Z8" i="44" s="1"/>
  <c r="P8" i="44"/>
  <c r="V7" i="44"/>
  <c r="W7" i="44" s="1"/>
  <c r="S7" i="44"/>
  <c r="P7" i="44"/>
  <c r="V6" i="44"/>
  <c r="S6" i="44"/>
  <c r="P6" i="44"/>
  <c r="V5" i="44"/>
  <c r="W5" i="44" s="1"/>
  <c r="S5" i="44"/>
  <c r="P5" i="44"/>
  <c r="V4" i="44"/>
  <c r="W4" i="44"/>
  <c r="S4" i="44"/>
  <c r="P4" i="44"/>
  <c r="V3" i="44"/>
  <c r="S3" i="44"/>
  <c r="P3" i="44"/>
  <c r="M38" i="45"/>
  <c r="L38" i="45"/>
  <c r="M37" i="45"/>
  <c r="L37" i="45"/>
  <c r="L45" i="45" s="1"/>
  <c r="O36" i="45"/>
  <c r="O37" i="45" s="1"/>
  <c r="M36" i="45"/>
  <c r="L36" i="45"/>
  <c r="E36" i="45"/>
  <c r="V33" i="45"/>
  <c r="W33" i="45" s="1"/>
  <c r="S33" i="45"/>
  <c r="P33" i="45"/>
  <c r="V32" i="45"/>
  <c r="W32" i="45" s="1"/>
  <c r="S32" i="45"/>
  <c r="P32" i="45"/>
  <c r="V31" i="45"/>
  <c r="W31" i="45" s="1"/>
  <c r="S31" i="45"/>
  <c r="P31" i="45"/>
  <c r="V30" i="45"/>
  <c r="S30" i="45"/>
  <c r="Z30" i="45" s="1"/>
  <c r="P30" i="45"/>
  <c r="V29" i="45"/>
  <c r="W29" i="45" s="1"/>
  <c r="S29" i="45"/>
  <c r="P29" i="45"/>
  <c r="V28" i="45"/>
  <c r="W28" i="45" s="1"/>
  <c r="S28" i="45"/>
  <c r="P28" i="45"/>
  <c r="V27" i="45"/>
  <c r="W27" i="45" s="1"/>
  <c r="S27" i="45"/>
  <c r="P27" i="45"/>
  <c r="V26" i="45"/>
  <c r="W26" i="45"/>
  <c r="S26" i="45"/>
  <c r="P26" i="45"/>
  <c r="V25" i="45"/>
  <c r="S25" i="45"/>
  <c r="P25" i="45"/>
  <c r="V24" i="45"/>
  <c r="W24" i="45" s="1"/>
  <c r="S24" i="45"/>
  <c r="P24" i="45"/>
  <c r="V23" i="45"/>
  <c r="S23" i="45"/>
  <c r="P23" i="45"/>
  <c r="W22" i="45"/>
  <c r="V22" i="45"/>
  <c r="S22" i="45"/>
  <c r="P22" i="45"/>
  <c r="V21" i="45"/>
  <c r="S21" i="45"/>
  <c r="P21" i="45"/>
  <c r="V20" i="45"/>
  <c r="W20" i="45" s="1"/>
  <c r="S20" i="45"/>
  <c r="R20" i="45" s="1"/>
  <c r="P20" i="45"/>
  <c r="V19" i="45"/>
  <c r="S19" i="45"/>
  <c r="R19" i="45" s="1"/>
  <c r="Y19" i="45" s="1"/>
  <c r="P19" i="45"/>
  <c r="V18" i="45"/>
  <c r="W18" i="45" s="1"/>
  <c r="S18" i="45"/>
  <c r="P18" i="45"/>
  <c r="V17" i="45"/>
  <c r="S17" i="45"/>
  <c r="P17" i="45"/>
  <c r="V16" i="45"/>
  <c r="W16" i="45" s="1"/>
  <c r="S16" i="45"/>
  <c r="R16" i="45" s="1"/>
  <c r="P16" i="45"/>
  <c r="V15" i="45"/>
  <c r="W15" i="45" s="1"/>
  <c r="S15" i="45"/>
  <c r="P15" i="45"/>
  <c r="V14" i="45"/>
  <c r="S14" i="45"/>
  <c r="P14" i="45"/>
  <c r="V13" i="45"/>
  <c r="S13" i="45"/>
  <c r="R13" i="45" s="1"/>
  <c r="Y13" i="45" s="1"/>
  <c r="P13" i="45"/>
  <c r="W12" i="45"/>
  <c r="V12" i="45"/>
  <c r="S12" i="45"/>
  <c r="P12" i="45"/>
  <c r="V11" i="45"/>
  <c r="W11" i="45" s="1"/>
  <c r="S11" i="45"/>
  <c r="P11" i="45"/>
  <c r="V10" i="45"/>
  <c r="W10" i="45" s="1"/>
  <c r="S10" i="45"/>
  <c r="P10" i="45"/>
  <c r="V9" i="45"/>
  <c r="W9" i="45" s="1"/>
  <c r="S9" i="45"/>
  <c r="P9" i="45"/>
  <c r="V8" i="45"/>
  <c r="W8" i="45"/>
  <c r="S8" i="45"/>
  <c r="R8" i="45" s="1"/>
  <c r="Y8" i="45" s="1"/>
  <c r="P8" i="45"/>
  <c r="V7" i="45"/>
  <c r="S7" i="45"/>
  <c r="P7" i="45"/>
  <c r="W6" i="45"/>
  <c r="V6" i="45"/>
  <c r="S6" i="45"/>
  <c r="Z6" i="45" s="1"/>
  <c r="P6" i="45"/>
  <c r="V5" i="45"/>
  <c r="W5" i="45" s="1"/>
  <c r="S5" i="45"/>
  <c r="P5" i="45"/>
  <c r="V4" i="45"/>
  <c r="W4" i="45" s="1"/>
  <c r="S4" i="45"/>
  <c r="P4" i="45"/>
  <c r="V3" i="45"/>
  <c r="Z3" i="45" s="1"/>
  <c r="S3" i="45"/>
  <c r="P3" i="45"/>
  <c r="M38" i="46"/>
  <c r="L38" i="46"/>
  <c r="M37" i="46"/>
  <c r="M45" i="46"/>
  <c r="L37" i="46"/>
  <c r="L44" i="46" s="1"/>
  <c r="O36" i="46"/>
  <c r="O37" i="46" s="1"/>
  <c r="M36" i="46"/>
  <c r="L36" i="46"/>
  <c r="E36" i="46"/>
  <c r="V33" i="46"/>
  <c r="S33" i="46"/>
  <c r="Z33" i="46" s="1"/>
  <c r="P33" i="46"/>
  <c r="V32" i="46"/>
  <c r="W32" i="46" s="1"/>
  <c r="S32" i="46"/>
  <c r="R32" i="46" s="1"/>
  <c r="P32" i="46"/>
  <c r="V31" i="46"/>
  <c r="W31" i="46" s="1"/>
  <c r="S31" i="46"/>
  <c r="P31" i="46"/>
  <c r="V30" i="46"/>
  <c r="S30" i="46"/>
  <c r="P30" i="46"/>
  <c r="V29" i="46"/>
  <c r="W29" i="46" s="1"/>
  <c r="S29" i="46"/>
  <c r="P29" i="46"/>
  <c r="V28" i="46"/>
  <c r="W28" i="46" s="1"/>
  <c r="S28" i="46"/>
  <c r="P28" i="46"/>
  <c r="V27" i="46"/>
  <c r="W27" i="46" s="1"/>
  <c r="S27" i="46"/>
  <c r="P27" i="46"/>
  <c r="V26" i="46"/>
  <c r="W26" i="46"/>
  <c r="S26" i="46"/>
  <c r="P26" i="46"/>
  <c r="V25" i="46"/>
  <c r="S25" i="46"/>
  <c r="P25" i="46"/>
  <c r="W24" i="46"/>
  <c r="V24" i="46"/>
  <c r="S24" i="46"/>
  <c r="R24" i="46" s="1"/>
  <c r="T24" i="46" s="1"/>
  <c r="P24" i="46"/>
  <c r="V23" i="46"/>
  <c r="W23" i="46" s="1"/>
  <c r="S23" i="46"/>
  <c r="P23" i="46"/>
  <c r="V22" i="46"/>
  <c r="W22" i="46" s="1"/>
  <c r="S22" i="46"/>
  <c r="R22" i="46" s="1"/>
  <c r="Y22" i="46" s="1"/>
  <c r="P22" i="46"/>
  <c r="V21" i="46"/>
  <c r="S21" i="46"/>
  <c r="P21" i="46"/>
  <c r="V20" i="46"/>
  <c r="W20" i="46" s="1"/>
  <c r="S20" i="46"/>
  <c r="P20" i="46"/>
  <c r="V19" i="46"/>
  <c r="W19" i="46" s="1"/>
  <c r="S19" i="46"/>
  <c r="P19" i="46"/>
  <c r="V18" i="46"/>
  <c r="W18" i="46"/>
  <c r="S18" i="46"/>
  <c r="P18" i="46"/>
  <c r="V17" i="46"/>
  <c r="S17" i="46"/>
  <c r="Z17" i="46" s="1"/>
  <c r="P17" i="46"/>
  <c r="V16" i="46"/>
  <c r="W16" i="46" s="1"/>
  <c r="S16" i="46"/>
  <c r="R16" i="46" s="1"/>
  <c r="P16" i="46"/>
  <c r="V15" i="46"/>
  <c r="W15" i="46" s="1"/>
  <c r="S15" i="46"/>
  <c r="P15" i="46"/>
  <c r="V14" i="46"/>
  <c r="W14" i="46" s="1"/>
  <c r="S14" i="46"/>
  <c r="P14" i="46"/>
  <c r="V13" i="46"/>
  <c r="S13" i="46"/>
  <c r="P13" i="46"/>
  <c r="V12" i="46"/>
  <c r="W12" i="46" s="1"/>
  <c r="S12" i="46"/>
  <c r="P12" i="46"/>
  <c r="V11" i="46"/>
  <c r="W11" i="46" s="1"/>
  <c r="S11" i="46"/>
  <c r="P11" i="46"/>
  <c r="V10" i="46"/>
  <c r="W10" i="46" s="1"/>
  <c r="S10" i="46"/>
  <c r="P10" i="46"/>
  <c r="V9" i="46"/>
  <c r="W9" i="46" s="1"/>
  <c r="S9" i="46"/>
  <c r="P9" i="46"/>
  <c r="V8" i="46"/>
  <c r="S8" i="46"/>
  <c r="R8" i="46" s="1"/>
  <c r="P8" i="46"/>
  <c r="V7" i="46"/>
  <c r="W7" i="46" s="1"/>
  <c r="S7" i="46"/>
  <c r="P7" i="46"/>
  <c r="V6" i="46"/>
  <c r="W6" i="46"/>
  <c r="S6" i="46"/>
  <c r="Z6" i="46" s="1"/>
  <c r="P6" i="46"/>
  <c r="V5" i="46"/>
  <c r="W5" i="46" s="1"/>
  <c r="S5" i="46"/>
  <c r="P5" i="46"/>
  <c r="V4" i="46"/>
  <c r="W4" i="46" s="1"/>
  <c r="S4" i="46"/>
  <c r="P4" i="46"/>
  <c r="V3" i="46"/>
  <c r="S3" i="46"/>
  <c r="P3" i="46"/>
  <c r="M38" i="47"/>
  <c r="L38" i="47"/>
  <c r="M37" i="47"/>
  <c r="M45" i="47" s="1"/>
  <c r="L37" i="47"/>
  <c r="O36" i="47"/>
  <c r="O37" i="47" s="1"/>
  <c r="M36" i="47"/>
  <c r="L36" i="47"/>
  <c r="E36" i="47"/>
  <c r="V33" i="47"/>
  <c r="W33" i="47" s="1"/>
  <c r="S33" i="47"/>
  <c r="P33" i="47"/>
  <c r="V32" i="47"/>
  <c r="W32" i="47" s="1"/>
  <c r="S32" i="47"/>
  <c r="P32" i="47"/>
  <c r="V31" i="47"/>
  <c r="W31" i="47" s="1"/>
  <c r="S31" i="47"/>
  <c r="P31" i="47"/>
  <c r="V30" i="47"/>
  <c r="S30" i="47"/>
  <c r="P30" i="47"/>
  <c r="V29" i="47"/>
  <c r="W29" i="47" s="1"/>
  <c r="S29" i="47"/>
  <c r="P29" i="47"/>
  <c r="V28" i="47"/>
  <c r="W28" i="47" s="1"/>
  <c r="S28" i="47"/>
  <c r="R28" i="47" s="1"/>
  <c r="P28" i="47"/>
  <c r="V27" i="47"/>
  <c r="S27" i="47"/>
  <c r="P27" i="47"/>
  <c r="V26" i="47"/>
  <c r="W26" i="47" s="1"/>
  <c r="S26" i="47"/>
  <c r="Z26" i="47" s="1"/>
  <c r="P26" i="47"/>
  <c r="V25" i="47"/>
  <c r="W25" i="47" s="1"/>
  <c r="S25" i="47"/>
  <c r="P25" i="47"/>
  <c r="V24" i="47"/>
  <c r="W24" i="47" s="1"/>
  <c r="S24" i="47"/>
  <c r="R24" i="47" s="1"/>
  <c r="P24" i="47"/>
  <c r="V23" i="47"/>
  <c r="W23" i="47" s="1"/>
  <c r="S23" i="47"/>
  <c r="P23" i="47"/>
  <c r="V22" i="47"/>
  <c r="W22" i="47" s="1"/>
  <c r="S22" i="47"/>
  <c r="P22" i="47"/>
  <c r="V21" i="47"/>
  <c r="W21" i="47" s="1"/>
  <c r="S21" i="47"/>
  <c r="P21" i="47"/>
  <c r="V20" i="47"/>
  <c r="W20" i="47" s="1"/>
  <c r="S20" i="47"/>
  <c r="R20" i="47" s="1"/>
  <c r="P20" i="47"/>
  <c r="V19" i="47"/>
  <c r="S19" i="47"/>
  <c r="P19" i="47"/>
  <c r="V18" i="47"/>
  <c r="W18" i="47" s="1"/>
  <c r="S18" i="47"/>
  <c r="Z18" i="47" s="1"/>
  <c r="P18" i="47"/>
  <c r="V17" i="47"/>
  <c r="W17" i="47" s="1"/>
  <c r="S17" i="47"/>
  <c r="P17" i="47"/>
  <c r="V16" i="47"/>
  <c r="W16" i="47" s="1"/>
  <c r="S16" i="47"/>
  <c r="R16" i="47" s="1"/>
  <c r="T16" i="47" s="1"/>
  <c r="P16" i="47"/>
  <c r="V15" i="47"/>
  <c r="S15" i="47"/>
  <c r="P15" i="47"/>
  <c r="V14" i="47"/>
  <c r="W14" i="47"/>
  <c r="S14" i="47"/>
  <c r="R14" i="47" s="1"/>
  <c r="T14" i="47" s="1"/>
  <c r="P14" i="47"/>
  <c r="V13" i="47"/>
  <c r="S13" i="47"/>
  <c r="Z13" i="47" s="1"/>
  <c r="P13" i="47"/>
  <c r="V12" i="47"/>
  <c r="W12" i="47" s="1"/>
  <c r="S12" i="47"/>
  <c r="P12" i="47"/>
  <c r="V11" i="47"/>
  <c r="W11" i="47" s="1"/>
  <c r="S11" i="47"/>
  <c r="P11" i="47"/>
  <c r="V10" i="47"/>
  <c r="W10" i="47"/>
  <c r="S10" i="47"/>
  <c r="Z10" i="47" s="1"/>
  <c r="P10" i="47"/>
  <c r="V9" i="47"/>
  <c r="S9" i="47"/>
  <c r="P9" i="47"/>
  <c r="V8" i="47"/>
  <c r="W8" i="47" s="1"/>
  <c r="S8" i="47"/>
  <c r="R8" i="47" s="1"/>
  <c r="T8" i="47" s="1"/>
  <c r="P8" i="47"/>
  <c r="V7" i="47"/>
  <c r="S7" i="47"/>
  <c r="P7" i="47"/>
  <c r="V6" i="47"/>
  <c r="W6" i="47" s="1"/>
  <c r="S6" i="47"/>
  <c r="P6" i="47"/>
  <c r="V5" i="47"/>
  <c r="W5" i="47" s="1"/>
  <c r="S5" i="47"/>
  <c r="P5" i="47"/>
  <c r="V4" i="47"/>
  <c r="W4" i="47" s="1"/>
  <c r="S4" i="47"/>
  <c r="P4" i="47"/>
  <c r="V3" i="47"/>
  <c r="S3" i="47"/>
  <c r="P3" i="47"/>
  <c r="L44" i="48"/>
  <c r="M38" i="48"/>
  <c r="L38" i="48"/>
  <c r="M37" i="48"/>
  <c r="M45" i="48"/>
  <c r="L37" i="48"/>
  <c r="L45" i="48"/>
  <c r="O36" i="48"/>
  <c r="O37" i="48"/>
  <c r="M36" i="48"/>
  <c r="L36" i="48"/>
  <c r="E36" i="48"/>
  <c r="V33" i="48"/>
  <c r="W33" i="48" s="1"/>
  <c r="S33" i="48"/>
  <c r="P33" i="48"/>
  <c r="V32" i="48"/>
  <c r="W32" i="48"/>
  <c r="S32" i="48"/>
  <c r="R32" i="48" s="1"/>
  <c r="P32" i="48"/>
  <c r="V31" i="48"/>
  <c r="S31" i="48"/>
  <c r="P31" i="48"/>
  <c r="V30" i="48"/>
  <c r="W30" i="48" s="1"/>
  <c r="S30" i="48"/>
  <c r="P30" i="48"/>
  <c r="V29" i="48"/>
  <c r="S29" i="48"/>
  <c r="P29" i="48"/>
  <c r="W28" i="48"/>
  <c r="V28" i="48"/>
  <c r="S28" i="48"/>
  <c r="P28" i="48"/>
  <c r="V27" i="48"/>
  <c r="W27" i="48" s="1"/>
  <c r="S27" i="48"/>
  <c r="P27" i="48"/>
  <c r="V26" i="48"/>
  <c r="W26" i="48" s="1"/>
  <c r="S26" i="48"/>
  <c r="P26" i="48"/>
  <c r="V25" i="48"/>
  <c r="W25" i="48" s="1"/>
  <c r="S25" i="48"/>
  <c r="P25" i="48"/>
  <c r="V24" i="48"/>
  <c r="W24" i="48" s="1"/>
  <c r="S24" i="48"/>
  <c r="P24" i="48"/>
  <c r="V23" i="48"/>
  <c r="W23" i="48" s="1"/>
  <c r="S23" i="48"/>
  <c r="P23" i="48"/>
  <c r="V22" i="48"/>
  <c r="W22" i="48" s="1"/>
  <c r="S22" i="48"/>
  <c r="R22" i="48" s="1"/>
  <c r="Y22" i="48" s="1"/>
  <c r="P22" i="48"/>
  <c r="V21" i="48"/>
  <c r="W21" i="48" s="1"/>
  <c r="S21" i="48"/>
  <c r="P21" i="48"/>
  <c r="V20" i="48"/>
  <c r="W20" i="48"/>
  <c r="S20" i="48"/>
  <c r="P20" i="48"/>
  <c r="V19" i="48"/>
  <c r="W19" i="48" s="1"/>
  <c r="S19" i="48"/>
  <c r="P19" i="48"/>
  <c r="V18" i="48"/>
  <c r="W18" i="48" s="1"/>
  <c r="S18" i="48"/>
  <c r="P18" i="48"/>
  <c r="V17" i="48"/>
  <c r="S17" i="48"/>
  <c r="Z17" i="48" s="1"/>
  <c r="P17" i="48"/>
  <c r="V16" i="48"/>
  <c r="W16" i="48" s="1"/>
  <c r="S16" i="48"/>
  <c r="R16" i="48" s="1"/>
  <c r="T16" i="48" s="1"/>
  <c r="P16" i="48"/>
  <c r="V15" i="48"/>
  <c r="S15" i="48"/>
  <c r="P15" i="48"/>
  <c r="V14" i="48"/>
  <c r="W14" i="48" s="1"/>
  <c r="S14" i="48"/>
  <c r="P14" i="48"/>
  <c r="V13" i="48"/>
  <c r="W13" i="48" s="1"/>
  <c r="S13" i="48"/>
  <c r="P13" i="48"/>
  <c r="V12" i="48"/>
  <c r="W12" i="48"/>
  <c r="S12" i="48"/>
  <c r="P12" i="48"/>
  <c r="V11" i="48"/>
  <c r="S11" i="48"/>
  <c r="Z11" i="48" s="1"/>
  <c r="P11" i="48"/>
  <c r="V10" i="48"/>
  <c r="W10" i="48" s="1"/>
  <c r="S10" i="48"/>
  <c r="P10" i="48"/>
  <c r="V9" i="48"/>
  <c r="W9" i="48" s="1"/>
  <c r="S9" i="48"/>
  <c r="P9" i="48"/>
  <c r="V8" i="48"/>
  <c r="W8" i="48"/>
  <c r="S8" i="48"/>
  <c r="P8" i="48"/>
  <c r="V7" i="48"/>
  <c r="S7" i="48"/>
  <c r="Z7" i="48" s="1"/>
  <c r="P7" i="48"/>
  <c r="V6" i="48"/>
  <c r="W6" i="48" s="1"/>
  <c r="S6" i="48"/>
  <c r="R6" i="48" s="1"/>
  <c r="P6" i="48"/>
  <c r="V5" i="48"/>
  <c r="S5" i="48"/>
  <c r="P5" i="48"/>
  <c r="V4" i="48"/>
  <c r="W4" i="48" s="1"/>
  <c r="S4" i="48"/>
  <c r="P4" i="48"/>
  <c r="V3" i="48"/>
  <c r="S3" i="48"/>
  <c r="R3" i="48" s="1"/>
  <c r="P3" i="48"/>
  <c r="L44" i="49"/>
  <c r="M38" i="49"/>
  <c r="L38" i="49"/>
  <c r="M37" i="49"/>
  <c r="M45" i="49"/>
  <c r="L37" i="49"/>
  <c r="L45" i="49" s="1"/>
  <c r="O36" i="49"/>
  <c r="O37" i="49" s="1"/>
  <c r="M36" i="49"/>
  <c r="L36" i="49"/>
  <c r="E36" i="49"/>
  <c r="V33" i="49"/>
  <c r="W33" i="49" s="1"/>
  <c r="S33" i="49"/>
  <c r="P33" i="49"/>
  <c r="V32" i="49"/>
  <c r="W32" i="49" s="1"/>
  <c r="S32" i="49"/>
  <c r="P32" i="49"/>
  <c r="V31" i="49"/>
  <c r="W31" i="49" s="1"/>
  <c r="S31" i="49"/>
  <c r="P31" i="49"/>
  <c r="V30" i="49"/>
  <c r="W30" i="49" s="1"/>
  <c r="S30" i="49"/>
  <c r="R30" i="49" s="1"/>
  <c r="T30" i="49" s="1"/>
  <c r="AA30" i="49" s="1"/>
  <c r="P30" i="49"/>
  <c r="V29" i="49"/>
  <c r="W29" i="49" s="1"/>
  <c r="S29" i="49"/>
  <c r="P29" i="49"/>
  <c r="V28" i="49"/>
  <c r="W28" i="49" s="1"/>
  <c r="S28" i="49"/>
  <c r="P28" i="49"/>
  <c r="V27" i="49"/>
  <c r="S27" i="49"/>
  <c r="R27" i="49" s="1"/>
  <c r="P27" i="49"/>
  <c r="V26" i="49"/>
  <c r="W26" i="49" s="1"/>
  <c r="S26" i="49"/>
  <c r="P26" i="49"/>
  <c r="V25" i="49"/>
  <c r="W25" i="49" s="1"/>
  <c r="S25" i="49"/>
  <c r="R25" i="49" s="1"/>
  <c r="P25" i="49"/>
  <c r="V24" i="49"/>
  <c r="W24" i="49" s="1"/>
  <c r="S24" i="49"/>
  <c r="R24" i="49" s="1"/>
  <c r="P24" i="49"/>
  <c r="V23" i="49"/>
  <c r="S23" i="49"/>
  <c r="R23" i="49" s="1"/>
  <c r="P23" i="49"/>
  <c r="W22" i="49"/>
  <c r="V22" i="49"/>
  <c r="S22" i="49"/>
  <c r="R22" i="49" s="1"/>
  <c r="P22" i="49"/>
  <c r="V21" i="49"/>
  <c r="W21" i="49" s="1"/>
  <c r="S21" i="49"/>
  <c r="P21" i="49"/>
  <c r="V20" i="49"/>
  <c r="S20" i="49"/>
  <c r="P20" i="49"/>
  <c r="V19" i="49"/>
  <c r="W19" i="49" s="1"/>
  <c r="S19" i="49"/>
  <c r="P19" i="49"/>
  <c r="V18" i="49"/>
  <c r="W18" i="49" s="1"/>
  <c r="S18" i="49"/>
  <c r="R18" i="49" s="1"/>
  <c r="P18" i="49"/>
  <c r="V17" i="49"/>
  <c r="W17" i="49" s="1"/>
  <c r="S17" i="49"/>
  <c r="R17" i="49" s="1"/>
  <c r="P17" i="49"/>
  <c r="V16" i="49"/>
  <c r="W16" i="49"/>
  <c r="S16" i="49"/>
  <c r="P16" i="49"/>
  <c r="V15" i="49"/>
  <c r="S15" i="49"/>
  <c r="Z15" i="49" s="1"/>
  <c r="P15" i="49"/>
  <c r="V14" i="49"/>
  <c r="W14" i="49" s="1"/>
  <c r="S14" i="49"/>
  <c r="P14" i="49"/>
  <c r="V13" i="49"/>
  <c r="W13" i="49" s="1"/>
  <c r="S13" i="49"/>
  <c r="R13" i="49" s="1"/>
  <c r="P13" i="49"/>
  <c r="V12" i="49"/>
  <c r="S12" i="49"/>
  <c r="P12" i="49"/>
  <c r="V11" i="49"/>
  <c r="S11" i="49"/>
  <c r="P11" i="49"/>
  <c r="V10" i="49"/>
  <c r="W10" i="49" s="1"/>
  <c r="S10" i="49"/>
  <c r="P10" i="49"/>
  <c r="V9" i="49"/>
  <c r="S9" i="49"/>
  <c r="P9" i="49"/>
  <c r="V8" i="49"/>
  <c r="W8" i="49"/>
  <c r="S8" i="49"/>
  <c r="Z8" i="49" s="1"/>
  <c r="P8" i="49"/>
  <c r="V7" i="49"/>
  <c r="S7" i="49"/>
  <c r="Z7" i="49" s="1"/>
  <c r="P7" i="49"/>
  <c r="V6" i="49"/>
  <c r="W6" i="49" s="1"/>
  <c r="S6" i="49"/>
  <c r="P6" i="49"/>
  <c r="V5" i="49"/>
  <c r="W5" i="49" s="1"/>
  <c r="S5" i="49"/>
  <c r="R5" i="49" s="1"/>
  <c r="T5" i="49" s="1"/>
  <c r="P5" i="49"/>
  <c r="V4" i="49"/>
  <c r="W4" i="49" s="1"/>
  <c r="S4" i="49"/>
  <c r="P4" i="49"/>
  <c r="V3" i="49"/>
  <c r="S3" i="49"/>
  <c r="R3" i="49" s="1"/>
  <c r="P3" i="49"/>
  <c r="M38" i="50"/>
  <c r="L38" i="50"/>
  <c r="M37" i="50"/>
  <c r="M45" i="50"/>
  <c r="L37" i="50"/>
  <c r="O36" i="50"/>
  <c r="O37" i="50" s="1"/>
  <c r="M36" i="50"/>
  <c r="L36" i="50"/>
  <c r="E36" i="50"/>
  <c r="V33" i="50"/>
  <c r="S33" i="50"/>
  <c r="Z33" i="50" s="1"/>
  <c r="P33" i="50"/>
  <c r="V32" i="50"/>
  <c r="W32" i="50" s="1"/>
  <c r="S32" i="50"/>
  <c r="R32" i="50" s="1"/>
  <c r="P32" i="50"/>
  <c r="V31" i="50"/>
  <c r="S31" i="50"/>
  <c r="P31" i="50"/>
  <c r="V30" i="50"/>
  <c r="W30" i="50" s="1"/>
  <c r="S30" i="50"/>
  <c r="R30" i="50" s="1"/>
  <c r="T30" i="50" s="1"/>
  <c r="P30" i="50"/>
  <c r="V29" i="50"/>
  <c r="W29" i="50" s="1"/>
  <c r="S29" i="50"/>
  <c r="P29" i="50"/>
  <c r="V28" i="50"/>
  <c r="W28" i="50" s="1"/>
  <c r="S28" i="50"/>
  <c r="P28" i="50"/>
  <c r="V27" i="50"/>
  <c r="S27" i="50"/>
  <c r="R27" i="50" s="1"/>
  <c r="P27" i="50"/>
  <c r="V26" i="50"/>
  <c r="W26" i="50" s="1"/>
  <c r="S26" i="50"/>
  <c r="P26" i="50"/>
  <c r="V25" i="50"/>
  <c r="W25" i="50" s="1"/>
  <c r="S25" i="50"/>
  <c r="P25" i="50"/>
  <c r="V24" i="50"/>
  <c r="W24" i="50" s="1"/>
  <c r="S24" i="50"/>
  <c r="R24" i="50" s="1"/>
  <c r="P24" i="50"/>
  <c r="V23" i="50"/>
  <c r="S23" i="50"/>
  <c r="R23" i="50" s="1"/>
  <c r="P23" i="50"/>
  <c r="V22" i="50"/>
  <c r="W22" i="50" s="1"/>
  <c r="S22" i="50"/>
  <c r="R22" i="50" s="1"/>
  <c r="P22" i="50"/>
  <c r="V21" i="50"/>
  <c r="S21" i="50"/>
  <c r="P21" i="50"/>
  <c r="V20" i="50"/>
  <c r="W20" i="50" s="1"/>
  <c r="S20" i="50"/>
  <c r="P20" i="50"/>
  <c r="V19" i="50"/>
  <c r="S19" i="50"/>
  <c r="P19" i="50"/>
  <c r="V18" i="50"/>
  <c r="W18" i="50" s="1"/>
  <c r="S18" i="50"/>
  <c r="P18" i="50"/>
  <c r="V17" i="50"/>
  <c r="W17" i="50" s="1"/>
  <c r="S17" i="50"/>
  <c r="P17" i="50"/>
  <c r="V16" i="50"/>
  <c r="W16" i="50"/>
  <c r="S16" i="50"/>
  <c r="R16" i="50" s="1"/>
  <c r="Y16" i="50" s="1"/>
  <c r="P16" i="50"/>
  <c r="V15" i="50"/>
  <c r="S15" i="50"/>
  <c r="P15" i="50"/>
  <c r="V14" i="50"/>
  <c r="W14" i="50" s="1"/>
  <c r="S14" i="50"/>
  <c r="R14" i="50" s="1"/>
  <c r="T14" i="50" s="1"/>
  <c r="AA14" i="50" s="1"/>
  <c r="P14" i="50"/>
  <c r="V13" i="50"/>
  <c r="W13" i="50" s="1"/>
  <c r="S13" i="50"/>
  <c r="P13" i="50"/>
  <c r="W12" i="50"/>
  <c r="V12" i="50"/>
  <c r="S12" i="50"/>
  <c r="P12" i="50"/>
  <c r="V11" i="50"/>
  <c r="W11" i="50" s="1"/>
  <c r="S11" i="50"/>
  <c r="P11" i="50"/>
  <c r="V10" i="50"/>
  <c r="W10" i="50"/>
  <c r="S10" i="50"/>
  <c r="P10" i="50"/>
  <c r="V9" i="50"/>
  <c r="W9" i="50" s="1"/>
  <c r="S9" i="50"/>
  <c r="Z9" i="50" s="1"/>
  <c r="P9" i="50"/>
  <c r="V8" i="50"/>
  <c r="W8" i="50" s="1"/>
  <c r="S8" i="50"/>
  <c r="R8" i="50" s="1"/>
  <c r="T8" i="50" s="1"/>
  <c r="AA8" i="50" s="1"/>
  <c r="P8" i="50"/>
  <c r="V7" i="50"/>
  <c r="S7" i="50"/>
  <c r="P7" i="50"/>
  <c r="V6" i="50"/>
  <c r="S6" i="50"/>
  <c r="R6" i="50" s="1"/>
  <c r="P6" i="50"/>
  <c r="V5" i="50"/>
  <c r="S5" i="50"/>
  <c r="R5" i="50" s="1"/>
  <c r="T5" i="50" s="1"/>
  <c r="P5" i="50"/>
  <c r="V4" i="50"/>
  <c r="W4" i="50"/>
  <c r="S4" i="50"/>
  <c r="R4" i="50" s="1"/>
  <c r="P4" i="50"/>
  <c r="V3" i="50"/>
  <c r="S3" i="50"/>
  <c r="P3" i="50"/>
  <c r="M38" i="51"/>
  <c r="L38" i="51"/>
  <c r="M37" i="51"/>
  <c r="M45" i="51" s="1"/>
  <c r="L37" i="51"/>
  <c r="L45" i="51" s="1"/>
  <c r="O36" i="51"/>
  <c r="O37" i="51" s="1"/>
  <c r="M36" i="51"/>
  <c r="L36" i="51"/>
  <c r="E36" i="51"/>
  <c r="V33" i="51"/>
  <c r="W33" i="51" s="1"/>
  <c r="S33" i="51"/>
  <c r="P33" i="51"/>
  <c r="V32" i="51"/>
  <c r="W32" i="51" s="1"/>
  <c r="S32" i="51"/>
  <c r="P32" i="51"/>
  <c r="V31" i="51"/>
  <c r="S31" i="51"/>
  <c r="P31" i="51"/>
  <c r="V30" i="51"/>
  <c r="W30" i="51" s="1"/>
  <c r="S30" i="51"/>
  <c r="P30" i="51"/>
  <c r="V29" i="51"/>
  <c r="W29" i="51" s="1"/>
  <c r="S29" i="51"/>
  <c r="P29" i="51"/>
  <c r="V28" i="51"/>
  <c r="W28" i="51" s="1"/>
  <c r="S28" i="51"/>
  <c r="Z28" i="51" s="1"/>
  <c r="P28" i="51"/>
  <c r="V27" i="51"/>
  <c r="S27" i="51"/>
  <c r="P27" i="51"/>
  <c r="V26" i="51"/>
  <c r="W26" i="51" s="1"/>
  <c r="S26" i="51"/>
  <c r="R26" i="51" s="1"/>
  <c r="P26" i="51"/>
  <c r="V25" i="51"/>
  <c r="W25" i="51" s="1"/>
  <c r="S25" i="51"/>
  <c r="P25" i="51"/>
  <c r="V24" i="51"/>
  <c r="W24" i="51"/>
  <c r="S24" i="51"/>
  <c r="P24" i="51"/>
  <c r="V23" i="51"/>
  <c r="S23" i="51"/>
  <c r="Z23" i="51" s="1"/>
  <c r="P23" i="51"/>
  <c r="V22" i="51"/>
  <c r="S22" i="51"/>
  <c r="R22" i="51" s="1"/>
  <c r="P22" i="51"/>
  <c r="V21" i="51"/>
  <c r="S21" i="51"/>
  <c r="P21" i="51"/>
  <c r="V20" i="51"/>
  <c r="W20" i="51" s="1"/>
  <c r="S20" i="51"/>
  <c r="P20" i="51"/>
  <c r="V19" i="51"/>
  <c r="S19" i="51"/>
  <c r="P19" i="51"/>
  <c r="V18" i="51"/>
  <c r="W18" i="51" s="1"/>
  <c r="S18" i="51"/>
  <c r="P18" i="51"/>
  <c r="V17" i="51"/>
  <c r="S17" i="51"/>
  <c r="Z17" i="51" s="1"/>
  <c r="P17" i="51"/>
  <c r="V16" i="51"/>
  <c r="S16" i="51"/>
  <c r="R16" i="51" s="1"/>
  <c r="T16" i="51" s="1"/>
  <c r="P16" i="51"/>
  <c r="V15" i="51"/>
  <c r="W15" i="51" s="1"/>
  <c r="S15" i="51"/>
  <c r="P15" i="51"/>
  <c r="V14" i="51"/>
  <c r="W14" i="51" s="1"/>
  <c r="S14" i="51"/>
  <c r="P14" i="51"/>
  <c r="V13" i="51"/>
  <c r="S13" i="51"/>
  <c r="P13" i="51"/>
  <c r="V12" i="51"/>
  <c r="W12" i="51" s="1"/>
  <c r="S12" i="51"/>
  <c r="Z12" i="51" s="1"/>
  <c r="P12" i="51"/>
  <c r="V11" i="51"/>
  <c r="W11" i="51" s="1"/>
  <c r="S11" i="51"/>
  <c r="P11" i="51"/>
  <c r="V10" i="51"/>
  <c r="W10" i="51" s="1"/>
  <c r="S10" i="51"/>
  <c r="P10" i="51"/>
  <c r="V9" i="51"/>
  <c r="W9" i="51" s="1"/>
  <c r="S9" i="51"/>
  <c r="P9" i="51"/>
  <c r="V8" i="51"/>
  <c r="W8" i="51" s="1"/>
  <c r="S8" i="51"/>
  <c r="R8" i="51" s="1"/>
  <c r="T8" i="51" s="1"/>
  <c r="P8" i="51"/>
  <c r="V7" i="51"/>
  <c r="W7" i="51" s="1"/>
  <c r="S7" i="51"/>
  <c r="P7" i="51"/>
  <c r="V6" i="51"/>
  <c r="W6" i="51" s="1"/>
  <c r="S6" i="51"/>
  <c r="Z6" i="51" s="1"/>
  <c r="P6" i="51"/>
  <c r="V5" i="51"/>
  <c r="S5" i="51"/>
  <c r="P5" i="51"/>
  <c r="V4" i="51"/>
  <c r="W4" i="51" s="1"/>
  <c r="S4" i="51"/>
  <c r="P4" i="51"/>
  <c r="V3" i="51"/>
  <c r="W3" i="51" s="1"/>
  <c r="S3" i="51"/>
  <c r="P3" i="51"/>
  <c r="M38" i="52"/>
  <c r="L38" i="52"/>
  <c r="M37" i="52"/>
  <c r="M45" i="52"/>
  <c r="L37" i="52"/>
  <c r="L44" i="52" s="1"/>
  <c r="O36" i="52"/>
  <c r="O37" i="52" s="1"/>
  <c r="M36" i="52"/>
  <c r="L36" i="52"/>
  <c r="E36" i="52"/>
  <c r="V33" i="52"/>
  <c r="W33" i="52" s="1"/>
  <c r="S33" i="52"/>
  <c r="P33" i="52"/>
  <c r="V32" i="52"/>
  <c r="W32" i="52" s="1"/>
  <c r="S32" i="52"/>
  <c r="P32" i="52"/>
  <c r="V31" i="52"/>
  <c r="W31" i="52" s="1"/>
  <c r="S31" i="52"/>
  <c r="P31" i="52"/>
  <c r="V30" i="52"/>
  <c r="W30" i="52" s="1"/>
  <c r="S30" i="52"/>
  <c r="R30" i="52" s="1"/>
  <c r="T30" i="52" s="1"/>
  <c r="AA30" i="52" s="1"/>
  <c r="P30" i="52"/>
  <c r="V29" i="52"/>
  <c r="W29" i="52" s="1"/>
  <c r="S29" i="52"/>
  <c r="P29" i="52"/>
  <c r="V28" i="52"/>
  <c r="W28" i="52" s="1"/>
  <c r="S28" i="52"/>
  <c r="R28" i="52" s="1"/>
  <c r="P28" i="52"/>
  <c r="V27" i="52"/>
  <c r="S27" i="52"/>
  <c r="P27" i="52"/>
  <c r="V26" i="52"/>
  <c r="W26" i="52"/>
  <c r="S26" i="52"/>
  <c r="P26" i="52"/>
  <c r="V25" i="52"/>
  <c r="W25" i="52" s="1"/>
  <c r="S25" i="52"/>
  <c r="P25" i="52"/>
  <c r="V24" i="52"/>
  <c r="W24" i="52" s="1"/>
  <c r="S24" i="52"/>
  <c r="P24" i="52"/>
  <c r="V23" i="52"/>
  <c r="W23" i="52" s="1"/>
  <c r="S23" i="52"/>
  <c r="P23" i="52"/>
  <c r="V22" i="52"/>
  <c r="W22" i="52" s="1"/>
  <c r="S22" i="52"/>
  <c r="R22" i="52" s="1"/>
  <c r="Y22" i="52" s="1"/>
  <c r="P22" i="52"/>
  <c r="V21" i="52"/>
  <c r="S21" i="52"/>
  <c r="P21" i="52"/>
  <c r="V20" i="52"/>
  <c r="W20" i="52" s="1"/>
  <c r="S20" i="52"/>
  <c r="P20" i="52"/>
  <c r="V19" i="52"/>
  <c r="W19" i="52" s="1"/>
  <c r="S19" i="52"/>
  <c r="P19" i="52"/>
  <c r="V18" i="52"/>
  <c r="W18" i="52" s="1"/>
  <c r="S18" i="52"/>
  <c r="Z18" i="52" s="1"/>
  <c r="P18" i="52"/>
  <c r="V17" i="52"/>
  <c r="S17" i="52"/>
  <c r="Z17" i="52" s="1"/>
  <c r="P17" i="52"/>
  <c r="V16" i="52"/>
  <c r="W16" i="52" s="1"/>
  <c r="S16" i="52"/>
  <c r="R16" i="52" s="1"/>
  <c r="Y16" i="52" s="1"/>
  <c r="P16" i="52"/>
  <c r="V15" i="52"/>
  <c r="W15" i="52" s="1"/>
  <c r="S15" i="52"/>
  <c r="P15" i="52"/>
  <c r="V14" i="52"/>
  <c r="W14" i="52" s="1"/>
  <c r="S14" i="52"/>
  <c r="R14" i="52" s="1"/>
  <c r="T14" i="52" s="1"/>
  <c r="P14" i="52"/>
  <c r="V13" i="52"/>
  <c r="W13" i="52" s="1"/>
  <c r="S13" i="52"/>
  <c r="P13" i="52"/>
  <c r="V12" i="52"/>
  <c r="W12" i="52"/>
  <c r="S12" i="52"/>
  <c r="P12" i="52"/>
  <c r="V11" i="52"/>
  <c r="S11" i="52"/>
  <c r="Z11" i="52" s="1"/>
  <c r="P11" i="52"/>
  <c r="V10" i="52"/>
  <c r="W10" i="52" s="1"/>
  <c r="S10" i="52"/>
  <c r="P10" i="52"/>
  <c r="V9" i="52"/>
  <c r="S9" i="52"/>
  <c r="P9" i="52"/>
  <c r="V8" i="52"/>
  <c r="W8" i="52" s="1"/>
  <c r="S8" i="52"/>
  <c r="R8" i="52" s="1"/>
  <c r="T8" i="52" s="1"/>
  <c r="P8" i="52"/>
  <c r="V7" i="52"/>
  <c r="S7" i="52"/>
  <c r="Z7" i="52" s="1"/>
  <c r="P7" i="52"/>
  <c r="V6" i="52"/>
  <c r="W6" i="52" s="1"/>
  <c r="S6" i="52"/>
  <c r="P6" i="52"/>
  <c r="V5" i="52"/>
  <c r="W5" i="52" s="1"/>
  <c r="S5" i="52"/>
  <c r="P5" i="52"/>
  <c r="V4" i="52"/>
  <c r="W4" i="52" s="1"/>
  <c r="S4" i="52"/>
  <c r="P4" i="52"/>
  <c r="V3" i="52"/>
  <c r="S3" i="52"/>
  <c r="P3" i="52"/>
  <c r="M38" i="53"/>
  <c r="L38" i="53"/>
  <c r="M37" i="53"/>
  <c r="L37" i="53"/>
  <c r="O36" i="53"/>
  <c r="O37" i="53" s="1"/>
  <c r="M36" i="53"/>
  <c r="L36" i="53"/>
  <c r="E36" i="53"/>
  <c r="V33" i="53"/>
  <c r="W33" i="53" s="1"/>
  <c r="S33" i="53"/>
  <c r="P33" i="53"/>
  <c r="V32" i="53"/>
  <c r="W32" i="53" s="1"/>
  <c r="S32" i="53"/>
  <c r="P32" i="53"/>
  <c r="V31" i="53"/>
  <c r="W31" i="53" s="1"/>
  <c r="S31" i="53"/>
  <c r="P31" i="53"/>
  <c r="V30" i="53"/>
  <c r="W30" i="53"/>
  <c r="S30" i="53"/>
  <c r="Z30" i="53" s="1"/>
  <c r="P30" i="53"/>
  <c r="V29" i="53"/>
  <c r="S29" i="53"/>
  <c r="P29" i="53"/>
  <c r="V28" i="53"/>
  <c r="W28" i="53" s="1"/>
  <c r="S28" i="53"/>
  <c r="P28" i="53"/>
  <c r="V27" i="53"/>
  <c r="W27" i="53" s="1"/>
  <c r="S27" i="53"/>
  <c r="R27" i="53" s="1"/>
  <c r="T27" i="53" s="1"/>
  <c r="P27" i="53"/>
  <c r="V26" i="53"/>
  <c r="W26" i="53" s="1"/>
  <c r="S26" i="53"/>
  <c r="P26" i="53"/>
  <c r="V25" i="53"/>
  <c r="S25" i="53"/>
  <c r="P25" i="53"/>
  <c r="V24" i="53"/>
  <c r="W24" i="53" s="1"/>
  <c r="S24" i="53"/>
  <c r="P24" i="53"/>
  <c r="V23" i="53"/>
  <c r="W23" i="53" s="1"/>
  <c r="S23" i="53"/>
  <c r="Z23" i="53" s="1"/>
  <c r="P23" i="53"/>
  <c r="V22" i="53"/>
  <c r="W22" i="53"/>
  <c r="S22" i="53"/>
  <c r="R22" i="53" s="1"/>
  <c r="Y22" i="53" s="1"/>
  <c r="P22" i="53"/>
  <c r="V21" i="53"/>
  <c r="S21" i="53"/>
  <c r="P21" i="53"/>
  <c r="V20" i="53"/>
  <c r="W20" i="53" s="1"/>
  <c r="S20" i="53"/>
  <c r="P20" i="53"/>
  <c r="V19" i="53"/>
  <c r="W19" i="53" s="1"/>
  <c r="S19" i="53"/>
  <c r="P19" i="53"/>
  <c r="V18" i="53"/>
  <c r="W18" i="53"/>
  <c r="S18" i="53"/>
  <c r="P18" i="53"/>
  <c r="V17" i="53"/>
  <c r="W17" i="53" s="1"/>
  <c r="S17" i="53"/>
  <c r="P17" i="53"/>
  <c r="V16" i="53"/>
  <c r="W16" i="53"/>
  <c r="S16" i="53"/>
  <c r="R16" i="53" s="1"/>
  <c r="P16" i="53"/>
  <c r="V15" i="53"/>
  <c r="S15" i="53"/>
  <c r="Z15" i="53" s="1"/>
  <c r="P15" i="53"/>
  <c r="V14" i="53"/>
  <c r="W14" i="53" s="1"/>
  <c r="S14" i="53"/>
  <c r="P14" i="53"/>
  <c r="V13" i="53"/>
  <c r="W13" i="53" s="1"/>
  <c r="S13" i="53"/>
  <c r="P13" i="53"/>
  <c r="V12" i="53"/>
  <c r="W12" i="53" s="1"/>
  <c r="S12" i="53"/>
  <c r="P12" i="53"/>
  <c r="V11" i="53"/>
  <c r="W11" i="53" s="1"/>
  <c r="S11" i="53"/>
  <c r="P11" i="53"/>
  <c r="V10" i="53"/>
  <c r="W10" i="53"/>
  <c r="S10" i="53"/>
  <c r="P10" i="53"/>
  <c r="V9" i="53"/>
  <c r="S9" i="53"/>
  <c r="P9" i="53"/>
  <c r="V8" i="53"/>
  <c r="S8" i="53"/>
  <c r="R8" i="53" s="1"/>
  <c r="T8" i="53" s="1"/>
  <c r="P8" i="53"/>
  <c r="V7" i="53"/>
  <c r="S7" i="53"/>
  <c r="P7" i="53"/>
  <c r="V6" i="53"/>
  <c r="W6" i="53" s="1"/>
  <c r="S6" i="53"/>
  <c r="P6" i="53"/>
  <c r="V5" i="53"/>
  <c r="S5" i="53"/>
  <c r="P5" i="53"/>
  <c r="V4" i="53"/>
  <c r="W4" i="53" s="1"/>
  <c r="S4" i="53"/>
  <c r="P4" i="53"/>
  <c r="V3" i="53"/>
  <c r="W3" i="53" s="1"/>
  <c r="S3" i="53"/>
  <c r="P3" i="53"/>
  <c r="M38" i="54"/>
  <c r="L38" i="54"/>
  <c r="M37" i="54"/>
  <c r="L37" i="54"/>
  <c r="O36" i="54"/>
  <c r="O37" i="54" s="1"/>
  <c r="M36" i="54"/>
  <c r="L36" i="54"/>
  <c r="E36" i="54"/>
  <c r="V33" i="54"/>
  <c r="S33" i="54"/>
  <c r="P33" i="54"/>
  <c r="V32" i="54"/>
  <c r="S32" i="54"/>
  <c r="R32" i="54" s="1"/>
  <c r="P32" i="54"/>
  <c r="V31" i="54"/>
  <c r="W31" i="54" s="1"/>
  <c r="S31" i="54"/>
  <c r="P31" i="54"/>
  <c r="V30" i="54"/>
  <c r="W30" i="54"/>
  <c r="S30" i="54"/>
  <c r="R30" i="54" s="1"/>
  <c r="P30" i="54"/>
  <c r="V29" i="54"/>
  <c r="S29" i="54"/>
  <c r="Z29" i="54" s="1"/>
  <c r="P29" i="54"/>
  <c r="V28" i="54"/>
  <c r="W28" i="54" s="1"/>
  <c r="S28" i="54"/>
  <c r="P28" i="54"/>
  <c r="V27" i="54"/>
  <c r="S27" i="54"/>
  <c r="P27" i="54"/>
  <c r="V26" i="54"/>
  <c r="W26" i="54" s="1"/>
  <c r="S26" i="54"/>
  <c r="P26" i="54"/>
  <c r="V25" i="54"/>
  <c r="S25" i="54"/>
  <c r="P25" i="54"/>
  <c r="V24" i="54"/>
  <c r="W24" i="54" s="1"/>
  <c r="S24" i="54"/>
  <c r="P24" i="54"/>
  <c r="V23" i="54"/>
  <c r="W23" i="54" s="1"/>
  <c r="S23" i="54"/>
  <c r="Z23" i="54" s="1"/>
  <c r="P23" i="54"/>
  <c r="V22" i="54"/>
  <c r="W22" i="54"/>
  <c r="S22" i="54"/>
  <c r="P22" i="54"/>
  <c r="V21" i="54"/>
  <c r="S21" i="54"/>
  <c r="R21" i="54" s="1"/>
  <c r="P21" i="54"/>
  <c r="V20" i="54"/>
  <c r="W20" i="54" s="1"/>
  <c r="S20" i="54"/>
  <c r="P20" i="54"/>
  <c r="V19" i="54"/>
  <c r="W19" i="54" s="1"/>
  <c r="S19" i="54"/>
  <c r="P19" i="54"/>
  <c r="V18" i="54"/>
  <c r="W18" i="54" s="1"/>
  <c r="S18" i="54"/>
  <c r="P18" i="54"/>
  <c r="V17" i="54"/>
  <c r="S17" i="54"/>
  <c r="P17" i="54"/>
  <c r="V16" i="54"/>
  <c r="W16" i="54" s="1"/>
  <c r="S16" i="54"/>
  <c r="P16" i="54"/>
  <c r="V15" i="54"/>
  <c r="W15" i="54" s="1"/>
  <c r="S15" i="54"/>
  <c r="P15" i="54"/>
  <c r="V14" i="54"/>
  <c r="W14" i="54"/>
  <c r="S14" i="54"/>
  <c r="R14" i="54" s="1"/>
  <c r="T14" i="54" s="1"/>
  <c r="P14" i="54"/>
  <c r="V13" i="54"/>
  <c r="S13" i="54"/>
  <c r="P13" i="54"/>
  <c r="V12" i="54"/>
  <c r="W12" i="54" s="1"/>
  <c r="S12" i="54"/>
  <c r="P12" i="54"/>
  <c r="V11" i="54"/>
  <c r="S11" i="54"/>
  <c r="P11" i="54"/>
  <c r="V10" i="54"/>
  <c r="S10" i="54"/>
  <c r="P10" i="54"/>
  <c r="V9" i="54"/>
  <c r="W9" i="54" s="1"/>
  <c r="S9" i="54"/>
  <c r="P9" i="54"/>
  <c r="V8" i="54"/>
  <c r="W8" i="54" s="1"/>
  <c r="S8" i="54"/>
  <c r="P8" i="54"/>
  <c r="V7" i="54"/>
  <c r="W7" i="54" s="1"/>
  <c r="S7" i="54"/>
  <c r="P7" i="54"/>
  <c r="V6" i="54"/>
  <c r="W6" i="54" s="1"/>
  <c r="S6" i="54"/>
  <c r="R6" i="54" s="1"/>
  <c r="P6" i="54"/>
  <c r="V5" i="54"/>
  <c r="W5" i="54" s="1"/>
  <c r="S5" i="54"/>
  <c r="P5" i="54"/>
  <c r="V4" i="54"/>
  <c r="W4" i="54" s="1"/>
  <c r="S4" i="54"/>
  <c r="Z4" i="54" s="1"/>
  <c r="P4" i="54"/>
  <c r="V3" i="54"/>
  <c r="S3" i="54"/>
  <c r="P3" i="54"/>
  <c r="L44" i="55"/>
  <c r="M38" i="55"/>
  <c r="L38" i="55"/>
  <c r="M37" i="55"/>
  <c r="L37" i="55"/>
  <c r="L45" i="55"/>
  <c r="O36" i="55"/>
  <c r="O37" i="55" s="1"/>
  <c r="M36" i="55"/>
  <c r="L36" i="55"/>
  <c r="E36" i="55"/>
  <c r="V33" i="55"/>
  <c r="W33" i="55" s="1"/>
  <c r="S33" i="55"/>
  <c r="P33" i="55"/>
  <c r="V32" i="55"/>
  <c r="W32" i="55" s="1"/>
  <c r="S32" i="55"/>
  <c r="R32" i="55" s="1"/>
  <c r="T32" i="55" s="1"/>
  <c r="P32" i="55"/>
  <c r="V31" i="55"/>
  <c r="W31" i="55" s="1"/>
  <c r="S31" i="55"/>
  <c r="P31" i="55"/>
  <c r="V30" i="55"/>
  <c r="W30" i="55"/>
  <c r="S30" i="55"/>
  <c r="P30" i="55"/>
  <c r="V29" i="55"/>
  <c r="S29" i="55"/>
  <c r="Z29" i="55" s="1"/>
  <c r="P29" i="55"/>
  <c r="V28" i="55"/>
  <c r="W28" i="55" s="1"/>
  <c r="S28" i="55"/>
  <c r="P28" i="55"/>
  <c r="V27" i="55"/>
  <c r="S27" i="55"/>
  <c r="P27" i="55"/>
  <c r="V26" i="55"/>
  <c r="W26" i="55" s="1"/>
  <c r="S26" i="55"/>
  <c r="P26" i="55"/>
  <c r="V25" i="55"/>
  <c r="S25" i="55"/>
  <c r="P25" i="55"/>
  <c r="V24" i="55"/>
  <c r="S24" i="55"/>
  <c r="R24" i="55" s="1"/>
  <c r="T24" i="55" s="1"/>
  <c r="P24" i="55"/>
  <c r="V23" i="55"/>
  <c r="S23" i="55"/>
  <c r="R23" i="55" s="1"/>
  <c r="T23" i="55" s="1"/>
  <c r="P23" i="55"/>
  <c r="V22" i="55"/>
  <c r="W22" i="55" s="1"/>
  <c r="S22" i="55"/>
  <c r="P22" i="55"/>
  <c r="V21" i="55"/>
  <c r="W21" i="55" s="1"/>
  <c r="S21" i="55"/>
  <c r="P21" i="55"/>
  <c r="V20" i="55"/>
  <c r="W20" i="55" s="1"/>
  <c r="S20" i="55"/>
  <c r="P20" i="55"/>
  <c r="V19" i="55"/>
  <c r="W19" i="55" s="1"/>
  <c r="S19" i="55"/>
  <c r="P19" i="55"/>
  <c r="V18" i="55"/>
  <c r="W18" i="55"/>
  <c r="S18" i="55"/>
  <c r="Z18" i="55" s="1"/>
  <c r="P18" i="55"/>
  <c r="V17" i="55"/>
  <c r="W17" i="55" s="1"/>
  <c r="S17" i="55"/>
  <c r="Z17" i="55" s="1"/>
  <c r="P17" i="55"/>
  <c r="V16" i="55"/>
  <c r="W16" i="55" s="1"/>
  <c r="S16" i="55"/>
  <c r="R16" i="55" s="1"/>
  <c r="T16" i="55" s="1"/>
  <c r="P16" i="55"/>
  <c r="V15" i="55"/>
  <c r="S15" i="55"/>
  <c r="P15" i="55"/>
  <c r="V14" i="55"/>
  <c r="W14" i="55" s="1"/>
  <c r="S14" i="55"/>
  <c r="R14" i="55" s="1"/>
  <c r="P14" i="55"/>
  <c r="V13" i="55"/>
  <c r="S13" i="55"/>
  <c r="P13" i="55"/>
  <c r="V12" i="55"/>
  <c r="W12" i="55" s="1"/>
  <c r="S12" i="55"/>
  <c r="P12" i="55"/>
  <c r="V11" i="55"/>
  <c r="W11" i="55" s="1"/>
  <c r="S11" i="55"/>
  <c r="P11" i="55"/>
  <c r="V10" i="55"/>
  <c r="W10" i="55" s="1"/>
  <c r="S10" i="55"/>
  <c r="R10" i="55" s="1"/>
  <c r="P10" i="55"/>
  <c r="V9" i="55"/>
  <c r="S9" i="55"/>
  <c r="P9" i="55"/>
  <c r="V8" i="55"/>
  <c r="W8" i="55"/>
  <c r="S8" i="55"/>
  <c r="R8" i="55" s="1"/>
  <c r="P8" i="55"/>
  <c r="V7" i="55"/>
  <c r="S7" i="55"/>
  <c r="Z7" i="55" s="1"/>
  <c r="P7" i="55"/>
  <c r="V6" i="55"/>
  <c r="W6" i="55" s="1"/>
  <c r="S6" i="55"/>
  <c r="P6" i="55"/>
  <c r="V5" i="55"/>
  <c r="W5" i="55" s="1"/>
  <c r="S5" i="55"/>
  <c r="P5" i="55"/>
  <c r="V4" i="55"/>
  <c r="W4" i="55" s="1"/>
  <c r="S4" i="55"/>
  <c r="P4" i="55"/>
  <c r="V3" i="55"/>
  <c r="S3" i="55"/>
  <c r="P3" i="55"/>
  <c r="L44" i="56"/>
  <c r="M38" i="56"/>
  <c r="L38" i="56"/>
  <c r="M37" i="56"/>
  <c r="M45" i="56" s="1"/>
  <c r="L37" i="56"/>
  <c r="L45" i="56" s="1"/>
  <c r="O36" i="56"/>
  <c r="O37" i="56"/>
  <c r="M36" i="56"/>
  <c r="L36" i="56"/>
  <c r="E36" i="56"/>
  <c r="V33" i="56"/>
  <c r="W33" i="56" s="1"/>
  <c r="S33" i="56"/>
  <c r="P33" i="56"/>
  <c r="V32" i="56"/>
  <c r="W32" i="56" s="1"/>
  <c r="S32" i="56"/>
  <c r="R32" i="56" s="1"/>
  <c r="Y32" i="56" s="1"/>
  <c r="P32" i="56"/>
  <c r="V31" i="56"/>
  <c r="S31" i="56"/>
  <c r="Z31" i="56" s="1"/>
  <c r="P31" i="56"/>
  <c r="W30" i="56"/>
  <c r="V30" i="56"/>
  <c r="S30" i="56"/>
  <c r="Z30" i="56" s="1"/>
  <c r="P30" i="56"/>
  <c r="V29" i="56"/>
  <c r="W29" i="56" s="1"/>
  <c r="S29" i="56"/>
  <c r="P29" i="56"/>
  <c r="V28" i="56"/>
  <c r="W28" i="56" s="1"/>
  <c r="S28" i="56"/>
  <c r="P28" i="56"/>
  <c r="V27" i="56"/>
  <c r="S27" i="56"/>
  <c r="P27" i="56"/>
  <c r="V26" i="56"/>
  <c r="W26" i="56"/>
  <c r="S26" i="56"/>
  <c r="P26" i="56"/>
  <c r="V25" i="56"/>
  <c r="W25" i="56" s="1"/>
  <c r="S25" i="56"/>
  <c r="P25" i="56"/>
  <c r="V24" i="56"/>
  <c r="W24" i="56"/>
  <c r="S24" i="56"/>
  <c r="R24" i="56" s="1"/>
  <c r="P24" i="56"/>
  <c r="V23" i="56"/>
  <c r="S23" i="56"/>
  <c r="Z23" i="56" s="1"/>
  <c r="P23" i="56"/>
  <c r="V22" i="56"/>
  <c r="W22" i="56" s="1"/>
  <c r="S22" i="56"/>
  <c r="P22" i="56"/>
  <c r="V21" i="56"/>
  <c r="W21" i="56" s="1"/>
  <c r="S21" i="56"/>
  <c r="P21" i="56"/>
  <c r="V20" i="56"/>
  <c r="W20" i="56"/>
  <c r="S20" i="56"/>
  <c r="P20" i="56"/>
  <c r="V19" i="56"/>
  <c r="W19" i="56" s="1"/>
  <c r="S19" i="56"/>
  <c r="P19" i="56"/>
  <c r="V18" i="56"/>
  <c r="W18" i="56"/>
  <c r="S18" i="56"/>
  <c r="Z18" i="56" s="1"/>
  <c r="P18" i="56"/>
  <c r="V17" i="56"/>
  <c r="S17" i="56"/>
  <c r="Z17" i="56" s="1"/>
  <c r="P17" i="56"/>
  <c r="V16" i="56"/>
  <c r="W16" i="56" s="1"/>
  <c r="S16" i="56"/>
  <c r="Z16" i="56" s="1"/>
  <c r="P16" i="56"/>
  <c r="V15" i="56"/>
  <c r="W15" i="56" s="1"/>
  <c r="S15" i="56"/>
  <c r="P15" i="56"/>
  <c r="V14" i="56"/>
  <c r="W14" i="56" s="1"/>
  <c r="S14" i="56"/>
  <c r="Z14" i="56" s="1"/>
  <c r="P14" i="56"/>
  <c r="V13" i="56"/>
  <c r="W13" i="56" s="1"/>
  <c r="S13" i="56"/>
  <c r="P13" i="56"/>
  <c r="V12" i="56"/>
  <c r="W12" i="56"/>
  <c r="S12" i="56"/>
  <c r="P12" i="56"/>
  <c r="V11" i="56"/>
  <c r="S11" i="56"/>
  <c r="Z11" i="56" s="1"/>
  <c r="P11" i="56"/>
  <c r="W10" i="56"/>
  <c r="V10" i="56"/>
  <c r="S10" i="56"/>
  <c r="Z10" i="56" s="1"/>
  <c r="P10" i="56"/>
  <c r="V9" i="56"/>
  <c r="W9" i="56" s="1"/>
  <c r="S9" i="56"/>
  <c r="P9" i="56"/>
  <c r="V8" i="56"/>
  <c r="W8" i="56" s="1"/>
  <c r="S8" i="56"/>
  <c r="Z8" i="56" s="1"/>
  <c r="P8" i="56"/>
  <c r="V7" i="56"/>
  <c r="W7" i="56" s="1"/>
  <c r="S7" i="56"/>
  <c r="P7" i="56"/>
  <c r="V6" i="56"/>
  <c r="W6" i="56" s="1"/>
  <c r="S6" i="56"/>
  <c r="P6" i="56"/>
  <c r="V5" i="56"/>
  <c r="W5" i="56" s="1"/>
  <c r="S5" i="56"/>
  <c r="P5" i="56"/>
  <c r="V4" i="56"/>
  <c r="W4" i="56"/>
  <c r="S4" i="56"/>
  <c r="P4" i="56"/>
  <c r="V3" i="56"/>
  <c r="W3" i="56" s="1"/>
  <c r="V36" i="56"/>
  <c r="S3" i="56"/>
  <c r="P3" i="56"/>
  <c r="M38" i="57"/>
  <c r="L38" i="57"/>
  <c r="M37" i="57"/>
  <c r="M45" i="57"/>
  <c r="L37" i="57"/>
  <c r="L44" i="57"/>
  <c r="O36" i="57"/>
  <c r="O37" i="57"/>
  <c r="M36" i="57"/>
  <c r="L36" i="57"/>
  <c r="E36" i="57"/>
  <c r="V33" i="57"/>
  <c r="W33" i="57" s="1"/>
  <c r="S33" i="57"/>
  <c r="P33" i="57"/>
  <c r="V32" i="57"/>
  <c r="W32" i="57" s="1"/>
  <c r="S32" i="57"/>
  <c r="Z32" i="57" s="1"/>
  <c r="P32" i="57"/>
  <c r="V31" i="57"/>
  <c r="W31" i="57" s="1"/>
  <c r="S31" i="57"/>
  <c r="P31" i="57"/>
  <c r="V30" i="57"/>
  <c r="W30" i="57" s="1"/>
  <c r="S30" i="57"/>
  <c r="Z30" i="57" s="1"/>
  <c r="P30" i="57"/>
  <c r="V29" i="57"/>
  <c r="S29" i="57"/>
  <c r="P29" i="57"/>
  <c r="V28" i="57"/>
  <c r="W28" i="57" s="1"/>
  <c r="S28" i="57"/>
  <c r="P28" i="57"/>
  <c r="V27" i="57"/>
  <c r="W27" i="57" s="1"/>
  <c r="S27" i="57"/>
  <c r="P27" i="57"/>
  <c r="V26" i="57"/>
  <c r="W26" i="57" s="1"/>
  <c r="S26" i="57"/>
  <c r="Z26" i="57" s="1"/>
  <c r="P26" i="57"/>
  <c r="V25" i="57"/>
  <c r="S25" i="57"/>
  <c r="P25" i="57"/>
  <c r="V24" i="57"/>
  <c r="W24" i="57"/>
  <c r="S24" i="57"/>
  <c r="P24" i="57"/>
  <c r="V23" i="57"/>
  <c r="S23" i="57"/>
  <c r="P23" i="57"/>
  <c r="V22" i="57"/>
  <c r="W22" i="57" s="1"/>
  <c r="S22" i="57"/>
  <c r="P22" i="57"/>
  <c r="V21" i="57"/>
  <c r="S21" i="57"/>
  <c r="P21" i="57"/>
  <c r="V20" i="57"/>
  <c r="W20" i="57" s="1"/>
  <c r="S20" i="57"/>
  <c r="P20" i="57"/>
  <c r="V19" i="57"/>
  <c r="S19" i="57"/>
  <c r="P19" i="57"/>
  <c r="W18" i="57"/>
  <c r="V18" i="57"/>
  <c r="S18" i="57"/>
  <c r="P18" i="57"/>
  <c r="V17" i="57"/>
  <c r="W17" i="57" s="1"/>
  <c r="S17" i="57"/>
  <c r="P17" i="57"/>
  <c r="V16" i="57"/>
  <c r="W16" i="57" s="1"/>
  <c r="S16" i="57"/>
  <c r="Z16" i="57" s="1"/>
  <c r="P16" i="57"/>
  <c r="V15" i="57"/>
  <c r="S15" i="57"/>
  <c r="P15" i="57"/>
  <c r="V14" i="57"/>
  <c r="W14" i="57" s="1"/>
  <c r="S14" i="57"/>
  <c r="P14" i="57"/>
  <c r="V13" i="57"/>
  <c r="W13" i="57" s="1"/>
  <c r="S13" i="57"/>
  <c r="P13" i="57"/>
  <c r="V12" i="57"/>
  <c r="S12" i="57"/>
  <c r="R12" i="57" s="1"/>
  <c r="T12" i="57" s="1"/>
  <c r="P12" i="57"/>
  <c r="V11" i="57"/>
  <c r="W11" i="57" s="1"/>
  <c r="S11" i="57"/>
  <c r="P11" i="57"/>
  <c r="V10" i="57"/>
  <c r="W10" i="57"/>
  <c r="S10" i="57"/>
  <c r="P10" i="57"/>
  <c r="V9" i="57"/>
  <c r="S9" i="57"/>
  <c r="P9" i="57"/>
  <c r="V8" i="57"/>
  <c r="W8" i="57" s="1"/>
  <c r="S8" i="57"/>
  <c r="P8" i="57"/>
  <c r="V7" i="57"/>
  <c r="W7" i="57" s="1"/>
  <c r="S7" i="57"/>
  <c r="P7" i="57"/>
  <c r="V6" i="57"/>
  <c r="S6" i="57"/>
  <c r="Z6" i="57" s="1"/>
  <c r="P6" i="57"/>
  <c r="V5" i="57"/>
  <c r="W5" i="57" s="1"/>
  <c r="S5" i="57"/>
  <c r="P5" i="57"/>
  <c r="V4" i="57"/>
  <c r="W4" i="57"/>
  <c r="S4" i="57"/>
  <c r="P4" i="57"/>
  <c r="V3" i="57"/>
  <c r="S3" i="57"/>
  <c r="Z3" i="57" s="1"/>
  <c r="P3" i="57"/>
  <c r="M38" i="58"/>
  <c r="L38" i="58"/>
  <c r="M37" i="58"/>
  <c r="M45" i="58" s="1"/>
  <c r="L37" i="58"/>
  <c r="L44" i="58" s="1"/>
  <c r="O36" i="58"/>
  <c r="O37" i="58" s="1"/>
  <c r="M36" i="58"/>
  <c r="L36" i="58"/>
  <c r="E36" i="58"/>
  <c r="V33" i="58"/>
  <c r="S33" i="58"/>
  <c r="P33" i="58"/>
  <c r="V32" i="58"/>
  <c r="W32" i="58" s="1"/>
  <c r="S32" i="58"/>
  <c r="P32" i="58"/>
  <c r="V31" i="58"/>
  <c r="S31" i="58"/>
  <c r="Z31" i="58" s="1"/>
  <c r="P31" i="58"/>
  <c r="V30" i="58"/>
  <c r="W30" i="58" s="1"/>
  <c r="S30" i="58"/>
  <c r="P30" i="58"/>
  <c r="V29" i="58"/>
  <c r="S29" i="58"/>
  <c r="R29" i="58" s="1"/>
  <c r="T29" i="58" s="1"/>
  <c r="P29" i="58"/>
  <c r="V28" i="58"/>
  <c r="W28" i="58" s="1"/>
  <c r="S28" i="58"/>
  <c r="P28" i="58"/>
  <c r="V27" i="58"/>
  <c r="S27" i="58"/>
  <c r="P27" i="58"/>
  <c r="V26" i="58"/>
  <c r="W26" i="58" s="1"/>
  <c r="S26" i="58"/>
  <c r="P26" i="58"/>
  <c r="V25" i="58"/>
  <c r="S25" i="58"/>
  <c r="P25" i="58"/>
  <c r="V24" i="58"/>
  <c r="W24" i="58" s="1"/>
  <c r="S24" i="58"/>
  <c r="Z24" i="58" s="1"/>
  <c r="P24" i="58"/>
  <c r="V23" i="58"/>
  <c r="S23" i="58"/>
  <c r="P23" i="58"/>
  <c r="V22" i="58"/>
  <c r="W22" i="58" s="1"/>
  <c r="S22" i="58"/>
  <c r="P22" i="58"/>
  <c r="V21" i="58"/>
  <c r="S21" i="58"/>
  <c r="P21" i="58"/>
  <c r="V20" i="58"/>
  <c r="W20" i="58" s="1"/>
  <c r="S20" i="58"/>
  <c r="P20" i="58"/>
  <c r="V19" i="58"/>
  <c r="S19" i="58"/>
  <c r="P19" i="58"/>
  <c r="V18" i="58"/>
  <c r="W18" i="58" s="1"/>
  <c r="S18" i="58"/>
  <c r="P18" i="58"/>
  <c r="V17" i="58"/>
  <c r="W17" i="58" s="1"/>
  <c r="S17" i="58"/>
  <c r="P17" i="58"/>
  <c r="V16" i="58"/>
  <c r="W16" i="58"/>
  <c r="S16" i="58"/>
  <c r="P16" i="58"/>
  <c r="V15" i="58"/>
  <c r="S15" i="58"/>
  <c r="Z15" i="58" s="1"/>
  <c r="P15" i="58"/>
  <c r="V14" i="58"/>
  <c r="W14" i="58" s="1"/>
  <c r="S14" i="58"/>
  <c r="P14" i="58"/>
  <c r="V13" i="58"/>
  <c r="S13" i="58"/>
  <c r="P13" i="58"/>
  <c r="V12" i="58"/>
  <c r="W12" i="58" s="1"/>
  <c r="S12" i="58"/>
  <c r="P12" i="58"/>
  <c r="V11" i="58"/>
  <c r="W11" i="58" s="1"/>
  <c r="S11" i="58"/>
  <c r="P11" i="58"/>
  <c r="V10" i="58"/>
  <c r="S10" i="58"/>
  <c r="R10" i="58" s="1"/>
  <c r="T10" i="58" s="1"/>
  <c r="P10" i="58"/>
  <c r="V9" i="58"/>
  <c r="W9" i="58" s="1"/>
  <c r="S9" i="58"/>
  <c r="P9" i="58"/>
  <c r="V8" i="58"/>
  <c r="W8" i="58" s="1"/>
  <c r="S8" i="58"/>
  <c r="P8" i="58"/>
  <c r="V7" i="58"/>
  <c r="S7" i="58"/>
  <c r="P7" i="58"/>
  <c r="V6" i="58"/>
  <c r="W6" i="58" s="1"/>
  <c r="S6" i="58"/>
  <c r="P6" i="58"/>
  <c r="V5" i="58"/>
  <c r="S5" i="58"/>
  <c r="P5" i="58"/>
  <c r="V4" i="58"/>
  <c r="W4" i="58"/>
  <c r="S4" i="58"/>
  <c r="P4" i="58"/>
  <c r="V3" i="58"/>
  <c r="W3" i="58" s="1"/>
  <c r="S3" i="58"/>
  <c r="P3" i="58"/>
  <c r="M38" i="59"/>
  <c r="L38" i="59"/>
  <c r="M37" i="59"/>
  <c r="L37" i="59"/>
  <c r="L45" i="59"/>
  <c r="O36" i="59"/>
  <c r="O37" i="59" s="1"/>
  <c r="M36" i="59"/>
  <c r="L36" i="59"/>
  <c r="E36" i="59"/>
  <c r="V33" i="59"/>
  <c r="W33" i="59" s="1"/>
  <c r="S33" i="59"/>
  <c r="P33" i="59"/>
  <c r="V32" i="59"/>
  <c r="W32" i="59" s="1"/>
  <c r="S32" i="59"/>
  <c r="R32" i="59" s="1"/>
  <c r="T32" i="59" s="1"/>
  <c r="P32" i="59"/>
  <c r="V31" i="59"/>
  <c r="W31" i="59" s="1"/>
  <c r="S31" i="59"/>
  <c r="P31" i="59"/>
  <c r="V30" i="59"/>
  <c r="W30" i="59" s="1"/>
  <c r="S30" i="59"/>
  <c r="P30" i="59"/>
  <c r="V29" i="59"/>
  <c r="W29" i="59" s="1"/>
  <c r="S29" i="59"/>
  <c r="Z29" i="59" s="1"/>
  <c r="P29" i="59"/>
  <c r="V28" i="59"/>
  <c r="W28" i="59" s="1"/>
  <c r="S28" i="59"/>
  <c r="P28" i="59"/>
  <c r="V27" i="59"/>
  <c r="W27" i="59" s="1"/>
  <c r="S27" i="59"/>
  <c r="Z27" i="59" s="1"/>
  <c r="P27" i="59"/>
  <c r="V26" i="59"/>
  <c r="W26" i="59" s="1"/>
  <c r="S26" i="59"/>
  <c r="P26" i="59"/>
  <c r="V25" i="59"/>
  <c r="W25" i="59" s="1"/>
  <c r="S25" i="59"/>
  <c r="Z25" i="59" s="1"/>
  <c r="P25" i="59"/>
  <c r="V24" i="59"/>
  <c r="W24" i="59" s="1"/>
  <c r="S24" i="59"/>
  <c r="R24" i="59" s="1"/>
  <c r="P24" i="59"/>
  <c r="V23" i="59"/>
  <c r="W23" i="59" s="1"/>
  <c r="S23" i="59"/>
  <c r="R23" i="59" s="1"/>
  <c r="P23" i="59"/>
  <c r="V22" i="59"/>
  <c r="W22" i="59" s="1"/>
  <c r="S22" i="59"/>
  <c r="R22" i="59" s="1"/>
  <c r="P22" i="59"/>
  <c r="V21" i="59"/>
  <c r="W21" i="59" s="1"/>
  <c r="S21" i="59"/>
  <c r="P21" i="59"/>
  <c r="V20" i="59"/>
  <c r="W20" i="59" s="1"/>
  <c r="S20" i="59"/>
  <c r="Z20" i="59" s="1"/>
  <c r="P20" i="59"/>
  <c r="V19" i="59"/>
  <c r="W19" i="59" s="1"/>
  <c r="S19" i="59"/>
  <c r="P19" i="59"/>
  <c r="V18" i="59"/>
  <c r="W18" i="59" s="1"/>
  <c r="S18" i="59"/>
  <c r="R18" i="59" s="1"/>
  <c r="P18" i="59"/>
  <c r="V17" i="59"/>
  <c r="W17" i="59" s="1"/>
  <c r="S17" i="59"/>
  <c r="P17" i="59"/>
  <c r="V16" i="59"/>
  <c r="W16" i="59" s="1"/>
  <c r="S16" i="59"/>
  <c r="Z16" i="59" s="1"/>
  <c r="P16" i="59"/>
  <c r="V15" i="59"/>
  <c r="W15" i="59" s="1"/>
  <c r="S15" i="59"/>
  <c r="R15" i="59" s="1"/>
  <c r="P15" i="59"/>
  <c r="V14" i="59"/>
  <c r="W14" i="59" s="1"/>
  <c r="S14" i="59"/>
  <c r="P14" i="59"/>
  <c r="V13" i="59"/>
  <c r="W13" i="59" s="1"/>
  <c r="S13" i="59"/>
  <c r="P13" i="59"/>
  <c r="V12" i="59"/>
  <c r="W12" i="59" s="1"/>
  <c r="S12" i="59"/>
  <c r="Z12" i="59" s="1"/>
  <c r="P12" i="59"/>
  <c r="V11" i="59"/>
  <c r="W11" i="59" s="1"/>
  <c r="S11" i="59"/>
  <c r="P11" i="59"/>
  <c r="V10" i="59"/>
  <c r="W10" i="59" s="1"/>
  <c r="S10" i="59"/>
  <c r="Z10" i="59" s="1"/>
  <c r="P10" i="59"/>
  <c r="V9" i="59"/>
  <c r="W9" i="59" s="1"/>
  <c r="S9" i="59"/>
  <c r="P9" i="59"/>
  <c r="V8" i="59"/>
  <c r="W8" i="59" s="1"/>
  <c r="S8" i="59"/>
  <c r="R8" i="59" s="1"/>
  <c r="Y8" i="59" s="1"/>
  <c r="P8" i="59"/>
  <c r="V7" i="59"/>
  <c r="W7" i="59" s="1"/>
  <c r="S7" i="59"/>
  <c r="R7" i="59" s="1"/>
  <c r="T7" i="59" s="1"/>
  <c r="P7" i="59"/>
  <c r="V6" i="59"/>
  <c r="W6" i="59" s="1"/>
  <c r="S6" i="59"/>
  <c r="Z6" i="59" s="1"/>
  <c r="P6" i="59"/>
  <c r="V5" i="59"/>
  <c r="W5" i="59" s="1"/>
  <c r="S5" i="59"/>
  <c r="P5" i="59"/>
  <c r="V4" i="59"/>
  <c r="W4" i="59" s="1"/>
  <c r="S4" i="59"/>
  <c r="R4" i="59" s="1"/>
  <c r="Y4" i="59" s="1"/>
  <c r="P4" i="59"/>
  <c r="V3" i="59"/>
  <c r="S3" i="59"/>
  <c r="P3" i="59"/>
  <c r="P6" i="60"/>
  <c r="S4" i="60"/>
  <c r="S5" i="60"/>
  <c r="S6" i="60"/>
  <c r="S7" i="60"/>
  <c r="S8" i="60"/>
  <c r="R8" i="60" s="1"/>
  <c r="S9" i="60"/>
  <c r="S10" i="60"/>
  <c r="S11" i="60"/>
  <c r="R11" i="60" s="1"/>
  <c r="T11" i="60" s="1"/>
  <c r="S12" i="60"/>
  <c r="R12" i="60" s="1"/>
  <c r="Y12" i="60" s="1"/>
  <c r="S13" i="60"/>
  <c r="R13" i="60" s="1"/>
  <c r="S14" i="60"/>
  <c r="S15" i="60"/>
  <c r="R15" i="60" s="1"/>
  <c r="S16" i="60"/>
  <c r="S17" i="60"/>
  <c r="S18" i="60"/>
  <c r="S19" i="60"/>
  <c r="R19" i="60" s="1"/>
  <c r="T19" i="60" s="1"/>
  <c r="S20" i="60"/>
  <c r="S21" i="60"/>
  <c r="R21" i="60" s="1"/>
  <c r="T21" i="60" s="1"/>
  <c r="S22" i="60"/>
  <c r="S23" i="60"/>
  <c r="R23" i="60" s="1"/>
  <c r="S24" i="60"/>
  <c r="S25" i="60"/>
  <c r="S26" i="60"/>
  <c r="R26" i="60" s="1"/>
  <c r="T26" i="60" s="1"/>
  <c r="S27" i="60"/>
  <c r="R27" i="60" s="1"/>
  <c r="T27" i="60" s="1"/>
  <c r="S28" i="60"/>
  <c r="S29" i="60"/>
  <c r="R29" i="60" s="1"/>
  <c r="S30" i="60"/>
  <c r="R30" i="60" s="1"/>
  <c r="S31" i="60"/>
  <c r="S32" i="60"/>
  <c r="R32" i="60" s="1"/>
  <c r="S33" i="60"/>
  <c r="R33" i="60" s="1"/>
  <c r="S3" i="60"/>
  <c r="R3" i="60" s="1"/>
  <c r="T3" i="60" s="1"/>
  <c r="M38" i="60"/>
  <c r="L38" i="60"/>
  <c r="M37" i="60"/>
  <c r="M45" i="60"/>
  <c r="L37" i="60"/>
  <c r="O36" i="60"/>
  <c r="O37" i="60" s="1"/>
  <c r="M36" i="60"/>
  <c r="L36" i="60"/>
  <c r="E36" i="60"/>
  <c r="V33" i="60"/>
  <c r="W33" i="60" s="1"/>
  <c r="P33" i="60"/>
  <c r="V32" i="60"/>
  <c r="W32" i="60"/>
  <c r="P32" i="60"/>
  <c r="V31" i="60"/>
  <c r="P31" i="60"/>
  <c r="V30" i="60"/>
  <c r="W30" i="60" s="1"/>
  <c r="P30" i="60"/>
  <c r="V29" i="60"/>
  <c r="Z29" i="60" s="1"/>
  <c r="P29" i="60"/>
  <c r="V28" i="60"/>
  <c r="W28" i="60" s="1"/>
  <c r="P28" i="60"/>
  <c r="V27" i="60"/>
  <c r="Y27" i="60" s="1"/>
  <c r="P27" i="60"/>
  <c r="V26" i="60"/>
  <c r="P26" i="60"/>
  <c r="V25" i="60"/>
  <c r="P25" i="60"/>
  <c r="V24" i="60"/>
  <c r="W24" i="60"/>
  <c r="P24" i="60"/>
  <c r="V23" i="60"/>
  <c r="W23" i="60" s="1"/>
  <c r="P23" i="60"/>
  <c r="W22" i="60"/>
  <c r="V22" i="60"/>
  <c r="P22" i="60"/>
  <c r="V21" i="60"/>
  <c r="P21" i="60"/>
  <c r="V20" i="60"/>
  <c r="W20" i="60"/>
  <c r="P20" i="60"/>
  <c r="V19" i="60"/>
  <c r="W19" i="60" s="1"/>
  <c r="P19" i="60"/>
  <c r="V18" i="60"/>
  <c r="W18" i="60" s="1"/>
  <c r="P18" i="60"/>
  <c r="V17" i="60"/>
  <c r="P17" i="60"/>
  <c r="V16" i="60"/>
  <c r="W16" i="60" s="1"/>
  <c r="P16" i="60"/>
  <c r="V15" i="60"/>
  <c r="W15" i="60" s="1"/>
  <c r="P15" i="60"/>
  <c r="V14" i="60"/>
  <c r="W14" i="60" s="1"/>
  <c r="P14" i="60"/>
  <c r="V13" i="60"/>
  <c r="W13" i="60" s="1"/>
  <c r="P13" i="60"/>
  <c r="V12" i="60"/>
  <c r="W12" i="60"/>
  <c r="P12" i="60"/>
  <c r="V11" i="60"/>
  <c r="W11" i="60" s="1"/>
  <c r="P11" i="60"/>
  <c r="V10" i="60"/>
  <c r="W10" i="60" s="1"/>
  <c r="P10" i="60"/>
  <c r="V9" i="60"/>
  <c r="P9" i="60"/>
  <c r="V8" i="60"/>
  <c r="W8" i="60" s="1"/>
  <c r="P8" i="60"/>
  <c r="V7" i="60"/>
  <c r="P7" i="60"/>
  <c r="V6" i="60"/>
  <c r="V5" i="60"/>
  <c r="W5" i="60" s="1"/>
  <c r="P5" i="60"/>
  <c r="V4" i="60"/>
  <c r="W4" i="60" s="1"/>
  <c r="P4" i="60"/>
  <c r="V3" i="60"/>
  <c r="W3" i="60" s="1"/>
  <c r="P3" i="60"/>
  <c r="AM40" i="23"/>
  <c r="H40" i="23" s="1"/>
  <c r="H40" i="24" s="1"/>
  <c r="AM39" i="23"/>
  <c r="AM38" i="23"/>
  <c r="AD38" i="23" s="1"/>
  <c r="AD38" i="24" s="1"/>
  <c r="AM37" i="23"/>
  <c r="X37" i="23" s="1"/>
  <c r="X37" i="24" s="1"/>
  <c r="AM36" i="23"/>
  <c r="AM35" i="23"/>
  <c r="AM35" i="24" s="1"/>
  <c r="AM34" i="23"/>
  <c r="AM33" i="23"/>
  <c r="AC33" i="23" s="1"/>
  <c r="AC33" i="24" s="1"/>
  <c r="AM32" i="23"/>
  <c r="AM31" i="23"/>
  <c r="AM30" i="23"/>
  <c r="AM29" i="23"/>
  <c r="I29" i="23" s="1"/>
  <c r="I29" i="24" s="1"/>
  <c r="AM28" i="23"/>
  <c r="B28" i="23" s="1"/>
  <c r="AM27" i="23"/>
  <c r="AM26" i="23"/>
  <c r="S26" i="23" s="1"/>
  <c r="S26" i="24" s="1"/>
  <c r="AM25" i="23"/>
  <c r="AC25" i="23" s="1"/>
  <c r="AM24" i="23"/>
  <c r="D24" i="23" s="1"/>
  <c r="D24" i="24" s="1"/>
  <c r="AM23" i="23"/>
  <c r="AM22" i="23"/>
  <c r="AM21" i="23"/>
  <c r="AM21" i="24" s="1"/>
  <c r="AM20" i="23"/>
  <c r="AM19" i="23"/>
  <c r="AM18" i="23"/>
  <c r="AM17" i="23"/>
  <c r="K17" i="23" s="1"/>
  <c r="K17" i="24" s="1"/>
  <c r="AM16" i="23"/>
  <c r="I16" i="23" s="1"/>
  <c r="I16" i="24" s="1"/>
  <c r="AM15" i="23"/>
  <c r="AM14" i="23"/>
  <c r="E14" i="23" s="1"/>
  <c r="E14" i="24" s="1"/>
  <c r="AM13" i="23"/>
  <c r="AM12" i="23"/>
  <c r="AM11" i="23"/>
  <c r="AM22" i="24"/>
  <c r="AE50" i="22"/>
  <c r="AD50" i="22"/>
  <c r="AC50" i="22"/>
  <c r="AO11" i="23"/>
  <c r="AO11" i="24" s="1"/>
  <c r="AO12" i="23"/>
  <c r="AO12" i="24" s="1"/>
  <c r="AO13" i="23"/>
  <c r="AO13" i="24" s="1"/>
  <c r="AO14" i="23"/>
  <c r="AO14" i="24" s="1"/>
  <c r="AO15" i="23"/>
  <c r="AO15" i="24" s="1"/>
  <c r="AO16" i="23"/>
  <c r="AO16" i="24" s="1"/>
  <c r="AO17" i="23"/>
  <c r="AO17" i="24" s="1"/>
  <c r="AO18" i="23"/>
  <c r="AO18" i="24" s="1"/>
  <c r="AO19" i="23"/>
  <c r="AO19" i="24" s="1"/>
  <c r="AO20" i="23"/>
  <c r="AO21" i="23"/>
  <c r="AO21" i="24" s="1"/>
  <c r="AO22" i="23"/>
  <c r="AO22" i="24" s="1"/>
  <c r="AO23" i="23"/>
  <c r="AO23" i="24" s="1"/>
  <c r="AO24" i="23"/>
  <c r="AO24" i="24" s="1"/>
  <c r="AE44" i="22"/>
  <c r="AD44" i="22"/>
  <c r="AC44" i="22"/>
  <c r="AM50" i="22"/>
  <c r="AM44" i="22"/>
  <c r="I14" i="23"/>
  <c r="I14" i="24" s="1"/>
  <c r="K22" i="23"/>
  <c r="K22" i="24" s="1"/>
  <c r="O33" i="23"/>
  <c r="O33" i="24" s="1"/>
  <c r="T26" i="23"/>
  <c r="T26" i="24" s="1"/>
  <c r="W38" i="23"/>
  <c r="W38" i="24" s="1"/>
  <c r="X17" i="23"/>
  <c r="X17" i="24" s="1"/>
  <c r="AA18" i="23"/>
  <c r="AA18" i="24" s="1"/>
  <c r="AB11" i="23"/>
  <c r="AB11" i="24" s="1"/>
  <c r="AB14" i="23"/>
  <c r="AB14" i="24" s="1"/>
  <c r="AF11" i="23"/>
  <c r="AO20" i="24"/>
  <c r="AO25" i="23"/>
  <c r="AO25" i="24" s="1"/>
  <c r="AO26" i="23"/>
  <c r="AO26" i="24" s="1"/>
  <c r="AO27" i="23"/>
  <c r="AO27" i="24" s="1"/>
  <c r="AO28" i="23"/>
  <c r="AO28" i="24" s="1"/>
  <c r="AO29" i="23"/>
  <c r="AO29" i="24" s="1"/>
  <c r="AO30" i="23"/>
  <c r="AO30" i="24" s="1"/>
  <c r="AO31" i="23"/>
  <c r="AO31" i="24" s="1"/>
  <c r="AO32" i="23"/>
  <c r="AO32" i="24" s="1"/>
  <c r="AO33" i="23"/>
  <c r="AO33" i="24" s="1"/>
  <c r="AO34" i="23"/>
  <c r="AO34" i="24" s="1"/>
  <c r="AO35" i="23"/>
  <c r="AO35" i="24" s="1"/>
  <c r="AO36" i="23"/>
  <c r="AO36" i="24" s="1"/>
  <c r="AO37" i="23"/>
  <c r="AO37" i="24" s="1"/>
  <c r="AO38" i="23"/>
  <c r="AO38" i="24" s="1"/>
  <c r="AO39" i="23"/>
  <c r="AO39" i="24" s="1"/>
  <c r="AO40" i="23"/>
  <c r="AO40" i="24" s="1"/>
  <c r="J52" i="3"/>
  <c r="J51" i="3"/>
  <c r="J50" i="3"/>
  <c r="I52" i="3"/>
  <c r="G52" i="3"/>
  <c r="N52" i="3" s="1"/>
  <c r="G50" i="3"/>
  <c r="N50" i="3"/>
  <c r="G49" i="3"/>
  <c r="H44" i="22"/>
  <c r="Z50" i="22"/>
  <c r="W50" i="22"/>
  <c r="H50" i="22"/>
  <c r="I50" i="22"/>
  <c r="J50" i="22"/>
  <c r="K50" i="22"/>
  <c r="L50" i="22"/>
  <c r="M50" i="22"/>
  <c r="N50" i="22"/>
  <c r="O50" i="22"/>
  <c r="P50" i="22"/>
  <c r="P60" i="22" s="1"/>
  <c r="Q50" i="22"/>
  <c r="R50" i="22"/>
  <c r="S50" i="22"/>
  <c r="T50" i="22"/>
  <c r="U50" i="22"/>
  <c r="V50" i="22"/>
  <c r="X50" i="22"/>
  <c r="X60" i="22" s="1"/>
  <c r="Y50" i="22"/>
  <c r="AA50" i="22"/>
  <c r="AB50" i="22"/>
  <c r="AF50" i="22"/>
  <c r="X44" i="22"/>
  <c r="Y44" i="22"/>
  <c r="Z44" i="22"/>
  <c r="I44" i="22"/>
  <c r="J44" i="22"/>
  <c r="K44" i="22"/>
  <c r="L44" i="22"/>
  <c r="L57" i="22" s="1"/>
  <c r="M44" i="22"/>
  <c r="N44" i="22"/>
  <c r="O44" i="22"/>
  <c r="P44" i="22"/>
  <c r="Q44" i="22"/>
  <c r="R44" i="22"/>
  <c r="S44" i="22"/>
  <c r="T44" i="22"/>
  <c r="U44" i="22"/>
  <c r="U57" i="22"/>
  <c r="V44" i="22"/>
  <c r="W44" i="22"/>
  <c r="G50" i="22"/>
  <c r="F50" i="22"/>
  <c r="E50" i="22"/>
  <c r="D50" i="22"/>
  <c r="C50" i="22"/>
  <c r="B50" i="22"/>
  <c r="AF44" i="22"/>
  <c r="C44" i="22"/>
  <c r="D44" i="22"/>
  <c r="E44" i="22"/>
  <c r="F44" i="22"/>
  <c r="G44" i="22"/>
  <c r="AA44" i="22"/>
  <c r="AB44" i="22"/>
  <c r="B44" i="22"/>
  <c r="AO50" i="22"/>
  <c r="AQ50" i="22"/>
  <c r="AO44" i="22"/>
  <c r="AM42" i="22"/>
  <c r="AO42" i="22"/>
  <c r="C48" i="3"/>
  <c r="C54" i="3" s="1"/>
  <c r="C49" i="3"/>
  <c r="I48" i="3"/>
  <c r="I49" i="3"/>
  <c r="C57" i="3"/>
  <c r="I57" i="3"/>
  <c r="C52" i="3"/>
  <c r="C51" i="3"/>
  <c r="C50" i="3"/>
  <c r="I51" i="3"/>
  <c r="I50" i="3"/>
  <c r="B48" i="3"/>
  <c r="B49" i="3"/>
  <c r="B52" i="3"/>
  <c r="B51" i="3"/>
  <c r="B50" i="3"/>
  <c r="E49" i="3"/>
  <c r="J49" i="3"/>
  <c r="M49" i="3"/>
  <c r="K49" i="3"/>
  <c r="N49" i="3"/>
  <c r="E50" i="3"/>
  <c r="M50" i="3"/>
  <c r="K50" i="3"/>
  <c r="E51" i="3"/>
  <c r="M51" i="3" s="1"/>
  <c r="K51" i="3"/>
  <c r="N51" i="3" s="1"/>
  <c r="E52" i="3"/>
  <c r="K52" i="3"/>
  <c r="K48" i="3"/>
  <c r="E48" i="3"/>
  <c r="M48" i="3" s="1"/>
  <c r="J48" i="3"/>
  <c r="L51" i="3"/>
  <c r="O51" i="3" s="1"/>
  <c r="D50" i="3"/>
  <c r="D51" i="3"/>
  <c r="D52" i="3"/>
  <c r="D48" i="3"/>
  <c r="AP14" i="22"/>
  <c r="AP18" i="22"/>
  <c r="AP22" i="22"/>
  <c r="AP26" i="22"/>
  <c r="AP34" i="22"/>
  <c r="AP38" i="22"/>
  <c r="AP11" i="22"/>
  <c r="AQ12" i="22"/>
  <c r="AQ13" i="22"/>
  <c r="AQ14" i="22"/>
  <c r="AQ15" i="22"/>
  <c r="AQ16" i="22"/>
  <c r="AQ17" i="22"/>
  <c r="AQ18" i="22"/>
  <c r="AQ19" i="22"/>
  <c r="AQ20" i="22"/>
  <c r="AQ21" i="22"/>
  <c r="AQ22" i="22"/>
  <c r="AQ23" i="22"/>
  <c r="AQ24" i="22"/>
  <c r="AQ25" i="22"/>
  <c r="AQ26" i="22"/>
  <c r="AQ27" i="22"/>
  <c r="AQ28" i="22"/>
  <c r="AQ29" i="22"/>
  <c r="AQ30" i="22"/>
  <c r="AQ31" i="22"/>
  <c r="AQ32" i="22"/>
  <c r="AQ33" i="22"/>
  <c r="AQ34" i="22"/>
  <c r="AQ35" i="22"/>
  <c r="AQ36" i="22"/>
  <c r="AQ37" i="22"/>
  <c r="AQ38" i="22"/>
  <c r="AQ39" i="22"/>
  <c r="AQ40" i="22"/>
  <c r="AQ11" i="22"/>
  <c r="AN25" i="22"/>
  <c r="AN26" i="22"/>
  <c r="AN27" i="22"/>
  <c r="AN28" i="22"/>
  <c r="AN29" i="22"/>
  <c r="AN30" i="22"/>
  <c r="AN31" i="22"/>
  <c r="AN32" i="22"/>
  <c r="AN33" i="22"/>
  <c r="AN34" i="22"/>
  <c r="AN35" i="22"/>
  <c r="AN36" i="22"/>
  <c r="AN37" i="22"/>
  <c r="AN38" i="22"/>
  <c r="AN39" i="22"/>
  <c r="AN40" i="22"/>
  <c r="F52" i="3"/>
  <c r="F51" i="3"/>
  <c r="L18" i="3"/>
  <c r="O18" i="3"/>
  <c r="L19" i="3"/>
  <c r="O19" i="3"/>
  <c r="L20" i="3"/>
  <c r="O20" i="3"/>
  <c r="L21" i="3"/>
  <c r="O21" i="3"/>
  <c r="L22" i="3"/>
  <c r="O22" i="3"/>
  <c r="L23" i="3"/>
  <c r="O23" i="3"/>
  <c r="L24" i="3"/>
  <c r="O24" i="3"/>
  <c r="L25" i="3"/>
  <c r="O25" i="3"/>
  <c r="L26" i="3"/>
  <c r="O26" i="3"/>
  <c r="L27" i="3"/>
  <c r="O27" i="3"/>
  <c r="L28" i="3"/>
  <c r="O28" i="3"/>
  <c r="L29" i="3"/>
  <c r="O29" i="3"/>
  <c r="L30" i="3"/>
  <c r="O30" i="3"/>
  <c r="L31" i="3"/>
  <c r="O31" i="3"/>
  <c r="L32" i="3"/>
  <c r="O32" i="3"/>
  <c r="L33" i="3"/>
  <c r="O33" i="3"/>
  <c r="L34" i="3"/>
  <c r="O34" i="3"/>
  <c r="L35" i="3"/>
  <c r="O35" i="3"/>
  <c r="L36" i="3"/>
  <c r="O36" i="3"/>
  <c r="L37" i="3"/>
  <c r="O37" i="3"/>
  <c r="L38" i="3"/>
  <c r="O38" i="3"/>
  <c r="L39" i="3"/>
  <c r="O39" i="3"/>
  <c r="L40" i="3"/>
  <c r="O40" i="3"/>
  <c r="L41" i="3"/>
  <c r="O41" i="3"/>
  <c r="L42" i="3"/>
  <c r="O42" i="3"/>
  <c r="L43" i="3"/>
  <c r="O43" i="3"/>
  <c r="L44" i="3"/>
  <c r="O44" i="3"/>
  <c r="L45" i="3"/>
  <c r="O45" i="3"/>
  <c r="L46" i="3"/>
  <c r="O46" i="3"/>
  <c r="L17" i="3"/>
  <c r="O17" i="3"/>
  <c r="N17" i="3"/>
  <c r="M17" i="3"/>
  <c r="AN19" i="22"/>
  <c r="AN20" i="22"/>
  <c r="AN21" i="22"/>
  <c r="AN22" i="22"/>
  <c r="AN23" i="22"/>
  <c r="AN24" i="22"/>
  <c r="AN18" i="22"/>
  <c r="AN11" i="22"/>
  <c r="AN12" i="22"/>
  <c r="AN13" i="22"/>
  <c r="AN14" i="22"/>
  <c r="AN15" i="22"/>
  <c r="AN16" i="22"/>
  <c r="AN17" i="22"/>
  <c r="L60" i="22"/>
  <c r="U60" i="22"/>
  <c r="U63" i="22" s="1"/>
  <c r="P57" i="22"/>
  <c r="X57" i="22"/>
  <c r="A40" i="23"/>
  <c r="A40" i="24" s="1"/>
  <c r="M46" i="3"/>
  <c r="N46" i="3"/>
  <c r="M45" i="3"/>
  <c r="N45" i="3"/>
  <c r="A39" i="23"/>
  <c r="A39" i="24" s="1"/>
  <c r="A7" i="24"/>
  <c r="A11" i="23"/>
  <c r="A11" i="24" s="1"/>
  <c r="A12" i="23"/>
  <c r="A12" i="24" s="1"/>
  <c r="A13" i="23"/>
  <c r="A13" i="24" s="1"/>
  <c r="A14" i="23"/>
  <c r="A14" i="24" s="1"/>
  <c r="A15" i="23"/>
  <c r="A15" i="24" s="1"/>
  <c r="A16" i="23"/>
  <c r="A16" i="24" s="1"/>
  <c r="A17" i="23"/>
  <c r="A17" i="24" s="1"/>
  <c r="A18" i="23"/>
  <c r="A18" i="24" s="1"/>
  <c r="A19" i="23"/>
  <c r="A19" i="24" s="1"/>
  <c r="A20" i="23"/>
  <c r="A20" i="24" s="1"/>
  <c r="A21" i="23"/>
  <c r="A21" i="24" s="1"/>
  <c r="A22" i="23"/>
  <c r="A22" i="24" s="1"/>
  <c r="A23" i="23"/>
  <c r="A23" i="24" s="1"/>
  <c r="A24" i="23"/>
  <c r="A24" i="24" s="1"/>
  <c r="A25" i="23"/>
  <c r="A25" i="24" s="1"/>
  <c r="A26" i="23"/>
  <c r="A26" i="24" s="1"/>
  <c r="A27" i="23"/>
  <c r="A27" i="24" s="1"/>
  <c r="A28" i="23"/>
  <c r="A28" i="24" s="1"/>
  <c r="A29" i="23"/>
  <c r="A29" i="24" s="1"/>
  <c r="A30" i="23"/>
  <c r="A30" i="24" s="1"/>
  <c r="A31" i="23"/>
  <c r="A31" i="24" s="1"/>
  <c r="A32" i="23"/>
  <c r="A32" i="24" s="1"/>
  <c r="A33" i="23"/>
  <c r="A33" i="24" s="1"/>
  <c r="A34" i="23"/>
  <c r="A34" i="24" s="1"/>
  <c r="A35" i="23"/>
  <c r="A35" i="24" s="1"/>
  <c r="A36" i="23"/>
  <c r="A36" i="24" s="1"/>
  <c r="A37" i="23"/>
  <c r="A37" i="24" s="1"/>
  <c r="A38" i="23"/>
  <c r="A38" i="24" s="1"/>
  <c r="A7" i="2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F48" i="3"/>
  <c r="D49" i="3"/>
  <c r="F49" i="3"/>
  <c r="F50" i="3"/>
  <c r="G51" i="3"/>
  <c r="G48" i="3"/>
  <c r="N48" i="3" s="1"/>
  <c r="T30" i="23"/>
  <c r="T30" i="24" s="1"/>
  <c r="AD30" i="23"/>
  <c r="AD30" i="24" s="1"/>
  <c r="AP30" i="22"/>
  <c r="U30" i="23"/>
  <c r="U30" i="24" s="1"/>
  <c r="G21" i="23"/>
  <c r="G21" i="24" s="1"/>
  <c r="K18" i="23"/>
  <c r="K18" i="24" s="1"/>
  <c r="Y11" i="23"/>
  <c r="Y11" i="24" s="1"/>
  <c r="AD11" i="23"/>
  <c r="AD11" i="24" s="1"/>
  <c r="E11" i="23"/>
  <c r="Q11" i="23"/>
  <c r="Q11" i="24" s="1"/>
  <c r="I28" i="23"/>
  <c r="I28" i="24" s="1"/>
  <c r="F11" i="23"/>
  <c r="F11" i="24" s="1"/>
  <c r="N11" i="23"/>
  <c r="P11" i="23"/>
  <c r="T5" i="29"/>
  <c r="T37" i="29" s="1"/>
  <c r="T6" i="29"/>
  <c r="T7" i="29"/>
  <c r="T9" i="29"/>
  <c r="T10" i="29"/>
  <c r="T11" i="29"/>
  <c r="T13" i="29"/>
  <c r="T14" i="29"/>
  <c r="T15" i="29"/>
  <c r="T17" i="29"/>
  <c r="T18" i="29"/>
  <c r="T19" i="29"/>
  <c r="T21" i="29"/>
  <c r="T22" i="29"/>
  <c r="T23" i="29"/>
  <c r="T25" i="29"/>
  <c r="T26" i="29"/>
  <c r="T27" i="29"/>
  <c r="X27" i="29" s="1"/>
  <c r="T28" i="29"/>
  <c r="T29" i="29"/>
  <c r="T30" i="29"/>
  <c r="T32" i="29"/>
  <c r="T33" i="29"/>
  <c r="T34" i="29"/>
  <c r="G44" i="29"/>
  <c r="R3" i="44"/>
  <c r="W3" i="44"/>
  <c r="R5" i="44"/>
  <c r="W9" i="44"/>
  <c r="R11" i="44"/>
  <c r="W13" i="44"/>
  <c r="W15" i="44"/>
  <c r="W19" i="44"/>
  <c r="W21" i="44"/>
  <c r="R25" i="44"/>
  <c r="T25" i="44" s="1"/>
  <c r="R31" i="44"/>
  <c r="R3" i="45"/>
  <c r="R5" i="45"/>
  <c r="Y5" i="45" s="1"/>
  <c r="W7" i="45"/>
  <c r="W13" i="45"/>
  <c r="W17" i="45"/>
  <c r="W19" i="45"/>
  <c r="R21" i="45"/>
  <c r="W21" i="45"/>
  <c r="W23" i="45"/>
  <c r="W25" i="45"/>
  <c r="R29" i="45"/>
  <c r="W3" i="46"/>
  <c r="R7" i="46"/>
  <c r="W13" i="46"/>
  <c r="R15" i="46"/>
  <c r="W17" i="46"/>
  <c r="W21" i="46"/>
  <c r="W25" i="46"/>
  <c r="R29" i="46"/>
  <c r="W33" i="46"/>
  <c r="M44" i="46"/>
  <c r="W7" i="47"/>
  <c r="W9" i="47"/>
  <c r="W13" i="47"/>
  <c r="W15" i="47"/>
  <c r="W19" i="47"/>
  <c r="R21" i="47"/>
  <c r="W27" i="47"/>
  <c r="R29" i="47"/>
  <c r="M44" i="47"/>
  <c r="W3" i="48"/>
  <c r="Z3" i="48"/>
  <c r="W5" i="48"/>
  <c r="W7" i="48"/>
  <c r="R9" i="48"/>
  <c r="W11" i="48"/>
  <c r="R15" i="48"/>
  <c r="T15" i="48" s="1"/>
  <c r="AA15" i="48" s="1"/>
  <c r="W15" i="48"/>
  <c r="W17" i="48"/>
  <c r="R29" i="48"/>
  <c r="Y29" i="48" s="1"/>
  <c r="W29" i="48"/>
  <c r="W31" i="48"/>
  <c r="M44" i="48"/>
  <c r="W3" i="49"/>
  <c r="W7" i="49"/>
  <c r="W9" i="49"/>
  <c r="W11" i="49"/>
  <c r="W15" i="49"/>
  <c r="R21" i="49"/>
  <c r="W23" i="49"/>
  <c r="W27" i="49"/>
  <c r="M44" i="49"/>
  <c r="R3" i="50"/>
  <c r="W3" i="50"/>
  <c r="W5" i="50"/>
  <c r="W7" i="50"/>
  <c r="W15" i="50"/>
  <c r="W19" i="50"/>
  <c r="R21" i="50"/>
  <c r="T21" i="50" s="1"/>
  <c r="W23" i="50"/>
  <c r="R25" i="50"/>
  <c r="W27" i="50"/>
  <c r="W31" i="50"/>
  <c r="W33" i="50"/>
  <c r="M44" i="50"/>
  <c r="W5" i="51"/>
  <c r="W13" i="51"/>
  <c r="W17" i="51"/>
  <c r="R19" i="51"/>
  <c r="W19" i="51"/>
  <c r="W21" i="51"/>
  <c r="W23" i="51"/>
  <c r="R27" i="51"/>
  <c r="W31" i="51"/>
  <c r="M44" i="51"/>
  <c r="R3" i="52"/>
  <c r="W3" i="52"/>
  <c r="Z3" i="52"/>
  <c r="R5" i="52"/>
  <c r="W7" i="52"/>
  <c r="W9" i="52"/>
  <c r="W11" i="52"/>
  <c r="R13" i="52"/>
  <c r="W17" i="52"/>
  <c r="W21" i="52"/>
  <c r="R23" i="52"/>
  <c r="T23" i="52" s="1"/>
  <c r="W27" i="52"/>
  <c r="M44" i="52"/>
  <c r="R3" i="53"/>
  <c r="W5" i="53"/>
  <c r="W7" i="53"/>
  <c r="W9" i="53"/>
  <c r="R11" i="53"/>
  <c r="Y11" i="53" s="1"/>
  <c r="R15" i="53"/>
  <c r="W15" i="53"/>
  <c r="R19" i="53"/>
  <c r="W21" i="53"/>
  <c r="W25" i="53"/>
  <c r="W29" i="53"/>
  <c r="R31" i="53"/>
  <c r="T31" i="53" s="1"/>
  <c r="AA31" i="53" s="1"/>
  <c r="R5" i="54"/>
  <c r="W11" i="54"/>
  <c r="W13" i="54"/>
  <c r="W17" i="54"/>
  <c r="W21" i="54"/>
  <c r="W25" i="54"/>
  <c r="W27" i="54"/>
  <c r="W29" i="54"/>
  <c r="W33" i="54"/>
  <c r="W3" i="55"/>
  <c r="W7" i="55"/>
  <c r="W9" i="55"/>
  <c r="R11" i="55"/>
  <c r="Y11" i="55" s="1"/>
  <c r="W13" i="55"/>
  <c r="W15" i="55"/>
  <c r="R17" i="55"/>
  <c r="Y17" i="55" s="1"/>
  <c r="R19" i="55"/>
  <c r="Y19" i="55" s="1"/>
  <c r="W23" i="55"/>
  <c r="W25" i="55"/>
  <c r="W27" i="55"/>
  <c r="R29" i="55"/>
  <c r="Y29" i="55" s="1"/>
  <c r="W29" i="55"/>
  <c r="R31" i="55"/>
  <c r="R3" i="56"/>
  <c r="Y3" i="56" s="1"/>
  <c r="Z3" i="56"/>
  <c r="R5" i="56"/>
  <c r="R9" i="56"/>
  <c r="T9" i="56" s="1"/>
  <c r="W11" i="56"/>
  <c r="R13" i="56"/>
  <c r="T13" i="56" s="1"/>
  <c r="W17" i="56"/>
  <c r="W23" i="56"/>
  <c r="W27" i="56"/>
  <c r="R29" i="56"/>
  <c r="W31" i="56"/>
  <c r="M44" i="56"/>
  <c r="R3" i="57"/>
  <c r="W3" i="57"/>
  <c r="R5" i="57"/>
  <c r="W9" i="57"/>
  <c r="R11" i="57"/>
  <c r="R13" i="57"/>
  <c r="W15" i="57"/>
  <c r="W19" i="57"/>
  <c r="W21" i="57"/>
  <c r="W23" i="57"/>
  <c r="W25" i="57"/>
  <c r="R27" i="57"/>
  <c r="R29" i="57"/>
  <c r="T29" i="57" s="1"/>
  <c r="AA29" i="57" s="1"/>
  <c r="W29" i="57"/>
  <c r="M44" i="57"/>
  <c r="R7" i="58"/>
  <c r="W7" i="58"/>
  <c r="R11" i="58"/>
  <c r="T11" i="58" s="1"/>
  <c r="R13" i="58"/>
  <c r="T13" i="58" s="1"/>
  <c r="W13" i="58"/>
  <c r="W15" i="58"/>
  <c r="W19" i="58"/>
  <c r="W21" i="58"/>
  <c r="W23" i="58"/>
  <c r="W25" i="58"/>
  <c r="R27" i="58"/>
  <c r="W27" i="58"/>
  <c r="W29" i="58"/>
  <c r="W31" i="58"/>
  <c r="W33" i="58"/>
  <c r="M44" i="58"/>
  <c r="L44" i="59"/>
  <c r="W6" i="60"/>
  <c r="Y21" i="60"/>
  <c r="W7" i="60"/>
  <c r="W9" i="60"/>
  <c r="AA11" i="60"/>
  <c r="Z12" i="60"/>
  <c r="W17" i="60"/>
  <c r="W21" i="60"/>
  <c r="W25" i="60"/>
  <c r="W27" i="60"/>
  <c r="AA27" i="60" s="1"/>
  <c r="W29" i="60"/>
  <c r="W31" i="60"/>
  <c r="Z32" i="60"/>
  <c r="M44" i="60"/>
  <c r="T3" i="56"/>
  <c r="AA3" i="56" s="1"/>
  <c r="AM6" i="44"/>
  <c r="AN6" i="44" s="1"/>
  <c r="AO6" i="44" s="1"/>
  <c r="AM5" i="44"/>
  <c r="AN5" i="44"/>
  <c r="AO5" i="44" s="1"/>
  <c r="AM10" i="44"/>
  <c r="AN10" i="44" s="1"/>
  <c r="AO10" i="44" s="1"/>
  <c r="AM9" i="44"/>
  <c r="AN9" i="44"/>
  <c r="AO9" i="44" s="1"/>
  <c r="AM14" i="44"/>
  <c r="AN14" i="44" s="1"/>
  <c r="AO14" i="44" s="1"/>
  <c r="AM13" i="44"/>
  <c r="AN13" i="44" s="1"/>
  <c r="AO13" i="44" s="1"/>
  <c r="AM18" i="44"/>
  <c r="AN18" i="44" s="1"/>
  <c r="AO18" i="44" s="1"/>
  <c r="AM17" i="44"/>
  <c r="AN17" i="44" s="1"/>
  <c r="AO17" i="44" s="1"/>
  <c r="AM22" i="44"/>
  <c r="AN22" i="44" s="1"/>
  <c r="AO22" i="44" s="1"/>
  <c r="AM21" i="44"/>
  <c r="AN21" i="44"/>
  <c r="AO21" i="44" s="1"/>
  <c r="AM26" i="44"/>
  <c r="AN26" i="44" s="1"/>
  <c r="AO26" i="44" s="1"/>
  <c r="AM25" i="44"/>
  <c r="AN25" i="44" s="1"/>
  <c r="AO25" i="44" s="1"/>
  <c r="AM29" i="44"/>
  <c r="AN29" i="44" s="1"/>
  <c r="AO29" i="44" s="1"/>
  <c r="AM33" i="44"/>
  <c r="AN33" i="44"/>
  <c r="AO33" i="44" s="1"/>
  <c r="AM4" i="44"/>
  <c r="AN4" i="44" s="1"/>
  <c r="AO4" i="44" s="1"/>
  <c r="AM3" i="44"/>
  <c r="AN3" i="44" s="1"/>
  <c r="AO3" i="44" s="1"/>
  <c r="AM8" i="44"/>
  <c r="AN8" i="44" s="1"/>
  <c r="AO8" i="44" s="1"/>
  <c r="AM7" i="44"/>
  <c r="AN7" i="44" s="1"/>
  <c r="AO7" i="44" s="1"/>
  <c r="AM12" i="44"/>
  <c r="AN12" i="44"/>
  <c r="AO12" i="44" s="1"/>
  <c r="AM11" i="44"/>
  <c r="AN11" i="44" s="1"/>
  <c r="AO11" i="44" s="1"/>
  <c r="AM16" i="44"/>
  <c r="AN16" i="44"/>
  <c r="AO16" i="44" s="1"/>
  <c r="AM15" i="44"/>
  <c r="AN15" i="44" s="1"/>
  <c r="AO15" i="44" s="1"/>
  <c r="AM20" i="44"/>
  <c r="AN20" i="44" s="1"/>
  <c r="AO20" i="44" s="1"/>
  <c r="AM19" i="44"/>
  <c r="AN19" i="44" s="1"/>
  <c r="AO19" i="44"/>
  <c r="AM24" i="44"/>
  <c r="AN24" i="44" s="1"/>
  <c r="AO24" i="44" s="1"/>
  <c r="AM23" i="44"/>
  <c r="AN23" i="44"/>
  <c r="AO23" i="44"/>
  <c r="AM28" i="44"/>
  <c r="AN28" i="44" s="1"/>
  <c r="AO28" i="44" s="1"/>
  <c r="AM27" i="44"/>
  <c r="AN27" i="44" s="1"/>
  <c r="AO27" i="44" s="1"/>
  <c r="AM32" i="44"/>
  <c r="AN32" i="44" s="1"/>
  <c r="AO32" i="44" s="1"/>
  <c r="AM31" i="44"/>
  <c r="AN31" i="44" s="1"/>
  <c r="AO31" i="44" s="1"/>
  <c r="AM3" i="45"/>
  <c r="AN3" i="45" s="1"/>
  <c r="AO3" i="45" s="1"/>
  <c r="AM6" i="45"/>
  <c r="AN6" i="45"/>
  <c r="AO6" i="45" s="1"/>
  <c r="AM7" i="45"/>
  <c r="AN7" i="45" s="1"/>
  <c r="AO7" i="45" s="1"/>
  <c r="AM10" i="45"/>
  <c r="AN10" i="45"/>
  <c r="AO10" i="45"/>
  <c r="AM11" i="45"/>
  <c r="AN11" i="45" s="1"/>
  <c r="AO11" i="45" s="1"/>
  <c r="AM14" i="45"/>
  <c r="AN14" i="45"/>
  <c r="AO14" i="45" s="1"/>
  <c r="AM15" i="45"/>
  <c r="AN15" i="45" s="1"/>
  <c r="AO15" i="45" s="1"/>
  <c r="AM18" i="45"/>
  <c r="AN18" i="45" s="1"/>
  <c r="AO18" i="45" s="1"/>
  <c r="AM19" i="45"/>
  <c r="AN19" i="45" s="1"/>
  <c r="AO19" i="45" s="1"/>
  <c r="AM22" i="45"/>
  <c r="AN22" i="45" s="1"/>
  <c r="AO22" i="45" s="1"/>
  <c r="AM23" i="45"/>
  <c r="AN23" i="45" s="1"/>
  <c r="AO23" i="45" s="1"/>
  <c r="AM26" i="45"/>
  <c r="AN26" i="45" s="1"/>
  <c r="AO26" i="45"/>
  <c r="AM27" i="45"/>
  <c r="AN27" i="45" s="1"/>
  <c r="AO27" i="45" s="1"/>
  <c r="AM30" i="45"/>
  <c r="AN30" i="45"/>
  <c r="AO30" i="45" s="1"/>
  <c r="AM31" i="45"/>
  <c r="AN31" i="45" s="1"/>
  <c r="AO31" i="45" s="1"/>
  <c r="AM4" i="45"/>
  <c r="AN4" i="45"/>
  <c r="AO4" i="45" s="1"/>
  <c r="AM5" i="45"/>
  <c r="AN5" i="45" s="1"/>
  <c r="AO5" i="45"/>
  <c r="AM8" i="45"/>
  <c r="AN8" i="45" s="1"/>
  <c r="AO8" i="45" s="1"/>
  <c r="AM9" i="45"/>
  <c r="AN9" i="45"/>
  <c r="AO9" i="45" s="1"/>
  <c r="AM12" i="45"/>
  <c r="AN12" i="45" s="1"/>
  <c r="AO12" i="45" s="1"/>
  <c r="AM13" i="45"/>
  <c r="AN13" i="45" s="1"/>
  <c r="AO13" i="45" s="1"/>
  <c r="AM16" i="45"/>
  <c r="AN16" i="45" s="1"/>
  <c r="AO16" i="45" s="1"/>
  <c r="AM17" i="45"/>
  <c r="AN17" i="45" s="1"/>
  <c r="AO17" i="45" s="1"/>
  <c r="AM20" i="45"/>
  <c r="AN20" i="45"/>
  <c r="AO20" i="45"/>
  <c r="AM21" i="45"/>
  <c r="AN21" i="45" s="1"/>
  <c r="AO21" i="45" s="1"/>
  <c r="AM24" i="45"/>
  <c r="AN24" i="45"/>
  <c r="AO24" i="45" s="1"/>
  <c r="AM25" i="45"/>
  <c r="AN25" i="45" s="1"/>
  <c r="AO25" i="45" s="1"/>
  <c r="AM28" i="45"/>
  <c r="AN28" i="45"/>
  <c r="AO28" i="45"/>
  <c r="AM29" i="45"/>
  <c r="AN29" i="45" s="1"/>
  <c r="AO29" i="45"/>
  <c r="AM32" i="45"/>
  <c r="AN32" i="45"/>
  <c r="AO32" i="45" s="1"/>
  <c r="AM33" i="45"/>
  <c r="AN33" i="45"/>
  <c r="AO33" i="45"/>
  <c r="AM6" i="46"/>
  <c r="AN6" i="46" s="1"/>
  <c r="AO6" i="46"/>
  <c r="AM5" i="46"/>
  <c r="AN5" i="46" s="1"/>
  <c r="AO5" i="46"/>
  <c r="AM10" i="46"/>
  <c r="AN10" i="46"/>
  <c r="AO10" i="46" s="1"/>
  <c r="AM9" i="46"/>
  <c r="AN9" i="46"/>
  <c r="AO9" i="46" s="1"/>
  <c r="AM14" i="46"/>
  <c r="AN14" i="46"/>
  <c r="AO14" i="46" s="1"/>
  <c r="AM13" i="46"/>
  <c r="AN13" i="46" s="1"/>
  <c r="AO13" i="46" s="1"/>
  <c r="AM18" i="46"/>
  <c r="AN18" i="46"/>
  <c r="AO18" i="46" s="1"/>
  <c r="AM22" i="46"/>
  <c r="AN22" i="46" s="1"/>
  <c r="AO22" i="46" s="1"/>
  <c r="AM21" i="46"/>
  <c r="AN21" i="46" s="1"/>
  <c r="AO21" i="46"/>
  <c r="AM26" i="46"/>
  <c r="AN26" i="46" s="1"/>
  <c r="AO26" i="46" s="1"/>
  <c r="AM25" i="46"/>
  <c r="AN25" i="46" s="1"/>
  <c r="AO25" i="46" s="1"/>
  <c r="AM30" i="46"/>
  <c r="AN30" i="46" s="1"/>
  <c r="AO30" i="46"/>
  <c r="AM33" i="46"/>
  <c r="AN33" i="46"/>
  <c r="AO33" i="46" s="1"/>
  <c r="AM4" i="46"/>
  <c r="AN4" i="46" s="1"/>
  <c r="AM3" i="46"/>
  <c r="AN3" i="46" s="1"/>
  <c r="AO3" i="46" s="1"/>
  <c r="AM8" i="46"/>
  <c r="AN8" i="46" s="1"/>
  <c r="AO8" i="46" s="1"/>
  <c r="AM7" i="46"/>
  <c r="AN7" i="46" s="1"/>
  <c r="AO7" i="46" s="1"/>
  <c r="AM12" i="46"/>
  <c r="AN12" i="46" s="1"/>
  <c r="AO12" i="46" s="1"/>
  <c r="AM11" i="46"/>
  <c r="AN11" i="46" s="1"/>
  <c r="AO11" i="46"/>
  <c r="AM15" i="46"/>
  <c r="AN15" i="46" s="1"/>
  <c r="AO15" i="46"/>
  <c r="AM20" i="46"/>
  <c r="AN20" i="46"/>
  <c r="AO20" i="46" s="1"/>
  <c r="AM19" i="46"/>
  <c r="AN19" i="46" s="1"/>
  <c r="AO19" i="46" s="1"/>
  <c r="AM24" i="46"/>
  <c r="AN24" i="46" s="1"/>
  <c r="AO24" i="46" s="1"/>
  <c r="AM23" i="46"/>
  <c r="AN23" i="46" s="1"/>
  <c r="AO23" i="46" s="1"/>
  <c r="AM27" i="46"/>
  <c r="AN27" i="46" s="1"/>
  <c r="AO27" i="46" s="1"/>
  <c r="AM32" i="46"/>
  <c r="AN32" i="46" s="1"/>
  <c r="AO32" i="46" s="1"/>
  <c r="AM31" i="46"/>
  <c r="AN31" i="46" s="1"/>
  <c r="AO31" i="46" s="1"/>
  <c r="AM6" i="47"/>
  <c r="AN6" i="47"/>
  <c r="AO6" i="47" s="1"/>
  <c r="AM5" i="47"/>
  <c r="AN5" i="47" s="1"/>
  <c r="AO5" i="47" s="1"/>
  <c r="AM10" i="47"/>
  <c r="AN10" i="47" s="1"/>
  <c r="AO10" i="47" s="1"/>
  <c r="AM9" i="47"/>
  <c r="AN9" i="47" s="1"/>
  <c r="AO9" i="47" s="1"/>
  <c r="AM14" i="47"/>
  <c r="AN14" i="47" s="1"/>
  <c r="AO14" i="47" s="1"/>
  <c r="AM13" i="47"/>
  <c r="AN13" i="47"/>
  <c r="AO13" i="47" s="1"/>
  <c r="AM18" i="47"/>
  <c r="AN18" i="47" s="1"/>
  <c r="AO18" i="47"/>
  <c r="AM17" i="47"/>
  <c r="AN17" i="47" s="1"/>
  <c r="AO17" i="47" s="1"/>
  <c r="AM22" i="47"/>
  <c r="AN22" i="47" s="1"/>
  <c r="AO22" i="47"/>
  <c r="AM21" i="47"/>
  <c r="AN21" i="47"/>
  <c r="AO21" i="47" s="1"/>
  <c r="AM26" i="47"/>
  <c r="AN26" i="47" s="1"/>
  <c r="AO26" i="47" s="1"/>
  <c r="AM25" i="47"/>
  <c r="AN25" i="47"/>
  <c r="AO25" i="47" s="1"/>
  <c r="AM30" i="47"/>
  <c r="AN30" i="47" s="1"/>
  <c r="AO30" i="47" s="1"/>
  <c r="AM29" i="47"/>
  <c r="AN29" i="47" s="1"/>
  <c r="AO29" i="47" s="1"/>
  <c r="AM33" i="47"/>
  <c r="AN33" i="47" s="1"/>
  <c r="AO33" i="47" s="1"/>
  <c r="AM4" i="47"/>
  <c r="AN4" i="47" s="1"/>
  <c r="AO4" i="47" s="1"/>
  <c r="AM3" i="47"/>
  <c r="AN3" i="47"/>
  <c r="AM8" i="47"/>
  <c r="AN8" i="47" s="1"/>
  <c r="AO8" i="47" s="1"/>
  <c r="AM7" i="47"/>
  <c r="AN7" i="47" s="1"/>
  <c r="AO7" i="47"/>
  <c r="AM12" i="47"/>
  <c r="AN12" i="47" s="1"/>
  <c r="AO12" i="47" s="1"/>
  <c r="AM11" i="47"/>
  <c r="AN11" i="47" s="1"/>
  <c r="AO11" i="47" s="1"/>
  <c r="AM16" i="47"/>
  <c r="AN16" i="47"/>
  <c r="AO16" i="47" s="1"/>
  <c r="AM15" i="47"/>
  <c r="AN15" i="47" s="1"/>
  <c r="AO15" i="47" s="1"/>
  <c r="AM20" i="47"/>
  <c r="AN20" i="47"/>
  <c r="AO20" i="47" s="1"/>
  <c r="AM19" i="47"/>
  <c r="AN19" i="47" s="1"/>
  <c r="AO19" i="47" s="1"/>
  <c r="AM24" i="47"/>
  <c r="AN24" i="47" s="1"/>
  <c r="AO24" i="47" s="1"/>
  <c r="AM23" i="47"/>
  <c r="AN23" i="47"/>
  <c r="AO23" i="47" s="1"/>
  <c r="AM28" i="47"/>
  <c r="AN28" i="47" s="1"/>
  <c r="AO28" i="47" s="1"/>
  <c r="AM27" i="47"/>
  <c r="AN27" i="47" s="1"/>
  <c r="AO27" i="47" s="1"/>
  <c r="AM32" i="47"/>
  <c r="AN32" i="47"/>
  <c r="AO32" i="47" s="1"/>
  <c r="AM31" i="47"/>
  <c r="AN31" i="47" s="1"/>
  <c r="AO31" i="47" s="1"/>
  <c r="AJ36" i="47"/>
  <c r="AM6" i="48"/>
  <c r="AN6" i="48" s="1"/>
  <c r="AO6" i="48" s="1"/>
  <c r="AM5" i="48"/>
  <c r="AN5" i="48" s="1"/>
  <c r="AO5" i="48" s="1"/>
  <c r="AM10" i="48"/>
  <c r="AN10" i="48" s="1"/>
  <c r="AO10" i="48"/>
  <c r="AM9" i="48"/>
  <c r="AN9" i="48" s="1"/>
  <c r="AO9" i="48" s="1"/>
  <c r="AM14" i="48"/>
  <c r="AN14" i="48" s="1"/>
  <c r="AO14" i="48"/>
  <c r="AM18" i="48"/>
  <c r="AN18" i="48" s="1"/>
  <c r="AO18" i="48"/>
  <c r="AM17" i="48"/>
  <c r="AN17" i="48"/>
  <c r="AO17" i="48" s="1"/>
  <c r="AM22" i="48"/>
  <c r="AN22" i="48"/>
  <c r="AO22" i="48" s="1"/>
  <c r="AM21" i="48"/>
  <c r="AN21" i="48"/>
  <c r="AO21" i="48" s="1"/>
  <c r="AM26" i="48"/>
  <c r="AN26" i="48" s="1"/>
  <c r="AO26" i="48" s="1"/>
  <c r="AM25" i="48"/>
  <c r="AN25" i="48"/>
  <c r="AO25" i="48" s="1"/>
  <c r="AM30" i="48"/>
  <c r="AN30" i="48" s="1"/>
  <c r="AO30" i="48"/>
  <c r="AM33" i="48"/>
  <c r="AN33" i="48" s="1"/>
  <c r="AO33" i="48"/>
  <c r="AM12" i="48"/>
  <c r="AN12" i="48" s="1"/>
  <c r="AO12" i="48" s="1"/>
  <c r="AM16" i="48"/>
  <c r="AN16" i="48" s="1"/>
  <c r="AO16" i="48" s="1"/>
  <c r="AM15" i="48"/>
  <c r="AN15" i="48"/>
  <c r="AO15" i="48" s="1"/>
  <c r="AM20" i="48"/>
  <c r="AN20" i="48" s="1"/>
  <c r="AO20" i="48" s="1"/>
  <c r="AM19" i="48"/>
  <c r="AN19" i="48"/>
  <c r="AO19" i="48" s="1"/>
  <c r="AM24" i="48"/>
  <c r="AN24" i="48" s="1"/>
  <c r="AO24" i="48" s="1"/>
  <c r="AM23" i="48"/>
  <c r="AN23" i="48" s="1"/>
  <c r="AO23" i="48" s="1"/>
  <c r="AM28" i="48"/>
  <c r="AN28" i="48" s="1"/>
  <c r="AO28" i="48" s="1"/>
  <c r="AM32" i="48"/>
  <c r="AN32" i="48" s="1"/>
  <c r="AO32" i="48" s="1"/>
  <c r="AM31" i="48"/>
  <c r="AN31" i="48"/>
  <c r="AO31" i="48" s="1"/>
  <c r="AM6" i="49"/>
  <c r="AN6" i="49" s="1"/>
  <c r="AO6" i="49" s="1"/>
  <c r="AM5" i="49"/>
  <c r="AN5" i="49"/>
  <c r="AO5" i="49" s="1"/>
  <c r="AM10" i="49"/>
  <c r="AN10" i="49" s="1"/>
  <c r="AO10" i="49" s="1"/>
  <c r="AM9" i="49"/>
  <c r="AN9" i="49" s="1"/>
  <c r="AO9" i="49"/>
  <c r="AM14" i="49"/>
  <c r="AN14" i="49" s="1"/>
  <c r="AO14" i="49" s="1"/>
  <c r="AM13" i="49"/>
  <c r="AN13" i="49" s="1"/>
  <c r="AO13" i="49"/>
  <c r="AM18" i="49"/>
  <c r="AN18" i="49"/>
  <c r="AO18" i="49" s="1"/>
  <c r="AM17" i="49"/>
  <c r="AN17" i="49" s="1"/>
  <c r="AO17" i="49" s="1"/>
  <c r="AM22" i="49"/>
  <c r="AN22" i="49"/>
  <c r="AO22" i="49" s="1"/>
  <c r="AM21" i="49"/>
  <c r="AN21" i="49" s="1"/>
  <c r="AO21" i="49" s="1"/>
  <c r="AM26" i="49"/>
  <c r="AN26" i="49"/>
  <c r="AO26" i="49"/>
  <c r="AM25" i="49"/>
  <c r="AN25" i="49" s="1"/>
  <c r="AO25" i="49"/>
  <c r="AM30" i="49"/>
  <c r="AN30" i="49"/>
  <c r="AO30" i="49" s="1"/>
  <c r="AM29" i="49"/>
  <c r="AN29" i="49"/>
  <c r="AO29" i="49"/>
  <c r="AM33" i="49"/>
  <c r="AN33" i="49" s="1"/>
  <c r="AO33" i="49" s="1"/>
  <c r="AM4" i="49"/>
  <c r="AN4" i="49" s="1"/>
  <c r="AO4" i="49" s="1"/>
  <c r="AM3" i="49"/>
  <c r="AN3" i="49" s="1"/>
  <c r="AM8" i="49"/>
  <c r="AN8" i="49" s="1"/>
  <c r="AO8" i="49"/>
  <c r="AM7" i="49"/>
  <c r="AN7" i="49" s="1"/>
  <c r="AO7" i="49" s="1"/>
  <c r="AM12" i="49"/>
  <c r="AN12" i="49" s="1"/>
  <c r="AO12" i="49"/>
  <c r="AM11" i="49"/>
  <c r="AN11" i="49"/>
  <c r="AO11" i="49" s="1"/>
  <c r="AM16" i="49"/>
  <c r="AN16" i="49" s="1"/>
  <c r="AO16" i="49" s="1"/>
  <c r="AM15" i="49"/>
  <c r="AN15" i="49" s="1"/>
  <c r="AO15" i="49" s="1"/>
  <c r="AM20" i="49"/>
  <c r="AN20" i="49" s="1"/>
  <c r="AO20" i="49" s="1"/>
  <c r="AM19" i="49"/>
  <c r="AN19" i="49" s="1"/>
  <c r="AO19" i="49" s="1"/>
  <c r="AM23" i="49"/>
  <c r="AN23" i="49" s="1"/>
  <c r="AO23" i="49" s="1"/>
  <c r="AM28" i="49"/>
  <c r="AN28" i="49" s="1"/>
  <c r="AO28" i="49" s="1"/>
  <c r="AM27" i="49"/>
  <c r="AN27" i="49"/>
  <c r="AO27" i="49" s="1"/>
  <c r="AM32" i="49"/>
  <c r="AN32" i="49" s="1"/>
  <c r="AO32" i="49" s="1"/>
  <c r="AM31" i="49"/>
  <c r="AN31" i="49"/>
  <c r="AO31" i="49" s="1"/>
  <c r="AM6" i="50"/>
  <c r="AN6" i="50" s="1"/>
  <c r="AO6" i="50" s="1"/>
  <c r="AM10" i="50"/>
  <c r="AN10" i="50"/>
  <c r="AO10" i="50" s="1"/>
  <c r="AM9" i="50"/>
  <c r="AN9" i="50" s="1"/>
  <c r="AO9" i="50"/>
  <c r="AM14" i="50"/>
  <c r="AN14" i="50" s="1"/>
  <c r="AO14" i="50" s="1"/>
  <c r="AM18" i="50"/>
  <c r="AN18" i="50" s="1"/>
  <c r="AO18" i="50" s="1"/>
  <c r="AM17" i="50"/>
  <c r="AN17" i="50" s="1"/>
  <c r="AO17" i="50"/>
  <c r="AM22" i="50"/>
  <c r="AN22" i="50"/>
  <c r="AO22" i="50" s="1"/>
  <c r="AM26" i="50"/>
  <c r="AN26" i="50"/>
  <c r="AO26" i="50" s="1"/>
  <c r="AM25" i="50"/>
  <c r="AN25" i="50" s="1"/>
  <c r="AO25" i="50" s="1"/>
  <c r="AM30" i="50"/>
  <c r="AN30" i="50" s="1"/>
  <c r="AO30" i="50" s="1"/>
  <c r="AM33" i="50"/>
  <c r="AN33" i="50" s="1"/>
  <c r="AO33" i="50" s="1"/>
  <c r="AM3" i="50"/>
  <c r="AN3" i="50" s="1"/>
  <c r="AM7" i="50"/>
  <c r="AN7" i="50" s="1"/>
  <c r="AO7" i="50" s="1"/>
  <c r="AM12" i="50"/>
  <c r="AN12" i="50" s="1"/>
  <c r="AO12" i="50" s="1"/>
  <c r="AM11" i="50"/>
  <c r="AN11" i="50" s="1"/>
  <c r="AO11" i="50" s="1"/>
  <c r="AM19" i="50"/>
  <c r="AN19" i="50" s="1"/>
  <c r="AO19" i="50" s="1"/>
  <c r="AM27" i="50"/>
  <c r="AN27" i="50" s="1"/>
  <c r="AO27" i="50" s="1"/>
  <c r="AM6" i="51"/>
  <c r="AN6" i="51" s="1"/>
  <c r="AO6" i="51"/>
  <c r="AM5" i="51"/>
  <c r="AN5" i="51" s="1"/>
  <c r="AO5" i="51" s="1"/>
  <c r="AM10" i="51"/>
  <c r="AN10" i="51" s="1"/>
  <c r="AO10" i="51" s="1"/>
  <c r="AM14" i="51"/>
  <c r="AN14" i="51" s="1"/>
  <c r="AO14" i="51" s="1"/>
  <c r="AM13" i="51"/>
  <c r="AN13" i="51"/>
  <c r="AO13" i="51" s="1"/>
  <c r="AM18" i="51"/>
  <c r="AN18" i="51" s="1"/>
  <c r="AO18" i="51" s="1"/>
  <c r="AM17" i="51"/>
  <c r="AN17" i="51" s="1"/>
  <c r="AO17" i="51" s="1"/>
  <c r="AM22" i="51"/>
  <c r="AN22" i="51" s="1"/>
  <c r="AO22" i="51"/>
  <c r="AM21" i="51"/>
  <c r="AN21" i="51" s="1"/>
  <c r="AO21" i="51" s="1"/>
  <c r="AM26" i="51"/>
  <c r="AN26" i="51"/>
  <c r="AO26" i="51" s="1"/>
  <c r="AM25" i="51"/>
  <c r="AN25" i="51" s="1"/>
  <c r="AO25" i="51" s="1"/>
  <c r="AM30" i="51"/>
  <c r="AN30" i="51" s="1"/>
  <c r="AO30" i="51"/>
  <c r="AM29" i="51"/>
  <c r="AN29" i="51" s="1"/>
  <c r="AO29" i="51" s="1"/>
  <c r="AM33" i="51"/>
  <c r="AN33" i="51" s="1"/>
  <c r="AO33" i="51"/>
  <c r="AM7" i="51"/>
  <c r="AN7" i="51" s="1"/>
  <c r="AO7" i="51" s="1"/>
  <c r="AM15" i="51"/>
  <c r="AN15" i="51" s="1"/>
  <c r="AO15" i="51"/>
  <c r="AM23" i="51"/>
  <c r="AN23" i="51" s="1"/>
  <c r="AO23" i="51" s="1"/>
  <c r="AM32" i="51"/>
  <c r="AN32" i="51"/>
  <c r="AO32" i="51"/>
  <c r="AM31" i="51"/>
  <c r="AN31" i="51" s="1"/>
  <c r="AO31" i="51" s="1"/>
  <c r="AM6" i="52"/>
  <c r="AN6" i="52" s="1"/>
  <c r="AO6" i="52" s="1"/>
  <c r="AM9" i="52"/>
  <c r="AN9" i="52" s="1"/>
  <c r="AO9" i="52" s="1"/>
  <c r="AM14" i="52"/>
  <c r="AN14" i="52" s="1"/>
  <c r="AO14" i="52"/>
  <c r="AM17" i="52"/>
  <c r="AN17" i="52" s="1"/>
  <c r="AO17" i="52" s="1"/>
  <c r="AM22" i="52"/>
  <c r="AN22" i="52" s="1"/>
  <c r="AO22" i="52" s="1"/>
  <c r="AM21" i="52"/>
  <c r="AN21" i="52"/>
  <c r="AO21" i="52" s="1"/>
  <c r="AM26" i="52"/>
  <c r="AN26" i="52" s="1"/>
  <c r="AO26" i="52" s="1"/>
  <c r="AM25" i="52"/>
  <c r="AN25" i="52"/>
  <c r="AO25" i="52" s="1"/>
  <c r="AM33" i="52"/>
  <c r="AN33" i="52"/>
  <c r="AO33" i="52" s="1"/>
  <c r="AM3" i="52"/>
  <c r="AN3" i="52" s="1"/>
  <c r="AO3" i="52" s="1"/>
  <c r="AM12" i="52"/>
  <c r="AM16" i="52"/>
  <c r="AN16" i="52" s="1"/>
  <c r="AO16" i="52"/>
  <c r="AM20" i="52"/>
  <c r="AN20" i="52" s="1"/>
  <c r="AO20" i="52" s="1"/>
  <c r="AM19" i="52"/>
  <c r="AN19" i="52"/>
  <c r="AO19" i="52" s="1"/>
  <c r="AM24" i="52"/>
  <c r="AN24" i="52" s="1"/>
  <c r="AO24" i="52" s="1"/>
  <c r="AM28" i="52"/>
  <c r="AN28" i="52" s="1"/>
  <c r="AO28" i="52" s="1"/>
  <c r="AM27" i="52"/>
  <c r="AN27" i="52"/>
  <c r="AO27" i="52" s="1"/>
  <c r="AM32" i="52"/>
  <c r="AN32" i="52" s="1"/>
  <c r="AO32" i="52" s="1"/>
  <c r="AM5" i="53"/>
  <c r="AN5" i="53" s="1"/>
  <c r="AO5" i="53" s="1"/>
  <c r="AM10" i="53"/>
  <c r="AN10" i="53"/>
  <c r="AO10" i="53" s="1"/>
  <c r="AM9" i="53"/>
  <c r="AN9" i="53" s="1"/>
  <c r="AO9" i="53" s="1"/>
  <c r="AM13" i="53"/>
  <c r="AN13" i="53" s="1"/>
  <c r="AO13" i="53"/>
  <c r="AM18" i="53"/>
  <c r="AN18" i="53" s="1"/>
  <c r="AO18" i="53" s="1"/>
  <c r="AM21" i="53"/>
  <c r="AN21" i="53" s="1"/>
  <c r="AO21" i="53" s="1"/>
  <c r="AM26" i="53"/>
  <c r="AN26" i="53" s="1"/>
  <c r="AO26" i="53" s="1"/>
  <c r="AM25" i="53"/>
  <c r="AN25" i="53"/>
  <c r="AO25" i="53" s="1"/>
  <c r="AM29" i="53"/>
  <c r="AN29" i="53" s="1"/>
  <c r="AO29" i="53" s="1"/>
  <c r="AM33" i="53"/>
  <c r="AN33" i="53" s="1"/>
  <c r="AO33" i="53" s="1"/>
  <c r="AM4" i="53"/>
  <c r="AN4" i="53" s="1"/>
  <c r="AO4" i="53" s="1"/>
  <c r="AM3" i="53"/>
  <c r="AN3" i="53" s="1"/>
  <c r="AO3" i="53" s="1"/>
  <c r="AM8" i="53"/>
  <c r="AN8" i="53"/>
  <c r="AO8" i="53" s="1"/>
  <c r="AM12" i="53"/>
  <c r="AN12" i="53" s="1"/>
  <c r="AO12" i="53" s="1"/>
  <c r="AM11" i="53"/>
  <c r="AN11" i="53"/>
  <c r="AO11" i="53" s="1"/>
  <c r="AM15" i="53"/>
  <c r="AN15" i="53" s="1"/>
  <c r="AO15" i="53"/>
  <c r="AM20" i="53"/>
  <c r="AN20" i="53" s="1"/>
  <c r="AO20" i="53"/>
  <c r="AM19" i="53"/>
  <c r="AN19" i="53"/>
  <c r="AO19" i="53" s="1"/>
  <c r="AM24" i="53"/>
  <c r="AM28" i="53"/>
  <c r="AN28" i="53" s="1"/>
  <c r="AO28" i="53" s="1"/>
  <c r="AM27" i="53"/>
  <c r="AM32" i="53"/>
  <c r="AN32" i="53" s="1"/>
  <c r="AO32" i="53" s="1"/>
  <c r="AM31" i="53"/>
  <c r="AN31" i="53" s="1"/>
  <c r="AO31" i="53" s="1"/>
  <c r="AM6" i="54"/>
  <c r="AN6" i="54"/>
  <c r="AO6" i="54"/>
  <c r="AM5" i="54"/>
  <c r="AN5" i="54" s="1"/>
  <c r="AO5" i="54" s="1"/>
  <c r="AM10" i="54"/>
  <c r="AN10" i="54"/>
  <c r="AO10" i="54" s="1"/>
  <c r="AM9" i="54"/>
  <c r="AN9" i="54" s="1"/>
  <c r="AO9" i="54" s="1"/>
  <c r="AM14" i="54"/>
  <c r="AN14" i="54" s="1"/>
  <c r="AO14" i="54" s="1"/>
  <c r="AM13" i="54"/>
  <c r="AN13" i="54" s="1"/>
  <c r="AO13" i="54"/>
  <c r="AM18" i="54"/>
  <c r="AN18" i="54" s="1"/>
  <c r="AO18" i="54" s="1"/>
  <c r="AM17" i="54"/>
  <c r="AN17" i="54"/>
  <c r="AO17" i="54"/>
  <c r="AM22" i="54"/>
  <c r="AN22" i="54" s="1"/>
  <c r="AO22" i="54" s="1"/>
  <c r="AM21" i="54"/>
  <c r="AN21" i="54" s="1"/>
  <c r="AO21" i="54" s="1"/>
  <c r="AM26" i="54"/>
  <c r="AN26" i="54" s="1"/>
  <c r="AO26" i="54" s="1"/>
  <c r="AM25" i="54"/>
  <c r="AN25" i="54" s="1"/>
  <c r="AO25" i="54" s="1"/>
  <c r="AM30" i="54"/>
  <c r="AN30" i="54" s="1"/>
  <c r="AO30" i="54" s="1"/>
  <c r="AM29" i="54"/>
  <c r="AN29" i="54" s="1"/>
  <c r="AO29" i="54"/>
  <c r="AM33" i="54"/>
  <c r="AN33" i="54" s="1"/>
  <c r="AO33" i="54" s="1"/>
  <c r="AM4" i="54"/>
  <c r="AN4" i="54" s="1"/>
  <c r="AO4" i="54"/>
  <c r="AM3" i="54"/>
  <c r="AN3" i="54" s="1"/>
  <c r="AO3" i="54" s="1"/>
  <c r="AM8" i="54"/>
  <c r="AN8" i="54"/>
  <c r="AO8" i="54" s="1"/>
  <c r="AM7" i="54"/>
  <c r="AN7" i="54" s="1"/>
  <c r="AO7" i="54" s="1"/>
  <c r="AM12" i="54"/>
  <c r="AN12" i="54"/>
  <c r="AO12" i="54"/>
  <c r="AM11" i="54"/>
  <c r="AN11" i="54" s="1"/>
  <c r="AO11" i="54"/>
  <c r="AM16" i="54"/>
  <c r="AN16" i="54"/>
  <c r="AO16" i="54" s="1"/>
  <c r="AM15" i="54"/>
  <c r="AN15" i="54"/>
  <c r="AO15" i="54" s="1"/>
  <c r="AM20" i="54"/>
  <c r="AN20" i="54"/>
  <c r="AO20" i="54" s="1"/>
  <c r="AM19" i="54"/>
  <c r="AN19" i="54" s="1"/>
  <c r="AO19" i="54" s="1"/>
  <c r="AM24" i="54"/>
  <c r="AN24" i="54" s="1"/>
  <c r="AO24" i="54" s="1"/>
  <c r="AM23" i="54"/>
  <c r="AN23" i="54" s="1"/>
  <c r="AO23" i="54" s="1"/>
  <c r="AM28" i="54"/>
  <c r="AN28" i="54"/>
  <c r="AO28" i="54" s="1"/>
  <c r="AM27" i="54"/>
  <c r="AN27" i="54" s="1"/>
  <c r="AO27" i="54" s="1"/>
  <c r="AM32" i="54"/>
  <c r="AN32" i="54"/>
  <c r="AO32" i="54" s="1"/>
  <c r="AM31" i="54"/>
  <c r="AN31" i="54" s="1"/>
  <c r="AO31" i="54" s="1"/>
  <c r="AJ36" i="54"/>
  <c r="AM6" i="55"/>
  <c r="AN6" i="55"/>
  <c r="AO6" i="55" s="1"/>
  <c r="AM5" i="55"/>
  <c r="AN5" i="55"/>
  <c r="AO5" i="55"/>
  <c r="AM10" i="55"/>
  <c r="AN10" i="55" s="1"/>
  <c r="AO10" i="55" s="1"/>
  <c r="AM14" i="55"/>
  <c r="AN14" i="55" s="1"/>
  <c r="AO14" i="55"/>
  <c r="AM13" i="55"/>
  <c r="AN13" i="55" s="1"/>
  <c r="AO13" i="55" s="1"/>
  <c r="AM18" i="55"/>
  <c r="AN18" i="55" s="1"/>
  <c r="AO18" i="55" s="1"/>
  <c r="AM17" i="55"/>
  <c r="AN17" i="55" s="1"/>
  <c r="AO17" i="55" s="1"/>
  <c r="AM22" i="55"/>
  <c r="AN22" i="55"/>
  <c r="AO22" i="55" s="1"/>
  <c r="AM21" i="55"/>
  <c r="AN21" i="55" s="1"/>
  <c r="AO21" i="55" s="1"/>
  <c r="AM26" i="55"/>
  <c r="AN26" i="55" s="1"/>
  <c r="AO26" i="55"/>
  <c r="AM25" i="55"/>
  <c r="AN25" i="55"/>
  <c r="AO25" i="55" s="1"/>
  <c r="AM30" i="55"/>
  <c r="AN30" i="55"/>
  <c r="AO30" i="55" s="1"/>
  <c r="AM29" i="55"/>
  <c r="AN29" i="55" s="1"/>
  <c r="AO29" i="55" s="1"/>
  <c r="AM33" i="55"/>
  <c r="AN33" i="55" s="1"/>
  <c r="AO33" i="55"/>
  <c r="AM4" i="55"/>
  <c r="AN4" i="55" s="1"/>
  <c r="AO4" i="55" s="1"/>
  <c r="AM3" i="55"/>
  <c r="AN3" i="55"/>
  <c r="AO3" i="55" s="1"/>
  <c r="AM12" i="55"/>
  <c r="AN12" i="55" s="1"/>
  <c r="AO12" i="55" s="1"/>
  <c r="AM11" i="55"/>
  <c r="AN11" i="55" s="1"/>
  <c r="AO11" i="55"/>
  <c r="AM16" i="55"/>
  <c r="AN16" i="55" s="1"/>
  <c r="AO16" i="55" s="1"/>
  <c r="AM15" i="55"/>
  <c r="AN15" i="55" s="1"/>
  <c r="AO15" i="55"/>
  <c r="AM20" i="55"/>
  <c r="AN20" i="55"/>
  <c r="AO20" i="55" s="1"/>
  <c r="AM19" i="55"/>
  <c r="AN19" i="55" s="1"/>
  <c r="AO19" i="55" s="1"/>
  <c r="AM24" i="55"/>
  <c r="AN24" i="55" s="1"/>
  <c r="AO24" i="55" s="1"/>
  <c r="AM23" i="55"/>
  <c r="AN23" i="55" s="1"/>
  <c r="AO23" i="55" s="1"/>
  <c r="AM28" i="55"/>
  <c r="AN28" i="55"/>
  <c r="AO28" i="55" s="1"/>
  <c r="AM27" i="55"/>
  <c r="AN27" i="55" s="1"/>
  <c r="AO27" i="55"/>
  <c r="AM32" i="55"/>
  <c r="AN32" i="55" s="1"/>
  <c r="AO32" i="55" s="1"/>
  <c r="AM31" i="55"/>
  <c r="AN31" i="55"/>
  <c r="AO31" i="55" s="1"/>
  <c r="AM5" i="56"/>
  <c r="AN5" i="56" s="1"/>
  <c r="AO5" i="56" s="1"/>
  <c r="AM9" i="56"/>
  <c r="AN9" i="56"/>
  <c r="AO9" i="56" s="1"/>
  <c r="AM13" i="56"/>
  <c r="AN13" i="56"/>
  <c r="AO13" i="56" s="1"/>
  <c r="AM17" i="56"/>
  <c r="AN17" i="56" s="1"/>
  <c r="AO17" i="56" s="1"/>
  <c r="AM21" i="56"/>
  <c r="AN21" i="56" s="1"/>
  <c r="AO21" i="56" s="1"/>
  <c r="AM25" i="56"/>
  <c r="AN25" i="56" s="1"/>
  <c r="AO25" i="56" s="1"/>
  <c r="AM29" i="56"/>
  <c r="AN29" i="56" s="1"/>
  <c r="AO29" i="56" s="1"/>
  <c r="AM33" i="56"/>
  <c r="AN33" i="56" s="1"/>
  <c r="AO33" i="56" s="1"/>
  <c r="AM4" i="56"/>
  <c r="AN4" i="56"/>
  <c r="AO4" i="56" s="1"/>
  <c r="AM8" i="56"/>
  <c r="AN8" i="56" s="1"/>
  <c r="AO8" i="56"/>
  <c r="AM12" i="56"/>
  <c r="AN12" i="56"/>
  <c r="AO12" i="56" s="1"/>
  <c r="AM16" i="56"/>
  <c r="AN16" i="56" s="1"/>
  <c r="AO16" i="56"/>
  <c r="AM20" i="56"/>
  <c r="AN20" i="56"/>
  <c r="AO20" i="56" s="1"/>
  <c r="AM24" i="56"/>
  <c r="AN24" i="56" s="1"/>
  <c r="AO24" i="56" s="1"/>
  <c r="AM23" i="56"/>
  <c r="AN23" i="56" s="1"/>
  <c r="AO23" i="56" s="1"/>
  <c r="AM28" i="56"/>
  <c r="AN28" i="56" s="1"/>
  <c r="AO28" i="56" s="1"/>
  <c r="AM32" i="56"/>
  <c r="AN32" i="56" s="1"/>
  <c r="AO32" i="56"/>
  <c r="AM5" i="57"/>
  <c r="AN5" i="57" s="1"/>
  <c r="AM17" i="57"/>
  <c r="AN17" i="57" s="1"/>
  <c r="AO17" i="57" s="1"/>
  <c r="AM22" i="57"/>
  <c r="AN22" i="57" s="1"/>
  <c r="AO22" i="57" s="1"/>
  <c r="AM21" i="57"/>
  <c r="AN21" i="57" s="1"/>
  <c r="AO21" i="57" s="1"/>
  <c r="AM25" i="57"/>
  <c r="AM29" i="57"/>
  <c r="AN29" i="57" s="1"/>
  <c r="AO29" i="57" s="1"/>
  <c r="AM33" i="57"/>
  <c r="AN33" i="57" s="1"/>
  <c r="AO33" i="57" s="1"/>
  <c r="AM4" i="57"/>
  <c r="AN4" i="57" s="1"/>
  <c r="AM3" i="57"/>
  <c r="AN3" i="57" s="1"/>
  <c r="AO3" i="57" s="1"/>
  <c r="AM8" i="57"/>
  <c r="AN8" i="57" s="1"/>
  <c r="AO8" i="57" s="1"/>
  <c r="AM12" i="57"/>
  <c r="AN12" i="57" s="1"/>
  <c r="AO12" i="57" s="1"/>
  <c r="AM16" i="57"/>
  <c r="AN16" i="57" s="1"/>
  <c r="AO16" i="57" s="1"/>
  <c r="AM15" i="57"/>
  <c r="AN15" i="57" s="1"/>
  <c r="AO15" i="57" s="1"/>
  <c r="AM20" i="57"/>
  <c r="AN20" i="57" s="1"/>
  <c r="AO20" i="57" s="1"/>
  <c r="AM24" i="57"/>
  <c r="AN24" i="57" s="1"/>
  <c r="AO24" i="57"/>
  <c r="AM32" i="57"/>
  <c r="AN32" i="57" s="1"/>
  <c r="AO32" i="57" s="1"/>
  <c r="AM6" i="58"/>
  <c r="AN6" i="58" s="1"/>
  <c r="AO6" i="58" s="1"/>
  <c r="AM5" i="58"/>
  <c r="AN5" i="58"/>
  <c r="AO5" i="58" s="1"/>
  <c r="AM10" i="58"/>
  <c r="AN10" i="58" s="1"/>
  <c r="AO10" i="58"/>
  <c r="AM9" i="58"/>
  <c r="AN9" i="58" s="1"/>
  <c r="AO9" i="58" s="1"/>
  <c r="AM14" i="58"/>
  <c r="AN14" i="58" s="1"/>
  <c r="AO14" i="58" s="1"/>
  <c r="AM13" i="58"/>
  <c r="AN13" i="58" s="1"/>
  <c r="AO13" i="58" s="1"/>
  <c r="AM18" i="58"/>
  <c r="AN18" i="58" s="1"/>
  <c r="AO18" i="58" s="1"/>
  <c r="AM17" i="58"/>
  <c r="AN17" i="58" s="1"/>
  <c r="AO17" i="58"/>
  <c r="AM22" i="58"/>
  <c r="AM21" i="58"/>
  <c r="AN21" i="58" s="1"/>
  <c r="AO21" i="58" s="1"/>
  <c r="AM26" i="58"/>
  <c r="AN26" i="58"/>
  <c r="AO26" i="58" s="1"/>
  <c r="AM25" i="58"/>
  <c r="AN25" i="58" s="1"/>
  <c r="AO25" i="58" s="1"/>
  <c r="AM30" i="58"/>
  <c r="AN30" i="58"/>
  <c r="AO30" i="58" s="1"/>
  <c r="AM29" i="58"/>
  <c r="AN29" i="58" s="1"/>
  <c r="AO29" i="58" s="1"/>
  <c r="AM33" i="58"/>
  <c r="AN33" i="58" s="1"/>
  <c r="AO33" i="58" s="1"/>
  <c r="AM4" i="58"/>
  <c r="AN4" i="58" s="1"/>
  <c r="AO4" i="58" s="1"/>
  <c r="AM3" i="58"/>
  <c r="AN3" i="58" s="1"/>
  <c r="AM8" i="58"/>
  <c r="AN8" i="58" s="1"/>
  <c r="AO8" i="58" s="1"/>
  <c r="AM7" i="58"/>
  <c r="AN7" i="58" s="1"/>
  <c r="AO7" i="58"/>
  <c r="AM12" i="58"/>
  <c r="AN12" i="58" s="1"/>
  <c r="AO12" i="58" s="1"/>
  <c r="AM11" i="58"/>
  <c r="AN11" i="58"/>
  <c r="AO11" i="58"/>
  <c r="AM16" i="58"/>
  <c r="AN16" i="58"/>
  <c r="AO16" i="58"/>
  <c r="AM15" i="58"/>
  <c r="AN15" i="58" s="1"/>
  <c r="AO15" i="58" s="1"/>
  <c r="AM20" i="58"/>
  <c r="AN20" i="58" s="1"/>
  <c r="AO20" i="58" s="1"/>
  <c r="AM19" i="58"/>
  <c r="AN19" i="58" s="1"/>
  <c r="AO19" i="58" s="1"/>
  <c r="AM24" i="58"/>
  <c r="AM23" i="58"/>
  <c r="AN23" i="58" s="1"/>
  <c r="AO23" i="58"/>
  <c r="AM28" i="58"/>
  <c r="AN28" i="58" s="1"/>
  <c r="AO28" i="58" s="1"/>
  <c r="AM27" i="58"/>
  <c r="AN27" i="58"/>
  <c r="AO27" i="58" s="1"/>
  <c r="AM32" i="58"/>
  <c r="AM31" i="58"/>
  <c r="AN31" i="58" s="1"/>
  <c r="AO31" i="58" s="1"/>
  <c r="AJ36" i="58"/>
  <c r="AM6" i="59"/>
  <c r="AM5" i="59"/>
  <c r="AN5" i="59" s="1"/>
  <c r="AO5" i="59" s="1"/>
  <c r="AM9" i="59"/>
  <c r="AM14" i="59"/>
  <c r="AN14" i="59" s="1"/>
  <c r="AO14" i="59" s="1"/>
  <c r="AM17" i="59"/>
  <c r="AN17" i="59" s="1"/>
  <c r="AO17" i="59" s="1"/>
  <c r="AM22" i="59"/>
  <c r="AN22" i="59" s="1"/>
  <c r="AO22" i="59" s="1"/>
  <c r="AM25" i="59"/>
  <c r="AN25" i="59" s="1"/>
  <c r="AO25" i="59" s="1"/>
  <c r="AM30" i="59"/>
  <c r="AN30" i="59" s="1"/>
  <c r="AO30" i="59" s="1"/>
  <c r="AM33" i="59"/>
  <c r="AN33" i="59" s="1"/>
  <c r="AO33" i="59" s="1"/>
  <c r="AM8" i="59"/>
  <c r="AN8" i="59" s="1"/>
  <c r="AO8" i="59" s="1"/>
  <c r="AM7" i="59"/>
  <c r="AM16" i="59"/>
  <c r="AN16" i="59"/>
  <c r="AO16" i="59"/>
  <c r="AM15" i="59"/>
  <c r="AN15" i="59" s="1"/>
  <c r="AO15" i="59" s="1"/>
  <c r="AM19" i="59"/>
  <c r="AN19" i="59" s="1"/>
  <c r="AO19" i="59" s="1"/>
  <c r="AM24" i="59"/>
  <c r="AN24" i="59" s="1"/>
  <c r="AO24" i="59" s="1"/>
  <c r="AM23" i="59"/>
  <c r="AN23" i="59" s="1"/>
  <c r="AO23" i="59" s="1"/>
  <c r="AM28" i="59"/>
  <c r="AN28" i="59" s="1"/>
  <c r="AO28" i="59" s="1"/>
  <c r="AM32" i="59"/>
  <c r="AN32" i="59" s="1"/>
  <c r="AO32" i="59"/>
  <c r="AM31" i="59"/>
  <c r="AN31" i="59" s="1"/>
  <c r="AO31" i="59" s="1"/>
  <c r="AM6" i="60"/>
  <c r="AN6" i="60" s="1"/>
  <c r="AO6" i="60"/>
  <c r="AM5" i="60"/>
  <c r="AN5" i="60" s="1"/>
  <c r="AO5" i="60" s="1"/>
  <c r="AM10" i="60"/>
  <c r="AN10" i="60"/>
  <c r="AO10" i="60" s="1"/>
  <c r="AM9" i="60"/>
  <c r="AN9" i="60" s="1"/>
  <c r="AO9" i="60" s="1"/>
  <c r="AM14" i="60"/>
  <c r="AN14" i="60" s="1"/>
  <c r="AO14" i="60"/>
  <c r="AM13" i="60"/>
  <c r="AN13" i="60" s="1"/>
  <c r="AO13" i="60" s="1"/>
  <c r="AM18" i="60"/>
  <c r="AN18" i="60" s="1"/>
  <c r="AO18" i="60"/>
  <c r="AM17" i="60"/>
  <c r="AN17" i="60"/>
  <c r="AO17" i="60" s="1"/>
  <c r="AM22" i="60"/>
  <c r="AN22" i="60" s="1"/>
  <c r="AO22" i="60" s="1"/>
  <c r="AM21" i="60"/>
  <c r="AN21" i="60" s="1"/>
  <c r="AO21" i="60" s="1"/>
  <c r="AM26" i="60"/>
  <c r="AN26" i="60" s="1"/>
  <c r="AO26" i="60" s="1"/>
  <c r="AM25" i="60"/>
  <c r="AN25" i="60" s="1"/>
  <c r="AO25" i="60" s="1"/>
  <c r="AM30" i="60"/>
  <c r="AN30" i="60" s="1"/>
  <c r="AO30" i="60"/>
  <c r="AM29" i="60"/>
  <c r="AN29" i="60" s="1"/>
  <c r="AO29" i="60" s="1"/>
  <c r="AM33" i="60"/>
  <c r="AN33" i="60"/>
  <c r="AO33" i="60"/>
  <c r="AM3" i="60"/>
  <c r="AN3" i="60" s="1"/>
  <c r="AO3" i="60" s="1"/>
  <c r="AM16" i="60"/>
  <c r="AN16" i="60" s="1"/>
  <c r="AO16" i="60" s="1"/>
  <c r="AM23" i="60"/>
  <c r="AN23" i="60" s="1"/>
  <c r="AO23" i="60" s="1"/>
  <c r="AM27" i="60"/>
  <c r="AN27" i="60" s="1"/>
  <c r="AO27" i="60" s="1"/>
  <c r="AJ36" i="45"/>
  <c r="Y13" i="58"/>
  <c r="T23" i="60"/>
  <c r="T12" i="60"/>
  <c r="T32" i="60"/>
  <c r="Y32" i="60"/>
  <c r="Z10" i="55"/>
  <c r="Y8" i="51"/>
  <c r="Y8" i="50"/>
  <c r="T8" i="46"/>
  <c r="T8" i="45"/>
  <c r="R4" i="58"/>
  <c r="Y4" i="58" s="1"/>
  <c r="R20" i="58"/>
  <c r="Y20" i="58" s="1"/>
  <c r="R4" i="57"/>
  <c r="T4" i="57" s="1"/>
  <c r="AA4" i="57" s="1"/>
  <c r="R20" i="57"/>
  <c r="T20" i="57" s="1"/>
  <c r="AA20" i="57" s="1"/>
  <c r="R4" i="56"/>
  <c r="R12" i="56"/>
  <c r="Y12" i="56" s="1"/>
  <c r="R18" i="55"/>
  <c r="Y18" i="55" s="1"/>
  <c r="Y32" i="55"/>
  <c r="T16" i="52"/>
  <c r="AA16" i="52" s="1"/>
  <c r="Y16" i="51"/>
  <c r="T16" i="45"/>
  <c r="AA16" i="45" s="1"/>
  <c r="Z24" i="55"/>
  <c r="Z8" i="52"/>
  <c r="Z8" i="50"/>
  <c r="Z16" i="48"/>
  <c r="Z8" i="46"/>
  <c r="Z16" i="46"/>
  <c r="R4" i="44"/>
  <c r="T4" i="44" s="1"/>
  <c r="AA4" i="44" s="1"/>
  <c r="R30" i="44"/>
  <c r="Y30" i="44" s="1"/>
  <c r="R10" i="54"/>
  <c r="T10" i="54" s="1"/>
  <c r="R26" i="54"/>
  <c r="T26" i="54" s="1"/>
  <c r="R10" i="53"/>
  <c r="R18" i="53"/>
  <c r="Y18" i="53" s="1"/>
  <c r="R26" i="53"/>
  <c r="T26" i="53" s="1"/>
  <c r="R26" i="52"/>
  <c r="Y26" i="52" s="1"/>
  <c r="R18" i="51"/>
  <c r="T18" i="51" s="1"/>
  <c r="AA18" i="51" s="1"/>
  <c r="R26" i="49"/>
  <c r="T26" i="49" s="1"/>
  <c r="R26" i="47"/>
  <c r="Y26" i="47" s="1"/>
  <c r="R18" i="45"/>
  <c r="W15" i="29"/>
  <c r="Q23" i="29"/>
  <c r="X23" i="29" s="1"/>
  <c r="V23" i="29"/>
  <c r="T18" i="53"/>
  <c r="AA18" i="53" s="1"/>
  <c r="AE35" i="23"/>
  <c r="AE35" i="24" s="1"/>
  <c r="Z3" i="59"/>
  <c r="R3" i="59"/>
  <c r="T3" i="59" s="1"/>
  <c r="Z10" i="57"/>
  <c r="R10" i="57"/>
  <c r="Y10" i="57" s="1"/>
  <c r="Z18" i="57"/>
  <c r="R18" i="57"/>
  <c r="T18" i="57" s="1"/>
  <c r="R26" i="57"/>
  <c r="T26" i="57" s="1"/>
  <c r="AA26" i="57" s="1"/>
  <c r="R22" i="55"/>
  <c r="Z22" i="54"/>
  <c r="R22" i="54"/>
  <c r="Y22" i="54" s="1"/>
  <c r="Z22" i="52"/>
  <c r="Z22" i="50"/>
  <c r="R6" i="47"/>
  <c r="T11" i="57"/>
  <c r="AA11" i="57" s="1"/>
  <c r="T11" i="53"/>
  <c r="AA11" i="53" s="1"/>
  <c r="L45" i="58"/>
  <c r="C11" i="23"/>
  <c r="AE30" i="23"/>
  <c r="AE30" i="24" s="1"/>
  <c r="AE38" i="23"/>
  <c r="AE38" i="24" s="1"/>
  <c r="AM38" i="24"/>
  <c r="R5" i="60"/>
  <c r="T5" i="60" s="1"/>
  <c r="AA5" i="60" s="1"/>
  <c r="Z5" i="60"/>
  <c r="W3" i="59"/>
  <c r="W10" i="58"/>
  <c r="R10" i="56"/>
  <c r="R30" i="56"/>
  <c r="Y30" i="56" s="1"/>
  <c r="Z32" i="56"/>
  <c r="Z8" i="55"/>
  <c r="R6" i="53"/>
  <c r="Y6" i="53" s="1"/>
  <c r="R6" i="49"/>
  <c r="Z32" i="59"/>
  <c r="L45" i="57"/>
  <c r="R20" i="56"/>
  <c r="Z30" i="54"/>
  <c r="R12" i="51"/>
  <c r="Y12" i="51" s="1"/>
  <c r="R12" i="49"/>
  <c r="T12" i="49" s="1"/>
  <c r="W35" i="29"/>
  <c r="O32" i="29"/>
  <c r="V32" i="29" s="1"/>
  <c r="O24" i="29"/>
  <c r="O12" i="29"/>
  <c r="V12" i="29" s="1"/>
  <c r="O7" i="29"/>
  <c r="Q7" i="29" s="1"/>
  <c r="X7" i="29" s="1"/>
  <c r="W7" i="29"/>
  <c r="W30" i="47"/>
  <c r="R6" i="46"/>
  <c r="Y6" i="46" s="1"/>
  <c r="W30" i="46"/>
  <c r="W14" i="45"/>
  <c r="W30" i="45"/>
  <c r="W10" i="44"/>
  <c r="W26" i="44"/>
  <c r="F45" i="29"/>
  <c r="O8" i="29"/>
  <c r="Q8" i="29" s="1"/>
  <c r="X8" i="29" s="1"/>
  <c r="W8" i="29"/>
  <c r="W23" i="29"/>
  <c r="W36" i="59"/>
  <c r="V8" i="29"/>
  <c r="AJ33" i="62"/>
  <c r="AM32" i="62"/>
  <c r="AN32" i="62" s="1"/>
  <c r="AO32" i="62" s="1"/>
  <c r="AM33" i="62"/>
  <c r="AN33" i="62"/>
  <c r="AO33" i="62"/>
  <c r="AJ34" i="62"/>
  <c r="V36" i="62"/>
  <c r="AM3" i="62"/>
  <c r="AN3" i="62" s="1"/>
  <c r="AO3" i="62" s="1"/>
  <c r="R4" i="62"/>
  <c r="T4" i="62" s="1"/>
  <c r="AA4" i="62" s="1"/>
  <c r="AM4" i="62"/>
  <c r="AN4" i="62" s="1"/>
  <c r="AO4" i="62" s="1"/>
  <c r="R5" i="62"/>
  <c r="T5" i="62" s="1"/>
  <c r="AM5" i="62"/>
  <c r="AN5" i="62" s="1"/>
  <c r="AO5" i="62"/>
  <c r="R6" i="62"/>
  <c r="T6" i="62" s="1"/>
  <c r="AA6" i="62" s="1"/>
  <c r="AM6" i="62"/>
  <c r="AN6" i="62" s="1"/>
  <c r="AO6" i="62"/>
  <c r="R7" i="62"/>
  <c r="T7" i="62" s="1"/>
  <c r="AA7" i="62" s="1"/>
  <c r="AM7" i="62"/>
  <c r="AN7" i="62" s="1"/>
  <c r="AO7" i="62" s="1"/>
  <c r="R8" i="62"/>
  <c r="T8" i="62" s="1"/>
  <c r="AA8" i="62" s="1"/>
  <c r="AM8" i="62"/>
  <c r="AN8" i="62" s="1"/>
  <c r="AO8" i="62"/>
  <c r="R9" i="62"/>
  <c r="T9" i="62" s="1"/>
  <c r="AM9" i="62"/>
  <c r="AN9" i="62" s="1"/>
  <c r="AO9" i="62"/>
  <c r="R10" i="62"/>
  <c r="T10" i="62" s="1"/>
  <c r="AA10" i="62" s="1"/>
  <c r="R11" i="62"/>
  <c r="T11" i="62" s="1"/>
  <c r="AA11" i="62" s="1"/>
  <c r="AM12" i="62"/>
  <c r="AN12" i="62" s="1"/>
  <c r="AO12" i="62"/>
  <c r="R13" i="62"/>
  <c r="T13" i="62" s="1"/>
  <c r="AA13" i="62" s="1"/>
  <c r="AM13" i="62"/>
  <c r="AN13" i="62" s="1"/>
  <c r="AO13" i="62" s="1"/>
  <c r="R14" i="62"/>
  <c r="T14" i="62" s="1"/>
  <c r="AA14" i="62" s="1"/>
  <c r="AM14" i="62"/>
  <c r="AN14" i="62" s="1"/>
  <c r="AO14" i="62" s="1"/>
  <c r="R15" i="62"/>
  <c r="T15" i="62" s="1"/>
  <c r="AA15" i="62" s="1"/>
  <c r="AM15" i="62"/>
  <c r="AN15" i="62" s="1"/>
  <c r="AO15" i="62" s="1"/>
  <c r="R16" i="62"/>
  <c r="T16" i="62" s="1"/>
  <c r="AA16" i="62" s="1"/>
  <c r="AM16" i="62"/>
  <c r="AN16" i="62" s="1"/>
  <c r="AO16" i="62" s="1"/>
  <c r="R17" i="62"/>
  <c r="T17" i="62" s="1"/>
  <c r="AA17" i="62" s="1"/>
  <c r="AM17" i="62"/>
  <c r="AN17" i="62" s="1"/>
  <c r="AO17" i="62" s="1"/>
  <c r="R18" i="62"/>
  <c r="T18" i="62" s="1"/>
  <c r="AA18" i="62" s="1"/>
  <c r="AM18" i="62"/>
  <c r="AN18" i="62" s="1"/>
  <c r="AO18" i="62"/>
  <c r="R19" i="62"/>
  <c r="T19" i="62" s="1"/>
  <c r="AA19" i="62" s="1"/>
  <c r="AM20" i="62"/>
  <c r="AN20" i="62" s="1"/>
  <c r="AO20" i="62" s="1"/>
  <c r="R21" i="62"/>
  <c r="T21" i="62" s="1"/>
  <c r="AA21" i="62" s="1"/>
  <c r="AM21" i="62"/>
  <c r="AN21" i="62" s="1"/>
  <c r="AO21" i="62"/>
  <c r="R22" i="62"/>
  <c r="T22" i="62" s="1"/>
  <c r="AA22" i="62" s="1"/>
  <c r="AM22" i="62"/>
  <c r="AN22" i="62" s="1"/>
  <c r="AO22" i="62"/>
  <c r="R23" i="62"/>
  <c r="T23" i="62" s="1"/>
  <c r="AA23" i="62" s="1"/>
  <c r="AM23" i="62"/>
  <c r="AN23" i="62" s="1"/>
  <c r="AO23" i="62" s="1"/>
  <c r="R24" i="62"/>
  <c r="T24" i="62" s="1"/>
  <c r="AA24" i="62" s="1"/>
  <c r="AM24" i="62"/>
  <c r="AN24" i="62" s="1"/>
  <c r="AO24" i="62"/>
  <c r="R25" i="62"/>
  <c r="T25" i="62" s="1"/>
  <c r="AM25" i="62"/>
  <c r="AN25" i="62" s="1"/>
  <c r="AO25" i="62"/>
  <c r="R26" i="62"/>
  <c r="T26" i="62" s="1"/>
  <c r="AA26" i="62" s="1"/>
  <c r="AM27" i="62"/>
  <c r="AN27" i="62"/>
  <c r="AO27" i="62" s="1"/>
  <c r="AM28" i="62"/>
  <c r="AN28" i="62" s="1"/>
  <c r="AO28" i="62"/>
  <c r="AM29" i="62"/>
  <c r="AN29" i="62" s="1"/>
  <c r="AO29" i="62" s="1"/>
  <c r="AM30" i="62"/>
  <c r="AN30" i="62" s="1"/>
  <c r="AO30" i="62" s="1"/>
  <c r="R31" i="62"/>
  <c r="T31" i="62" s="1"/>
  <c r="AA31" i="62" s="1"/>
  <c r="AM31" i="62"/>
  <c r="AN31" i="62" s="1"/>
  <c r="AO31" i="62"/>
  <c r="R32" i="62"/>
  <c r="T32" i="62" s="1"/>
  <c r="AA32" i="62" s="1"/>
  <c r="R33" i="62"/>
  <c r="L44" i="62"/>
  <c r="AJ4" i="61"/>
  <c r="AJ5" i="61"/>
  <c r="AN4" i="61"/>
  <c r="AO4" i="61" s="1"/>
  <c r="AJ6" i="61"/>
  <c r="AM5" i="61"/>
  <c r="AN5" i="61" s="1"/>
  <c r="AO5" i="61" s="1"/>
  <c r="AM6" i="61"/>
  <c r="AN6" i="61" s="1"/>
  <c r="AO6" i="61" s="1"/>
  <c r="AJ8" i="61"/>
  <c r="AJ9" i="61"/>
  <c r="AM8" i="61"/>
  <c r="AN8" i="61"/>
  <c r="AO8" i="61" s="1"/>
  <c r="AJ10" i="61"/>
  <c r="AM9" i="61"/>
  <c r="AN9" i="61" s="1"/>
  <c r="AO9" i="61" s="1"/>
  <c r="AJ11" i="61"/>
  <c r="AM10" i="61"/>
  <c r="AN10" i="61" s="1"/>
  <c r="AO10" i="61" s="1"/>
  <c r="AJ13" i="61"/>
  <c r="AJ14" i="61"/>
  <c r="AM13" i="61"/>
  <c r="AN13" i="61" s="1"/>
  <c r="AO13" i="61" s="1"/>
  <c r="AJ15" i="61"/>
  <c r="AM14" i="61"/>
  <c r="AN14" i="61" s="1"/>
  <c r="AO14" i="61" s="1"/>
  <c r="AJ16" i="61"/>
  <c r="AM15" i="61"/>
  <c r="AN15" i="61"/>
  <c r="AO15" i="61" s="1"/>
  <c r="AJ18" i="61"/>
  <c r="AM17" i="61"/>
  <c r="AN17" i="61"/>
  <c r="AO17" i="61" s="1"/>
  <c r="AJ19" i="61"/>
  <c r="AM18" i="61"/>
  <c r="AN18" i="61"/>
  <c r="AO18" i="61" s="1"/>
  <c r="AJ20" i="61"/>
  <c r="AJ21" i="61"/>
  <c r="AJ22" i="61"/>
  <c r="AM21" i="61"/>
  <c r="AN21" i="61"/>
  <c r="AO21" i="61" s="1"/>
  <c r="AJ23" i="61"/>
  <c r="AM22" i="61"/>
  <c r="AN22" i="61" s="1"/>
  <c r="AO22" i="61" s="1"/>
  <c r="AJ24" i="61"/>
  <c r="AM23" i="61"/>
  <c r="AN23" i="61" s="1"/>
  <c r="AO23" i="61" s="1"/>
  <c r="AJ26" i="61"/>
  <c r="AJ27" i="61"/>
  <c r="AM26" i="61"/>
  <c r="AN26" i="61" s="1"/>
  <c r="AO26" i="61" s="1"/>
  <c r="AJ29" i="61"/>
  <c r="AJ30" i="61"/>
  <c r="AM29" i="61"/>
  <c r="AN29" i="61" s="1"/>
  <c r="AO29" i="61" s="1"/>
  <c r="AJ31" i="61"/>
  <c r="AM30" i="61"/>
  <c r="AN30" i="61" s="1"/>
  <c r="AO30" i="61" s="1"/>
  <c r="AM31" i="61"/>
  <c r="AN31" i="61" s="1"/>
  <c r="AO31" i="61" s="1"/>
  <c r="AJ32" i="61"/>
  <c r="AM33" i="61"/>
  <c r="AN33" i="61" s="1"/>
  <c r="AO33" i="61" s="1"/>
  <c r="M44" i="61"/>
  <c r="Y6" i="62"/>
  <c r="Q19" i="29"/>
  <c r="X19" i="29" s="1"/>
  <c r="V19" i="29"/>
  <c r="Q15" i="29"/>
  <c r="V15" i="29"/>
  <c r="T21" i="49"/>
  <c r="R9" i="59"/>
  <c r="T9" i="59" s="1"/>
  <c r="R20" i="49"/>
  <c r="T20" i="49" s="1"/>
  <c r="R16" i="44"/>
  <c r="T16" i="44" s="1"/>
  <c r="R16" i="58"/>
  <c r="Y16" i="58" s="1"/>
  <c r="R28" i="56"/>
  <c r="T28" i="56" s="1"/>
  <c r="R4" i="52"/>
  <c r="Y4" i="52" s="1"/>
  <c r="R10" i="47"/>
  <c r="T10" i="47" s="1"/>
  <c r="AA10" i="47" s="1"/>
  <c r="R4" i="45"/>
  <c r="R8" i="44"/>
  <c r="T8" i="44" s="1"/>
  <c r="AA8" i="44" s="1"/>
  <c r="R6" i="61"/>
  <c r="Y6" i="61" s="1"/>
  <c r="R29" i="61"/>
  <c r="Y29" i="61" s="1"/>
  <c r="Y5" i="61"/>
  <c r="T5" i="61"/>
  <c r="Y9" i="61"/>
  <c r="T9" i="61"/>
  <c r="AA9" i="61" s="1"/>
  <c r="Y15" i="61"/>
  <c r="T15" i="61"/>
  <c r="AA15" i="61" s="1"/>
  <c r="Y23" i="61"/>
  <c r="T23" i="61"/>
  <c r="AA23" i="61" s="1"/>
  <c r="R14" i="46"/>
  <c r="T14" i="46" s="1"/>
  <c r="Z9" i="61"/>
  <c r="R10" i="61"/>
  <c r="T10" i="61" s="1"/>
  <c r="AA10" i="61" s="1"/>
  <c r="R14" i="61"/>
  <c r="Y14" i="61" s="1"/>
  <c r="Z15" i="61"/>
  <c r="R22" i="61"/>
  <c r="T22" i="61" s="1"/>
  <c r="AA22" i="61" s="1"/>
  <c r="Z23" i="61"/>
  <c r="R26" i="61"/>
  <c r="T26" i="61" s="1"/>
  <c r="R30" i="61"/>
  <c r="T30" i="61" s="1"/>
  <c r="AM14" i="24"/>
  <c r="C30" i="23"/>
  <c r="C30" i="24" s="1"/>
  <c r="K30" i="23"/>
  <c r="K30" i="24" s="1"/>
  <c r="AF30" i="23"/>
  <c r="AF30" i="24" s="1"/>
  <c r="AD13" i="23"/>
  <c r="AD13" i="24" s="1"/>
  <c r="AC13" i="23"/>
  <c r="AC13" i="24" s="1"/>
  <c r="AA38" i="23"/>
  <c r="AA38" i="24" s="1"/>
  <c r="X38" i="23"/>
  <c r="X38" i="24" s="1"/>
  <c r="V38" i="23"/>
  <c r="V38" i="24" s="1"/>
  <c r="P13" i="23"/>
  <c r="P13" i="24" s="1"/>
  <c r="O38" i="23"/>
  <c r="O38" i="24" s="1"/>
  <c r="L38" i="23"/>
  <c r="L38" i="24" s="1"/>
  <c r="E38" i="23"/>
  <c r="E38" i="24" s="1"/>
  <c r="I13" i="23"/>
  <c r="I13" i="24" s="1"/>
  <c r="AF13" i="23"/>
  <c r="AF13" i="24" s="1"/>
  <c r="B38" i="23"/>
  <c r="F38" i="23"/>
  <c r="F38" i="24" s="1"/>
  <c r="I38" i="23"/>
  <c r="I38" i="24" s="1"/>
  <c r="K38" i="23"/>
  <c r="K38" i="24" s="1"/>
  <c r="U38" i="23"/>
  <c r="U38" i="24" s="1"/>
  <c r="Z38" i="23"/>
  <c r="Z38" i="24" s="1"/>
  <c r="C39" i="23"/>
  <c r="C39" i="24" s="1"/>
  <c r="T16" i="58"/>
  <c r="AA16" i="58" s="1"/>
  <c r="T4" i="45"/>
  <c r="AA4" i="45" s="1"/>
  <c r="Y4" i="45"/>
  <c r="Y28" i="56"/>
  <c r="Y10" i="61"/>
  <c r="AO4" i="57"/>
  <c r="AO3" i="50"/>
  <c r="T19" i="51"/>
  <c r="AA19" i="51" s="1"/>
  <c r="T19" i="45"/>
  <c r="AA19" i="45" s="1"/>
  <c r="AA14" i="54"/>
  <c r="B15" i="23"/>
  <c r="B15" i="24" s="1"/>
  <c r="B14" i="23"/>
  <c r="D14" i="23"/>
  <c r="D14" i="24" s="1"/>
  <c r="AM23" i="24"/>
  <c r="Z21" i="60"/>
  <c r="Y16" i="55"/>
  <c r="L45" i="52"/>
  <c r="R30" i="46"/>
  <c r="Y30" i="46" s="1"/>
  <c r="L45" i="46"/>
  <c r="L45" i="44"/>
  <c r="L45" i="61"/>
  <c r="Z7" i="62"/>
  <c r="AH14" i="23"/>
  <c r="AH14" i="24" s="1"/>
  <c r="AH18" i="23"/>
  <c r="AH18" i="24" s="1"/>
  <c r="AH26" i="23"/>
  <c r="AH26" i="24" s="1"/>
  <c r="AH30" i="23"/>
  <c r="AH30" i="24" s="1"/>
  <c r="AH38" i="23"/>
  <c r="AH38" i="24" s="1"/>
  <c r="AG14" i="23"/>
  <c r="AG14" i="24" s="1"/>
  <c r="AG22" i="23"/>
  <c r="AG22" i="24" s="1"/>
  <c r="AG23" i="23"/>
  <c r="AG23" i="24" s="1"/>
  <c r="AG26" i="23"/>
  <c r="AG26" i="24" s="1"/>
  <c r="AG38" i="23"/>
  <c r="AG38" i="24" s="1"/>
  <c r="AG11" i="23"/>
  <c r="AG11" i="24" s="1"/>
  <c r="Y4" i="50" l="1"/>
  <c r="T4" i="50"/>
  <c r="AA4" i="50" s="1"/>
  <c r="T26" i="51"/>
  <c r="AA26" i="51" s="1"/>
  <c r="Y26" i="51"/>
  <c r="W5" i="58"/>
  <c r="W36" i="58" s="1"/>
  <c r="V36" i="58"/>
  <c r="Y24" i="56"/>
  <c r="T24" i="56"/>
  <c r="AA24" i="56" s="1"/>
  <c r="M45" i="55"/>
  <c r="M44" i="55"/>
  <c r="W32" i="54"/>
  <c r="Z32" i="54"/>
  <c r="Y21" i="50"/>
  <c r="W21" i="50"/>
  <c r="Y12" i="49"/>
  <c r="W12" i="49"/>
  <c r="AA12" i="49" s="1"/>
  <c r="T28" i="47"/>
  <c r="Y28" i="47"/>
  <c r="Z15" i="44"/>
  <c r="R15" i="44"/>
  <c r="Y15" i="44" s="1"/>
  <c r="AJ3" i="59"/>
  <c r="AM3" i="59"/>
  <c r="AJ11" i="59"/>
  <c r="AM10" i="59"/>
  <c r="AN10" i="59" s="1"/>
  <c r="AO10" i="59" s="1"/>
  <c r="AJ19" i="59"/>
  <c r="AM18" i="59"/>
  <c r="AN18" i="59" s="1"/>
  <c r="AO18" i="59" s="1"/>
  <c r="AJ27" i="59"/>
  <c r="AM26" i="59"/>
  <c r="AN26" i="59" s="1"/>
  <c r="AO26" i="59" s="1"/>
  <c r="AM27" i="59"/>
  <c r="AN27" i="59" s="1"/>
  <c r="AO27" i="59" s="1"/>
  <c r="AJ8" i="55"/>
  <c r="AJ36" i="55" s="1"/>
  <c r="AM7" i="55"/>
  <c r="AN7" i="55" s="1"/>
  <c r="AO7" i="55" s="1"/>
  <c r="AM8" i="55"/>
  <c r="AN8" i="55" s="1"/>
  <c r="AO8" i="55" s="1"/>
  <c r="Q24" i="29"/>
  <c r="X24" i="29" s="1"/>
  <c r="V24" i="29"/>
  <c r="R6" i="51"/>
  <c r="Y6" i="51" s="1"/>
  <c r="V36" i="59"/>
  <c r="Z24" i="56"/>
  <c r="T7" i="58"/>
  <c r="AA7" i="58" s="1"/>
  <c r="Y7" i="58"/>
  <c r="AN50" i="22"/>
  <c r="L48" i="3"/>
  <c r="O48" i="3" s="1"/>
  <c r="I54" i="3"/>
  <c r="L54" i="3" s="1"/>
  <c r="O54" i="3" s="1"/>
  <c r="W12" i="23"/>
  <c r="W12" i="24" s="1"/>
  <c r="P12" i="23"/>
  <c r="P12" i="24" s="1"/>
  <c r="B20" i="23"/>
  <c r="B20" i="24" s="1"/>
  <c r="AD20" i="23"/>
  <c r="AD20" i="24" s="1"/>
  <c r="AI32" i="23"/>
  <c r="AI32" i="24" s="1"/>
  <c r="M32" i="23"/>
  <c r="M32" i="24" s="1"/>
  <c r="AA32" i="23"/>
  <c r="AA32" i="24" s="1"/>
  <c r="D36" i="23"/>
  <c r="D36" i="24" s="1"/>
  <c r="AF36" i="23"/>
  <c r="AF36" i="24" s="1"/>
  <c r="W24" i="55"/>
  <c r="W36" i="55" s="1"/>
  <c r="Y24" i="55"/>
  <c r="M45" i="54"/>
  <c r="M44" i="54"/>
  <c r="T16" i="53"/>
  <c r="AA16" i="53" s="1"/>
  <c r="Y16" i="53"/>
  <c r="W22" i="51"/>
  <c r="Z22" i="51"/>
  <c r="Z31" i="48"/>
  <c r="R31" i="48"/>
  <c r="Z9" i="47"/>
  <c r="R9" i="47"/>
  <c r="Y9" i="47" s="1"/>
  <c r="Z7" i="45"/>
  <c r="R7" i="45"/>
  <c r="T7" i="45" s="1"/>
  <c r="AA7" i="45" s="1"/>
  <c r="AJ4" i="60"/>
  <c r="AM4" i="60"/>
  <c r="AN4" i="60" s="1"/>
  <c r="AO4" i="60" s="1"/>
  <c r="AJ8" i="60"/>
  <c r="AM7" i="60"/>
  <c r="AN7" i="60" s="1"/>
  <c r="AO7" i="60" s="1"/>
  <c r="AJ12" i="60"/>
  <c r="AM11" i="60"/>
  <c r="AN11" i="60" s="1"/>
  <c r="AO11" i="60" s="1"/>
  <c r="AM12" i="60"/>
  <c r="AN12" i="60" s="1"/>
  <c r="AO12" i="60" s="1"/>
  <c r="AJ16" i="60"/>
  <c r="AM15" i="60"/>
  <c r="AN15" i="60" s="1"/>
  <c r="AO15" i="60" s="1"/>
  <c r="AJ20" i="60"/>
  <c r="AM19" i="60"/>
  <c r="AN19" i="60" s="1"/>
  <c r="AO19" i="60" s="1"/>
  <c r="AM20" i="60"/>
  <c r="AN20" i="60" s="1"/>
  <c r="AO20" i="60" s="1"/>
  <c r="AJ28" i="60"/>
  <c r="AM28" i="60"/>
  <c r="AN28" i="60" s="1"/>
  <c r="AO28" i="60" s="1"/>
  <c r="AJ32" i="60"/>
  <c r="AM32" i="60"/>
  <c r="AN32" i="60" s="1"/>
  <c r="AO32" i="60" s="1"/>
  <c r="AM31" i="60"/>
  <c r="AN31" i="60" s="1"/>
  <c r="AO31" i="60" s="1"/>
  <c r="AJ5" i="59"/>
  <c r="AM4" i="59"/>
  <c r="AN4" i="59" s="1"/>
  <c r="AO4" i="59" s="1"/>
  <c r="AJ13" i="59"/>
  <c r="AM13" i="59"/>
  <c r="AN13" i="59" s="1"/>
  <c r="AO13" i="59" s="1"/>
  <c r="AM12" i="59"/>
  <c r="AN12" i="59" s="1"/>
  <c r="AO12" i="59" s="1"/>
  <c r="AJ21" i="59"/>
  <c r="AM20" i="59"/>
  <c r="AN20" i="59" s="1"/>
  <c r="AO20" i="59" s="1"/>
  <c r="AM21" i="59"/>
  <c r="AN21" i="59" s="1"/>
  <c r="AO21" i="59" s="1"/>
  <c r="AJ7" i="57"/>
  <c r="AM7" i="57"/>
  <c r="AN7" i="57" s="1"/>
  <c r="AO7" i="57" s="1"/>
  <c r="AM6" i="57"/>
  <c r="AN6" i="57" s="1"/>
  <c r="AO6" i="57" s="1"/>
  <c r="AJ9" i="57"/>
  <c r="AM9" i="57"/>
  <c r="AN9" i="57" s="1"/>
  <c r="AO9" i="57" s="1"/>
  <c r="AJ14" i="57"/>
  <c r="AM13" i="57"/>
  <c r="AN13" i="57" s="1"/>
  <c r="AO13" i="57" s="1"/>
  <c r="AM14" i="57"/>
  <c r="AN14" i="57" s="1"/>
  <c r="AO14" i="57" s="1"/>
  <c r="AJ24" i="57"/>
  <c r="AM23" i="57"/>
  <c r="AN23" i="57" s="1"/>
  <c r="AO23" i="57" s="1"/>
  <c r="AJ3" i="56"/>
  <c r="AM3" i="56"/>
  <c r="AN3" i="56" s="1"/>
  <c r="AO3" i="56" s="1"/>
  <c r="AJ7" i="56"/>
  <c r="AM6" i="56"/>
  <c r="AN6" i="56" s="1"/>
  <c r="AO6" i="56" s="1"/>
  <c r="AM7" i="56"/>
  <c r="AN7" i="56" s="1"/>
  <c r="AO7" i="56" s="1"/>
  <c r="AJ11" i="56"/>
  <c r="AM11" i="56"/>
  <c r="AN11" i="56" s="1"/>
  <c r="AO11" i="56" s="1"/>
  <c r="AM10" i="56"/>
  <c r="AN10" i="56" s="1"/>
  <c r="AO10" i="56" s="1"/>
  <c r="AJ15" i="56"/>
  <c r="AM15" i="56"/>
  <c r="AN15" i="56" s="1"/>
  <c r="AO15" i="56" s="1"/>
  <c r="AM14" i="56"/>
  <c r="AN14" i="56" s="1"/>
  <c r="AO14" i="56" s="1"/>
  <c r="AJ19" i="56"/>
  <c r="AM19" i="56"/>
  <c r="AN19" i="56" s="1"/>
  <c r="AO19" i="56" s="1"/>
  <c r="AJ23" i="56"/>
  <c r="AM22" i="56"/>
  <c r="AN22" i="56" s="1"/>
  <c r="AO22" i="56" s="1"/>
  <c r="AJ27" i="56"/>
  <c r="AM26" i="56"/>
  <c r="AN26" i="56" s="1"/>
  <c r="AO26" i="56" s="1"/>
  <c r="AJ31" i="56"/>
  <c r="AM30" i="56"/>
  <c r="AN30" i="56" s="1"/>
  <c r="AO30" i="56" s="1"/>
  <c r="AJ10" i="55"/>
  <c r="AM9" i="55"/>
  <c r="AN9" i="55" s="1"/>
  <c r="AO9" i="55" s="1"/>
  <c r="AJ17" i="53"/>
  <c r="AM17" i="53"/>
  <c r="AN17" i="53" s="1"/>
  <c r="AO17" i="53" s="1"/>
  <c r="AJ11" i="52"/>
  <c r="AM11" i="52"/>
  <c r="AN11" i="52" s="1"/>
  <c r="AO11" i="52" s="1"/>
  <c r="AJ13" i="52"/>
  <c r="AM13" i="52"/>
  <c r="AN13" i="52" s="1"/>
  <c r="AO13" i="52" s="1"/>
  <c r="AJ18" i="52"/>
  <c r="AM18" i="52"/>
  <c r="AN18" i="52" s="1"/>
  <c r="AO18" i="52" s="1"/>
  <c r="AJ30" i="52"/>
  <c r="AM29" i="52"/>
  <c r="AN29" i="52" s="1"/>
  <c r="AO29" i="52" s="1"/>
  <c r="AJ4" i="51"/>
  <c r="AM4" i="51"/>
  <c r="AN4" i="51" s="1"/>
  <c r="AO4" i="51" s="1"/>
  <c r="AM3" i="51"/>
  <c r="AN3" i="51" s="1"/>
  <c r="AO3" i="51" s="1"/>
  <c r="AJ9" i="51"/>
  <c r="AM8" i="51"/>
  <c r="AN8" i="51" s="1"/>
  <c r="AO8" i="51" s="1"/>
  <c r="AJ12" i="51"/>
  <c r="AM12" i="51"/>
  <c r="AN12" i="51" s="1"/>
  <c r="AO12" i="51" s="1"/>
  <c r="AJ17" i="51"/>
  <c r="AM16" i="51"/>
  <c r="AN16" i="51" s="1"/>
  <c r="AO16" i="51" s="1"/>
  <c r="AJ20" i="51"/>
  <c r="AM19" i="51"/>
  <c r="AN19" i="51" s="1"/>
  <c r="AO19" i="51" s="1"/>
  <c r="AM20" i="51"/>
  <c r="AN20" i="51" s="1"/>
  <c r="AO20" i="51" s="1"/>
  <c r="AJ25" i="51"/>
  <c r="AM24" i="51"/>
  <c r="AN24" i="51" s="1"/>
  <c r="AO24" i="51" s="1"/>
  <c r="AJ28" i="51"/>
  <c r="AM28" i="51"/>
  <c r="AN28" i="51" s="1"/>
  <c r="AO28" i="51" s="1"/>
  <c r="AJ5" i="50"/>
  <c r="AM5" i="50"/>
  <c r="AN5" i="50" s="1"/>
  <c r="AO5" i="50" s="1"/>
  <c r="AM4" i="50"/>
  <c r="AN4" i="50" s="1"/>
  <c r="AO4" i="50" s="1"/>
  <c r="AJ8" i="50"/>
  <c r="AM8" i="50"/>
  <c r="AN8" i="50" s="1"/>
  <c r="AO8" i="50" s="1"/>
  <c r="AJ13" i="50"/>
  <c r="AM13" i="50"/>
  <c r="AN13" i="50" s="1"/>
  <c r="AO13" i="50" s="1"/>
  <c r="AJ16" i="50"/>
  <c r="AM15" i="50"/>
  <c r="AN15" i="50" s="1"/>
  <c r="AO15" i="50" s="1"/>
  <c r="AJ21" i="50"/>
  <c r="AM21" i="50"/>
  <c r="AN21" i="50" s="1"/>
  <c r="AO21" i="50" s="1"/>
  <c r="AM20" i="50"/>
  <c r="AN20" i="50" s="1"/>
  <c r="AO20" i="50" s="1"/>
  <c r="AJ24" i="50"/>
  <c r="AM24" i="50"/>
  <c r="AN24" i="50" s="1"/>
  <c r="AO24" i="50" s="1"/>
  <c r="AM23" i="50"/>
  <c r="AN23" i="50" s="1"/>
  <c r="AO23" i="50" s="1"/>
  <c r="AJ29" i="50"/>
  <c r="AM28" i="50"/>
  <c r="AN28" i="50" s="1"/>
  <c r="AO28" i="50" s="1"/>
  <c r="AM29" i="50"/>
  <c r="AN29" i="50" s="1"/>
  <c r="AO29" i="50" s="1"/>
  <c r="AJ32" i="50"/>
  <c r="AM32" i="50"/>
  <c r="AN32" i="50" s="1"/>
  <c r="AO32" i="50" s="1"/>
  <c r="AM31" i="50"/>
  <c r="AN31" i="50" s="1"/>
  <c r="AO31" i="50" s="1"/>
  <c r="AJ36" i="49"/>
  <c r="AJ24" i="49"/>
  <c r="AM24" i="49"/>
  <c r="AN24" i="49" s="1"/>
  <c r="AO24" i="49" s="1"/>
  <c r="AJ3" i="48"/>
  <c r="AM3" i="48"/>
  <c r="AN3" i="48" s="1"/>
  <c r="AO3" i="48" s="1"/>
  <c r="AJ5" i="48"/>
  <c r="AM4" i="48"/>
  <c r="AN4" i="48" s="1"/>
  <c r="AO4" i="48" s="1"/>
  <c r="AJ8" i="48"/>
  <c r="AM7" i="48"/>
  <c r="AN7" i="48" s="1"/>
  <c r="AO7" i="48" s="1"/>
  <c r="AM8" i="48"/>
  <c r="AN8" i="48" s="1"/>
  <c r="AO8" i="48" s="1"/>
  <c r="AJ17" i="46"/>
  <c r="AJ36" i="46" s="1"/>
  <c r="AM17" i="46"/>
  <c r="AN17" i="46" s="1"/>
  <c r="AO17" i="46" s="1"/>
  <c r="AM16" i="46"/>
  <c r="AN16" i="46" s="1"/>
  <c r="AO16" i="46" s="1"/>
  <c r="AJ29" i="46"/>
  <c r="AM29" i="46"/>
  <c r="AN29" i="46" s="1"/>
  <c r="AO29" i="46" s="1"/>
  <c r="AM28" i="46"/>
  <c r="AN28" i="46" s="1"/>
  <c r="AO28" i="46" s="1"/>
  <c r="AJ30" i="44"/>
  <c r="AJ36" i="44" s="1"/>
  <c r="AM30" i="44"/>
  <c r="AN30" i="44" s="1"/>
  <c r="AO30" i="44" s="1"/>
  <c r="W5" i="61"/>
  <c r="AA5" i="61" s="1"/>
  <c r="V36" i="61"/>
  <c r="AJ12" i="61"/>
  <c r="AJ36" i="61" s="1"/>
  <c r="AM12" i="61"/>
  <c r="AN12" i="61" s="1"/>
  <c r="AO12" i="61" s="1"/>
  <c r="AM25" i="61"/>
  <c r="AN25" i="61" s="1"/>
  <c r="AO25" i="61" s="1"/>
  <c r="AJ25" i="61"/>
  <c r="W26" i="61"/>
  <c r="AA26" i="61" s="1"/>
  <c r="Y26" i="61"/>
  <c r="AJ28" i="61"/>
  <c r="AM28" i="61"/>
  <c r="AN28" i="61" s="1"/>
  <c r="AO28" i="61" s="1"/>
  <c r="AJ11" i="62"/>
  <c r="AJ36" i="62" s="1"/>
  <c r="AM10" i="62"/>
  <c r="AN10" i="62" s="1"/>
  <c r="AO10" i="62" s="1"/>
  <c r="Z12" i="62"/>
  <c r="R12" i="62"/>
  <c r="T12" i="62" s="1"/>
  <c r="AA12" i="62" s="1"/>
  <c r="AJ19" i="62"/>
  <c r="AM19" i="62"/>
  <c r="AN19" i="62" s="1"/>
  <c r="AO19" i="62" s="1"/>
  <c r="AJ27" i="62"/>
  <c r="AM26" i="62"/>
  <c r="AN26" i="62" s="1"/>
  <c r="AO26" i="62" s="1"/>
  <c r="AP39" i="22"/>
  <c r="Q39" i="23"/>
  <c r="Q39" i="24" s="1"/>
  <c r="E39" i="23"/>
  <c r="E39" i="24" s="1"/>
  <c r="K39" i="23"/>
  <c r="K39" i="24" s="1"/>
  <c r="U39" i="23"/>
  <c r="U39" i="24" s="1"/>
  <c r="AL35" i="22"/>
  <c r="AG35" i="23"/>
  <c r="AG35" i="24" s="1"/>
  <c r="O27" i="23"/>
  <c r="O27" i="24" s="1"/>
  <c r="AP27" i="22"/>
  <c r="AK50" i="22"/>
  <c r="D23" i="23"/>
  <c r="D23" i="24" s="1"/>
  <c r="AH23" i="23"/>
  <c r="AH23" i="24" s="1"/>
  <c r="AL21" i="22"/>
  <c r="H19" i="23"/>
  <c r="H19" i="24" s="1"/>
  <c r="D19" i="23"/>
  <c r="D19" i="24" s="1"/>
  <c r="AP19" i="22"/>
  <c r="AL19" i="22"/>
  <c r="AL22" i="22"/>
  <c r="J15" i="23"/>
  <c r="J15" i="24" s="1"/>
  <c r="D15" i="23"/>
  <c r="D15" i="24" s="1"/>
  <c r="AG32" i="23"/>
  <c r="AG32" i="24" s="1"/>
  <c r="AG15" i="23"/>
  <c r="AG15" i="24" s="1"/>
  <c r="T40" i="23"/>
  <c r="T40" i="24" s="1"/>
  <c r="AB39" i="23"/>
  <c r="AB39" i="24" s="1"/>
  <c r="K32" i="23"/>
  <c r="K32" i="24" s="1"/>
  <c r="AM27" i="61"/>
  <c r="AN27" i="61" s="1"/>
  <c r="AO27" i="61" s="1"/>
  <c r="AM24" i="61"/>
  <c r="AN24" i="61" s="1"/>
  <c r="AO24" i="61" s="1"/>
  <c r="AM20" i="61"/>
  <c r="AN20" i="61" s="1"/>
  <c r="AO20" i="61" s="1"/>
  <c r="AM11" i="61"/>
  <c r="AN11" i="61" s="1"/>
  <c r="AO11" i="61" s="1"/>
  <c r="AJ7" i="61"/>
  <c r="R20" i="62"/>
  <c r="T20" i="62" s="1"/>
  <c r="AA20" i="62" s="1"/>
  <c r="W26" i="29"/>
  <c r="R6" i="45"/>
  <c r="Y6" i="45" s="1"/>
  <c r="Z4" i="59"/>
  <c r="Z22" i="53"/>
  <c r="Z24" i="50"/>
  <c r="AM24" i="60"/>
  <c r="AN24" i="60" s="1"/>
  <c r="AO24" i="60" s="1"/>
  <c r="AM11" i="59"/>
  <c r="AN11" i="59" s="1"/>
  <c r="AO11" i="59" s="1"/>
  <c r="AM18" i="56"/>
  <c r="AN18" i="56" s="1"/>
  <c r="AO18" i="56" s="1"/>
  <c r="AN27" i="53"/>
  <c r="AO27" i="53" s="1"/>
  <c r="AM30" i="52"/>
  <c r="AN30" i="52" s="1"/>
  <c r="AO30" i="52" s="1"/>
  <c r="AM10" i="52"/>
  <c r="AN10" i="52" s="1"/>
  <c r="AO10" i="52" s="1"/>
  <c r="AM27" i="51"/>
  <c r="AN27" i="51" s="1"/>
  <c r="AO27" i="51" s="1"/>
  <c r="AM11" i="51"/>
  <c r="AN11" i="51" s="1"/>
  <c r="AO11" i="51" s="1"/>
  <c r="AM9" i="51"/>
  <c r="AN9" i="51" s="1"/>
  <c r="AO9" i="51" s="1"/>
  <c r="AM16" i="50"/>
  <c r="AN16" i="50" s="1"/>
  <c r="AO16" i="50" s="1"/>
  <c r="AA9" i="56"/>
  <c r="V19" i="23"/>
  <c r="V19" i="24" s="1"/>
  <c r="T4" i="59"/>
  <c r="AA4" i="59" s="1"/>
  <c r="U40" i="23"/>
  <c r="U40" i="24" s="1"/>
  <c r="M39" i="23"/>
  <c r="M39" i="24" s="1"/>
  <c r="Z27" i="61"/>
  <c r="Z5" i="61"/>
  <c r="T27" i="61"/>
  <c r="AA27" i="61" s="1"/>
  <c r="AM32" i="61"/>
  <c r="AN32" i="61" s="1"/>
  <c r="AO32" i="61" s="1"/>
  <c r="AJ17" i="61"/>
  <c r="AM3" i="61"/>
  <c r="AN3" i="61" s="1"/>
  <c r="AN36" i="61" s="1"/>
  <c r="AN37" i="61" s="1"/>
  <c r="AM11" i="62"/>
  <c r="AN11" i="62" s="1"/>
  <c r="AO11" i="62" s="1"/>
  <c r="M44" i="62"/>
  <c r="Y20" i="56"/>
  <c r="T20" i="56"/>
  <c r="AA20" i="56" s="1"/>
  <c r="AA32" i="60"/>
  <c r="Y29" i="58"/>
  <c r="AM8" i="60"/>
  <c r="AN8" i="60" s="1"/>
  <c r="AO8" i="60" s="1"/>
  <c r="AM29" i="59"/>
  <c r="AN29" i="59" s="1"/>
  <c r="AO29" i="59" s="1"/>
  <c r="AN24" i="58"/>
  <c r="AO24" i="58" s="1"/>
  <c r="AN22" i="58"/>
  <c r="AO22" i="58" s="1"/>
  <c r="AM31" i="56"/>
  <c r="AN31" i="56" s="1"/>
  <c r="AO31" i="56" s="1"/>
  <c r="AM27" i="56"/>
  <c r="AN27" i="56" s="1"/>
  <c r="AO27" i="56" s="1"/>
  <c r="AM16" i="53"/>
  <c r="AN16" i="53" s="1"/>
  <c r="AO16" i="53" s="1"/>
  <c r="AM4" i="52"/>
  <c r="AN4" i="52" s="1"/>
  <c r="AO4" i="52" s="1"/>
  <c r="AM5" i="52"/>
  <c r="AN5" i="52" s="1"/>
  <c r="AO5" i="52" s="1"/>
  <c r="AO4" i="46"/>
  <c r="AA9" i="59"/>
  <c r="X15" i="29"/>
  <c r="Y6" i="49"/>
  <c r="Y6" i="47"/>
  <c r="Y4" i="57"/>
  <c r="AA26" i="54"/>
  <c r="AA8" i="45"/>
  <c r="AA12" i="60"/>
  <c r="AN32" i="58"/>
  <c r="AO32" i="58" s="1"/>
  <c r="AN25" i="57"/>
  <c r="AO25" i="57" s="1"/>
  <c r="AA16" i="44"/>
  <c r="Y33" i="62"/>
  <c r="AA25" i="62"/>
  <c r="AA9" i="62"/>
  <c r="AA3" i="59"/>
  <c r="AA26" i="49"/>
  <c r="AA23" i="60"/>
  <c r="W36" i="52"/>
  <c r="AC26" i="23"/>
  <c r="AC26" i="24" s="1"/>
  <c r="L57" i="3"/>
  <c r="O57" i="3" s="1"/>
  <c r="L49" i="3"/>
  <c r="O49" i="3" s="1"/>
  <c r="P49" i="3"/>
  <c r="Q49" i="3" s="1"/>
  <c r="AA26" i="23"/>
  <c r="AA26" i="24" s="1"/>
  <c r="R26" i="23"/>
  <c r="R26" i="24" s="1"/>
  <c r="V14" i="23"/>
  <c r="V14" i="24" s="1"/>
  <c r="AC14" i="23"/>
  <c r="AC14" i="24" s="1"/>
  <c r="T18" i="23"/>
  <c r="T18" i="24" s="1"/>
  <c r="AE18" i="23"/>
  <c r="AE18" i="24" s="1"/>
  <c r="F22" i="23"/>
  <c r="F22" i="24" s="1"/>
  <c r="B22" i="23"/>
  <c r="O22" i="23"/>
  <c r="O22" i="24" s="1"/>
  <c r="J30" i="23"/>
  <c r="J30" i="24" s="1"/>
  <c r="AC30" i="23"/>
  <c r="AC30" i="24" s="1"/>
  <c r="Y22" i="59"/>
  <c r="T22" i="59"/>
  <c r="AA22" i="59" s="1"/>
  <c r="Z18" i="58"/>
  <c r="Z8" i="57"/>
  <c r="M44" i="53"/>
  <c r="M45" i="53"/>
  <c r="AA24" i="46"/>
  <c r="AA11" i="58"/>
  <c r="Y27" i="57"/>
  <c r="Y11" i="57"/>
  <c r="AA21" i="50"/>
  <c r="AQ44" i="22"/>
  <c r="T51" i="22"/>
  <c r="T52" i="22" s="1"/>
  <c r="T53" i="22" s="1"/>
  <c r="I55" i="3"/>
  <c r="Y23" i="59"/>
  <c r="Z11" i="58"/>
  <c r="Z16" i="58"/>
  <c r="Z23" i="58"/>
  <c r="Z29" i="58"/>
  <c r="Z11" i="57"/>
  <c r="Z15" i="57"/>
  <c r="Z33" i="57"/>
  <c r="Z7" i="56"/>
  <c r="AA16" i="55"/>
  <c r="Z26" i="55"/>
  <c r="Z31" i="55"/>
  <c r="Z5" i="54"/>
  <c r="Z24" i="54"/>
  <c r="Z28" i="54"/>
  <c r="Z28" i="53"/>
  <c r="L45" i="53"/>
  <c r="L44" i="53"/>
  <c r="Z5" i="51"/>
  <c r="Z6" i="49"/>
  <c r="Z14" i="48"/>
  <c r="Z18" i="48"/>
  <c r="Z11" i="47"/>
  <c r="Z17" i="47"/>
  <c r="Z29" i="47"/>
  <c r="S36" i="47"/>
  <c r="Z7" i="46"/>
  <c r="Y16" i="46"/>
  <c r="Z31" i="46"/>
  <c r="Z14" i="45"/>
  <c r="Z16" i="44"/>
  <c r="Z29" i="44"/>
  <c r="AQ42" i="22"/>
  <c r="K15" i="23"/>
  <c r="K15" i="24" s="1"/>
  <c r="X19" i="23"/>
  <c r="X19" i="24" s="1"/>
  <c r="E23" i="23"/>
  <c r="E23" i="24" s="1"/>
  <c r="AF27" i="23"/>
  <c r="AF27" i="24" s="1"/>
  <c r="J31" i="23"/>
  <c r="J31" i="24" s="1"/>
  <c r="V39" i="23"/>
  <c r="V39" i="24" s="1"/>
  <c r="Y23" i="60"/>
  <c r="Z5" i="59"/>
  <c r="Z9" i="59"/>
  <c r="Z17" i="59"/>
  <c r="Z26" i="59"/>
  <c r="Z30" i="59"/>
  <c r="Y10" i="58"/>
  <c r="Z33" i="56"/>
  <c r="Z19" i="55"/>
  <c r="Z31" i="54"/>
  <c r="Z6" i="53"/>
  <c r="Z31" i="53"/>
  <c r="Z10" i="52"/>
  <c r="Z23" i="52"/>
  <c r="Z25" i="50"/>
  <c r="Z9" i="49"/>
  <c r="Z14" i="49"/>
  <c r="Y6" i="48"/>
  <c r="AA16" i="48"/>
  <c r="Z4" i="46"/>
  <c r="Z22" i="57"/>
  <c r="Z27" i="57"/>
  <c r="Z31" i="57"/>
  <c r="Z11" i="55"/>
  <c r="Z27" i="55"/>
  <c r="V36" i="54"/>
  <c r="Y6" i="54"/>
  <c r="Z7" i="54"/>
  <c r="Z25" i="54"/>
  <c r="Z33" i="54"/>
  <c r="Z25" i="53"/>
  <c r="Z9" i="52"/>
  <c r="Z15" i="52"/>
  <c r="Z26" i="52"/>
  <c r="Z31" i="52"/>
  <c r="V36" i="51"/>
  <c r="Z30" i="51"/>
  <c r="Z3" i="50"/>
  <c r="Y27" i="50"/>
  <c r="Z31" i="50"/>
  <c r="Z10" i="49"/>
  <c r="Z11" i="49"/>
  <c r="Y17" i="49"/>
  <c r="Y22" i="49"/>
  <c r="Z15" i="48"/>
  <c r="Z30" i="48"/>
  <c r="AA8" i="47"/>
  <c r="Z25" i="47"/>
  <c r="Z22" i="45"/>
  <c r="Z7" i="44"/>
  <c r="W33" i="29"/>
  <c r="W25" i="29"/>
  <c r="AN3" i="59"/>
  <c r="AN9" i="59"/>
  <c r="AO9" i="59" s="1"/>
  <c r="Z32" i="61"/>
  <c r="Z8" i="62"/>
  <c r="Z4" i="62"/>
  <c r="Z9" i="62"/>
  <c r="Z13" i="62"/>
  <c r="Z17" i="62"/>
  <c r="Z21" i="62"/>
  <c r="Z25" i="62"/>
  <c r="Z29" i="62"/>
  <c r="Z33" i="62"/>
  <c r="P63" i="22"/>
  <c r="R33" i="56"/>
  <c r="T33" i="56" s="1"/>
  <c r="AA33" i="56" s="1"/>
  <c r="L63" i="22"/>
  <c r="N51" i="22"/>
  <c r="N52" i="22" s="1"/>
  <c r="N53" i="22" s="1"/>
  <c r="J51" i="22"/>
  <c r="J52" i="22" s="1"/>
  <c r="J53" i="22" s="1"/>
  <c r="AI51" i="22"/>
  <c r="AI52" i="22" s="1"/>
  <c r="AI53" i="22" s="1"/>
  <c r="M52" i="3"/>
  <c r="X63" i="22"/>
  <c r="AN36" i="50"/>
  <c r="AN37" i="50" s="1"/>
  <c r="AO3" i="49"/>
  <c r="AN36" i="49"/>
  <c r="AN37" i="49" s="1"/>
  <c r="AN36" i="44"/>
  <c r="AN37" i="44" s="1"/>
  <c r="AO5" i="57"/>
  <c r="AO3" i="59"/>
  <c r="AO3" i="61"/>
  <c r="AO3" i="58"/>
  <c r="AF11" i="24"/>
  <c r="L45" i="60"/>
  <c r="L44" i="60"/>
  <c r="AN36" i="45"/>
  <c r="AN37" i="45" s="1"/>
  <c r="V36" i="48"/>
  <c r="AA26" i="53"/>
  <c r="Y8" i="47"/>
  <c r="AA16" i="47"/>
  <c r="M44" i="59"/>
  <c r="M45" i="59"/>
  <c r="R24" i="48"/>
  <c r="Z24" i="48"/>
  <c r="Y32" i="46"/>
  <c r="T32" i="46"/>
  <c r="AA32" i="46" s="1"/>
  <c r="AJ28" i="57"/>
  <c r="AM27" i="57"/>
  <c r="AN27" i="57" s="1"/>
  <c r="AO27" i="57" s="1"/>
  <c r="AJ8" i="52"/>
  <c r="AM7" i="52"/>
  <c r="AN7" i="52" s="1"/>
  <c r="AO7" i="52" s="1"/>
  <c r="T29" i="61"/>
  <c r="AA29" i="61" s="1"/>
  <c r="AA14" i="46"/>
  <c r="E51" i="22"/>
  <c r="E52" i="22" s="1"/>
  <c r="E53" i="22" s="1"/>
  <c r="V36" i="53"/>
  <c r="Y13" i="57"/>
  <c r="Y5" i="57"/>
  <c r="T5" i="57"/>
  <c r="AA5" i="57" s="1"/>
  <c r="W3" i="54"/>
  <c r="Y27" i="53"/>
  <c r="W27" i="51"/>
  <c r="M44" i="44"/>
  <c r="R29" i="44"/>
  <c r="E11" i="24"/>
  <c r="AN44" i="22"/>
  <c r="AN42" i="22"/>
  <c r="AI14" i="23"/>
  <c r="AI14" i="24" s="1"/>
  <c r="G14" i="23"/>
  <c r="G14" i="24" s="1"/>
  <c r="J14" i="23"/>
  <c r="J14" i="24" s="1"/>
  <c r="L14" i="23"/>
  <c r="L14" i="24" s="1"/>
  <c r="M14" i="23"/>
  <c r="M14" i="24" s="1"/>
  <c r="O14" i="23"/>
  <c r="O14" i="24" s="1"/>
  <c r="P14" i="23"/>
  <c r="P14" i="24" s="1"/>
  <c r="S14" i="23"/>
  <c r="S14" i="24" s="1"/>
  <c r="Y14" i="23"/>
  <c r="Y14" i="24" s="1"/>
  <c r="H14" i="23"/>
  <c r="H14" i="24" s="1"/>
  <c r="Q14" i="23"/>
  <c r="Q14" i="24" s="1"/>
  <c r="R14" i="23"/>
  <c r="R14" i="24" s="1"/>
  <c r="Z14" i="23"/>
  <c r="Z14" i="24" s="1"/>
  <c r="AF14" i="23"/>
  <c r="AF14" i="24" s="1"/>
  <c r="C14" i="23"/>
  <c r="C14" i="24" s="1"/>
  <c r="X14" i="23"/>
  <c r="X14" i="24" s="1"/>
  <c r="W14" i="23"/>
  <c r="W14" i="24" s="1"/>
  <c r="AA14" i="23"/>
  <c r="AA14" i="24" s="1"/>
  <c r="F14" i="23"/>
  <c r="F14" i="24" s="1"/>
  <c r="K14" i="23"/>
  <c r="K14" i="24" s="1"/>
  <c r="N14" i="23"/>
  <c r="N14" i="24" s="1"/>
  <c r="T14" i="23"/>
  <c r="T14" i="24" s="1"/>
  <c r="AD14" i="23"/>
  <c r="AD14" i="24" s="1"/>
  <c r="D18" i="23"/>
  <c r="D18" i="24" s="1"/>
  <c r="E18" i="23"/>
  <c r="E18" i="24" s="1"/>
  <c r="F18" i="23"/>
  <c r="F18" i="24" s="1"/>
  <c r="X18" i="23"/>
  <c r="X18" i="24" s="1"/>
  <c r="Z18" i="23"/>
  <c r="Z18" i="24" s="1"/>
  <c r="AD18" i="23"/>
  <c r="AD18" i="24" s="1"/>
  <c r="AC18" i="23"/>
  <c r="AC18" i="24" s="1"/>
  <c r="Y18" i="23"/>
  <c r="Y18" i="24" s="1"/>
  <c r="P18" i="23"/>
  <c r="P18" i="24" s="1"/>
  <c r="H18" i="23"/>
  <c r="H18" i="24" s="1"/>
  <c r="I18" i="23"/>
  <c r="I18" i="24" s="1"/>
  <c r="J18" i="23"/>
  <c r="J18" i="24" s="1"/>
  <c r="M18" i="23"/>
  <c r="M18" i="24" s="1"/>
  <c r="AF18" i="23"/>
  <c r="AF18" i="24" s="1"/>
  <c r="S18" i="23"/>
  <c r="S18" i="24" s="1"/>
  <c r="G18" i="23"/>
  <c r="G18" i="24" s="1"/>
  <c r="AG18" i="23"/>
  <c r="AG18" i="24" s="1"/>
  <c r="R18" i="23"/>
  <c r="R18" i="24" s="1"/>
  <c r="AB18" i="23"/>
  <c r="AB18" i="24" s="1"/>
  <c r="O18" i="23"/>
  <c r="O18" i="24" s="1"/>
  <c r="C18" i="23"/>
  <c r="C18" i="24" s="1"/>
  <c r="AM18" i="24"/>
  <c r="U18" i="23"/>
  <c r="U18" i="24" s="1"/>
  <c r="W18" i="23"/>
  <c r="W18" i="24" s="1"/>
  <c r="B18" i="23"/>
  <c r="V18" i="23"/>
  <c r="V18" i="24" s="1"/>
  <c r="L18" i="23"/>
  <c r="L18" i="24" s="1"/>
  <c r="D22" i="23"/>
  <c r="D22" i="24" s="1"/>
  <c r="H22" i="23"/>
  <c r="H22" i="24" s="1"/>
  <c r="R22" i="23"/>
  <c r="R22" i="24" s="1"/>
  <c r="W22" i="23"/>
  <c r="W22" i="24" s="1"/>
  <c r="AA22" i="23"/>
  <c r="AA22" i="24" s="1"/>
  <c r="AF22" i="23"/>
  <c r="AF22" i="24" s="1"/>
  <c r="AC22" i="23"/>
  <c r="AC22" i="24" s="1"/>
  <c r="E22" i="23"/>
  <c r="E22" i="24" s="1"/>
  <c r="T22" i="23"/>
  <c r="T22" i="24" s="1"/>
  <c r="U22" i="23"/>
  <c r="U22" i="24" s="1"/>
  <c r="V22" i="23"/>
  <c r="V22" i="24" s="1"/>
  <c r="AH22" i="23"/>
  <c r="AH22" i="24" s="1"/>
  <c r="L22" i="23"/>
  <c r="L22" i="24" s="1"/>
  <c r="P22" i="23"/>
  <c r="P22" i="24" s="1"/>
  <c r="Q22" i="23"/>
  <c r="Q22" i="24" s="1"/>
  <c r="S22" i="23"/>
  <c r="S22" i="24" s="1"/>
  <c r="Z22" i="23"/>
  <c r="Z22" i="24" s="1"/>
  <c r="AB22" i="23"/>
  <c r="AB22" i="24" s="1"/>
  <c r="AD22" i="23"/>
  <c r="AD22" i="24" s="1"/>
  <c r="G22" i="23"/>
  <c r="G22" i="24" s="1"/>
  <c r="AE22" i="23"/>
  <c r="AE22" i="24" s="1"/>
  <c r="X22" i="23"/>
  <c r="X22" i="24" s="1"/>
  <c r="AE26" i="23"/>
  <c r="AE26" i="24" s="1"/>
  <c r="C26" i="23"/>
  <c r="C26" i="24" s="1"/>
  <c r="O26" i="23"/>
  <c r="O26" i="24" s="1"/>
  <c r="W26" i="23"/>
  <c r="W26" i="24" s="1"/>
  <c r="AF26" i="23"/>
  <c r="AF26" i="24" s="1"/>
  <c r="L26" i="23"/>
  <c r="L26" i="24" s="1"/>
  <c r="X26" i="23"/>
  <c r="X26" i="24" s="1"/>
  <c r="Y26" i="23"/>
  <c r="Y26" i="24" s="1"/>
  <c r="AB26" i="23"/>
  <c r="AB26" i="24" s="1"/>
  <c r="AD26" i="23"/>
  <c r="AD26" i="24" s="1"/>
  <c r="D26" i="23"/>
  <c r="D26" i="24" s="1"/>
  <c r="AM26" i="24"/>
  <c r="F26" i="23"/>
  <c r="F26" i="24" s="1"/>
  <c r="G26" i="23"/>
  <c r="G26" i="24" s="1"/>
  <c r="I26" i="23"/>
  <c r="I26" i="24" s="1"/>
  <c r="J26" i="23"/>
  <c r="J26" i="24" s="1"/>
  <c r="K26" i="23"/>
  <c r="K26" i="24" s="1"/>
  <c r="N26" i="23"/>
  <c r="N26" i="24" s="1"/>
  <c r="U26" i="23"/>
  <c r="U26" i="24" s="1"/>
  <c r="V26" i="23"/>
  <c r="V26" i="24" s="1"/>
  <c r="E26" i="23"/>
  <c r="E26" i="24" s="1"/>
  <c r="M26" i="23"/>
  <c r="M26" i="24" s="1"/>
  <c r="Z26" i="23"/>
  <c r="Z26" i="24" s="1"/>
  <c r="P26" i="23"/>
  <c r="P26" i="24" s="1"/>
  <c r="D30" i="23"/>
  <c r="D30" i="24" s="1"/>
  <c r="R30" i="23"/>
  <c r="R30" i="24" s="1"/>
  <c r="V30" i="23"/>
  <c r="V30" i="24" s="1"/>
  <c r="AB30" i="23"/>
  <c r="AB30" i="24" s="1"/>
  <c r="M30" i="23"/>
  <c r="M30" i="24" s="1"/>
  <c r="X30" i="23"/>
  <c r="X30" i="24" s="1"/>
  <c r="Q30" i="23"/>
  <c r="Q30" i="24" s="1"/>
  <c r="I30" i="23"/>
  <c r="I30" i="24" s="1"/>
  <c r="O30" i="23"/>
  <c r="O30" i="24" s="1"/>
  <c r="G30" i="23"/>
  <c r="G30" i="24" s="1"/>
  <c r="Z30" i="23"/>
  <c r="Z30" i="24" s="1"/>
  <c r="N30" i="23"/>
  <c r="N30" i="24" s="1"/>
  <c r="E30" i="23"/>
  <c r="E30" i="24" s="1"/>
  <c r="AM30" i="24"/>
  <c r="AG30" i="23"/>
  <c r="AG30" i="24" s="1"/>
  <c r="Y30" i="23"/>
  <c r="Y30" i="24" s="1"/>
  <c r="F30" i="23"/>
  <c r="F30" i="24" s="1"/>
  <c r="W30" i="23"/>
  <c r="W30" i="24" s="1"/>
  <c r="L30" i="23"/>
  <c r="L30" i="24" s="1"/>
  <c r="B30" i="23"/>
  <c r="H30" i="23"/>
  <c r="H30" i="24" s="1"/>
  <c r="AA30" i="23"/>
  <c r="AA30" i="24" s="1"/>
  <c r="P30" i="23"/>
  <c r="P30" i="24" s="1"/>
  <c r="S30" i="23"/>
  <c r="S30" i="24" s="1"/>
  <c r="AI34" i="23"/>
  <c r="AI34" i="24" s="1"/>
  <c r="P34" i="23"/>
  <c r="P34" i="24" s="1"/>
  <c r="Y34" i="23"/>
  <c r="Y34" i="24" s="1"/>
  <c r="J34" i="23"/>
  <c r="J34" i="24" s="1"/>
  <c r="Q34" i="23"/>
  <c r="Q34" i="24" s="1"/>
  <c r="S34" i="23"/>
  <c r="S34" i="24" s="1"/>
  <c r="I34" i="23"/>
  <c r="I34" i="24" s="1"/>
  <c r="C38" i="23"/>
  <c r="C38" i="24" s="1"/>
  <c r="Q38" i="23"/>
  <c r="Q38" i="24" s="1"/>
  <c r="S38" i="23"/>
  <c r="S38" i="24" s="1"/>
  <c r="Y38" i="23"/>
  <c r="Y38" i="24" s="1"/>
  <c r="T38" i="23"/>
  <c r="T38" i="24" s="1"/>
  <c r="G38" i="23"/>
  <c r="G38" i="24" s="1"/>
  <c r="D38" i="23"/>
  <c r="D38" i="24" s="1"/>
  <c r="J38" i="23"/>
  <c r="J38" i="24" s="1"/>
  <c r="AF38" i="23"/>
  <c r="AF38" i="24" s="1"/>
  <c r="AB38" i="23"/>
  <c r="AB38" i="24" s="1"/>
  <c r="AC38" i="23"/>
  <c r="AC38" i="24" s="1"/>
  <c r="R38" i="23"/>
  <c r="R38" i="24" s="1"/>
  <c r="W26" i="60"/>
  <c r="W36" i="60" s="1"/>
  <c r="Y26" i="60"/>
  <c r="W6" i="50"/>
  <c r="W36" i="50" s="1"/>
  <c r="V36" i="50"/>
  <c r="L44" i="50"/>
  <c r="L45" i="50"/>
  <c r="V36" i="47"/>
  <c r="W3" i="47"/>
  <c r="W36" i="47" s="1"/>
  <c r="Y10" i="56"/>
  <c r="T10" i="56"/>
  <c r="AA10" i="56" s="1"/>
  <c r="Z31" i="51"/>
  <c r="R31" i="51"/>
  <c r="Y31" i="51" s="1"/>
  <c r="Z19" i="47"/>
  <c r="R19" i="47"/>
  <c r="Y19" i="47" s="1"/>
  <c r="Z30" i="47"/>
  <c r="R30" i="47"/>
  <c r="AA23" i="55"/>
  <c r="AN36" i="62"/>
  <c r="AN37" i="62" s="1"/>
  <c r="Y18" i="62"/>
  <c r="AO3" i="47"/>
  <c r="AN36" i="47"/>
  <c r="AN37" i="47" s="1"/>
  <c r="Y25" i="49"/>
  <c r="Z21" i="55"/>
  <c r="R21" i="55"/>
  <c r="Z23" i="44"/>
  <c r="R23" i="44"/>
  <c r="O13" i="29"/>
  <c r="Q13" i="29" s="1"/>
  <c r="X13" i="29" s="1"/>
  <c r="W13" i="29"/>
  <c r="AJ12" i="57"/>
  <c r="AM11" i="57"/>
  <c r="AN11" i="57" s="1"/>
  <c r="AO11" i="57" s="1"/>
  <c r="AJ30" i="53"/>
  <c r="AM30" i="53"/>
  <c r="AN30" i="53" s="1"/>
  <c r="AO30" i="53" s="1"/>
  <c r="Z13" i="60"/>
  <c r="Y5" i="60"/>
  <c r="R8" i="56"/>
  <c r="T8" i="56" s="1"/>
  <c r="AA8" i="56" s="1"/>
  <c r="Y22" i="55"/>
  <c r="T4" i="58"/>
  <c r="AA4" i="58" s="1"/>
  <c r="T26" i="52"/>
  <c r="AA26" i="52" s="1"/>
  <c r="Z16" i="45"/>
  <c r="AN7" i="59"/>
  <c r="AO7" i="59" s="1"/>
  <c r="AN6" i="59"/>
  <c r="AO6" i="59" s="1"/>
  <c r="AM28" i="57"/>
  <c r="AN28" i="57" s="1"/>
  <c r="AO28" i="57" s="1"/>
  <c r="AN36" i="54"/>
  <c r="AN37" i="54" s="1"/>
  <c r="AN12" i="52"/>
  <c r="AO12" i="52" s="1"/>
  <c r="AN36" i="60"/>
  <c r="AN37" i="60" s="1"/>
  <c r="R14" i="48"/>
  <c r="Y14" i="48" s="1"/>
  <c r="AA27" i="53"/>
  <c r="AA28" i="56"/>
  <c r="V36" i="49"/>
  <c r="R18" i="58"/>
  <c r="T18" i="58" s="1"/>
  <c r="AA18" i="58" s="1"/>
  <c r="T18" i="55"/>
  <c r="AA18" i="55" s="1"/>
  <c r="Z32" i="46"/>
  <c r="Z16" i="47"/>
  <c r="R30" i="57"/>
  <c r="Y30" i="57" s="1"/>
  <c r="AM31" i="57"/>
  <c r="AN31" i="57" s="1"/>
  <c r="AO31" i="57" s="1"/>
  <c r="AM30" i="57"/>
  <c r="AN30" i="57" s="1"/>
  <c r="AO30" i="57" s="1"/>
  <c r="AM8" i="52"/>
  <c r="AN8" i="52" s="1"/>
  <c r="AO8" i="52" s="1"/>
  <c r="Z8" i="60"/>
  <c r="AA25" i="44"/>
  <c r="Y22" i="23"/>
  <c r="Y22" i="24" s="1"/>
  <c r="U14" i="23"/>
  <c r="U14" i="24" s="1"/>
  <c r="Q26" i="23"/>
  <c r="Q26" i="24" s="1"/>
  <c r="M34" i="23"/>
  <c r="M34" i="24" s="1"/>
  <c r="H26" i="23"/>
  <c r="H26" i="24" s="1"/>
  <c r="R28" i="60"/>
  <c r="T28" i="60" s="1"/>
  <c r="AA28" i="60" s="1"/>
  <c r="Z28" i="60"/>
  <c r="R4" i="60"/>
  <c r="Z4" i="60"/>
  <c r="Z23" i="57"/>
  <c r="R23" i="57"/>
  <c r="Y23" i="57" s="1"/>
  <c r="L45" i="54"/>
  <c r="L44" i="54"/>
  <c r="L44" i="47"/>
  <c r="L45" i="47"/>
  <c r="V36" i="46"/>
  <c r="V36" i="45"/>
  <c r="W3" i="45"/>
  <c r="W36" i="45" s="1"/>
  <c r="M45" i="45"/>
  <c r="M44" i="45"/>
  <c r="AJ20" i="57"/>
  <c r="AM19" i="57"/>
  <c r="AN19" i="57" s="1"/>
  <c r="AO19" i="57" s="1"/>
  <c r="AJ7" i="53"/>
  <c r="AM6" i="53"/>
  <c r="AN6" i="53" s="1"/>
  <c r="AM7" i="53"/>
  <c r="AN7" i="53" s="1"/>
  <c r="AO7" i="53" s="1"/>
  <c r="AJ31" i="52"/>
  <c r="AM31" i="52"/>
  <c r="AN31" i="52" s="1"/>
  <c r="AO31" i="52" s="1"/>
  <c r="AA13" i="58"/>
  <c r="Y23" i="55"/>
  <c r="T5" i="54"/>
  <c r="AA5" i="54" s="1"/>
  <c r="Y5" i="54"/>
  <c r="Y19" i="53"/>
  <c r="Y27" i="51"/>
  <c r="W36" i="48"/>
  <c r="T7" i="46"/>
  <c r="AA7" i="46" s="1"/>
  <c r="Y7" i="46"/>
  <c r="L50" i="3"/>
  <c r="O50" i="3" s="1"/>
  <c r="AM11" i="24"/>
  <c r="V11" i="23"/>
  <c r="V11" i="24" s="1"/>
  <c r="S11" i="23"/>
  <c r="S11" i="24" s="1"/>
  <c r="H11" i="23"/>
  <c r="H11" i="24" s="1"/>
  <c r="U11" i="23"/>
  <c r="G11" i="23"/>
  <c r="G11" i="24" s="1"/>
  <c r="AA11" i="23"/>
  <c r="AA42" i="23" s="1"/>
  <c r="V36" i="60"/>
  <c r="Z32" i="58"/>
  <c r="W6" i="57"/>
  <c r="W36" i="57" s="1"/>
  <c r="V36" i="57"/>
  <c r="Y12" i="57"/>
  <c r="W12" i="57"/>
  <c r="AA12" i="57" s="1"/>
  <c r="W36" i="56"/>
  <c r="Z25" i="56"/>
  <c r="R25" i="56"/>
  <c r="T25" i="56" s="1"/>
  <c r="AA25" i="56" s="1"/>
  <c r="Z30" i="55"/>
  <c r="R30" i="55"/>
  <c r="Y30" i="55" s="1"/>
  <c r="V36" i="52"/>
  <c r="R6" i="52"/>
  <c r="Y6" i="52" s="1"/>
  <c r="S36" i="52"/>
  <c r="W16" i="51"/>
  <c r="W36" i="51" s="1"/>
  <c r="Z16" i="51"/>
  <c r="Y6" i="50"/>
  <c r="Z26" i="50"/>
  <c r="R26" i="50"/>
  <c r="W20" i="49"/>
  <c r="W36" i="49" s="1"/>
  <c r="Y20" i="49"/>
  <c r="Z25" i="49"/>
  <c r="Z14" i="46"/>
  <c r="Z15" i="45"/>
  <c r="W6" i="44"/>
  <c r="W36" i="44" s="1"/>
  <c r="V36" i="44"/>
  <c r="Z14" i="44"/>
  <c r="R14" i="44"/>
  <c r="Z21" i="44"/>
  <c r="R21" i="44"/>
  <c r="Y21" i="44" s="1"/>
  <c r="Z33" i="44"/>
  <c r="R33" i="44"/>
  <c r="T33" i="44" s="1"/>
  <c r="AA33" i="44" s="1"/>
  <c r="AJ19" i="57"/>
  <c r="AM18" i="57"/>
  <c r="AN18" i="57" s="1"/>
  <c r="AO18" i="57" s="1"/>
  <c r="AJ15" i="52"/>
  <c r="AM15" i="52"/>
  <c r="AN15" i="52" s="1"/>
  <c r="AO15" i="52" s="1"/>
  <c r="AJ24" i="52"/>
  <c r="AM23" i="52"/>
  <c r="AN23" i="52" s="1"/>
  <c r="AO23" i="52" s="1"/>
  <c r="AJ27" i="48"/>
  <c r="AM27" i="48"/>
  <c r="AN27" i="48" s="1"/>
  <c r="AO27" i="48" s="1"/>
  <c r="AJ30" i="48"/>
  <c r="AM29" i="48"/>
  <c r="AN29" i="48" s="1"/>
  <c r="AO29" i="48" s="1"/>
  <c r="AD39" i="23"/>
  <c r="AD39" i="24" s="1"/>
  <c r="AL39" i="22"/>
  <c r="N39" i="23"/>
  <c r="N39" i="24" s="1"/>
  <c r="Z39" i="23"/>
  <c r="Z39" i="24" s="1"/>
  <c r="B35" i="23"/>
  <c r="AP35" i="22"/>
  <c r="K31" i="23"/>
  <c r="K31" i="24" s="1"/>
  <c r="AC31" i="23"/>
  <c r="AC31" i="24" s="1"/>
  <c r="W31" i="23"/>
  <c r="W31" i="24" s="1"/>
  <c r="AL30" i="22"/>
  <c r="AP23" i="22"/>
  <c r="F23" i="23"/>
  <c r="F23" i="24" s="1"/>
  <c r="AC23" i="23"/>
  <c r="AC23" i="24" s="1"/>
  <c r="AF23" i="23"/>
  <c r="AF23" i="24" s="1"/>
  <c r="T19" i="23"/>
  <c r="T19" i="24" s="1"/>
  <c r="AE19" i="23"/>
  <c r="AE19" i="24" s="1"/>
  <c r="AB19" i="23"/>
  <c r="AB19" i="24" s="1"/>
  <c r="S19" i="23"/>
  <c r="S19" i="24" s="1"/>
  <c r="AH19" i="23"/>
  <c r="AH19" i="24" s="1"/>
  <c r="I19" i="23"/>
  <c r="I19" i="24" s="1"/>
  <c r="I15" i="23"/>
  <c r="I15" i="24" s="1"/>
  <c r="T15" i="23"/>
  <c r="T15" i="24" s="1"/>
  <c r="U15" i="23"/>
  <c r="U15" i="24" s="1"/>
  <c r="AP15" i="22"/>
  <c r="AC15" i="23"/>
  <c r="AC15" i="24" s="1"/>
  <c r="AE15" i="23"/>
  <c r="AE15" i="24" s="1"/>
  <c r="AL11" i="22"/>
  <c r="AJ51" i="22"/>
  <c r="AJ52" i="22" s="1"/>
  <c r="AJ53" i="22" s="1"/>
  <c r="AJ11" i="48"/>
  <c r="AM11" i="48"/>
  <c r="AN11" i="48" s="1"/>
  <c r="AO11" i="48" s="1"/>
  <c r="AJ14" i="48"/>
  <c r="AM13" i="48"/>
  <c r="AN13" i="48" s="1"/>
  <c r="AO13" i="48" s="1"/>
  <c r="L52" i="3"/>
  <c r="O52" i="3" s="1"/>
  <c r="R31" i="60"/>
  <c r="Z31" i="60"/>
  <c r="AA19" i="60"/>
  <c r="Y15" i="60"/>
  <c r="Z7" i="60"/>
  <c r="Z21" i="59"/>
  <c r="R21" i="59"/>
  <c r="T21" i="59" s="1"/>
  <c r="AA21" i="59" s="1"/>
  <c r="R26" i="58"/>
  <c r="Z26" i="58"/>
  <c r="Z17" i="57"/>
  <c r="R17" i="57"/>
  <c r="T17" i="57" s="1"/>
  <c r="AA17" i="57" s="1"/>
  <c r="V36" i="55"/>
  <c r="Z6" i="55"/>
  <c r="R6" i="55"/>
  <c r="Y6" i="55" s="1"/>
  <c r="W10" i="54"/>
  <c r="AA10" i="54" s="1"/>
  <c r="Y10" i="54"/>
  <c r="W8" i="53"/>
  <c r="W36" i="53" s="1"/>
  <c r="Y8" i="53"/>
  <c r="Z12" i="53"/>
  <c r="Z27" i="52"/>
  <c r="Z25" i="48"/>
  <c r="Y8" i="46"/>
  <c r="W8" i="46"/>
  <c r="W36" i="46" s="1"/>
  <c r="Z31" i="45"/>
  <c r="AJ11" i="57"/>
  <c r="AM10" i="57"/>
  <c r="AN10" i="57" s="1"/>
  <c r="AO10" i="57" s="1"/>
  <c r="AJ27" i="57"/>
  <c r="AM26" i="57"/>
  <c r="AN26" i="57" s="1"/>
  <c r="AO26" i="57" s="1"/>
  <c r="AJ14" i="53"/>
  <c r="AM14" i="53"/>
  <c r="AN14" i="53" s="1"/>
  <c r="AO14" i="53" s="1"/>
  <c r="AJ23" i="53"/>
  <c r="AM22" i="53"/>
  <c r="AN22" i="53" s="1"/>
  <c r="AO22" i="53" s="1"/>
  <c r="AM23" i="53"/>
  <c r="AN23" i="53" s="1"/>
  <c r="AO23" i="53" s="1"/>
  <c r="AA3" i="60"/>
  <c r="Y30" i="60"/>
  <c r="Z17" i="58"/>
  <c r="R17" i="58"/>
  <c r="Y17" i="58" s="1"/>
  <c r="AA8" i="53"/>
  <c r="AA8" i="51"/>
  <c r="Z10" i="48"/>
  <c r="AA28" i="47"/>
  <c r="AA30" i="61"/>
  <c r="Y28" i="52"/>
  <c r="AA21" i="49"/>
  <c r="AA18" i="57"/>
  <c r="Y4" i="56"/>
  <c r="Y29" i="57"/>
  <c r="AA23" i="52"/>
  <c r="AA5" i="50"/>
  <c r="Y21" i="47"/>
  <c r="C55" i="3"/>
  <c r="D13" i="23"/>
  <c r="D13" i="24" s="1"/>
  <c r="AB13" i="23"/>
  <c r="AB13" i="24" s="1"/>
  <c r="AA7" i="59"/>
  <c r="Z19" i="59"/>
  <c r="Y24" i="59"/>
  <c r="Z28" i="59"/>
  <c r="AA32" i="59"/>
  <c r="Z4" i="58"/>
  <c r="AA10" i="58"/>
  <c r="Z14" i="57"/>
  <c r="Z25" i="57"/>
  <c r="Z9" i="56"/>
  <c r="Z23" i="55"/>
  <c r="Z28" i="55"/>
  <c r="Z3" i="54"/>
  <c r="Z15" i="54"/>
  <c r="Z7" i="53"/>
  <c r="AA8" i="52"/>
  <c r="AA14" i="52"/>
  <c r="Z15" i="51"/>
  <c r="L44" i="51"/>
  <c r="Z18" i="50"/>
  <c r="AA30" i="50"/>
  <c r="Z19" i="49"/>
  <c r="Z26" i="49"/>
  <c r="Z33" i="49"/>
  <c r="Z9" i="48"/>
  <c r="Z22" i="48"/>
  <c r="Y16" i="47"/>
  <c r="Y20" i="47"/>
  <c r="Z21" i="47"/>
  <c r="Z27" i="47"/>
  <c r="Z10" i="46"/>
  <c r="Z29" i="46"/>
  <c r="Y16" i="45"/>
  <c r="Z17" i="45"/>
  <c r="R17" i="45"/>
  <c r="Z33" i="45"/>
  <c r="R33" i="45"/>
  <c r="Y33" i="45" s="1"/>
  <c r="L44" i="45"/>
  <c r="Z12" i="44"/>
  <c r="AA29" i="58"/>
  <c r="Y3" i="57"/>
  <c r="AA13" i="56"/>
  <c r="Y19" i="51"/>
  <c r="Y21" i="49"/>
  <c r="Z33" i="60"/>
  <c r="AA21" i="60"/>
  <c r="Z7" i="58"/>
  <c r="Z13" i="58"/>
  <c r="Z20" i="58"/>
  <c r="Z27" i="58"/>
  <c r="Z4" i="57"/>
  <c r="Z5" i="57"/>
  <c r="Z12" i="57"/>
  <c r="Z13" i="57"/>
  <c r="Z20" i="57"/>
  <c r="Z21" i="57"/>
  <c r="Z29" i="57"/>
  <c r="Z4" i="56"/>
  <c r="Z5" i="56"/>
  <c r="Z12" i="56"/>
  <c r="Z13" i="56"/>
  <c r="Z20" i="56"/>
  <c r="Z28" i="56"/>
  <c r="Z29" i="56"/>
  <c r="Z12" i="55"/>
  <c r="Z13" i="55"/>
  <c r="Z20" i="55"/>
  <c r="Z22" i="55"/>
  <c r="Z25" i="55"/>
  <c r="AA32" i="55"/>
  <c r="Z33" i="55"/>
  <c r="Z10" i="54"/>
  <c r="Z11" i="54"/>
  <c r="Z18" i="54"/>
  <c r="Z19" i="54"/>
  <c r="Z26" i="54"/>
  <c r="Z27" i="54"/>
  <c r="Z10" i="53"/>
  <c r="Z11" i="53"/>
  <c r="Z18" i="53"/>
  <c r="Z19" i="53"/>
  <c r="Z26" i="53"/>
  <c r="Z27" i="53"/>
  <c r="Z4" i="52"/>
  <c r="Z5" i="52"/>
  <c r="Z13" i="52"/>
  <c r="Z28" i="52"/>
  <c r="Z18" i="51"/>
  <c r="Z19" i="51"/>
  <c r="Z26" i="51"/>
  <c r="Z27" i="51"/>
  <c r="Z4" i="50"/>
  <c r="Z5" i="50"/>
  <c r="Z21" i="50"/>
  <c r="AA5" i="49"/>
  <c r="Z12" i="49"/>
  <c r="Z20" i="49"/>
  <c r="Z21" i="49"/>
  <c r="Z28" i="49"/>
  <c r="Z29" i="49"/>
  <c r="Z12" i="48"/>
  <c r="Z13" i="48"/>
  <c r="Z20" i="48"/>
  <c r="Z21" i="48"/>
  <c r="Z28" i="48"/>
  <c r="Z29" i="48"/>
  <c r="Z6" i="47"/>
  <c r="AA14" i="47"/>
  <c r="Z15" i="47"/>
  <c r="Z22" i="47"/>
  <c r="Z23" i="47"/>
  <c r="Z31" i="47"/>
  <c r="Z15" i="46"/>
  <c r="Z22" i="46"/>
  <c r="Z30" i="46"/>
  <c r="Z4" i="45"/>
  <c r="Z13" i="45"/>
  <c r="Z18" i="45"/>
  <c r="Z19" i="45"/>
  <c r="Z20" i="45"/>
  <c r="Z21" i="45"/>
  <c r="Z29" i="45"/>
  <c r="Z3" i="44"/>
  <c r="Z4" i="44"/>
  <c r="Z5" i="44"/>
  <c r="Z11" i="44"/>
  <c r="Z18" i="44"/>
  <c r="Z24" i="44"/>
  <c r="Z25" i="44"/>
  <c r="Z30" i="44"/>
  <c r="Z31" i="44"/>
  <c r="V34" i="29"/>
  <c r="X26" i="29"/>
  <c r="W10" i="29"/>
  <c r="AA7" i="61"/>
  <c r="Z12" i="61"/>
  <c r="Z14" i="61"/>
  <c r="Z16" i="61"/>
  <c r="Z20" i="61"/>
  <c r="Z22" i="61"/>
  <c r="Z24" i="61"/>
  <c r="Z26" i="61"/>
  <c r="Z28" i="61"/>
  <c r="Z30" i="61"/>
  <c r="Z6" i="61"/>
  <c r="Z10" i="61"/>
  <c r="Z11" i="61"/>
  <c r="Z31" i="61"/>
  <c r="Z6" i="62"/>
  <c r="Z11" i="62"/>
  <c r="Z15" i="62"/>
  <c r="Z19" i="62"/>
  <c r="Z23" i="62"/>
  <c r="Z27" i="62"/>
  <c r="Z31" i="62"/>
  <c r="AA17" i="61"/>
  <c r="T8" i="55"/>
  <c r="AA8" i="55" s="1"/>
  <c r="Y8" i="55"/>
  <c r="T22" i="51"/>
  <c r="AA22" i="51" s="1"/>
  <c r="Y22" i="51"/>
  <c r="T22" i="50"/>
  <c r="AA22" i="50" s="1"/>
  <c r="Y22" i="50"/>
  <c r="T19" i="53"/>
  <c r="AA19" i="53" s="1"/>
  <c r="R30" i="48"/>
  <c r="R4" i="54"/>
  <c r="Z14" i="52"/>
  <c r="Z6" i="48"/>
  <c r="AM40" i="24"/>
  <c r="T24" i="59"/>
  <c r="AA24" i="59" s="1"/>
  <c r="Y26" i="53"/>
  <c r="Y14" i="52"/>
  <c r="R27" i="59"/>
  <c r="Y27" i="59" s="1"/>
  <c r="R31" i="57"/>
  <c r="R7" i="55"/>
  <c r="T7" i="55" s="1"/>
  <c r="AA7" i="55" s="1"/>
  <c r="R3" i="54"/>
  <c r="T3" i="54" s="1"/>
  <c r="AA3" i="54" s="1"/>
  <c r="R31" i="52"/>
  <c r="Y31" i="52" s="1"/>
  <c r="R7" i="52"/>
  <c r="R31" i="50"/>
  <c r="T31" i="50" s="1"/>
  <c r="AA31" i="50" s="1"/>
  <c r="R25" i="47"/>
  <c r="AM12" i="24"/>
  <c r="AC12" i="23"/>
  <c r="AC12" i="24" s="1"/>
  <c r="N36" i="23"/>
  <c r="N36" i="24" s="1"/>
  <c r="E36" i="23"/>
  <c r="E36" i="24" s="1"/>
  <c r="AH35" i="23"/>
  <c r="AH35" i="24" s="1"/>
  <c r="AH11" i="23"/>
  <c r="D39" i="23"/>
  <c r="D39" i="24" s="1"/>
  <c r="T29" i="55"/>
  <c r="AA29" i="55" s="1"/>
  <c r="Y23" i="52"/>
  <c r="Y16" i="44"/>
  <c r="AF39" i="23"/>
  <c r="AF39" i="24" s="1"/>
  <c r="G39" i="23"/>
  <c r="G39" i="24" s="1"/>
  <c r="F39" i="23"/>
  <c r="F39" i="24" s="1"/>
  <c r="L40" i="23"/>
  <c r="L40" i="24" s="1"/>
  <c r="P39" i="23"/>
  <c r="P39" i="24" s="1"/>
  <c r="S39" i="23"/>
  <c r="S39" i="24" s="1"/>
  <c r="W39" i="23"/>
  <c r="W39" i="24" s="1"/>
  <c r="D31" i="23"/>
  <c r="D31" i="24" s="1"/>
  <c r="U24" i="23"/>
  <c r="U24" i="24" s="1"/>
  <c r="R32" i="61"/>
  <c r="R33" i="61"/>
  <c r="Y33" i="61" s="1"/>
  <c r="R18" i="47"/>
  <c r="Y18" i="47" s="1"/>
  <c r="R24" i="58"/>
  <c r="R32" i="44"/>
  <c r="Y15" i="62"/>
  <c r="O33" i="29"/>
  <c r="V33" i="29" s="1"/>
  <c r="W34" i="29"/>
  <c r="Z30" i="49"/>
  <c r="Z14" i="50"/>
  <c r="Z30" i="52"/>
  <c r="R12" i="53"/>
  <c r="R28" i="55"/>
  <c r="R16" i="56"/>
  <c r="T16" i="56" s="1"/>
  <c r="AA16" i="56" s="1"/>
  <c r="Z24" i="59"/>
  <c r="Z27" i="60"/>
  <c r="Z23" i="59"/>
  <c r="AM36" i="24"/>
  <c r="O11" i="23"/>
  <c r="T27" i="51"/>
  <c r="T8" i="59"/>
  <c r="AA8" i="59" s="1"/>
  <c r="Z22" i="49"/>
  <c r="Z6" i="50"/>
  <c r="Z6" i="52"/>
  <c r="Z6" i="54"/>
  <c r="Y26" i="54"/>
  <c r="V26" i="29"/>
  <c r="R20" i="44"/>
  <c r="Y20" i="44" s="1"/>
  <c r="Z8" i="45"/>
  <c r="Z32" i="48"/>
  <c r="Z32" i="50"/>
  <c r="Y14" i="50"/>
  <c r="Z16" i="52"/>
  <c r="Y14" i="54"/>
  <c r="T16" i="46"/>
  <c r="AA16" i="46" s="1"/>
  <c r="R29" i="59"/>
  <c r="R5" i="59"/>
  <c r="Y5" i="59" s="1"/>
  <c r="Y8" i="52"/>
  <c r="T15" i="60"/>
  <c r="AA15" i="60" s="1"/>
  <c r="Y11" i="60"/>
  <c r="R28" i="59"/>
  <c r="R10" i="59"/>
  <c r="T10" i="59" s="1"/>
  <c r="R25" i="57"/>
  <c r="R15" i="57"/>
  <c r="R31" i="56"/>
  <c r="T31" i="56" s="1"/>
  <c r="AA31" i="56" s="1"/>
  <c r="R27" i="55"/>
  <c r="R7" i="54"/>
  <c r="Y7" i="54" s="1"/>
  <c r="R23" i="51"/>
  <c r="R33" i="49"/>
  <c r="Y33" i="49" s="1"/>
  <c r="R7" i="49"/>
  <c r="R17" i="48"/>
  <c r="R7" i="48"/>
  <c r="Y7" i="48" s="1"/>
  <c r="R17" i="47"/>
  <c r="T17" i="47" s="1"/>
  <c r="AA17" i="47" s="1"/>
  <c r="R11" i="47"/>
  <c r="T11" i="47" s="1"/>
  <c r="AA11" i="47" s="1"/>
  <c r="R33" i="46"/>
  <c r="Y33" i="46" s="1"/>
  <c r="R15" i="45"/>
  <c r="R27" i="44"/>
  <c r="T27" i="44" s="1"/>
  <c r="AA27" i="44" s="1"/>
  <c r="R11" i="23"/>
  <c r="R42" i="23" s="1"/>
  <c r="J11" i="23"/>
  <c r="J11" i="24" s="1"/>
  <c r="Z11" i="23"/>
  <c r="Z11" i="24" s="1"/>
  <c r="AB28" i="23"/>
  <c r="AB28" i="24" s="1"/>
  <c r="T11" i="23"/>
  <c r="T11" i="24" s="1"/>
  <c r="I11" i="23"/>
  <c r="I11" i="24" s="1"/>
  <c r="AM24" i="24"/>
  <c r="AD15" i="23"/>
  <c r="AD15" i="24" s="1"/>
  <c r="B11" i="23"/>
  <c r="AF12" i="23"/>
  <c r="AF12" i="24" s="1"/>
  <c r="C19" i="23"/>
  <c r="C19" i="24" s="1"/>
  <c r="O19" i="23"/>
  <c r="O19" i="24" s="1"/>
  <c r="N19" i="23"/>
  <c r="N19" i="24" s="1"/>
  <c r="AC36" i="23"/>
  <c r="AC36" i="24" s="1"/>
  <c r="AB27" i="23"/>
  <c r="AB27" i="24" s="1"/>
  <c r="Z28" i="23"/>
  <c r="Z28" i="24" s="1"/>
  <c r="X27" i="23"/>
  <c r="X27" i="24" s="1"/>
  <c r="V36" i="23"/>
  <c r="V36" i="24" s="1"/>
  <c r="T31" i="23"/>
  <c r="T31" i="24" s="1"/>
  <c r="R36" i="23"/>
  <c r="R36" i="24" s="1"/>
  <c r="D28" i="23"/>
  <c r="D28" i="24" s="1"/>
  <c r="AH40" i="23"/>
  <c r="AH40" i="24" s="1"/>
  <c r="T9" i="47"/>
  <c r="AA9" i="47" s="1"/>
  <c r="Y8" i="44"/>
  <c r="R28" i="54"/>
  <c r="Y28" i="54" s="1"/>
  <c r="R26" i="44"/>
  <c r="T26" i="44" s="1"/>
  <c r="AA26" i="44" s="1"/>
  <c r="R28" i="51"/>
  <c r="Z22" i="59"/>
  <c r="AN35" i="23"/>
  <c r="AQ35" i="23" s="1"/>
  <c r="Z24" i="47"/>
  <c r="Y30" i="50"/>
  <c r="R14" i="57"/>
  <c r="Y15" i="48"/>
  <c r="R26" i="59"/>
  <c r="T26" i="59" s="1"/>
  <c r="AA26" i="59" s="1"/>
  <c r="R7" i="44"/>
  <c r="Y7" i="44" s="1"/>
  <c r="C32" i="23"/>
  <c r="C32" i="24" s="1"/>
  <c r="AC28" i="23"/>
  <c r="AC28" i="24" s="1"/>
  <c r="Q40" i="23"/>
  <c r="Q40" i="24" s="1"/>
  <c r="K36" i="23"/>
  <c r="K36" i="24" s="1"/>
  <c r="AG39" i="23"/>
  <c r="AG39" i="24" s="1"/>
  <c r="AG19" i="23"/>
  <c r="AG19" i="24" s="1"/>
  <c r="AH39" i="23"/>
  <c r="AH39" i="24" s="1"/>
  <c r="AH15" i="23"/>
  <c r="AH15" i="24" s="1"/>
  <c r="R30" i="51"/>
  <c r="Y30" i="51" s="1"/>
  <c r="F40" i="23"/>
  <c r="F40" i="24" s="1"/>
  <c r="H39" i="23"/>
  <c r="H39" i="24" s="1"/>
  <c r="AM39" i="24"/>
  <c r="R39" i="23"/>
  <c r="R39" i="24" s="1"/>
  <c r="Y40" i="23"/>
  <c r="Y40" i="24" s="1"/>
  <c r="Y17" i="61"/>
  <c r="R30" i="53"/>
  <c r="Y30" i="53" s="1"/>
  <c r="R8" i="57"/>
  <c r="T8" i="57" s="1"/>
  <c r="AA8" i="57" s="1"/>
  <c r="T13" i="57"/>
  <c r="AA13" i="57" s="1"/>
  <c r="V35" i="29"/>
  <c r="T10" i="57"/>
  <c r="AA10" i="57" s="1"/>
  <c r="W6" i="29"/>
  <c r="Z30" i="50"/>
  <c r="R28" i="53"/>
  <c r="Z14" i="54"/>
  <c r="R32" i="58"/>
  <c r="Z15" i="60"/>
  <c r="K11" i="23"/>
  <c r="AE39" i="23"/>
  <c r="AE39" i="24" s="1"/>
  <c r="Y26" i="49"/>
  <c r="R26" i="55"/>
  <c r="Y26" i="55" s="1"/>
  <c r="Z8" i="47"/>
  <c r="Y30" i="49"/>
  <c r="Z16" i="50"/>
  <c r="Y30" i="52"/>
  <c r="T16" i="50"/>
  <c r="AA16" i="50" s="1"/>
  <c r="Z16" i="55"/>
  <c r="R14" i="56"/>
  <c r="R22" i="57"/>
  <c r="R6" i="57"/>
  <c r="T6" i="57" s="1"/>
  <c r="R19" i="59"/>
  <c r="Y19" i="59" s="1"/>
  <c r="Y16" i="48"/>
  <c r="Y5" i="50"/>
  <c r="Y13" i="56"/>
  <c r="Y32" i="59"/>
  <c r="Y31" i="53"/>
  <c r="Y19" i="60"/>
  <c r="R30" i="59"/>
  <c r="T30" i="59" s="1"/>
  <c r="AA30" i="59" s="1"/>
  <c r="R20" i="59"/>
  <c r="R15" i="58"/>
  <c r="T15" i="58" s="1"/>
  <c r="AA15" i="58" s="1"/>
  <c r="R33" i="57"/>
  <c r="Y33" i="57" s="1"/>
  <c r="R23" i="56"/>
  <c r="T23" i="56" s="1"/>
  <c r="AA23" i="56" s="1"/>
  <c r="R17" i="56"/>
  <c r="T17" i="56" s="1"/>
  <c r="AA17" i="56" s="1"/>
  <c r="R7" i="56"/>
  <c r="Y7" i="56" s="1"/>
  <c r="T19" i="55"/>
  <c r="AA19" i="55" s="1"/>
  <c r="R15" i="54"/>
  <c r="R23" i="53"/>
  <c r="Y23" i="53" s="1"/>
  <c r="R15" i="52"/>
  <c r="T15" i="52" s="1"/>
  <c r="AA15" i="52" s="1"/>
  <c r="R5" i="51"/>
  <c r="R33" i="50"/>
  <c r="T33" i="50" s="1"/>
  <c r="AA33" i="50" s="1"/>
  <c r="R9" i="50"/>
  <c r="R25" i="48"/>
  <c r="R27" i="47"/>
  <c r="T27" i="47" s="1"/>
  <c r="AA27" i="47" s="1"/>
  <c r="R31" i="45"/>
  <c r="Y31" i="45" s="1"/>
  <c r="R9" i="44"/>
  <c r="L11" i="23"/>
  <c r="D11" i="23"/>
  <c r="M28" i="23"/>
  <c r="M28" i="24" s="1"/>
  <c r="U32" i="23"/>
  <c r="U32" i="24" s="1"/>
  <c r="M11" i="23"/>
  <c r="AD19" i="23"/>
  <c r="AD19" i="24" s="1"/>
  <c r="AE11" i="23"/>
  <c r="AE11" i="24" s="1"/>
  <c r="AC11" i="23"/>
  <c r="W11" i="23"/>
  <c r="W11" i="24" s="1"/>
  <c r="B19" i="23"/>
  <c r="M19" i="23"/>
  <c r="M19" i="24" s="1"/>
  <c r="AB32" i="23"/>
  <c r="AB32" i="24" s="1"/>
  <c r="Y15" i="23"/>
  <c r="Y15" i="24" s="1"/>
  <c r="X11" i="23"/>
  <c r="W15" i="23"/>
  <c r="W15" i="24" s="1"/>
  <c r="U28" i="23"/>
  <c r="U28" i="24" s="1"/>
  <c r="R23" i="23"/>
  <c r="R23" i="24" s="1"/>
  <c r="P36" i="23"/>
  <c r="P36" i="24" s="1"/>
  <c r="G36" i="23"/>
  <c r="G36" i="24" s="1"/>
  <c r="C23" i="23"/>
  <c r="C23" i="24" s="1"/>
  <c r="AE14" i="23"/>
  <c r="AE14" i="24" s="1"/>
  <c r="R16" i="57"/>
  <c r="C40" i="23"/>
  <c r="C40" i="24" s="1"/>
  <c r="F36" i="23"/>
  <c r="F36" i="24" s="1"/>
  <c r="O32" i="23"/>
  <c r="O32" i="24" s="1"/>
  <c r="R28" i="23"/>
  <c r="R28" i="24" s="1"/>
  <c r="W24" i="23"/>
  <c r="W24" i="24" s="1"/>
  <c r="U20" i="23"/>
  <c r="U20" i="24" s="1"/>
  <c r="U16" i="23"/>
  <c r="U16" i="24" s="1"/>
  <c r="T3" i="57"/>
  <c r="AA3" i="57" s="1"/>
  <c r="S36" i="50"/>
  <c r="Z28" i="47"/>
  <c r="W27" i="29"/>
  <c r="W19" i="29"/>
  <c r="Q32" i="29"/>
  <c r="X32" i="29" s="1"/>
  <c r="AJ26" i="23"/>
  <c r="AJ26" i="24" s="1"/>
  <c r="Y10" i="55"/>
  <c r="T10" i="55"/>
  <c r="AA10" i="55" s="1"/>
  <c r="Y27" i="49"/>
  <c r="T27" i="49"/>
  <c r="AA27" i="49" s="1"/>
  <c r="Y13" i="49"/>
  <c r="T13" i="49"/>
  <c r="AA13" i="49" s="1"/>
  <c r="V30" i="29"/>
  <c r="Q30" i="29"/>
  <c r="X30" i="29" s="1"/>
  <c r="Q6" i="29"/>
  <c r="X6" i="29" s="1"/>
  <c r="V6" i="29"/>
  <c r="Y32" i="54"/>
  <c r="T32" i="54"/>
  <c r="T18" i="49"/>
  <c r="AA18" i="49" s="1"/>
  <c r="Y18" i="49"/>
  <c r="Y8" i="60"/>
  <c r="T8" i="60"/>
  <c r="AA8" i="60" s="1"/>
  <c r="T23" i="50"/>
  <c r="AA23" i="50" s="1"/>
  <c r="Y23" i="50"/>
  <c r="T23" i="49"/>
  <c r="AA23" i="49" s="1"/>
  <c r="Y23" i="49"/>
  <c r="Y24" i="50"/>
  <c r="T24" i="50"/>
  <c r="AA24" i="50" s="1"/>
  <c r="T24" i="49"/>
  <c r="AA24" i="49" s="1"/>
  <c r="Y24" i="49"/>
  <c r="Y22" i="61"/>
  <c r="R32" i="57"/>
  <c r="T11" i="55"/>
  <c r="AA11" i="55" s="1"/>
  <c r="Y11" i="62"/>
  <c r="Y4" i="62"/>
  <c r="Y14" i="62"/>
  <c r="R3" i="62"/>
  <c r="T3" i="62" s="1"/>
  <c r="AA3" i="62" s="1"/>
  <c r="T23" i="59"/>
  <c r="AA23" i="59" s="1"/>
  <c r="T32" i="56"/>
  <c r="AA32" i="56" s="1"/>
  <c r="T22" i="53"/>
  <c r="AA22" i="53" s="1"/>
  <c r="T6" i="48"/>
  <c r="AA6" i="48" s="1"/>
  <c r="T6" i="46"/>
  <c r="AA6" i="46" s="1"/>
  <c r="T22" i="55"/>
  <c r="AA22" i="55" s="1"/>
  <c r="T22" i="52"/>
  <c r="AA22" i="52" s="1"/>
  <c r="T6" i="47"/>
  <c r="AA6" i="47" s="1"/>
  <c r="O25" i="29"/>
  <c r="V25" i="29" s="1"/>
  <c r="W21" i="29"/>
  <c r="Z14" i="47"/>
  <c r="R7" i="60"/>
  <c r="T7" i="60" s="1"/>
  <c r="AA7" i="60" s="1"/>
  <c r="AM33" i="24"/>
  <c r="T19" i="59"/>
  <c r="AA19" i="59" s="1"/>
  <c r="R18" i="54"/>
  <c r="Z24" i="46"/>
  <c r="Z24" i="49"/>
  <c r="Z8" i="53"/>
  <c r="Z32" i="55"/>
  <c r="T30" i="60"/>
  <c r="AA30" i="60" s="1"/>
  <c r="Y9" i="56"/>
  <c r="Z3" i="60"/>
  <c r="R31" i="54"/>
  <c r="R27" i="54"/>
  <c r="T27" i="54" s="1"/>
  <c r="AA27" i="54" s="1"/>
  <c r="R23" i="54"/>
  <c r="T23" i="54" s="1"/>
  <c r="AA23" i="54" s="1"/>
  <c r="R19" i="54"/>
  <c r="R29" i="49"/>
  <c r="T29" i="49" s="1"/>
  <c r="AA29" i="49" s="1"/>
  <c r="T25" i="49"/>
  <c r="AA25" i="49" s="1"/>
  <c r="R19" i="49"/>
  <c r="R15" i="49"/>
  <c r="Y15" i="49" s="1"/>
  <c r="R11" i="49"/>
  <c r="Z3" i="49"/>
  <c r="R17" i="46"/>
  <c r="T17" i="46" s="1"/>
  <c r="AA17" i="46" s="1"/>
  <c r="AD25" i="23"/>
  <c r="AF17" i="23"/>
  <c r="AF17" i="24" s="1"/>
  <c r="O25" i="23"/>
  <c r="O25" i="24" s="1"/>
  <c r="O48" i="24" s="1"/>
  <c r="M21" i="23"/>
  <c r="M21" i="24" s="1"/>
  <c r="AD33" i="23"/>
  <c r="AD33" i="24" s="1"/>
  <c r="AM49" i="23"/>
  <c r="AM42" i="23"/>
  <c r="X29" i="23"/>
  <c r="X29" i="24" s="1"/>
  <c r="W29" i="23"/>
  <c r="W29" i="24" s="1"/>
  <c r="T29" i="23"/>
  <c r="T29" i="24" s="1"/>
  <c r="I33" i="23"/>
  <c r="I33" i="24" s="1"/>
  <c r="R12" i="55"/>
  <c r="Y12" i="55" s="1"/>
  <c r="Z21" i="54"/>
  <c r="R24" i="54"/>
  <c r="Z23" i="50"/>
  <c r="Z27" i="50"/>
  <c r="Z5" i="49"/>
  <c r="R8" i="49"/>
  <c r="R10" i="49"/>
  <c r="Z13" i="49"/>
  <c r="R14" i="49"/>
  <c r="Z17" i="49"/>
  <c r="Z18" i="49"/>
  <c r="Z23" i="49"/>
  <c r="Z27" i="49"/>
  <c r="R28" i="49"/>
  <c r="Y28" i="49" s="1"/>
  <c r="O10" i="29"/>
  <c r="AJ30" i="23"/>
  <c r="AJ30" i="24" s="1"/>
  <c r="AJ14" i="23"/>
  <c r="AJ14" i="24" s="1"/>
  <c r="AN34" i="23"/>
  <c r="AQ34" i="23" s="1"/>
  <c r="T30" i="53"/>
  <c r="AA30" i="53" s="1"/>
  <c r="Y30" i="61"/>
  <c r="T14" i="61"/>
  <c r="AA14" i="61" s="1"/>
  <c r="Y10" i="47"/>
  <c r="Z17" i="61"/>
  <c r="R14" i="45"/>
  <c r="R13" i="61"/>
  <c r="R18" i="56"/>
  <c r="R20" i="48"/>
  <c r="R20" i="55"/>
  <c r="Y9" i="62"/>
  <c r="Y25" i="62"/>
  <c r="Y12" i="62"/>
  <c r="S36" i="62"/>
  <c r="V7" i="29"/>
  <c r="Y18" i="57"/>
  <c r="R22" i="45"/>
  <c r="Y22" i="45" s="1"/>
  <c r="R22" i="47"/>
  <c r="Y22" i="47" s="1"/>
  <c r="R12" i="48"/>
  <c r="S36" i="54"/>
  <c r="B33" i="23"/>
  <c r="T30" i="44"/>
  <c r="AA30" i="44" s="1"/>
  <c r="Y18" i="51"/>
  <c r="T26" i="47"/>
  <c r="AA26" i="47" s="1"/>
  <c r="R10" i="46"/>
  <c r="R10" i="52"/>
  <c r="R12" i="44"/>
  <c r="Y12" i="44" s="1"/>
  <c r="Z16" i="53"/>
  <c r="Y24" i="46"/>
  <c r="Z26" i="60"/>
  <c r="R31" i="58"/>
  <c r="T31" i="58" s="1"/>
  <c r="AA31" i="58" s="1"/>
  <c r="R23" i="58"/>
  <c r="R11" i="56"/>
  <c r="T11" i="56" s="1"/>
  <c r="AA11" i="56" s="1"/>
  <c r="R33" i="55"/>
  <c r="R25" i="55"/>
  <c r="Y25" i="55" s="1"/>
  <c r="R13" i="55"/>
  <c r="R25" i="53"/>
  <c r="T31" i="51"/>
  <c r="AA31" i="51" s="1"/>
  <c r="R17" i="51"/>
  <c r="Y17" i="51" s="1"/>
  <c r="R9" i="49"/>
  <c r="R21" i="48"/>
  <c r="Y21" i="48" s="1"/>
  <c r="R31" i="46"/>
  <c r="C17" i="23"/>
  <c r="C17" i="24" s="1"/>
  <c r="I17" i="23"/>
  <c r="I17" i="24" s="1"/>
  <c r="H25" i="23"/>
  <c r="AC21" i="23"/>
  <c r="AC21" i="24" s="1"/>
  <c r="AA17" i="23"/>
  <c r="AA17" i="24" s="1"/>
  <c r="M33" i="23"/>
  <c r="M33" i="24" s="1"/>
  <c r="K37" i="23"/>
  <c r="K37" i="24" s="1"/>
  <c r="W30" i="29"/>
  <c r="R31" i="61"/>
  <c r="AJ34" i="23"/>
  <c r="AJ34" i="24" s="1"/>
  <c r="AJ18" i="23"/>
  <c r="AJ18" i="24" s="1"/>
  <c r="B14" i="24"/>
  <c r="AH21" i="23"/>
  <c r="AH21" i="24" s="1"/>
  <c r="AN40" i="23"/>
  <c r="AQ40" i="23" s="1"/>
  <c r="AF33" i="23"/>
  <c r="AF33" i="24" s="1"/>
  <c r="AN19" i="23"/>
  <c r="AQ19" i="23" s="1"/>
  <c r="R21" i="61"/>
  <c r="Y7" i="62"/>
  <c r="Y17" i="62"/>
  <c r="Y10" i="62"/>
  <c r="Y22" i="62"/>
  <c r="T22" i="54"/>
  <c r="AA22" i="54" s="1"/>
  <c r="R28" i="48"/>
  <c r="S36" i="56"/>
  <c r="Y4" i="44"/>
  <c r="R18" i="50"/>
  <c r="T18" i="50" s="1"/>
  <c r="AA18" i="50" s="1"/>
  <c r="R18" i="52"/>
  <c r="Y18" i="52" s="1"/>
  <c r="Y14" i="47"/>
  <c r="Z8" i="51"/>
  <c r="Z30" i="60"/>
  <c r="R21" i="57"/>
  <c r="T21" i="57" s="1"/>
  <c r="AA21" i="57" s="1"/>
  <c r="R33" i="54"/>
  <c r="Y33" i="54" s="1"/>
  <c r="R29" i="54"/>
  <c r="Y29" i="54" s="1"/>
  <c r="R25" i="54"/>
  <c r="T25" i="54" s="1"/>
  <c r="AA25" i="54" s="1"/>
  <c r="R11" i="54"/>
  <c r="T11" i="54" s="1"/>
  <c r="AA11" i="54" s="1"/>
  <c r="R27" i="52"/>
  <c r="T27" i="52" s="1"/>
  <c r="AA27" i="52" s="1"/>
  <c r="R11" i="52"/>
  <c r="Y11" i="52" s="1"/>
  <c r="R13" i="48"/>
  <c r="Y13" i="48" s="1"/>
  <c r="R23" i="47"/>
  <c r="Y23" i="47" s="1"/>
  <c r="R15" i="47"/>
  <c r="T15" i="47" s="1"/>
  <c r="AA15" i="47" s="1"/>
  <c r="F29" i="23"/>
  <c r="F29" i="24" s="1"/>
  <c r="AC17" i="23"/>
  <c r="AC17" i="24" s="1"/>
  <c r="R17" i="23"/>
  <c r="R17" i="24" s="1"/>
  <c r="AJ38" i="23"/>
  <c r="AJ38" i="24" s="1"/>
  <c r="AJ22" i="23"/>
  <c r="AJ22" i="24" s="1"/>
  <c r="Z14" i="53"/>
  <c r="R14" i="53"/>
  <c r="R14" i="51"/>
  <c r="Z14" i="51"/>
  <c r="Z19" i="48"/>
  <c r="R19" i="48"/>
  <c r="Z27" i="48"/>
  <c r="R27" i="48"/>
  <c r="Z4" i="47"/>
  <c r="R4" i="47"/>
  <c r="Y4" i="47" s="1"/>
  <c r="Z5" i="47"/>
  <c r="R5" i="47"/>
  <c r="T5" i="47" s="1"/>
  <c r="AA5" i="47" s="1"/>
  <c r="W28" i="29"/>
  <c r="O28" i="29"/>
  <c r="O16" i="29"/>
  <c r="W16" i="29"/>
  <c r="P11" i="24"/>
  <c r="R30" i="58"/>
  <c r="Z30" i="58"/>
  <c r="Z9" i="53"/>
  <c r="R9" i="53"/>
  <c r="Z17" i="53"/>
  <c r="R17" i="53"/>
  <c r="Y17" i="53" s="1"/>
  <c r="Z19" i="52"/>
  <c r="R19" i="52"/>
  <c r="Y19" i="52" s="1"/>
  <c r="Z33" i="47"/>
  <c r="R33" i="47"/>
  <c r="Z11" i="46"/>
  <c r="R11" i="46"/>
  <c r="Z23" i="45"/>
  <c r="R23" i="45"/>
  <c r="Z19" i="44"/>
  <c r="R19" i="44"/>
  <c r="Y19" i="44" s="1"/>
  <c r="S36" i="59"/>
  <c r="T30" i="46"/>
  <c r="AA30" i="46" s="1"/>
  <c r="Y14" i="46"/>
  <c r="T4" i="52"/>
  <c r="AA4" i="52" s="1"/>
  <c r="T18" i="47"/>
  <c r="AA18" i="47" s="1"/>
  <c r="R20" i="61"/>
  <c r="Z10" i="58"/>
  <c r="T6" i="61"/>
  <c r="AA6" i="61" s="1"/>
  <c r="R10" i="48"/>
  <c r="T30" i="56"/>
  <c r="AA30" i="56" s="1"/>
  <c r="T6" i="55"/>
  <c r="AA6" i="55" s="1"/>
  <c r="T6" i="53"/>
  <c r="AA6" i="53" s="1"/>
  <c r="T6" i="51"/>
  <c r="AA6" i="51" s="1"/>
  <c r="T6" i="49"/>
  <c r="AA6" i="49" s="1"/>
  <c r="T22" i="48"/>
  <c r="AA22" i="48" s="1"/>
  <c r="T6" i="52"/>
  <c r="AA6" i="52" s="1"/>
  <c r="T6" i="50"/>
  <c r="T22" i="49"/>
  <c r="AA22" i="49" s="1"/>
  <c r="Z8" i="59"/>
  <c r="T27" i="59"/>
  <c r="AA27" i="59" s="1"/>
  <c r="T20" i="58"/>
  <c r="AA20" i="58" s="1"/>
  <c r="T12" i="56"/>
  <c r="AA12" i="56" s="1"/>
  <c r="T27" i="50"/>
  <c r="AA27" i="50" s="1"/>
  <c r="Y33" i="44"/>
  <c r="Y23" i="56"/>
  <c r="R12" i="59"/>
  <c r="T12" i="59" s="1"/>
  <c r="AA12" i="59" s="1"/>
  <c r="Y11" i="58"/>
  <c r="T27" i="57"/>
  <c r="AA27" i="57" s="1"/>
  <c r="R17" i="52"/>
  <c r="R9" i="52"/>
  <c r="T29" i="48"/>
  <c r="AA29" i="48" s="1"/>
  <c r="R11" i="48"/>
  <c r="T11" i="48" s="1"/>
  <c r="AA11" i="48" s="1"/>
  <c r="R31" i="47"/>
  <c r="Y31" i="47" s="1"/>
  <c r="U12" i="23"/>
  <c r="U12" i="24" s="1"/>
  <c r="Y3" i="54"/>
  <c r="Z25" i="58"/>
  <c r="R25" i="58"/>
  <c r="Y25" i="58" s="1"/>
  <c r="Z33" i="58"/>
  <c r="R33" i="58"/>
  <c r="Z21" i="56"/>
  <c r="R21" i="56"/>
  <c r="T21" i="56" s="1"/>
  <c r="AA21" i="56" s="1"/>
  <c r="Z5" i="55"/>
  <c r="R5" i="55"/>
  <c r="Z12" i="52"/>
  <c r="R12" i="52"/>
  <c r="Z20" i="52"/>
  <c r="R20" i="52"/>
  <c r="Z29" i="52"/>
  <c r="R29" i="52"/>
  <c r="T29" i="52" s="1"/>
  <c r="AA29" i="52" s="1"/>
  <c r="R28" i="50"/>
  <c r="Z28" i="50"/>
  <c r="Z29" i="50"/>
  <c r="R29" i="50"/>
  <c r="Z31" i="49"/>
  <c r="R31" i="49"/>
  <c r="Z23" i="48"/>
  <c r="R23" i="48"/>
  <c r="T15" i="44"/>
  <c r="AA15" i="44" s="1"/>
  <c r="T11" i="61"/>
  <c r="AA11" i="61" s="1"/>
  <c r="R24" i="61"/>
  <c r="T24" i="61" s="1"/>
  <c r="AA24" i="61" s="1"/>
  <c r="Q12" i="29"/>
  <c r="X12" i="29" s="1"/>
  <c r="T22" i="46"/>
  <c r="AA22" i="46" s="1"/>
  <c r="T22" i="45"/>
  <c r="AA22" i="45" s="1"/>
  <c r="Y26" i="57"/>
  <c r="T6" i="54"/>
  <c r="AA6" i="54" s="1"/>
  <c r="O20" i="29"/>
  <c r="Y20" i="57"/>
  <c r="R18" i="48"/>
  <c r="Y25" i="44"/>
  <c r="R16" i="59"/>
  <c r="T16" i="59" s="1"/>
  <c r="AA16" i="59" s="1"/>
  <c r="R7" i="53"/>
  <c r="R13" i="47"/>
  <c r="Y3" i="49"/>
  <c r="T3" i="49"/>
  <c r="AA3" i="49" s="1"/>
  <c r="N11" i="24"/>
  <c r="Y17" i="57"/>
  <c r="Y3" i="53"/>
  <c r="T3" i="53"/>
  <c r="AA3" i="53" s="1"/>
  <c r="T31" i="52"/>
  <c r="AA31" i="52" s="1"/>
  <c r="AJ12" i="23"/>
  <c r="AJ12" i="24" s="1"/>
  <c r="B12" i="23"/>
  <c r="I12" i="23"/>
  <c r="I12" i="24" s="1"/>
  <c r="AD12" i="23"/>
  <c r="AD12" i="24" s="1"/>
  <c r="S12" i="23"/>
  <c r="S12" i="24" s="1"/>
  <c r="H12" i="23"/>
  <c r="H12" i="24" s="1"/>
  <c r="AM15" i="24"/>
  <c r="C15" i="23"/>
  <c r="C15" i="24" s="1"/>
  <c r="AK15" i="24" s="1"/>
  <c r="M15" i="23"/>
  <c r="M15" i="24" s="1"/>
  <c r="P15" i="23"/>
  <c r="P15" i="24" s="1"/>
  <c r="Q15" i="23"/>
  <c r="Q15" i="24" s="1"/>
  <c r="Q44" i="24" s="1"/>
  <c r="R15" i="23"/>
  <c r="R15" i="24" s="1"/>
  <c r="S15" i="23"/>
  <c r="S15" i="24" s="1"/>
  <c r="Z15" i="23"/>
  <c r="Z15" i="24" s="1"/>
  <c r="AB15" i="23"/>
  <c r="AB15" i="24" s="1"/>
  <c r="V15" i="23"/>
  <c r="V15" i="24" s="1"/>
  <c r="X15" i="23"/>
  <c r="X15" i="24" s="1"/>
  <c r="AA15" i="23"/>
  <c r="AA15" i="24" s="1"/>
  <c r="AJ15" i="23"/>
  <c r="AJ15" i="24" s="1"/>
  <c r="E15" i="23"/>
  <c r="E15" i="24" s="1"/>
  <c r="F15" i="23"/>
  <c r="F15" i="24" s="1"/>
  <c r="G15" i="23"/>
  <c r="G15" i="24" s="1"/>
  <c r="H15" i="23"/>
  <c r="H15" i="24" s="1"/>
  <c r="L15" i="23"/>
  <c r="L15" i="24" s="1"/>
  <c r="N15" i="23"/>
  <c r="N15" i="24" s="1"/>
  <c r="O15" i="23"/>
  <c r="O15" i="24" s="1"/>
  <c r="AF15" i="23"/>
  <c r="AF15" i="24" s="1"/>
  <c r="AM19" i="24"/>
  <c r="AI19" i="23"/>
  <c r="AI19" i="24" s="1"/>
  <c r="R19" i="23"/>
  <c r="R19" i="24" s="1"/>
  <c r="AF19" i="23"/>
  <c r="AF19" i="24" s="1"/>
  <c r="Y19" i="23"/>
  <c r="Y19" i="24" s="1"/>
  <c r="AA19" i="23"/>
  <c r="AA19" i="24" s="1"/>
  <c r="U19" i="23"/>
  <c r="U19" i="24" s="1"/>
  <c r="P19" i="23"/>
  <c r="P19" i="24" s="1"/>
  <c r="K19" i="23"/>
  <c r="K19" i="24" s="1"/>
  <c r="E19" i="23"/>
  <c r="E19" i="24" s="1"/>
  <c r="AJ19" i="23"/>
  <c r="AJ19" i="24" s="1"/>
  <c r="Z19" i="23"/>
  <c r="Z19" i="24" s="1"/>
  <c r="F19" i="23"/>
  <c r="F19" i="24" s="1"/>
  <c r="W19" i="23"/>
  <c r="W19" i="24" s="1"/>
  <c r="Q19" i="23"/>
  <c r="Q19" i="24" s="1"/>
  <c r="L19" i="23"/>
  <c r="L19" i="24" s="1"/>
  <c r="G19" i="23"/>
  <c r="G19" i="24" s="1"/>
  <c r="AC19" i="23"/>
  <c r="AC19" i="24" s="1"/>
  <c r="B23" i="23"/>
  <c r="U23" i="23"/>
  <c r="U23" i="24" s="1"/>
  <c r="I23" i="23"/>
  <c r="I23" i="24" s="1"/>
  <c r="J23" i="23"/>
  <c r="J23" i="24" s="1"/>
  <c r="N23" i="23"/>
  <c r="N23" i="24" s="1"/>
  <c r="T23" i="23"/>
  <c r="T23" i="24" s="1"/>
  <c r="W23" i="23"/>
  <c r="W23" i="24" s="1"/>
  <c r="X23" i="23"/>
  <c r="X23" i="24" s="1"/>
  <c r="Y23" i="23"/>
  <c r="Y23" i="24" s="1"/>
  <c r="Z23" i="23"/>
  <c r="Z23" i="24" s="1"/>
  <c r="AA23" i="23"/>
  <c r="AA23" i="24" s="1"/>
  <c r="AB23" i="23"/>
  <c r="AB23" i="24" s="1"/>
  <c r="AJ23" i="23"/>
  <c r="AJ23" i="24" s="1"/>
  <c r="M23" i="23"/>
  <c r="M23" i="24" s="1"/>
  <c r="S23" i="23"/>
  <c r="S23" i="24" s="1"/>
  <c r="V23" i="23"/>
  <c r="V23" i="24" s="1"/>
  <c r="AD23" i="23"/>
  <c r="AD23" i="24" s="1"/>
  <c r="AE23" i="23"/>
  <c r="AE23" i="24" s="1"/>
  <c r="AE27" i="23"/>
  <c r="AE27" i="24" s="1"/>
  <c r="AM27" i="24"/>
  <c r="F27" i="23"/>
  <c r="F27" i="24" s="1"/>
  <c r="AJ27" i="23"/>
  <c r="AJ27" i="24" s="1"/>
  <c r="N31" i="23"/>
  <c r="N31" i="24" s="1"/>
  <c r="AJ31" i="23"/>
  <c r="AJ31" i="24" s="1"/>
  <c r="C35" i="23"/>
  <c r="C35" i="24" s="1"/>
  <c r="F35" i="23"/>
  <c r="F35" i="24" s="1"/>
  <c r="L35" i="23"/>
  <c r="L35" i="24" s="1"/>
  <c r="Q35" i="23"/>
  <c r="Q35" i="24" s="1"/>
  <c r="R35" i="23"/>
  <c r="R35" i="24" s="1"/>
  <c r="S35" i="23"/>
  <c r="S35" i="24" s="1"/>
  <c r="E35" i="23"/>
  <c r="E35" i="24" s="1"/>
  <c r="G35" i="23"/>
  <c r="G35" i="24" s="1"/>
  <c r="U35" i="23"/>
  <c r="U35" i="24" s="1"/>
  <c r="V35" i="23"/>
  <c r="V35" i="24" s="1"/>
  <c r="X35" i="23"/>
  <c r="X35" i="24" s="1"/>
  <c r="AA35" i="23"/>
  <c r="AA35" i="24" s="1"/>
  <c r="AB35" i="23"/>
  <c r="AB35" i="24" s="1"/>
  <c r="AD35" i="23"/>
  <c r="AD35" i="24" s="1"/>
  <c r="AJ35" i="23"/>
  <c r="AJ35" i="24" s="1"/>
  <c r="D35" i="23"/>
  <c r="D35" i="24" s="1"/>
  <c r="J35" i="23"/>
  <c r="J35" i="24" s="1"/>
  <c r="T35" i="23"/>
  <c r="T35" i="24" s="1"/>
  <c r="W35" i="23"/>
  <c r="W35" i="24" s="1"/>
  <c r="Y35" i="23"/>
  <c r="Y35" i="24" s="1"/>
  <c r="Z35" i="23"/>
  <c r="Z35" i="24" s="1"/>
  <c r="AF35" i="23"/>
  <c r="AF35" i="24" s="1"/>
  <c r="AC35" i="23"/>
  <c r="AC35" i="24" s="1"/>
  <c r="B39" i="23"/>
  <c r="O39" i="23"/>
  <c r="O39" i="24" s="1"/>
  <c r="X39" i="23"/>
  <c r="X39" i="24" s="1"/>
  <c r="AA39" i="23"/>
  <c r="AA39" i="24" s="1"/>
  <c r="J39" i="23"/>
  <c r="J39" i="24" s="1"/>
  <c r="T39" i="23"/>
  <c r="T39" i="24" s="1"/>
  <c r="Y39" i="23"/>
  <c r="Y39" i="24" s="1"/>
  <c r="AC39" i="23"/>
  <c r="AC39" i="24" s="1"/>
  <c r="AJ39" i="23"/>
  <c r="AJ39" i="24" s="1"/>
  <c r="R20" i="60"/>
  <c r="Z20" i="60"/>
  <c r="Z5" i="53"/>
  <c r="R5" i="53"/>
  <c r="Y5" i="53" s="1"/>
  <c r="Z13" i="53"/>
  <c r="R13" i="53"/>
  <c r="Y13" i="53" s="1"/>
  <c r="Z20" i="53"/>
  <c r="R20" i="53"/>
  <c r="Z21" i="53"/>
  <c r="R21" i="53"/>
  <c r="Z20" i="51"/>
  <c r="R20" i="51"/>
  <c r="Z15" i="50"/>
  <c r="R15" i="50"/>
  <c r="Z33" i="48"/>
  <c r="R33" i="48"/>
  <c r="Y7" i="59"/>
  <c r="R28" i="61"/>
  <c r="R12" i="61"/>
  <c r="R16" i="61"/>
  <c r="R6" i="59"/>
  <c r="R15" i="51"/>
  <c r="Z19" i="60"/>
  <c r="AJ11" i="23"/>
  <c r="Z11" i="60"/>
  <c r="Z23" i="60"/>
  <c r="AJ40" i="23"/>
  <c r="AJ40" i="24" s="1"/>
  <c r="AJ36" i="23"/>
  <c r="AJ36" i="24" s="1"/>
  <c r="AJ32" i="23"/>
  <c r="AJ32" i="24" s="1"/>
  <c r="AJ28" i="23"/>
  <c r="AJ28" i="24" s="1"/>
  <c r="AJ24" i="23"/>
  <c r="AJ24" i="24" s="1"/>
  <c r="AJ20" i="23"/>
  <c r="AJ20" i="24" s="1"/>
  <c r="AJ16" i="23"/>
  <c r="AJ16" i="24" s="1"/>
  <c r="AJ37" i="23"/>
  <c r="AJ37" i="24" s="1"/>
  <c r="AJ33" i="23"/>
  <c r="AJ33" i="24" s="1"/>
  <c r="AJ29" i="23"/>
  <c r="AJ29" i="24" s="1"/>
  <c r="AJ25" i="23"/>
  <c r="AJ21" i="23"/>
  <c r="AJ21" i="24" s="1"/>
  <c r="AJ17" i="23"/>
  <c r="AJ17" i="24" s="1"/>
  <c r="AJ13" i="23"/>
  <c r="AJ13" i="24" s="1"/>
  <c r="Y15" i="59"/>
  <c r="T15" i="59"/>
  <c r="AA15" i="59" s="1"/>
  <c r="T5" i="52"/>
  <c r="AA5" i="52" s="1"/>
  <c r="Y5" i="52"/>
  <c r="T29" i="46"/>
  <c r="AA29" i="46" s="1"/>
  <c r="Y29" i="46"/>
  <c r="R32" i="47"/>
  <c r="Z32" i="47"/>
  <c r="R3" i="46"/>
  <c r="Z3" i="46"/>
  <c r="Z19" i="46"/>
  <c r="R19" i="46"/>
  <c r="W9" i="29"/>
  <c r="O9" i="29"/>
  <c r="T18" i="45"/>
  <c r="AA18" i="45" s="1"/>
  <c r="Y18" i="45"/>
  <c r="Y33" i="60"/>
  <c r="T33" i="60"/>
  <c r="AA33" i="60" s="1"/>
  <c r="T3" i="52"/>
  <c r="AA3" i="52" s="1"/>
  <c r="Y3" i="52"/>
  <c r="Z25" i="60"/>
  <c r="R25" i="60"/>
  <c r="Z17" i="60"/>
  <c r="R17" i="60"/>
  <c r="T13" i="60"/>
  <c r="AA13" i="60" s="1"/>
  <c r="Y13" i="60"/>
  <c r="R9" i="60"/>
  <c r="Z9" i="60"/>
  <c r="R6" i="60"/>
  <c r="Z6" i="60"/>
  <c r="Z5" i="58"/>
  <c r="R5" i="58"/>
  <c r="R13" i="51"/>
  <c r="Z13" i="51"/>
  <c r="R32" i="49"/>
  <c r="Z32" i="49"/>
  <c r="Y24" i="48"/>
  <c r="T24" i="48"/>
  <c r="AA24" i="48" s="1"/>
  <c r="Z26" i="48"/>
  <c r="R26" i="48"/>
  <c r="Y32" i="48"/>
  <c r="T32" i="48"/>
  <c r="AA32" i="48" s="1"/>
  <c r="Z3" i="47"/>
  <c r="R3" i="47"/>
  <c r="R21" i="46"/>
  <c r="Z21" i="46"/>
  <c r="Z28" i="46"/>
  <c r="R28" i="46"/>
  <c r="Z10" i="45"/>
  <c r="R10" i="45"/>
  <c r="T10" i="45" s="1"/>
  <c r="AA10" i="45" s="1"/>
  <c r="Z11" i="45"/>
  <c r="R11" i="45"/>
  <c r="R32" i="45"/>
  <c r="Z32" i="45"/>
  <c r="Z6" i="44"/>
  <c r="R6" i="44"/>
  <c r="Z28" i="44"/>
  <c r="R28" i="44"/>
  <c r="W31" i="29"/>
  <c r="O31" i="29"/>
  <c r="V31" i="29" s="1"/>
  <c r="Z8" i="61"/>
  <c r="R8" i="61"/>
  <c r="T30" i="55"/>
  <c r="AA30" i="55" s="1"/>
  <c r="T28" i="52"/>
  <c r="AA28" i="52" s="1"/>
  <c r="Y7" i="61"/>
  <c r="S36" i="61"/>
  <c r="R4" i="46"/>
  <c r="T21" i="47"/>
  <c r="AA21" i="47" s="1"/>
  <c r="R17" i="59"/>
  <c r="T13" i="45"/>
  <c r="AA13" i="45" s="1"/>
  <c r="Y5" i="62"/>
  <c r="Y13" i="62"/>
  <c r="Y21" i="62"/>
  <c r="Y8" i="62"/>
  <c r="Y16" i="62"/>
  <c r="T33" i="62"/>
  <c r="AA33" i="62" s="1"/>
  <c r="Q25" i="29"/>
  <c r="X25" i="29" s="1"/>
  <c r="Y3" i="59"/>
  <c r="Z18" i="59"/>
  <c r="Z15" i="59"/>
  <c r="Q34" i="29"/>
  <c r="X34" i="29" s="1"/>
  <c r="T20" i="47"/>
  <c r="AA20" i="47" s="1"/>
  <c r="T10" i="53"/>
  <c r="AA10" i="53" s="1"/>
  <c r="Y10" i="53"/>
  <c r="Y3" i="48"/>
  <c r="T3" i="48"/>
  <c r="AA3" i="48" s="1"/>
  <c r="Y17" i="45"/>
  <c r="T17" i="45"/>
  <c r="AA17" i="45" s="1"/>
  <c r="Y3" i="44"/>
  <c r="T3" i="44"/>
  <c r="AA3" i="44" s="1"/>
  <c r="Z14" i="59"/>
  <c r="R14" i="59"/>
  <c r="Z4" i="55"/>
  <c r="R4" i="55"/>
  <c r="T14" i="55"/>
  <c r="AA14" i="55" s="1"/>
  <c r="Y14" i="55"/>
  <c r="Z11" i="51"/>
  <c r="R11" i="51"/>
  <c r="Z27" i="46"/>
  <c r="R27" i="46"/>
  <c r="Z25" i="45"/>
  <c r="R25" i="45"/>
  <c r="T15" i="51"/>
  <c r="AA15" i="51" s="1"/>
  <c r="Y15" i="51"/>
  <c r="Y33" i="50"/>
  <c r="Y3" i="50"/>
  <c r="T3" i="50"/>
  <c r="AA3" i="50" s="1"/>
  <c r="T9" i="48"/>
  <c r="AA9" i="48" s="1"/>
  <c r="Y9" i="48"/>
  <c r="T29" i="60"/>
  <c r="AA29" i="60" s="1"/>
  <c r="Y29" i="60"/>
  <c r="R8" i="54"/>
  <c r="Z8" i="54"/>
  <c r="R16" i="54"/>
  <c r="Z16" i="54"/>
  <c r="R24" i="53"/>
  <c r="Z24" i="53"/>
  <c r="R32" i="53"/>
  <c r="Z32" i="53"/>
  <c r="R32" i="52"/>
  <c r="Z32" i="52"/>
  <c r="Z33" i="52"/>
  <c r="R33" i="52"/>
  <c r="Z7" i="51"/>
  <c r="R7" i="51"/>
  <c r="Z25" i="51"/>
  <c r="R25" i="51"/>
  <c r="R32" i="51"/>
  <c r="Z32" i="51"/>
  <c r="Z10" i="50"/>
  <c r="R10" i="50"/>
  <c r="Z11" i="50"/>
  <c r="R11" i="50"/>
  <c r="T11" i="50" s="1"/>
  <c r="AA11" i="50" s="1"/>
  <c r="Z19" i="50"/>
  <c r="R19" i="50"/>
  <c r="T32" i="50"/>
  <c r="AA32" i="50" s="1"/>
  <c r="Y32" i="50"/>
  <c r="T24" i="47"/>
  <c r="AA24" i="47" s="1"/>
  <c r="Y24" i="47"/>
  <c r="Z23" i="46"/>
  <c r="R23" i="46"/>
  <c r="Z12" i="45"/>
  <c r="R12" i="45"/>
  <c r="Y12" i="45" s="1"/>
  <c r="W29" i="29"/>
  <c r="O29" i="29"/>
  <c r="O22" i="29"/>
  <c r="W22" i="29"/>
  <c r="O18" i="29"/>
  <c r="W18" i="29"/>
  <c r="O14" i="29"/>
  <c r="W14" i="29"/>
  <c r="Z18" i="61"/>
  <c r="R18" i="61"/>
  <c r="Y9" i="59"/>
  <c r="Z7" i="61"/>
  <c r="Y19" i="62"/>
  <c r="Y26" i="62"/>
  <c r="Y16" i="56"/>
  <c r="T12" i="51"/>
  <c r="AA12" i="51" s="1"/>
  <c r="P37" i="29"/>
  <c r="T4" i="56"/>
  <c r="AA4" i="56" s="1"/>
  <c r="T7" i="56"/>
  <c r="AA7" i="56" s="1"/>
  <c r="T7" i="48"/>
  <c r="AA7" i="48" s="1"/>
  <c r="Y31" i="60"/>
  <c r="T31" i="60"/>
  <c r="AA31" i="60" s="1"/>
  <c r="R13" i="59"/>
  <c r="Z13" i="59"/>
  <c r="T18" i="59"/>
  <c r="AA18" i="59" s="1"/>
  <c r="Y18" i="59"/>
  <c r="R3" i="58"/>
  <c r="T3" i="58" s="1"/>
  <c r="S36" i="58"/>
  <c r="Z3" i="58"/>
  <c r="R10" i="51"/>
  <c r="Z10" i="51"/>
  <c r="R26" i="46"/>
  <c r="Z26" i="46"/>
  <c r="R24" i="45"/>
  <c r="Z24" i="45"/>
  <c r="Y29" i="56"/>
  <c r="T29" i="56"/>
  <c r="AA29" i="56" s="1"/>
  <c r="T21" i="54"/>
  <c r="AA21" i="54" s="1"/>
  <c r="Y21" i="54"/>
  <c r="T19" i="52"/>
  <c r="AA19" i="52" s="1"/>
  <c r="T29" i="45"/>
  <c r="AA29" i="45" s="1"/>
  <c r="Y29" i="45"/>
  <c r="Z33" i="59"/>
  <c r="R33" i="59"/>
  <c r="Z8" i="58"/>
  <c r="R8" i="58"/>
  <c r="Z9" i="58"/>
  <c r="R9" i="58"/>
  <c r="Z19" i="58"/>
  <c r="R19" i="58"/>
  <c r="Z28" i="58"/>
  <c r="R28" i="58"/>
  <c r="Z7" i="57"/>
  <c r="R7" i="57"/>
  <c r="Z28" i="57"/>
  <c r="R28" i="57"/>
  <c r="Z19" i="56"/>
  <c r="R19" i="56"/>
  <c r="Y19" i="56" s="1"/>
  <c r="R26" i="56"/>
  <c r="Z26" i="56"/>
  <c r="Z3" i="55"/>
  <c r="R3" i="55"/>
  <c r="Z9" i="51"/>
  <c r="R9" i="51"/>
  <c r="Z20" i="50"/>
  <c r="R20" i="50"/>
  <c r="Y20" i="50" s="1"/>
  <c r="T30" i="47"/>
  <c r="AA30" i="47" s="1"/>
  <c r="Y30" i="47"/>
  <c r="R25" i="46"/>
  <c r="Z25" i="46"/>
  <c r="W11" i="29"/>
  <c r="O11" i="29"/>
  <c r="Z19" i="61"/>
  <c r="R19" i="61"/>
  <c r="R30" i="62"/>
  <c r="R29" i="62"/>
  <c r="R28" i="62"/>
  <c r="T28" i="62" s="1"/>
  <c r="AA28" i="62" s="1"/>
  <c r="R27" i="62"/>
  <c r="Y27" i="62" s="1"/>
  <c r="Z14" i="55"/>
  <c r="Y3" i="60"/>
  <c r="Y26" i="59"/>
  <c r="Y29" i="49"/>
  <c r="Y5" i="49"/>
  <c r="Z7" i="59"/>
  <c r="Z20" i="47"/>
  <c r="R24" i="44"/>
  <c r="T17" i="55"/>
  <c r="AA17" i="55" s="1"/>
  <c r="T17" i="49"/>
  <c r="AA17" i="49" s="1"/>
  <c r="AO48" i="24"/>
  <c r="R25" i="59"/>
  <c r="Y25" i="59" s="1"/>
  <c r="AC25" i="24"/>
  <c r="AG33" i="23"/>
  <c r="AG33" i="24" s="1"/>
  <c r="AH33" i="23"/>
  <c r="AH33" i="24" s="1"/>
  <c r="AM37" i="24"/>
  <c r="W37" i="23"/>
  <c r="W37" i="24" s="1"/>
  <c r="G33" i="23"/>
  <c r="G33" i="24" s="1"/>
  <c r="AF29" i="23"/>
  <c r="AF29" i="24" s="1"/>
  <c r="AE29" i="23"/>
  <c r="AE29" i="24" s="1"/>
  <c r="T17" i="23"/>
  <c r="T17" i="24" s="1"/>
  <c r="M25" i="23"/>
  <c r="D25" i="23"/>
  <c r="D29" i="23"/>
  <c r="D29" i="24" s="1"/>
  <c r="N29" i="23"/>
  <c r="N29" i="24" s="1"/>
  <c r="AD21" i="23"/>
  <c r="AD21" i="24" s="1"/>
  <c r="AE25" i="23"/>
  <c r="AE25" i="24" s="1"/>
  <c r="L21" i="23"/>
  <c r="L21" i="24" s="1"/>
  <c r="F21" i="23"/>
  <c r="F21" i="24" s="1"/>
  <c r="AO42" i="24"/>
  <c r="AB33" i="23"/>
  <c r="AB33" i="24" s="1"/>
  <c r="AB25" i="23"/>
  <c r="AA33" i="23"/>
  <c r="AA33" i="24" s="1"/>
  <c r="Y29" i="23"/>
  <c r="Y29" i="24" s="1"/>
  <c r="X33" i="23"/>
  <c r="X33" i="24" s="1"/>
  <c r="X25" i="23"/>
  <c r="X25" i="24" s="1"/>
  <c r="R29" i="23"/>
  <c r="R29" i="24" s="1"/>
  <c r="J33" i="23"/>
  <c r="J33" i="24" s="1"/>
  <c r="F33" i="23"/>
  <c r="F33" i="24" s="1"/>
  <c r="AI23" i="23"/>
  <c r="AI23" i="24" s="1"/>
  <c r="B37" i="23"/>
  <c r="K33" i="23"/>
  <c r="K33" i="24" s="1"/>
  <c r="V29" i="23"/>
  <c r="V29" i="24" s="1"/>
  <c r="Y25" i="23"/>
  <c r="Y49" i="23" s="1"/>
  <c r="S17" i="23"/>
  <c r="S17" i="24" s="1"/>
  <c r="G13" i="23"/>
  <c r="G13" i="24" s="1"/>
  <c r="AN17" i="23"/>
  <c r="AQ17" i="23" s="1"/>
  <c r="AD44" i="24"/>
  <c r="H33" i="23"/>
  <c r="H33" i="24" s="1"/>
  <c r="AN31" i="23"/>
  <c r="AQ31" i="23" s="1"/>
  <c r="Q17" i="23"/>
  <c r="Q17" i="24" s="1"/>
  <c r="P25" i="23"/>
  <c r="P25" i="24" s="1"/>
  <c r="J25" i="23"/>
  <c r="M29" i="23"/>
  <c r="M29" i="24" s="1"/>
  <c r="H21" i="23"/>
  <c r="H21" i="24" s="1"/>
  <c r="Y21" i="23"/>
  <c r="Y21" i="24" s="1"/>
  <c r="R21" i="23"/>
  <c r="R21" i="24" s="1"/>
  <c r="AN28" i="23"/>
  <c r="AQ28" i="23" s="1"/>
  <c r="AN11" i="23"/>
  <c r="AQ11" i="23" s="1"/>
  <c r="AA21" i="23"/>
  <c r="AA21" i="24" s="1"/>
  <c r="W21" i="23"/>
  <c r="W21" i="24" s="1"/>
  <c r="W25" i="23"/>
  <c r="V17" i="23"/>
  <c r="V17" i="24" s="1"/>
  <c r="V25" i="23"/>
  <c r="V25" i="24" s="1"/>
  <c r="S29" i="23"/>
  <c r="S29" i="24" s="1"/>
  <c r="L33" i="23"/>
  <c r="L33" i="24" s="1"/>
  <c r="I21" i="23"/>
  <c r="I21" i="24" s="1"/>
  <c r="D33" i="23"/>
  <c r="D33" i="24" s="1"/>
  <c r="AI35" i="23"/>
  <c r="AI35" i="24" s="1"/>
  <c r="AI11" i="23"/>
  <c r="AD17" i="23"/>
  <c r="AD17" i="24" s="1"/>
  <c r="L17" i="23"/>
  <c r="L17" i="24" s="1"/>
  <c r="N25" i="23"/>
  <c r="N25" i="24" s="1"/>
  <c r="C25" i="23"/>
  <c r="C25" i="24" s="1"/>
  <c r="G29" i="23"/>
  <c r="G29" i="24" s="1"/>
  <c r="AM29" i="24"/>
  <c r="E21" i="23"/>
  <c r="E21" i="24" s="1"/>
  <c r="X21" i="23"/>
  <c r="X21" i="24" s="1"/>
  <c r="Q21" i="23"/>
  <c r="Q21" i="24" s="1"/>
  <c r="AN21" i="23"/>
  <c r="AQ21" i="23" s="1"/>
  <c r="AA37" i="23"/>
  <c r="AA37" i="24" s="1"/>
  <c r="Z21" i="23"/>
  <c r="Z21" i="24" s="1"/>
  <c r="U21" i="23"/>
  <c r="U21" i="24" s="1"/>
  <c r="N17" i="23"/>
  <c r="N17" i="24" s="1"/>
  <c r="AO44" i="23"/>
  <c r="AI39" i="23"/>
  <c r="AI39" i="24" s="1"/>
  <c r="AI15" i="23"/>
  <c r="AI15" i="24" s="1"/>
  <c r="AG28" i="23"/>
  <c r="AG28" i="24" s="1"/>
  <c r="AH51" i="22"/>
  <c r="AH52" i="22" s="1"/>
  <c r="AH53" i="22" s="1"/>
  <c r="Z40" i="23"/>
  <c r="Z40" i="24" s="1"/>
  <c r="I40" i="23"/>
  <c r="I40" i="24" s="1"/>
  <c r="AD40" i="23"/>
  <c r="AD40" i="24" s="1"/>
  <c r="AB51" i="22"/>
  <c r="AB52" i="22" s="1"/>
  <c r="AB53" i="22" s="1"/>
  <c r="L28" i="23"/>
  <c r="L28" i="24" s="1"/>
  <c r="B28" i="24"/>
  <c r="J32" i="23"/>
  <c r="J32" i="24" s="1"/>
  <c r="F12" i="23"/>
  <c r="F12" i="24" s="1"/>
  <c r="AL31" i="22"/>
  <c r="AD28" i="23"/>
  <c r="AD28" i="24" s="1"/>
  <c r="AP40" i="22"/>
  <c r="AP32" i="22"/>
  <c r="AL40" i="22"/>
  <c r="AL32" i="22"/>
  <c r="AB40" i="23"/>
  <c r="AB40" i="24" s="1"/>
  <c r="AA28" i="23"/>
  <c r="AA28" i="24" s="1"/>
  <c r="W36" i="23"/>
  <c r="W36" i="24" s="1"/>
  <c r="V32" i="23"/>
  <c r="V32" i="24" s="1"/>
  <c r="T36" i="23"/>
  <c r="T36" i="24" s="1"/>
  <c r="P40" i="23"/>
  <c r="P40" i="24" s="1"/>
  <c r="P28" i="23"/>
  <c r="P28" i="24" s="1"/>
  <c r="O36" i="23"/>
  <c r="O36" i="24" s="1"/>
  <c r="N20" i="23"/>
  <c r="N20" i="24" s="1"/>
  <c r="AE12" i="23"/>
  <c r="AE12" i="24" s="1"/>
  <c r="AG40" i="23"/>
  <c r="AG40" i="24" s="1"/>
  <c r="AG29" i="23"/>
  <c r="AG29" i="24" s="1"/>
  <c r="AG24" i="23"/>
  <c r="AG24" i="24" s="1"/>
  <c r="AG20" i="23"/>
  <c r="AG20" i="24" s="1"/>
  <c r="AG16" i="23"/>
  <c r="AG16" i="24" s="1"/>
  <c r="AH25" i="23"/>
  <c r="AH17" i="23"/>
  <c r="AH17" i="24" s="1"/>
  <c r="AG51" i="22"/>
  <c r="AG52" i="22" s="1"/>
  <c r="AG53" i="22" s="1"/>
  <c r="AH36" i="23"/>
  <c r="AH36" i="24" s="1"/>
  <c r="AH12" i="23"/>
  <c r="AH12" i="24" s="1"/>
  <c r="B18" i="24"/>
  <c r="AF40" i="23"/>
  <c r="AF40" i="24" s="1"/>
  <c r="J40" i="23"/>
  <c r="J40" i="24" s="1"/>
  <c r="D40" i="23"/>
  <c r="D40" i="24" s="1"/>
  <c r="N37" i="23"/>
  <c r="N37" i="24" s="1"/>
  <c r="V40" i="23"/>
  <c r="V40" i="24" s="1"/>
  <c r="X40" i="23"/>
  <c r="X40" i="24" s="1"/>
  <c r="AA40" i="23"/>
  <c r="AA40" i="24" s="1"/>
  <c r="U33" i="23"/>
  <c r="U33" i="24" s="1"/>
  <c r="C33" i="23"/>
  <c r="C33" i="24" s="1"/>
  <c r="U29" i="23"/>
  <c r="U29" i="24" s="1"/>
  <c r="E16" i="23"/>
  <c r="E16" i="24" s="1"/>
  <c r="B33" i="24"/>
  <c r="W51" i="22"/>
  <c r="W52" i="22" s="1"/>
  <c r="W53" i="22" s="1"/>
  <c r="O51" i="22"/>
  <c r="O52" i="22" s="1"/>
  <c r="O53" i="22" s="1"/>
  <c r="U51" i="22"/>
  <c r="U52" i="22" s="1"/>
  <c r="U58" i="22" s="1"/>
  <c r="U59" i="22" s="1"/>
  <c r="X51" i="22"/>
  <c r="X52" i="22" s="1"/>
  <c r="AE51" i="22"/>
  <c r="AE52" i="22" s="1"/>
  <c r="AE53" i="22" s="1"/>
  <c r="V51" i="22"/>
  <c r="V52" i="22" s="1"/>
  <c r="V53" i="22" s="1"/>
  <c r="D51" i="22"/>
  <c r="D52" i="22" s="1"/>
  <c r="D53" i="22" s="1"/>
  <c r="AD51" i="22"/>
  <c r="AD52" i="22" s="1"/>
  <c r="AD53" i="22" s="1"/>
  <c r="AE24" i="23"/>
  <c r="AE24" i="24" s="1"/>
  <c r="AE32" i="23"/>
  <c r="AE32" i="24" s="1"/>
  <c r="AE21" i="23"/>
  <c r="AE21" i="24" s="1"/>
  <c r="H17" i="23"/>
  <c r="H17" i="24" s="1"/>
  <c r="P17" i="23"/>
  <c r="P17" i="24" s="1"/>
  <c r="AB17" i="23"/>
  <c r="AB17" i="24" s="1"/>
  <c r="I25" i="23"/>
  <c r="I25" i="24" s="1"/>
  <c r="R25" i="23"/>
  <c r="R25" i="24" s="1"/>
  <c r="E25" i="23"/>
  <c r="E25" i="24" s="1"/>
  <c r="K25" i="23"/>
  <c r="K25" i="24" s="1"/>
  <c r="F28" i="23"/>
  <c r="F28" i="24" s="1"/>
  <c r="K28" i="23"/>
  <c r="K28" i="24" s="1"/>
  <c r="S28" i="23"/>
  <c r="S28" i="24" s="1"/>
  <c r="C29" i="23"/>
  <c r="C29" i="24" s="1"/>
  <c r="L29" i="23"/>
  <c r="L29" i="24" s="1"/>
  <c r="Q29" i="23"/>
  <c r="Q29" i="24" s="1"/>
  <c r="I32" i="23"/>
  <c r="I32" i="24" s="1"/>
  <c r="Q32" i="23"/>
  <c r="Q32" i="24" s="1"/>
  <c r="AF32" i="23"/>
  <c r="AF32" i="24" s="1"/>
  <c r="AE17" i="23"/>
  <c r="AE17" i="24" s="1"/>
  <c r="AL14" i="22"/>
  <c r="C12" i="23"/>
  <c r="C12" i="24" s="1"/>
  <c r="L12" i="23"/>
  <c r="L12" i="24" s="1"/>
  <c r="T12" i="23"/>
  <c r="T12" i="24" s="1"/>
  <c r="Y12" i="23"/>
  <c r="Y12" i="24" s="1"/>
  <c r="AL15" i="22"/>
  <c r="AC16" i="23"/>
  <c r="AC16" i="24" s="1"/>
  <c r="AL18" i="22"/>
  <c r="O20" i="23"/>
  <c r="O20" i="24" s="1"/>
  <c r="B21" i="23"/>
  <c r="K21" i="23"/>
  <c r="K21" i="24" s="1"/>
  <c r="T21" i="23"/>
  <c r="T21" i="24" s="1"/>
  <c r="AF21" i="23"/>
  <c r="AF21" i="24" s="1"/>
  <c r="P21" i="23"/>
  <c r="P21" i="24" s="1"/>
  <c r="T25" i="23"/>
  <c r="AL29" i="22"/>
  <c r="AC37" i="23"/>
  <c r="AC37" i="24" s="1"/>
  <c r="AC32" i="23"/>
  <c r="AC32" i="24" s="1"/>
  <c r="AP37" i="22"/>
  <c r="AP33" i="22"/>
  <c r="AP28" i="22"/>
  <c r="AP24" i="22"/>
  <c r="AP20" i="22"/>
  <c r="AP16" i="22"/>
  <c r="AP12" i="22"/>
  <c r="AL37" i="22"/>
  <c r="AL33" i="22"/>
  <c r="AL26" i="22"/>
  <c r="AL13" i="22"/>
  <c r="AF28" i="23"/>
  <c r="AF28" i="24" s="1"/>
  <c r="AB24" i="23"/>
  <c r="AB24" i="24" s="1"/>
  <c r="AA29" i="23"/>
  <c r="AA29" i="24" s="1"/>
  <c r="Z17" i="23"/>
  <c r="Z17" i="24" s="1"/>
  <c r="Z36" i="23"/>
  <c r="Z36" i="24" s="1"/>
  <c r="Z25" i="23"/>
  <c r="Y16" i="23"/>
  <c r="Y16" i="24" s="1"/>
  <c r="Y36" i="23"/>
  <c r="Y36" i="24" s="1"/>
  <c r="Y32" i="23"/>
  <c r="Y32" i="24" s="1"/>
  <c r="W17" i="23"/>
  <c r="W17" i="24" s="1"/>
  <c r="W32" i="23"/>
  <c r="W32" i="24" s="1"/>
  <c r="V21" i="23"/>
  <c r="V21" i="24" s="1"/>
  <c r="V33" i="23"/>
  <c r="V33" i="24" s="1"/>
  <c r="V28" i="23"/>
  <c r="V28" i="24" s="1"/>
  <c r="U36" i="23"/>
  <c r="U36" i="24" s="1"/>
  <c r="U25" i="23"/>
  <c r="T20" i="23"/>
  <c r="T20" i="24" s="1"/>
  <c r="T32" i="23"/>
  <c r="T32" i="24" s="1"/>
  <c r="S33" i="23"/>
  <c r="S33" i="24" s="1"/>
  <c r="R24" i="23"/>
  <c r="R24" i="24" s="1"/>
  <c r="R40" i="23"/>
  <c r="R40" i="24" s="1"/>
  <c r="R33" i="23"/>
  <c r="R33" i="24" s="1"/>
  <c r="Q36" i="23"/>
  <c r="Q36" i="24" s="1"/>
  <c r="Q28" i="23"/>
  <c r="Q28" i="24" s="1"/>
  <c r="P33" i="23"/>
  <c r="P33" i="24" s="1"/>
  <c r="O16" i="23"/>
  <c r="O16" i="24" s="1"/>
  <c r="O37" i="23"/>
  <c r="O37" i="24" s="1"/>
  <c r="N32" i="23"/>
  <c r="N32" i="24" s="1"/>
  <c r="M36" i="23"/>
  <c r="M36" i="24" s="1"/>
  <c r="L36" i="23"/>
  <c r="L36" i="24" s="1"/>
  <c r="K12" i="23"/>
  <c r="K12" i="24" s="1"/>
  <c r="H36" i="23"/>
  <c r="H36" i="24" s="1"/>
  <c r="G17" i="23"/>
  <c r="G17" i="24" s="1"/>
  <c r="G12" i="23"/>
  <c r="G12" i="24" s="1"/>
  <c r="F17" i="23"/>
  <c r="F17" i="24" s="1"/>
  <c r="E32" i="23"/>
  <c r="E32" i="24" s="1"/>
  <c r="C21" i="23"/>
  <c r="C21" i="24" s="1"/>
  <c r="C36" i="23"/>
  <c r="C36" i="24" s="1"/>
  <c r="AH32" i="23"/>
  <c r="AH32" i="24" s="1"/>
  <c r="Z32" i="23"/>
  <c r="Z32" i="24" s="1"/>
  <c r="AP50" i="22"/>
  <c r="F51" i="22"/>
  <c r="F52" i="22" s="1"/>
  <c r="F53" i="22" s="1"/>
  <c r="Z51" i="22"/>
  <c r="Z52" i="22" s="1"/>
  <c r="Z53" i="22" s="1"/>
  <c r="M51" i="22"/>
  <c r="M52" i="22" s="1"/>
  <c r="M53" i="22" s="1"/>
  <c r="B51" i="22"/>
  <c r="R51" i="22"/>
  <c r="R52" i="22" s="1"/>
  <c r="R53" i="22" s="1"/>
  <c r="AE40" i="23"/>
  <c r="AE40" i="24" s="1"/>
  <c r="AE36" i="23"/>
  <c r="AE36" i="24" s="1"/>
  <c r="G28" i="23"/>
  <c r="G28" i="24" s="1"/>
  <c r="Y28" i="23"/>
  <c r="Y28" i="24" s="1"/>
  <c r="B32" i="23"/>
  <c r="R32" i="23"/>
  <c r="R32" i="24" s="1"/>
  <c r="AL16" i="22"/>
  <c r="N12" i="23"/>
  <c r="N12" i="24" s="1"/>
  <c r="V12" i="23"/>
  <c r="V12" i="24" s="1"/>
  <c r="AA12" i="23"/>
  <c r="AA12" i="24" s="1"/>
  <c r="AL20" i="22"/>
  <c r="AL25" i="22"/>
  <c r="AD36" i="23"/>
  <c r="AD36" i="24" s="1"/>
  <c r="AP36" i="22"/>
  <c r="AL36" i="22"/>
  <c r="AL23" i="22"/>
  <c r="S36" i="23"/>
  <c r="S36" i="24" s="1"/>
  <c r="S32" i="23"/>
  <c r="S32" i="24" s="1"/>
  <c r="Q12" i="23"/>
  <c r="Q12" i="24" s="1"/>
  <c r="O28" i="23"/>
  <c r="O28" i="24" s="1"/>
  <c r="N40" i="23"/>
  <c r="N40" i="24" s="1"/>
  <c r="H28" i="23"/>
  <c r="H28" i="24" s="1"/>
  <c r="G40" i="23"/>
  <c r="G40" i="24" s="1"/>
  <c r="E40" i="23"/>
  <c r="E40" i="24" s="1"/>
  <c r="E28" i="23"/>
  <c r="E28" i="24" s="1"/>
  <c r="C28" i="23"/>
  <c r="C28" i="24" s="1"/>
  <c r="AG36" i="23"/>
  <c r="AG36" i="24" s="1"/>
  <c r="AG25" i="23"/>
  <c r="AG21" i="23"/>
  <c r="AG21" i="24" s="1"/>
  <c r="AG17" i="23"/>
  <c r="AG17" i="24" s="1"/>
  <c r="AG12" i="23"/>
  <c r="AG12" i="24" s="1"/>
  <c r="AH29" i="23"/>
  <c r="AH29" i="24" s="1"/>
  <c r="AH28" i="23"/>
  <c r="AH28" i="24" s="1"/>
  <c r="K40" i="23"/>
  <c r="K40" i="24" s="1"/>
  <c r="B40" i="23"/>
  <c r="Z37" i="23"/>
  <c r="Z37" i="24" s="1"/>
  <c r="B13" i="23"/>
  <c r="I37" i="23"/>
  <c r="I37" i="24" s="1"/>
  <c r="O40" i="23"/>
  <c r="O40" i="24" s="1"/>
  <c r="Z33" i="23"/>
  <c r="Z33" i="24" s="1"/>
  <c r="E33" i="23"/>
  <c r="E33" i="24" s="1"/>
  <c r="F32" i="23"/>
  <c r="F32" i="24" s="1"/>
  <c r="Z29" i="23"/>
  <c r="Z29" i="24" s="1"/>
  <c r="K51" i="22"/>
  <c r="K52" i="22" s="1"/>
  <c r="K53" i="22" s="1"/>
  <c r="Y51" i="22"/>
  <c r="Y52" i="22" s="1"/>
  <c r="Y53" i="22" s="1"/>
  <c r="L51" i="22"/>
  <c r="L52" i="22" s="1"/>
  <c r="L58" i="22" s="1"/>
  <c r="L59" i="22" s="1"/>
  <c r="AC51" i="22"/>
  <c r="AC52" i="22" s="1"/>
  <c r="AC53" i="22" s="1"/>
  <c r="G51" i="22"/>
  <c r="G52" i="22" s="1"/>
  <c r="G53" i="22" s="1"/>
  <c r="S51" i="22"/>
  <c r="S52" i="22" s="1"/>
  <c r="S53" i="22" s="1"/>
  <c r="AA51" i="22"/>
  <c r="AA52" i="22" s="1"/>
  <c r="AA53" i="22" s="1"/>
  <c r="C51" i="22"/>
  <c r="C52" i="22" s="1"/>
  <c r="C53" i="22" s="1"/>
  <c r="P51" i="22"/>
  <c r="P52" i="22" s="1"/>
  <c r="D32" i="23"/>
  <c r="D32" i="24" s="1"/>
  <c r="S25" i="23"/>
  <c r="AE33" i="23"/>
  <c r="AE33" i="24" s="1"/>
  <c r="E17" i="23"/>
  <c r="E17" i="24" s="1"/>
  <c r="M17" i="23"/>
  <c r="M17" i="24" s="1"/>
  <c r="U17" i="23"/>
  <c r="U17" i="24" s="1"/>
  <c r="L25" i="23"/>
  <c r="F25" i="23"/>
  <c r="G25" i="23"/>
  <c r="J28" i="23"/>
  <c r="J28" i="24" s="1"/>
  <c r="N28" i="23"/>
  <c r="N28" i="24" s="1"/>
  <c r="B29" i="23"/>
  <c r="H29" i="23"/>
  <c r="H29" i="24" s="1"/>
  <c r="O29" i="23"/>
  <c r="O29" i="24" s="1"/>
  <c r="G32" i="23"/>
  <c r="G32" i="24" s="1"/>
  <c r="P32" i="23"/>
  <c r="P32" i="24" s="1"/>
  <c r="X32" i="23"/>
  <c r="X32" i="24" s="1"/>
  <c r="AD29" i="23"/>
  <c r="AD29" i="24" s="1"/>
  <c r="AK44" i="22"/>
  <c r="AJ45" i="22" s="1"/>
  <c r="AJ46" i="22" s="1"/>
  <c r="AJ47" i="22" s="1"/>
  <c r="AL12" i="22"/>
  <c r="D12" i="23"/>
  <c r="D12" i="24" s="1"/>
  <c r="J12" i="23"/>
  <c r="J12" i="24" s="1"/>
  <c r="R12" i="23"/>
  <c r="R12" i="24" s="1"/>
  <c r="X12" i="23"/>
  <c r="X12" i="24" s="1"/>
  <c r="AK42" i="22"/>
  <c r="AP42" i="22" s="1"/>
  <c r="AL24" i="22"/>
  <c r="D20" i="23"/>
  <c r="D20" i="24" s="1"/>
  <c r="D21" i="23"/>
  <c r="D21" i="24" s="1"/>
  <c r="J21" i="23"/>
  <c r="J21" i="24" s="1"/>
  <c r="N21" i="23"/>
  <c r="N21" i="24" s="1"/>
  <c r="AB21" i="23"/>
  <c r="AB21" i="24" s="1"/>
  <c r="O21" i="23"/>
  <c r="O21" i="24" s="1"/>
  <c r="S21" i="23"/>
  <c r="S21" i="24" s="1"/>
  <c r="B25" i="23"/>
  <c r="AC29" i="23"/>
  <c r="AC29" i="24" s="1"/>
  <c r="AL27" i="22"/>
  <c r="AC40" i="23"/>
  <c r="AC40" i="24" s="1"/>
  <c r="AD32" i="23"/>
  <c r="AD32" i="24" s="1"/>
  <c r="AP29" i="22"/>
  <c r="AP25" i="22"/>
  <c r="AP17" i="22"/>
  <c r="AP13" i="22"/>
  <c r="AL38" i="22"/>
  <c r="AL34" i="22"/>
  <c r="AL28" i="22"/>
  <c r="AL17" i="22"/>
  <c r="AF25" i="23"/>
  <c r="AB12" i="23"/>
  <c r="AB12" i="24" s="1"/>
  <c r="AB36" i="23"/>
  <c r="AB36" i="24" s="1"/>
  <c r="AB29" i="23"/>
  <c r="AB29" i="24" s="1"/>
  <c r="AA24" i="23"/>
  <c r="AA24" i="24" s="1"/>
  <c r="AA20" i="23"/>
  <c r="AA20" i="24" s="1"/>
  <c r="AA36" i="23"/>
  <c r="AA36" i="24" s="1"/>
  <c r="AA25" i="23"/>
  <c r="Z12" i="23"/>
  <c r="Z12" i="24" s="1"/>
  <c r="Y17" i="23"/>
  <c r="Y17" i="24" s="1"/>
  <c r="Y33" i="23"/>
  <c r="Y33" i="24" s="1"/>
  <c r="X20" i="23"/>
  <c r="X20" i="24" s="1"/>
  <c r="X36" i="23"/>
  <c r="X36" i="24" s="1"/>
  <c r="X28" i="23"/>
  <c r="X28" i="24" s="1"/>
  <c r="W20" i="23"/>
  <c r="W20" i="24" s="1"/>
  <c r="W40" i="23"/>
  <c r="W40" i="24" s="1"/>
  <c r="W33" i="23"/>
  <c r="W33" i="24" s="1"/>
  <c r="W28" i="23"/>
  <c r="W28" i="24" s="1"/>
  <c r="T13" i="23"/>
  <c r="T13" i="24" s="1"/>
  <c r="T33" i="23"/>
  <c r="T33" i="24" s="1"/>
  <c r="T28" i="23"/>
  <c r="T28" i="24" s="1"/>
  <c r="S40" i="23"/>
  <c r="S40" i="24" s="1"/>
  <c r="Q33" i="23"/>
  <c r="Q33" i="24" s="1"/>
  <c r="N33" i="23"/>
  <c r="N33" i="24" s="1"/>
  <c r="M40" i="23"/>
  <c r="M40" i="24" s="1"/>
  <c r="J36" i="23"/>
  <c r="J36" i="24" s="1"/>
  <c r="I36" i="23"/>
  <c r="I36" i="24" s="1"/>
  <c r="B17" i="23"/>
  <c r="Q25" i="23"/>
  <c r="E29" i="23"/>
  <c r="E29" i="24" s="1"/>
  <c r="AI33" i="23"/>
  <c r="AI33" i="24" s="1"/>
  <c r="Y37" i="23"/>
  <c r="Y37" i="24" s="1"/>
  <c r="AI31" i="23"/>
  <c r="AI31" i="24" s="1"/>
  <c r="AG37" i="23"/>
  <c r="AG37" i="24" s="1"/>
  <c r="AG13" i="23"/>
  <c r="AG13" i="24" s="1"/>
  <c r="AH27" i="23"/>
  <c r="AH27" i="24" s="1"/>
  <c r="AH24" i="23"/>
  <c r="AH24" i="24" s="1"/>
  <c r="AH16" i="23"/>
  <c r="AH16" i="24" s="1"/>
  <c r="AE34" i="23"/>
  <c r="AE34" i="24" s="1"/>
  <c r="AF37" i="23"/>
  <c r="AF37" i="24" s="1"/>
  <c r="G37" i="23"/>
  <c r="G37" i="24" s="1"/>
  <c r="C37" i="23"/>
  <c r="C37" i="24" s="1"/>
  <c r="AN14" i="23"/>
  <c r="AQ14" i="23" s="1"/>
  <c r="K13" i="23"/>
  <c r="K13" i="24" s="1"/>
  <c r="AM13" i="24"/>
  <c r="R37" i="23"/>
  <c r="R37" i="24" s="1"/>
  <c r="AB37" i="23"/>
  <c r="AB37" i="24" s="1"/>
  <c r="AN12" i="23"/>
  <c r="AQ12" i="23" s="1"/>
  <c r="AN38" i="23"/>
  <c r="AQ38" i="23" s="1"/>
  <c r="U31" i="23"/>
  <c r="U31" i="24" s="1"/>
  <c r="E31" i="23"/>
  <c r="E31" i="24" s="1"/>
  <c r="AN29" i="23"/>
  <c r="AQ29" i="23" s="1"/>
  <c r="Z24" i="23"/>
  <c r="Z24" i="24" s="1"/>
  <c r="Z16" i="23"/>
  <c r="Z16" i="24" s="1"/>
  <c r="F16" i="23"/>
  <c r="F16" i="24" s="1"/>
  <c r="B16" i="23"/>
  <c r="AN37" i="23"/>
  <c r="AQ37" i="23" s="1"/>
  <c r="B24" i="23"/>
  <c r="B44" i="23" s="1"/>
  <c r="AN39" i="23"/>
  <c r="AQ39" i="23" s="1"/>
  <c r="AE31" i="23"/>
  <c r="AE31" i="24" s="1"/>
  <c r="R11" i="24"/>
  <c r="AM31" i="24"/>
  <c r="AC20" i="23"/>
  <c r="AC20" i="24" s="1"/>
  <c r="M20" i="23"/>
  <c r="M20" i="24" s="1"/>
  <c r="R20" i="23"/>
  <c r="R20" i="24" s="1"/>
  <c r="AN26" i="23"/>
  <c r="AD37" i="23"/>
  <c r="AD37" i="24" s="1"/>
  <c r="AD31" i="23"/>
  <c r="AD31" i="24" s="1"/>
  <c r="AO49" i="23"/>
  <c r="AN22" i="23"/>
  <c r="AQ22" i="23" s="1"/>
  <c r="AN13" i="23"/>
  <c r="AQ13" i="23" s="1"/>
  <c r="AF20" i="23"/>
  <c r="AF20" i="24" s="1"/>
  <c r="AB20" i="23"/>
  <c r="AB20" i="24" s="1"/>
  <c r="AB34" i="23"/>
  <c r="AB34" i="24" s="1"/>
  <c r="AA16" i="23"/>
  <c r="AA16" i="24" s="1"/>
  <c r="AA34" i="23"/>
  <c r="AA34" i="24" s="1"/>
  <c r="Z27" i="23"/>
  <c r="Z27" i="24" s="1"/>
  <c r="Y24" i="23"/>
  <c r="Y24" i="24" s="1"/>
  <c r="Y13" i="23"/>
  <c r="Y13" i="24" s="1"/>
  <c r="Y31" i="23"/>
  <c r="Y31" i="24" s="1"/>
  <c r="X16" i="23"/>
  <c r="X16" i="24" s="1"/>
  <c r="X34" i="23"/>
  <c r="X34" i="24" s="1"/>
  <c r="W27" i="23"/>
  <c r="W27" i="24" s="1"/>
  <c r="V24" i="23"/>
  <c r="V24" i="24" s="1"/>
  <c r="V20" i="23"/>
  <c r="V20" i="24" s="1"/>
  <c r="V37" i="23"/>
  <c r="V37" i="24" s="1"/>
  <c r="U34" i="23"/>
  <c r="U34" i="24" s="1"/>
  <c r="T27" i="23"/>
  <c r="T27" i="24" s="1"/>
  <c r="S16" i="23"/>
  <c r="S16" i="24" s="1"/>
  <c r="S31" i="23"/>
  <c r="S31" i="24" s="1"/>
  <c r="R31" i="23"/>
  <c r="R31" i="24" s="1"/>
  <c r="Q16" i="23"/>
  <c r="Q16" i="24" s="1"/>
  <c r="L31" i="23"/>
  <c r="L31" i="24" s="1"/>
  <c r="H16" i="23"/>
  <c r="H16" i="24" s="1"/>
  <c r="H34" i="23"/>
  <c r="H34" i="24" s="1"/>
  <c r="G24" i="23"/>
  <c r="G24" i="24" s="1"/>
  <c r="G27" i="23"/>
  <c r="G27" i="24" s="1"/>
  <c r="F31" i="23"/>
  <c r="F31" i="24" s="1"/>
  <c r="E24" i="23"/>
  <c r="E24" i="24" s="1"/>
  <c r="C31" i="23"/>
  <c r="C31" i="24" s="1"/>
  <c r="B27" i="23"/>
  <c r="AD27" i="23"/>
  <c r="AD27" i="24" s="1"/>
  <c r="D34" i="23"/>
  <c r="D34" i="24" s="1"/>
  <c r="D37" i="23"/>
  <c r="D37" i="24" s="1"/>
  <c r="AI36" i="23"/>
  <c r="AI36" i="24" s="1"/>
  <c r="AI28" i="23"/>
  <c r="AI28" i="24" s="1"/>
  <c r="AI24" i="23"/>
  <c r="AI24" i="24" s="1"/>
  <c r="AI20" i="23"/>
  <c r="AI20" i="24" s="1"/>
  <c r="AI16" i="23"/>
  <c r="AI16" i="24" s="1"/>
  <c r="AI12" i="23"/>
  <c r="AI12" i="24" s="1"/>
  <c r="AI11" i="24"/>
  <c r="AG34" i="23"/>
  <c r="AG34" i="24" s="1"/>
  <c r="AH37" i="23"/>
  <c r="AH37" i="24" s="1"/>
  <c r="AH13" i="23"/>
  <c r="AH13" i="24" s="1"/>
  <c r="AH34" i="23"/>
  <c r="AH34" i="24" s="1"/>
  <c r="B38" i="24"/>
  <c r="AM34" i="24"/>
  <c r="H37" i="23"/>
  <c r="H37" i="24" s="1"/>
  <c r="AN15" i="23"/>
  <c r="AQ15" i="23" s="1"/>
  <c r="U13" i="23"/>
  <c r="U13" i="24" s="1"/>
  <c r="C13" i="23"/>
  <c r="C13" i="24" s="1"/>
  <c r="J13" i="23"/>
  <c r="J13" i="24" s="1"/>
  <c r="M37" i="23"/>
  <c r="M37" i="24" s="1"/>
  <c r="N13" i="23"/>
  <c r="N13" i="24" s="1"/>
  <c r="P37" i="23"/>
  <c r="P37" i="24" s="1"/>
  <c r="S37" i="23"/>
  <c r="S37" i="24" s="1"/>
  <c r="W13" i="23"/>
  <c r="W13" i="24" s="1"/>
  <c r="AA13" i="23"/>
  <c r="AA13" i="24" s="1"/>
  <c r="AN32" i="23"/>
  <c r="AQ32" i="23" s="1"/>
  <c r="Z31" i="23"/>
  <c r="Z31" i="24" s="1"/>
  <c r="H31" i="23"/>
  <c r="H31" i="24" s="1"/>
  <c r="AF24" i="23"/>
  <c r="AF24" i="24" s="1"/>
  <c r="AF16" i="23"/>
  <c r="AF16" i="24" s="1"/>
  <c r="G16" i="23"/>
  <c r="G16" i="24" s="1"/>
  <c r="AE16" i="23"/>
  <c r="AE16" i="24" s="1"/>
  <c r="C11" i="24"/>
  <c r="B31" i="23"/>
  <c r="B11" i="24"/>
  <c r="AE20" i="23"/>
  <c r="AE20" i="24" s="1"/>
  <c r="L20" i="23"/>
  <c r="L20" i="24" s="1"/>
  <c r="Q20" i="23"/>
  <c r="Q20" i="24" s="1"/>
  <c r="AC27" i="23"/>
  <c r="AC27" i="24" s="1"/>
  <c r="AM16" i="24"/>
  <c r="AD24" i="23"/>
  <c r="AD24" i="24" s="1"/>
  <c r="AC34" i="23"/>
  <c r="AC34" i="24" s="1"/>
  <c r="AN23" i="23"/>
  <c r="AQ23" i="23" s="1"/>
  <c r="AN16" i="23"/>
  <c r="AQ16" i="23" s="1"/>
  <c r="AM44" i="23"/>
  <c r="AF34" i="23"/>
  <c r="AF34" i="24" s="1"/>
  <c r="AB31" i="23"/>
  <c r="AB31" i="24" s="1"/>
  <c r="AA31" i="23"/>
  <c r="AA31" i="24" s="1"/>
  <c r="AA27" i="23"/>
  <c r="AA27" i="24" s="1"/>
  <c r="Y20" i="23"/>
  <c r="Y20" i="24" s="1"/>
  <c r="W16" i="23"/>
  <c r="W16" i="24" s="1"/>
  <c r="V16" i="23"/>
  <c r="V16" i="24" s="1"/>
  <c r="V34" i="23"/>
  <c r="V34" i="24" s="1"/>
  <c r="T37" i="23"/>
  <c r="T37" i="24" s="1"/>
  <c r="S24" i="23"/>
  <c r="S24" i="24" s="1"/>
  <c r="S13" i="23"/>
  <c r="S13" i="24" s="1"/>
  <c r="R16" i="23"/>
  <c r="R16" i="24" s="1"/>
  <c r="Q13" i="23"/>
  <c r="Q13" i="24" s="1"/>
  <c r="Q31" i="23"/>
  <c r="Q31" i="24" s="1"/>
  <c r="P24" i="23"/>
  <c r="P24" i="24" s="1"/>
  <c r="P31" i="23"/>
  <c r="P31" i="24" s="1"/>
  <c r="O24" i="23"/>
  <c r="O24" i="24" s="1"/>
  <c r="O34" i="23"/>
  <c r="O34" i="24" s="1"/>
  <c r="N34" i="23"/>
  <c r="N34" i="24" s="1"/>
  <c r="N27" i="23"/>
  <c r="N27" i="24" s="1"/>
  <c r="M31" i="23"/>
  <c r="M31" i="24" s="1"/>
  <c r="L37" i="23"/>
  <c r="L37" i="24" s="1"/>
  <c r="K24" i="23"/>
  <c r="K24" i="24" s="1"/>
  <c r="K34" i="23"/>
  <c r="K34" i="24" s="1"/>
  <c r="J27" i="23"/>
  <c r="J27" i="24" s="1"/>
  <c r="G31" i="23"/>
  <c r="G31" i="24" s="1"/>
  <c r="F24" i="23"/>
  <c r="F24" i="24" s="1"/>
  <c r="F37" i="23"/>
  <c r="F37" i="24" s="1"/>
  <c r="E20" i="23"/>
  <c r="E20" i="24" s="1"/>
  <c r="E13" i="23"/>
  <c r="E13" i="24" s="1"/>
  <c r="E34" i="23"/>
  <c r="E34" i="24" s="1"/>
  <c r="C34" i="23"/>
  <c r="C34" i="24" s="1"/>
  <c r="B34" i="23"/>
  <c r="AI37" i="23"/>
  <c r="AI37" i="24" s="1"/>
  <c r="AI29" i="23"/>
  <c r="AI29" i="24" s="1"/>
  <c r="AI25" i="23"/>
  <c r="AI21" i="23"/>
  <c r="AI21" i="24" s="1"/>
  <c r="AI17" i="23"/>
  <c r="AI17" i="24" s="1"/>
  <c r="AI13" i="23"/>
  <c r="AI13" i="24" s="1"/>
  <c r="AI40" i="23"/>
  <c r="AI40" i="24" s="1"/>
  <c r="AI27" i="23"/>
  <c r="AI27" i="24" s="1"/>
  <c r="AG31" i="23"/>
  <c r="AG31" i="24" s="1"/>
  <c r="AG27" i="23"/>
  <c r="AG27" i="24" s="1"/>
  <c r="AH31" i="23"/>
  <c r="AH31" i="24" s="1"/>
  <c r="AH20" i="23"/>
  <c r="AH20" i="24" s="1"/>
  <c r="U37" i="23"/>
  <c r="U37" i="24" s="1"/>
  <c r="E37" i="23"/>
  <c r="E37" i="24" s="1"/>
  <c r="AE37" i="23"/>
  <c r="AE37" i="24" s="1"/>
  <c r="Z13" i="23"/>
  <c r="Z13" i="24" s="1"/>
  <c r="H13" i="23"/>
  <c r="H13" i="24" s="1"/>
  <c r="J37" i="23"/>
  <c r="J37" i="24" s="1"/>
  <c r="O13" i="23"/>
  <c r="O13" i="24" s="1"/>
  <c r="Q37" i="23"/>
  <c r="Q37" i="24" s="1"/>
  <c r="R13" i="23"/>
  <c r="R13" i="24" s="1"/>
  <c r="X13" i="23"/>
  <c r="X13" i="24" s="1"/>
  <c r="AE13" i="23"/>
  <c r="AE13" i="24" s="1"/>
  <c r="AF31" i="23"/>
  <c r="AF31" i="24" s="1"/>
  <c r="I31" i="23"/>
  <c r="I31" i="24" s="1"/>
  <c r="AN18" i="23"/>
  <c r="AQ18" i="23" s="1"/>
  <c r="C24" i="23"/>
  <c r="C24" i="24" s="1"/>
  <c r="J16" i="23"/>
  <c r="J16" i="24" s="1"/>
  <c r="D16" i="23"/>
  <c r="D16" i="24" s="1"/>
  <c r="AN33" i="23"/>
  <c r="AQ33" i="23" s="1"/>
  <c r="AN27" i="23"/>
  <c r="AQ27" i="23" s="1"/>
  <c r="F20" i="23"/>
  <c r="F20" i="24" s="1"/>
  <c r="P20" i="23"/>
  <c r="P20" i="24" s="1"/>
  <c r="AC24" i="23"/>
  <c r="AC24" i="24" s="1"/>
  <c r="AD16" i="23"/>
  <c r="AD16" i="24" s="1"/>
  <c r="AN30" i="23"/>
  <c r="AD34" i="23"/>
  <c r="AD34" i="24" s="1"/>
  <c r="AN24" i="23"/>
  <c r="AQ24" i="23" s="1"/>
  <c r="AN20" i="23"/>
  <c r="AQ20" i="23" s="1"/>
  <c r="AB16" i="23"/>
  <c r="AB16" i="24" s="1"/>
  <c r="Z20" i="23"/>
  <c r="Z20" i="24" s="1"/>
  <c r="Z34" i="23"/>
  <c r="Z34" i="24" s="1"/>
  <c r="Y27" i="23"/>
  <c r="Y27" i="24" s="1"/>
  <c r="X24" i="23"/>
  <c r="X24" i="24" s="1"/>
  <c r="X31" i="23"/>
  <c r="X31" i="24" s="1"/>
  <c r="W34" i="23"/>
  <c r="W34" i="24" s="1"/>
  <c r="V13" i="23"/>
  <c r="V13" i="24" s="1"/>
  <c r="V31" i="23"/>
  <c r="V31" i="24" s="1"/>
  <c r="V27" i="23"/>
  <c r="V27" i="24" s="1"/>
  <c r="U27" i="23"/>
  <c r="U27" i="24" s="1"/>
  <c r="T24" i="23"/>
  <c r="T24" i="24" s="1"/>
  <c r="T16" i="23"/>
  <c r="T16" i="24" s="1"/>
  <c r="T34" i="23"/>
  <c r="T34" i="24" s="1"/>
  <c r="S20" i="23"/>
  <c r="S20" i="24" s="1"/>
  <c r="S27" i="23"/>
  <c r="S27" i="24" s="1"/>
  <c r="R34" i="23"/>
  <c r="R34" i="24" s="1"/>
  <c r="Q24" i="23"/>
  <c r="Q24" i="24" s="1"/>
  <c r="O31" i="23"/>
  <c r="O31" i="24" s="1"/>
  <c r="M13" i="23"/>
  <c r="M13" i="24" s="1"/>
  <c r="L24" i="23"/>
  <c r="L24" i="24" s="1"/>
  <c r="L13" i="23"/>
  <c r="L13" i="24" s="1"/>
  <c r="L34" i="23"/>
  <c r="L34" i="24" s="1"/>
  <c r="K27" i="23"/>
  <c r="K27" i="24" s="1"/>
  <c r="J20" i="23"/>
  <c r="J20" i="24" s="1"/>
  <c r="H24" i="23"/>
  <c r="H24" i="24" s="1"/>
  <c r="G34" i="23"/>
  <c r="G34" i="24" s="1"/>
  <c r="F13" i="23"/>
  <c r="F13" i="24" s="1"/>
  <c r="F34" i="23"/>
  <c r="F34" i="24" s="1"/>
  <c r="C16" i="23"/>
  <c r="C16" i="24" s="1"/>
  <c r="AN25" i="23"/>
  <c r="AN36" i="23"/>
  <c r="AQ36" i="23" s="1"/>
  <c r="AI38" i="23"/>
  <c r="AI38" i="24" s="1"/>
  <c r="AI30" i="23"/>
  <c r="AI30" i="24" s="1"/>
  <c r="AI26" i="23"/>
  <c r="AI26" i="24" s="1"/>
  <c r="AI22" i="23"/>
  <c r="AI22" i="24" s="1"/>
  <c r="AI18" i="23"/>
  <c r="AI18" i="24" s="1"/>
  <c r="Y12" i="59"/>
  <c r="Y25" i="54"/>
  <c r="Y29" i="52"/>
  <c r="T13" i="52"/>
  <c r="AA13" i="52" s="1"/>
  <c r="Y13" i="52"/>
  <c r="T25" i="50"/>
  <c r="AA25" i="50" s="1"/>
  <c r="Y25" i="50"/>
  <c r="T13" i="48"/>
  <c r="AA13" i="48" s="1"/>
  <c r="Y11" i="48"/>
  <c r="Y29" i="47"/>
  <c r="T29" i="47"/>
  <c r="AA29" i="47" s="1"/>
  <c r="T21" i="44"/>
  <c r="AA21" i="44" s="1"/>
  <c r="T19" i="44"/>
  <c r="AA19" i="44" s="1"/>
  <c r="Z24" i="57"/>
  <c r="R24" i="57"/>
  <c r="Z6" i="56"/>
  <c r="R6" i="56"/>
  <c r="Z15" i="56"/>
  <c r="R15" i="56"/>
  <c r="Z22" i="56"/>
  <c r="R22" i="56"/>
  <c r="Z27" i="56"/>
  <c r="R27" i="56"/>
  <c r="Z9" i="55"/>
  <c r="R9" i="55"/>
  <c r="Z15" i="55"/>
  <c r="R15" i="55"/>
  <c r="Z9" i="54"/>
  <c r="R9" i="54"/>
  <c r="Z12" i="54"/>
  <c r="R12" i="54"/>
  <c r="Z13" i="54"/>
  <c r="R13" i="54"/>
  <c r="Z17" i="54"/>
  <c r="R17" i="54"/>
  <c r="Z20" i="54"/>
  <c r="R20" i="54"/>
  <c r="T30" i="54"/>
  <c r="AA30" i="54" s="1"/>
  <c r="Y30" i="54"/>
  <c r="S36" i="53"/>
  <c r="Z3" i="53"/>
  <c r="Z29" i="53"/>
  <c r="R29" i="53"/>
  <c r="Z33" i="53"/>
  <c r="R33" i="53"/>
  <c r="Z21" i="52"/>
  <c r="R21" i="52"/>
  <c r="R24" i="52"/>
  <c r="Z24" i="52"/>
  <c r="Z25" i="52"/>
  <c r="R25" i="52"/>
  <c r="S36" i="51"/>
  <c r="R3" i="51"/>
  <c r="Z3" i="51"/>
  <c r="Z21" i="51"/>
  <c r="R21" i="51"/>
  <c r="R24" i="51"/>
  <c r="Z24" i="51"/>
  <c r="Z29" i="51"/>
  <c r="R29" i="51"/>
  <c r="Z33" i="51"/>
  <c r="R33" i="51"/>
  <c r="Z7" i="50"/>
  <c r="R7" i="50"/>
  <c r="Z4" i="48"/>
  <c r="R4" i="48"/>
  <c r="Z5" i="48"/>
  <c r="R5" i="48"/>
  <c r="R8" i="48"/>
  <c r="Z8" i="48"/>
  <c r="Z7" i="47"/>
  <c r="R7" i="47"/>
  <c r="Z5" i="46"/>
  <c r="S36" i="46"/>
  <c r="R5" i="46"/>
  <c r="Z9" i="46"/>
  <c r="R9" i="46"/>
  <c r="Z12" i="46"/>
  <c r="R12" i="46"/>
  <c r="Z13" i="46"/>
  <c r="R13" i="46"/>
  <c r="Z18" i="46"/>
  <c r="R18" i="46"/>
  <c r="Z10" i="44"/>
  <c r="R10" i="44"/>
  <c r="Z13" i="44"/>
  <c r="R13" i="44"/>
  <c r="Z17" i="44"/>
  <c r="R17" i="44"/>
  <c r="Z22" i="44"/>
  <c r="R22" i="44"/>
  <c r="O5" i="29"/>
  <c r="W5" i="29"/>
  <c r="Q21" i="29"/>
  <c r="X21" i="29" s="1"/>
  <c r="V21" i="29"/>
  <c r="Q17" i="29"/>
  <c r="X17" i="29" s="1"/>
  <c r="V17" i="29"/>
  <c r="Z4" i="61"/>
  <c r="R4" i="61"/>
  <c r="T17" i="51"/>
  <c r="AA17" i="51" s="1"/>
  <c r="T33" i="49"/>
  <c r="AA33" i="49" s="1"/>
  <c r="AO44" i="24"/>
  <c r="Y27" i="58"/>
  <c r="T27" i="58"/>
  <c r="AA27" i="58" s="1"/>
  <c r="Y31" i="56"/>
  <c r="T5" i="56"/>
  <c r="Y5" i="56"/>
  <c r="T31" i="55"/>
  <c r="AA31" i="55" s="1"/>
  <c r="Y31" i="55"/>
  <c r="T15" i="53"/>
  <c r="AA15" i="53" s="1"/>
  <c r="Y15" i="53"/>
  <c r="Y31" i="50"/>
  <c r="T15" i="46"/>
  <c r="AA15" i="46" s="1"/>
  <c r="Y15" i="46"/>
  <c r="T31" i="45"/>
  <c r="AA31" i="45" s="1"/>
  <c r="Y21" i="45"/>
  <c r="T21" i="45"/>
  <c r="AA21" i="45" s="1"/>
  <c r="Y3" i="45"/>
  <c r="T3" i="45"/>
  <c r="T31" i="44"/>
  <c r="AA31" i="44" s="1"/>
  <c r="Y31" i="44"/>
  <c r="T29" i="44"/>
  <c r="AA29" i="44" s="1"/>
  <c r="Y29" i="44"/>
  <c r="Y11" i="44"/>
  <c r="T11" i="44"/>
  <c r="AA11" i="44" s="1"/>
  <c r="T5" i="44"/>
  <c r="AA5" i="44" s="1"/>
  <c r="Y5" i="44"/>
  <c r="R24" i="60"/>
  <c r="Z24" i="60"/>
  <c r="R22" i="60"/>
  <c r="Z22" i="60"/>
  <c r="R18" i="60"/>
  <c r="Z18" i="60"/>
  <c r="R16" i="60"/>
  <c r="Z16" i="60"/>
  <c r="R14" i="60"/>
  <c r="Z14" i="60"/>
  <c r="R10" i="60"/>
  <c r="Z10" i="60"/>
  <c r="Z11" i="59"/>
  <c r="R11" i="59"/>
  <c r="T25" i="59"/>
  <c r="AA25" i="59" s="1"/>
  <c r="Z31" i="59"/>
  <c r="R31" i="59"/>
  <c r="Z6" i="58"/>
  <c r="R6" i="58"/>
  <c r="Z12" i="58"/>
  <c r="R12" i="58"/>
  <c r="Z21" i="58"/>
  <c r="R21" i="58"/>
  <c r="Z9" i="57"/>
  <c r="R9" i="57"/>
  <c r="Z19" i="57"/>
  <c r="R19" i="57"/>
  <c r="Z12" i="50"/>
  <c r="R12" i="50"/>
  <c r="Z13" i="50"/>
  <c r="R13" i="50"/>
  <c r="Z17" i="50"/>
  <c r="R17" i="50"/>
  <c r="Z4" i="49"/>
  <c r="R4" i="49"/>
  <c r="R16" i="49"/>
  <c r="Z16" i="49"/>
  <c r="Z12" i="47"/>
  <c r="R12" i="47"/>
  <c r="Z5" i="45"/>
  <c r="S36" i="45"/>
  <c r="Z9" i="45"/>
  <c r="R9" i="45"/>
  <c r="T20" i="45"/>
  <c r="AA20" i="45" s="1"/>
  <c r="Y20" i="45"/>
  <c r="Z26" i="45"/>
  <c r="R26" i="45"/>
  <c r="Z27" i="45"/>
  <c r="R27" i="45"/>
  <c r="Y24" i="61"/>
  <c r="Y23" i="62"/>
  <c r="Y31" i="62"/>
  <c r="Y20" i="62"/>
  <c r="Y24" i="62"/>
  <c r="Y32" i="62"/>
  <c r="T5" i="45"/>
  <c r="AA5" i="45" s="1"/>
  <c r="S36" i="60"/>
  <c r="S36" i="48"/>
  <c r="Z14" i="58"/>
  <c r="R14" i="58"/>
  <c r="Z22" i="58"/>
  <c r="R22" i="58"/>
  <c r="Z4" i="53"/>
  <c r="R4" i="53"/>
  <c r="Z4" i="51"/>
  <c r="R4" i="51"/>
  <c r="Z20" i="46"/>
  <c r="R20" i="46"/>
  <c r="Z28" i="45"/>
  <c r="R28" i="45"/>
  <c r="Z3" i="61"/>
  <c r="R3" i="61"/>
  <c r="Z25" i="61"/>
  <c r="R25" i="61"/>
  <c r="S36" i="49"/>
  <c r="S36" i="44"/>
  <c r="S36" i="57"/>
  <c r="S36" i="55"/>
  <c r="H44" i="24"/>
  <c r="AG44" i="23"/>
  <c r="H51" i="22"/>
  <c r="H52" i="22" s="1"/>
  <c r="H53" i="22" s="1"/>
  <c r="AG44" i="24"/>
  <c r="AO42" i="23"/>
  <c r="R27" i="23"/>
  <c r="R27" i="24" s="1"/>
  <c r="Q23" i="23"/>
  <c r="Q23" i="24" s="1"/>
  <c r="Q18" i="23"/>
  <c r="Q18" i="24" s="1"/>
  <c r="Q27" i="23"/>
  <c r="Q27" i="24" s="1"/>
  <c r="P23" i="23"/>
  <c r="P23" i="24" s="1"/>
  <c r="P16" i="23"/>
  <c r="P16" i="24" s="1"/>
  <c r="P38" i="23"/>
  <c r="P38" i="24" s="1"/>
  <c r="P35" i="23"/>
  <c r="P35" i="24" s="1"/>
  <c r="P29" i="23"/>
  <c r="P29" i="24" s="1"/>
  <c r="P27" i="23"/>
  <c r="P27" i="24" s="1"/>
  <c r="O23" i="23"/>
  <c r="O23" i="24" s="1"/>
  <c r="O17" i="23"/>
  <c r="O17" i="24" s="1"/>
  <c r="O12" i="23"/>
  <c r="O12" i="24" s="1"/>
  <c r="O35" i="23"/>
  <c r="O35" i="24" s="1"/>
  <c r="N24" i="23"/>
  <c r="N24" i="24" s="1"/>
  <c r="N22" i="23"/>
  <c r="N22" i="24" s="1"/>
  <c r="N18" i="23"/>
  <c r="N18" i="24" s="1"/>
  <c r="N16" i="23"/>
  <c r="N16" i="24" s="1"/>
  <c r="N38" i="23"/>
  <c r="N38" i="24" s="1"/>
  <c r="N35" i="23"/>
  <c r="N35" i="24" s="1"/>
  <c r="M24" i="23"/>
  <c r="M24" i="24" s="1"/>
  <c r="M22" i="23"/>
  <c r="M22" i="24" s="1"/>
  <c r="M16" i="23"/>
  <c r="M16" i="24" s="1"/>
  <c r="M12" i="23"/>
  <c r="M12" i="24" s="1"/>
  <c r="M38" i="23"/>
  <c r="M38" i="24" s="1"/>
  <c r="M35" i="23"/>
  <c r="M35" i="24" s="1"/>
  <c r="M27" i="23"/>
  <c r="M27" i="24" s="1"/>
  <c r="L23" i="23"/>
  <c r="L23" i="24" s="1"/>
  <c r="L16" i="23"/>
  <c r="L16" i="24" s="1"/>
  <c r="L39" i="23"/>
  <c r="L39" i="24" s="1"/>
  <c r="L32" i="23"/>
  <c r="L32" i="24" s="1"/>
  <c r="L27" i="23"/>
  <c r="L27" i="24" s="1"/>
  <c r="K23" i="23"/>
  <c r="K23" i="24" s="1"/>
  <c r="K20" i="23"/>
  <c r="K20" i="24" s="1"/>
  <c r="K16" i="23"/>
  <c r="K16" i="24" s="1"/>
  <c r="K35" i="23"/>
  <c r="K35" i="24" s="1"/>
  <c r="K29" i="23"/>
  <c r="K29" i="24" s="1"/>
  <c r="J24" i="23"/>
  <c r="J24" i="24" s="1"/>
  <c r="J22" i="23"/>
  <c r="J22" i="24" s="1"/>
  <c r="J19" i="23"/>
  <c r="J19" i="24" s="1"/>
  <c r="J17" i="23"/>
  <c r="J17" i="24" s="1"/>
  <c r="J29" i="23"/>
  <c r="J29" i="24" s="1"/>
  <c r="I24" i="23"/>
  <c r="I24" i="24" s="1"/>
  <c r="I22" i="23"/>
  <c r="I22" i="24" s="1"/>
  <c r="I20" i="23"/>
  <c r="I20" i="24" s="1"/>
  <c r="I39" i="23"/>
  <c r="I39" i="24" s="1"/>
  <c r="I35" i="23"/>
  <c r="I35" i="24" s="1"/>
  <c r="I27" i="23"/>
  <c r="I27" i="24" s="1"/>
  <c r="H23" i="23"/>
  <c r="H23" i="24" s="1"/>
  <c r="H20" i="23"/>
  <c r="H20" i="24" s="1"/>
  <c r="H38" i="23"/>
  <c r="H38" i="24" s="1"/>
  <c r="H35" i="23"/>
  <c r="H35" i="24" s="1"/>
  <c r="H32" i="23"/>
  <c r="H32" i="24" s="1"/>
  <c r="H27" i="23"/>
  <c r="H27" i="24" s="1"/>
  <c r="G23" i="23"/>
  <c r="G23" i="24" s="1"/>
  <c r="G20" i="23"/>
  <c r="G20" i="24" s="1"/>
  <c r="E12" i="23"/>
  <c r="E12" i="24" s="1"/>
  <c r="E27" i="23"/>
  <c r="E27" i="24" s="1"/>
  <c r="C22" i="23"/>
  <c r="C22" i="24" s="1"/>
  <c r="C20" i="23"/>
  <c r="C20" i="24" s="1"/>
  <c r="C27" i="23"/>
  <c r="C27" i="24" s="1"/>
  <c r="D27" i="23"/>
  <c r="D27" i="24" s="1"/>
  <c r="D17" i="23"/>
  <c r="D17" i="24" s="1"/>
  <c r="AM32" i="24"/>
  <c r="AM25" i="24"/>
  <c r="AM17" i="24"/>
  <c r="AA5" i="62"/>
  <c r="B36" i="23"/>
  <c r="B26" i="23"/>
  <c r="AK26" i="23" s="1"/>
  <c r="AM28" i="24"/>
  <c r="AM20" i="24"/>
  <c r="AE28" i="23"/>
  <c r="AE28" i="24" s="1"/>
  <c r="R30" i="45"/>
  <c r="R18" i="44"/>
  <c r="W17" i="29"/>
  <c r="G42" i="24" l="1"/>
  <c r="F42" i="24"/>
  <c r="AB42" i="24"/>
  <c r="V42" i="23"/>
  <c r="AK29" i="23"/>
  <c r="I48" i="24"/>
  <c r="AK28" i="24"/>
  <c r="AB42" i="23"/>
  <c r="V48" i="24"/>
  <c r="AK15" i="23"/>
  <c r="AC44" i="23"/>
  <c r="G44" i="23"/>
  <c r="I42" i="24"/>
  <c r="E42" i="23"/>
  <c r="AK22" i="23"/>
  <c r="AK38" i="23"/>
  <c r="T31" i="48"/>
  <c r="AA31" i="48" s="1"/>
  <c r="Y31" i="48"/>
  <c r="AK36" i="23"/>
  <c r="B42" i="23"/>
  <c r="AK38" i="24"/>
  <c r="AK40" i="23"/>
  <c r="AK21" i="23"/>
  <c r="K48" i="24"/>
  <c r="N48" i="24"/>
  <c r="S44" i="23"/>
  <c r="AE48" i="24"/>
  <c r="AC48" i="24"/>
  <c r="T13" i="53"/>
  <c r="AA13" i="53" s="1"/>
  <c r="AK12" i="23"/>
  <c r="Y7" i="45"/>
  <c r="AE44" i="24"/>
  <c r="K44" i="23"/>
  <c r="F44" i="23"/>
  <c r="AK11" i="23"/>
  <c r="O42" i="23"/>
  <c r="E44" i="23"/>
  <c r="AF44" i="23"/>
  <c r="I56" i="3"/>
  <c r="AJ36" i="51"/>
  <c r="AK20" i="24"/>
  <c r="Y10" i="59"/>
  <c r="AK27" i="23"/>
  <c r="V44" i="23"/>
  <c r="O11" i="24"/>
  <c r="O42" i="24" s="1"/>
  <c r="AK17" i="23"/>
  <c r="AK25" i="23"/>
  <c r="E48" i="24"/>
  <c r="Y25" i="24"/>
  <c r="Y48" i="24" s="1"/>
  <c r="Y44" i="23"/>
  <c r="AI42" i="23"/>
  <c r="AB44" i="24"/>
  <c r="G44" i="24"/>
  <c r="T15" i="49"/>
  <c r="AA15" i="49" s="1"/>
  <c r="Y30" i="59"/>
  <c r="Y28" i="60"/>
  <c r="X42" i="23"/>
  <c r="N44" i="23"/>
  <c r="T14" i="48"/>
  <c r="AA14" i="48" s="1"/>
  <c r="AA6" i="50"/>
  <c r="F42" i="23"/>
  <c r="AK14" i="24"/>
  <c r="AE42" i="23"/>
  <c r="AK33" i="23"/>
  <c r="V13" i="29"/>
  <c r="AK19" i="23"/>
  <c r="AA6" i="57"/>
  <c r="S42" i="23"/>
  <c r="T6" i="45"/>
  <c r="AA6" i="45" s="1"/>
  <c r="Z36" i="62"/>
  <c r="AA24" i="55"/>
  <c r="AA16" i="51"/>
  <c r="AN36" i="56"/>
  <c r="AN37" i="56" s="1"/>
  <c r="Y44" i="24"/>
  <c r="AK18" i="23"/>
  <c r="AN36" i="55"/>
  <c r="AN37" i="55" s="1"/>
  <c r="AN36" i="58"/>
  <c r="AN37" i="58" s="1"/>
  <c r="P42" i="23"/>
  <c r="AN36" i="46"/>
  <c r="AN37" i="46" s="1"/>
  <c r="C42" i="23"/>
  <c r="Q42" i="23"/>
  <c r="R42" i="24"/>
  <c r="AK24" i="23"/>
  <c r="AL44" i="22"/>
  <c r="C48" i="24"/>
  <c r="P48" i="24"/>
  <c r="X48" i="24"/>
  <c r="Y42" i="23"/>
  <c r="AC49" i="23"/>
  <c r="O49" i="23"/>
  <c r="AF42" i="23"/>
  <c r="J44" i="24"/>
  <c r="N42" i="23"/>
  <c r="AJ36" i="56"/>
  <c r="B22" i="24"/>
  <c r="AK22" i="24" s="1"/>
  <c r="P49" i="23"/>
  <c r="J44" i="23"/>
  <c r="AK16" i="23"/>
  <c r="AD44" i="23"/>
  <c r="AD42" i="23"/>
  <c r="P44" i="23"/>
  <c r="G42" i="23"/>
  <c r="T23" i="57"/>
  <c r="AA23" i="57" s="1"/>
  <c r="R44" i="23"/>
  <c r="T30" i="57"/>
  <c r="AA30" i="57" s="1"/>
  <c r="W36" i="61"/>
  <c r="AK35" i="23"/>
  <c r="V44" i="24"/>
  <c r="AN36" i="48"/>
  <c r="AN37" i="48" s="1"/>
  <c r="AN36" i="51"/>
  <c r="AN37" i="51" s="1"/>
  <c r="E42" i="24"/>
  <c r="AJ36" i="50"/>
  <c r="AG42" i="23"/>
  <c r="U53" i="22"/>
  <c r="F44" i="24"/>
  <c r="T25" i="55"/>
  <c r="AA25" i="55" s="1"/>
  <c r="AK31" i="23"/>
  <c r="AA3" i="45"/>
  <c r="T17" i="58"/>
  <c r="AA17" i="58" s="1"/>
  <c r="AK34" i="23"/>
  <c r="AI44" i="23"/>
  <c r="Q44" i="23"/>
  <c r="V42" i="24"/>
  <c r="AK32" i="23"/>
  <c r="R48" i="24"/>
  <c r="AK33" i="24"/>
  <c r="AK18" i="24"/>
  <c r="AL23" i="24" s="1"/>
  <c r="J49" i="23"/>
  <c r="AB44" i="23"/>
  <c r="C44" i="23"/>
  <c r="AK20" i="23"/>
  <c r="Y11" i="47"/>
  <c r="K42" i="23"/>
  <c r="W42" i="23"/>
  <c r="H49" i="23"/>
  <c r="AA32" i="54"/>
  <c r="W44" i="24"/>
  <c r="M44" i="23"/>
  <c r="Z44" i="24"/>
  <c r="AH42" i="23"/>
  <c r="B35" i="24"/>
  <c r="AK35" i="24" s="1"/>
  <c r="AA20" i="49"/>
  <c r="AA8" i="46"/>
  <c r="AN36" i="57"/>
  <c r="AN37" i="57" s="1"/>
  <c r="AF51" i="22"/>
  <c r="AF52" i="22" s="1"/>
  <c r="AF53" i="22" s="1"/>
  <c r="I51" i="22"/>
  <c r="I52" i="22" s="1"/>
  <c r="I53" i="22" s="1"/>
  <c r="Q51" i="22"/>
  <c r="Q52" i="22" s="1"/>
  <c r="Q53" i="22" s="1"/>
  <c r="AJ36" i="60"/>
  <c r="AK28" i="23"/>
  <c r="AJ36" i="59"/>
  <c r="AK14" i="23"/>
  <c r="T33" i="46"/>
  <c r="AA33" i="46" s="1"/>
  <c r="Y33" i="56"/>
  <c r="Y27" i="47"/>
  <c r="T4" i="60"/>
  <c r="AA4" i="60" s="1"/>
  <c r="Y4" i="60"/>
  <c r="AN36" i="52"/>
  <c r="AN37" i="52" s="1"/>
  <c r="Y21" i="55"/>
  <c r="T21" i="55"/>
  <c r="AA21" i="55" s="1"/>
  <c r="AK30" i="23"/>
  <c r="B30" i="24"/>
  <c r="AK30" i="24" s="1"/>
  <c r="Y26" i="58"/>
  <c r="T26" i="58"/>
  <c r="AA26" i="58" s="1"/>
  <c r="AJ36" i="53"/>
  <c r="E49" i="23"/>
  <c r="AL42" i="22"/>
  <c r="Y27" i="44"/>
  <c r="T5" i="53"/>
  <c r="AA5" i="53" s="1"/>
  <c r="H25" i="24"/>
  <c r="H48" i="24" s="1"/>
  <c r="AH44" i="23"/>
  <c r="T12" i="55"/>
  <c r="AA12" i="55" s="1"/>
  <c r="Y18" i="50"/>
  <c r="Y18" i="58"/>
  <c r="Y7" i="55"/>
  <c r="T19" i="47"/>
  <c r="AA19" i="47" s="1"/>
  <c r="Y15" i="52"/>
  <c r="Y15" i="47"/>
  <c r="Q33" i="29"/>
  <c r="X33" i="29" s="1"/>
  <c r="H44" i="23"/>
  <c r="Y21" i="59"/>
  <c r="E44" i="24"/>
  <c r="AJ36" i="57"/>
  <c r="AJ36" i="48"/>
  <c r="T14" i="44"/>
  <c r="AA14" i="44" s="1"/>
  <c r="Y14" i="44"/>
  <c r="AA11" i="24"/>
  <c r="AA44" i="23"/>
  <c r="S44" i="24"/>
  <c r="W36" i="54"/>
  <c r="AN36" i="59"/>
  <c r="AN37" i="59" s="1"/>
  <c r="U11" i="24"/>
  <c r="U44" i="23"/>
  <c r="AJ36" i="52"/>
  <c r="AI45" i="22"/>
  <c r="AI46" i="22" s="1"/>
  <c r="AI47" i="22" s="1"/>
  <c r="T33" i="57"/>
  <c r="AA33" i="57" s="1"/>
  <c r="T11" i="52"/>
  <c r="Y16" i="59"/>
  <c r="U42" i="23"/>
  <c r="T5" i="59"/>
  <c r="AA5" i="59" s="1"/>
  <c r="Y8" i="57"/>
  <c r="AE42" i="24"/>
  <c r="L53" i="22"/>
  <c r="T4" i="47"/>
  <c r="T21" i="48"/>
  <c r="AA21" i="48" s="1"/>
  <c r="Y10" i="45"/>
  <c r="B19" i="24"/>
  <c r="AK19" i="24" s="1"/>
  <c r="Y17" i="46"/>
  <c r="T12" i="44"/>
  <c r="AA12" i="44" s="1"/>
  <c r="O44" i="23"/>
  <c r="H42" i="23"/>
  <c r="Y17" i="47"/>
  <c r="T33" i="54"/>
  <c r="AA33" i="54" s="1"/>
  <c r="Y8" i="56"/>
  <c r="T30" i="51"/>
  <c r="AA30" i="51" s="1"/>
  <c r="Y23" i="54"/>
  <c r="AE44" i="23"/>
  <c r="T23" i="53"/>
  <c r="AA23" i="53" s="1"/>
  <c r="Y25" i="56"/>
  <c r="AA27" i="51"/>
  <c r="T33" i="45"/>
  <c r="AA33" i="45" s="1"/>
  <c r="L55" i="3"/>
  <c r="O55" i="3" s="1"/>
  <c r="C56" i="3"/>
  <c r="L56" i="3" s="1"/>
  <c r="O56" i="3" s="1"/>
  <c r="AA26" i="60"/>
  <c r="T26" i="50"/>
  <c r="AA26" i="50" s="1"/>
  <c r="Y26" i="50"/>
  <c r="AO6" i="53"/>
  <c r="AN36" i="53"/>
  <c r="AN37" i="53" s="1"/>
  <c r="T23" i="44"/>
  <c r="AA23" i="44" s="1"/>
  <c r="Y23" i="44"/>
  <c r="AF44" i="24"/>
  <c r="L11" i="24"/>
  <c r="L42" i="23"/>
  <c r="T9" i="44"/>
  <c r="AA9" i="44" s="1"/>
  <c r="Y9" i="44"/>
  <c r="T9" i="50"/>
  <c r="AA9" i="50" s="1"/>
  <c r="Y9" i="50"/>
  <c r="Y20" i="59"/>
  <c r="T20" i="59"/>
  <c r="AA20" i="59" s="1"/>
  <c r="T17" i="48"/>
  <c r="AA17" i="48" s="1"/>
  <c r="Y17" i="48"/>
  <c r="Y25" i="57"/>
  <c r="T25" i="57"/>
  <c r="AA25" i="57" s="1"/>
  <c r="Y28" i="55"/>
  <c r="T28" i="55"/>
  <c r="AA28" i="55" s="1"/>
  <c r="Y24" i="58"/>
  <c r="T24" i="58"/>
  <c r="AA24" i="58" s="1"/>
  <c r="T30" i="48"/>
  <c r="AA30" i="48" s="1"/>
  <c r="Y30" i="48"/>
  <c r="X11" i="24"/>
  <c r="X44" i="23"/>
  <c r="D11" i="24"/>
  <c r="D42" i="23"/>
  <c r="D44" i="23"/>
  <c r="T25" i="48"/>
  <c r="AA25" i="48" s="1"/>
  <c r="Y25" i="48"/>
  <c r="Y28" i="53"/>
  <c r="T28" i="53"/>
  <c r="AA28" i="53" s="1"/>
  <c r="Y14" i="57"/>
  <c r="T14" i="57"/>
  <c r="AA14" i="57" s="1"/>
  <c r="Y28" i="51"/>
  <c r="T28" i="51"/>
  <c r="AA28" i="51" s="1"/>
  <c r="T15" i="45"/>
  <c r="AA15" i="45" s="1"/>
  <c r="Y15" i="45"/>
  <c r="T23" i="51"/>
  <c r="AA23" i="51" s="1"/>
  <c r="Y23" i="51"/>
  <c r="T15" i="57"/>
  <c r="AA15" i="57" s="1"/>
  <c r="Y15" i="57"/>
  <c r="Y29" i="59"/>
  <c r="T29" i="59"/>
  <c r="AA29" i="59" s="1"/>
  <c r="T32" i="61"/>
  <c r="AA32" i="61" s="1"/>
  <c r="Y32" i="61"/>
  <c r="T7" i="52"/>
  <c r="AA7" i="52" s="1"/>
  <c r="Y7" i="52"/>
  <c r="T31" i="57"/>
  <c r="AA31" i="57" s="1"/>
  <c r="Y31" i="57"/>
  <c r="Y5" i="51"/>
  <c r="T5" i="51"/>
  <c r="AA5" i="51" s="1"/>
  <c r="T14" i="56"/>
  <c r="AA14" i="56" s="1"/>
  <c r="Y14" i="56"/>
  <c r="Y28" i="59"/>
  <c r="T28" i="59"/>
  <c r="AA28" i="59" s="1"/>
  <c r="T32" i="44"/>
  <c r="AA32" i="44" s="1"/>
  <c r="Y32" i="44"/>
  <c r="T4" i="54"/>
  <c r="AA4" i="54" s="1"/>
  <c r="Y4" i="54"/>
  <c r="AC11" i="24"/>
  <c r="AC42" i="23"/>
  <c r="T15" i="54"/>
  <c r="AA15" i="54" s="1"/>
  <c r="Y15" i="54"/>
  <c r="T22" i="57"/>
  <c r="AA22" i="57" s="1"/>
  <c r="Y22" i="57"/>
  <c r="T32" i="58"/>
  <c r="AA32" i="58" s="1"/>
  <c r="Y32" i="58"/>
  <c r="T42" i="23"/>
  <c r="T44" i="23"/>
  <c r="Y7" i="49"/>
  <c r="T7" i="49"/>
  <c r="AA7" i="49" s="1"/>
  <c r="Y27" i="55"/>
  <c r="T27" i="55"/>
  <c r="AA27" i="55" s="1"/>
  <c r="Y12" i="53"/>
  <c r="T12" i="53"/>
  <c r="AA12" i="53" s="1"/>
  <c r="Y25" i="47"/>
  <c r="T25" i="47"/>
  <c r="AA25" i="47" s="1"/>
  <c r="L44" i="23"/>
  <c r="T7" i="44"/>
  <c r="AA7" i="44" s="1"/>
  <c r="Y11" i="56"/>
  <c r="I44" i="24"/>
  <c r="W44" i="23"/>
  <c r="I42" i="23"/>
  <c r="I44" i="23"/>
  <c r="M11" i="24"/>
  <c r="T28" i="54"/>
  <c r="AA28" i="54" s="1"/>
  <c r="J42" i="23"/>
  <c r="Z44" i="23"/>
  <c r="T12" i="45"/>
  <c r="AA12" i="45" s="1"/>
  <c r="Y27" i="54"/>
  <c r="Z42" i="23"/>
  <c r="T29" i="54"/>
  <c r="AA29" i="54" s="1"/>
  <c r="T20" i="44"/>
  <c r="AA20" i="44" s="1"/>
  <c r="T7" i="54"/>
  <c r="AA7" i="54" s="1"/>
  <c r="Y5" i="47"/>
  <c r="Y27" i="52"/>
  <c r="Y6" i="57"/>
  <c r="T26" i="55"/>
  <c r="AA26" i="55" s="1"/>
  <c r="Y17" i="56"/>
  <c r="K11" i="24"/>
  <c r="AK11" i="24" s="1"/>
  <c r="AK44" i="24" s="1"/>
  <c r="M42" i="23"/>
  <c r="Y26" i="44"/>
  <c r="T28" i="49"/>
  <c r="AA28" i="49" s="1"/>
  <c r="Z36" i="49"/>
  <c r="T17" i="53"/>
  <c r="AA17" i="53" s="1"/>
  <c r="R49" i="23"/>
  <c r="T22" i="47"/>
  <c r="AA22" i="47" s="1"/>
  <c r="Y7" i="60"/>
  <c r="T33" i="61"/>
  <c r="AA33" i="61" s="1"/>
  <c r="Y15" i="58"/>
  <c r="AH11" i="24"/>
  <c r="AH44" i="24" s="1"/>
  <c r="Y16" i="57"/>
  <c r="T16" i="57"/>
  <c r="AA16" i="57" s="1"/>
  <c r="Y21" i="61"/>
  <c r="T21" i="61"/>
  <c r="AA21" i="61" s="1"/>
  <c r="T9" i="49"/>
  <c r="AA9" i="49" s="1"/>
  <c r="Y9" i="49"/>
  <c r="T23" i="58"/>
  <c r="AA23" i="58" s="1"/>
  <c r="Y23" i="58"/>
  <c r="T10" i="52"/>
  <c r="AA10" i="52" s="1"/>
  <c r="Y10" i="52"/>
  <c r="Y12" i="48"/>
  <c r="T12" i="48"/>
  <c r="AA12" i="48" s="1"/>
  <c r="T18" i="56"/>
  <c r="AA18" i="56" s="1"/>
  <c r="Y18" i="56"/>
  <c r="T8" i="49"/>
  <c r="AA8" i="49" s="1"/>
  <c r="Y8" i="49"/>
  <c r="T24" i="54"/>
  <c r="AA24" i="54" s="1"/>
  <c r="Y24" i="54"/>
  <c r="Y25" i="53"/>
  <c r="T25" i="53"/>
  <c r="AA25" i="53" s="1"/>
  <c r="T20" i="55"/>
  <c r="AA20" i="55" s="1"/>
  <c r="Y20" i="55"/>
  <c r="V10" i="29"/>
  <c r="Q10" i="29"/>
  <c r="X10" i="29" s="1"/>
  <c r="T10" i="49"/>
  <c r="AA10" i="49" s="1"/>
  <c r="Y10" i="49"/>
  <c r="AD49" i="23"/>
  <c r="AD25" i="24"/>
  <c r="Y19" i="49"/>
  <c r="T19" i="49"/>
  <c r="AA19" i="49" s="1"/>
  <c r="V49" i="23"/>
  <c r="J25" i="24"/>
  <c r="J48" i="24" s="1"/>
  <c r="Y31" i="58"/>
  <c r="Y13" i="55"/>
  <c r="T13" i="55"/>
  <c r="AA13" i="55" s="1"/>
  <c r="T20" i="48"/>
  <c r="AA20" i="48" s="1"/>
  <c r="Y20" i="48"/>
  <c r="Y18" i="54"/>
  <c r="T18" i="54"/>
  <c r="AA18" i="54" s="1"/>
  <c r="T31" i="46"/>
  <c r="AA31" i="46" s="1"/>
  <c r="Y31" i="46"/>
  <c r="Y33" i="55"/>
  <c r="T33" i="55"/>
  <c r="AA33" i="55" s="1"/>
  <c r="Y14" i="45"/>
  <c r="T14" i="45"/>
  <c r="AA14" i="45" s="1"/>
  <c r="T19" i="54"/>
  <c r="AA19" i="54" s="1"/>
  <c r="Y19" i="54"/>
  <c r="Y11" i="54"/>
  <c r="Y21" i="56"/>
  <c r="Q31" i="29"/>
  <c r="X31" i="29" s="1"/>
  <c r="Y21" i="57"/>
  <c r="N49" i="23"/>
  <c r="T18" i="52"/>
  <c r="AA18" i="52" s="1"/>
  <c r="Y3" i="62"/>
  <c r="T28" i="48"/>
  <c r="AA28" i="48" s="1"/>
  <c r="Y28" i="48"/>
  <c r="Y31" i="61"/>
  <c r="T31" i="61"/>
  <c r="AA31" i="61" s="1"/>
  <c r="Y10" i="46"/>
  <c r="T10" i="46"/>
  <c r="AA10" i="46" s="1"/>
  <c r="Y13" i="61"/>
  <c r="T13" i="61"/>
  <c r="AA13" i="61" s="1"/>
  <c r="T14" i="49"/>
  <c r="AA14" i="49" s="1"/>
  <c r="Y14" i="49"/>
  <c r="Y11" i="49"/>
  <c r="T11" i="49"/>
  <c r="AA11" i="49" s="1"/>
  <c r="T31" i="54"/>
  <c r="AA31" i="54" s="1"/>
  <c r="Y31" i="54"/>
  <c r="T32" i="57"/>
  <c r="AA32" i="57" s="1"/>
  <c r="Y32" i="57"/>
  <c r="R44" i="24"/>
  <c r="T19" i="56"/>
  <c r="AA19" i="56" s="1"/>
  <c r="T23" i="47"/>
  <c r="AA23" i="47" s="1"/>
  <c r="Y16" i="61"/>
  <c r="T16" i="61"/>
  <c r="AA16" i="61" s="1"/>
  <c r="Y20" i="60"/>
  <c r="T20" i="60"/>
  <c r="AA20" i="60" s="1"/>
  <c r="B23" i="24"/>
  <c r="AK23" i="24" s="1"/>
  <c r="AK23" i="23"/>
  <c r="Y13" i="47"/>
  <c r="T13" i="47"/>
  <c r="AA13" i="47" s="1"/>
  <c r="T44" i="24"/>
  <c r="T23" i="48"/>
  <c r="AA23" i="48" s="1"/>
  <c r="Y23" i="48"/>
  <c r="Y29" i="50"/>
  <c r="T29" i="50"/>
  <c r="AA29" i="50" s="1"/>
  <c r="T12" i="52"/>
  <c r="AA12" i="52" s="1"/>
  <c r="Y12" i="52"/>
  <c r="T17" i="52"/>
  <c r="AA17" i="52" s="1"/>
  <c r="Y17" i="52"/>
  <c r="Y10" i="48"/>
  <c r="T10" i="48"/>
  <c r="AA10" i="48" s="1"/>
  <c r="T20" i="61"/>
  <c r="AA20" i="61" s="1"/>
  <c r="Y20" i="61"/>
  <c r="Q16" i="29"/>
  <c r="X16" i="29" s="1"/>
  <c r="V16" i="29"/>
  <c r="AJ25" i="24"/>
  <c r="AJ48" i="24" s="1"/>
  <c r="AJ49" i="23"/>
  <c r="Y6" i="59"/>
  <c r="T6" i="59"/>
  <c r="AA6" i="59" s="1"/>
  <c r="T28" i="61"/>
  <c r="AA28" i="61" s="1"/>
  <c r="Y28" i="61"/>
  <c r="T15" i="50"/>
  <c r="AA15" i="50" s="1"/>
  <c r="Y15" i="50"/>
  <c r="Y21" i="53"/>
  <c r="T21" i="53"/>
  <c r="AA21" i="53" s="1"/>
  <c r="V20" i="29"/>
  <c r="Q20" i="29"/>
  <c r="X20" i="29" s="1"/>
  <c r="T28" i="50"/>
  <c r="AA28" i="50" s="1"/>
  <c r="Y28" i="50"/>
  <c r="T9" i="52"/>
  <c r="AA9" i="52" s="1"/>
  <c r="Y9" i="52"/>
  <c r="Y11" i="46"/>
  <c r="T11" i="46"/>
  <c r="AA11" i="46" s="1"/>
  <c r="Y9" i="53"/>
  <c r="T9" i="53"/>
  <c r="AA9" i="53" s="1"/>
  <c r="T19" i="48"/>
  <c r="AA19" i="48" s="1"/>
  <c r="Y19" i="48"/>
  <c r="T14" i="53"/>
  <c r="AA14" i="53" s="1"/>
  <c r="Y14" i="53"/>
  <c r="Y3" i="58"/>
  <c r="T25" i="58"/>
  <c r="AA25" i="58" s="1"/>
  <c r="T31" i="47"/>
  <c r="AA31" i="47" s="1"/>
  <c r="K49" i="23"/>
  <c r="AE49" i="23"/>
  <c r="T12" i="61"/>
  <c r="AA12" i="61" s="1"/>
  <c r="Y12" i="61"/>
  <c r="N42" i="24"/>
  <c r="N44" i="24"/>
  <c r="T18" i="48"/>
  <c r="AA18" i="48" s="1"/>
  <c r="Y18" i="48"/>
  <c r="T31" i="49"/>
  <c r="AA31" i="49" s="1"/>
  <c r="Y31" i="49"/>
  <c r="T20" i="52"/>
  <c r="AA20" i="52" s="1"/>
  <c r="Y20" i="52"/>
  <c r="Y5" i="55"/>
  <c r="T5" i="55"/>
  <c r="AA5" i="55" s="1"/>
  <c r="T33" i="58"/>
  <c r="AA33" i="58" s="1"/>
  <c r="Y33" i="58"/>
  <c r="T30" i="58"/>
  <c r="AA30" i="58" s="1"/>
  <c r="Y30" i="58"/>
  <c r="P44" i="24"/>
  <c r="P42" i="24"/>
  <c r="T14" i="51"/>
  <c r="AA14" i="51" s="1"/>
  <c r="Y14" i="51"/>
  <c r="B12" i="24"/>
  <c r="AK12" i="24" s="1"/>
  <c r="Y28" i="62"/>
  <c r="Y11" i="50"/>
  <c r="B13" i="24"/>
  <c r="AK13" i="24" s="1"/>
  <c r="AK13" i="23"/>
  <c r="B37" i="24"/>
  <c r="AK37" i="24" s="1"/>
  <c r="AK37" i="23"/>
  <c r="AJ11" i="24"/>
  <c r="AJ44" i="23"/>
  <c r="AJ42" i="23"/>
  <c r="T33" i="48"/>
  <c r="AA33" i="48" s="1"/>
  <c r="Y33" i="48"/>
  <c r="T20" i="51"/>
  <c r="AA20" i="51" s="1"/>
  <c r="Y20" i="51"/>
  <c r="T20" i="53"/>
  <c r="AA20" i="53" s="1"/>
  <c r="Y20" i="53"/>
  <c r="B39" i="24"/>
  <c r="AK39" i="24" s="1"/>
  <c r="AK39" i="23"/>
  <c r="T7" i="53"/>
  <c r="AA7" i="53" s="1"/>
  <c r="Y7" i="53"/>
  <c r="T23" i="45"/>
  <c r="AA23" i="45" s="1"/>
  <c r="Y23" i="45"/>
  <c r="Y33" i="47"/>
  <c r="T33" i="47"/>
  <c r="AA33" i="47" s="1"/>
  <c r="Q28" i="29"/>
  <c r="X28" i="29" s="1"/>
  <c r="V28" i="29"/>
  <c r="Y27" i="48"/>
  <c r="T27" i="48"/>
  <c r="AA27" i="48" s="1"/>
  <c r="C49" i="23"/>
  <c r="T24" i="44"/>
  <c r="AA24" i="44" s="1"/>
  <c r="Y24" i="44"/>
  <c r="T30" i="62"/>
  <c r="AA30" i="62" s="1"/>
  <c r="Y30" i="62"/>
  <c r="Y3" i="55"/>
  <c r="T3" i="55"/>
  <c r="AA3" i="55" s="1"/>
  <c r="T7" i="57"/>
  <c r="AA7" i="57" s="1"/>
  <c r="Y7" i="57"/>
  <c r="Q18" i="29"/>
  <c r="X18" i="29" s="1"/>
  <c r="V18" i="29"/>
  <c r="T32" i="51"/>
  <c r="AA32" i="51" s="1"/>
  <c r="Y32" i="51"/>
  <c r="Y24" i="53"/>
  <c r="T24" i="53"/>
  <c r="AA24" i="53" s="1"/>
  <c r="T8" i="54"/>
  <c r="AA8" i="54" s="1"/>
  <c r="Y8" i="54"/>
  <c r="T13" i="51"/>
  <c r="AA13" i="51" s="1"/>
  <c r="Y13" i="51"/>
  <c r="T32" i="47"/>
  <c r="AA32" i="47" s="1"/>
  <c r="Y32" i="47"/>
  <c r="T29" i="62"/>
  <c r="AA29" i="62" s="1"/>
  <c r="Y29" i="62"/>
  <c r="T26" i="56"/>
  <c r="AA26" i="56" s="1"/>
  <c r="Y26" i="56"/>
  <c r="Y26" i="46"/>
  <c r="T26" i="46"/>
  <c r="AA26" i="46" s="1"/>
  <c r="T18" i="61"/>
  <c r="AA18" i="61" s="1"/>
  <c r="Y18" i="61"/>
  <c r="Q29" i="29"/>
  <c r="X29" i="29" s="1"/>
  <c r="V29" i="29"/>
  <c r="T23" i="46"/>
  <c r="AA23" i="46" s="1"/>
  <c r="Y23" i="46"/>
  <c r="Y7" i="51"/>
  <c r="T7" i="51"/>
  <c r="AA7" i="51" s="1"/>
  <c r="T27" i="46"/>
  <c r="AA27" i="46" s="1"/>
  <c r="Y27" i="46"/>
  <c r="T14" i="59"/>
  <c r="AA14" i="59" s="1"/>
  <c r="Y14" i="59"/>
  <c r="Y4" i="46"/>
  <c r="T4" i="46"/>
  <c r="AA4" i="46" s="1"/>
  <c r="T8" i="61"/>
  <c r="AA8" i="61" s="1"/>
  <c r="Y8" i="61"/>
  <c r="Y28" i="44"/>
  <c r="T28" i="44"/>
  <c r="AA28" i="44" s="1"/>
  <c r="Y25" i="60"/>
  <c r="T25" i="60"/>
  <c r="AA25" i="60" s="1"/>
  <c r="V9" i="29"/>
  <c r="Q9" i="29"/>
  <c r="X9" i="29" s="1"/>
  <c r="T19" i="46"/>
  <c r="AA19" i="46" s="1"/>
  <c r="Y19" i="46"/>
  <c r="Z36" i="58"/>
  <c r="T8" i="58"/>
  <c r="AA8" i="58" s="1"/>
  <c r="Y8" i="58"/>
  <c r="Y32" i="52"/>
  <c r="T32" i="52"/>
  <c r="AA32" i="52" s="1"/>
  <c r="T32" i="45"/>
  <c r="AA32" i="45" s="1"/>
  <c r="Y32" i="45"/>
  <c r="T21" i="46"/>
  <c r="AA21" i="46" s="1"/>
  <c r="Y21" i="46"/>
  <c r="T6" i="60"/>
  <c r="AA6" i="60" s="1"/>
  <c r="Y6" i="60"/>
  <c r="Q11" i="29"/>
  <c r="X11" i="29" s="1"/>
  <c r="V11" i="29"/>
  <c r="Y9" i="51"/>
  <c r="T9" i="51"/>
  <c r="AA9" i="51" s="1"/>
  <c r="Y28" i="57"/>
  <c r="T28" i="57"/>
  <c r="AA28" i="57" s="1"/>
  <c r="Y28" i="58"/>
  <c r="T28" i="58"/>
  <c r="AA28" i="58" s="1"/>
  <c r="T9" i="58"/>
  <c r="AA9" i="58" s="1"/>
  <c r="Y9" i="58"/>
  <c r="T33" i="59"/>
  <c r="AA33" i="59" s="1"/>
  <c r="Y33" i="59"/>
  <c r="Y13" i="59"/>
  <c r="T13" i="59"/>
  <c r="AA13" i="59" s="1"/>
  <c r="Q14" i="29"/>
  <c r="X14" i="29" s="1"/>
  <c r="V14" i="29"/>
  <c r="Q22" i="29"/>
  <c r="X22" i="29" s="1"/>
  <c r="V22" i="29"/>
  <c r="T32" i="53"/>
  <c r="AA32" i="53" s="1"/>
  <c r="Y32" i="53"/>
  <c r="T16" i="54"/>
  <c r="AA16" i="54" s="1"/>
  <c r="Y16" i="54"/>
  <c r="T32" i="49"/>
  <c r="AA32" i="49" s="1"/>
  <c r="Y32" i="49"/>
  <c r="T9" i="60"/>
  <c r="AA9" i="60" s="1"/>
  <c r="Y9" i="60"/>
  <c r="T3" i="46"/>
  <c r="AA3" i="46" s="1"/>
  <c r="Y3" i="46"/>
  <c r="W37" i="29"/>
  <c r="T20" i="50"/>
  <c r="AA20" i="50" s="1"/>
  <c r="Y19" i="61"/>
  <c r="T19" i="61"/>
  <c r="AA19" i="61" s="1"/>
  <c r="T19" i="58"/>
  <c r="AA19" i="58" s="1"/>
  <c r="Y19" i="58"/>
  <c r="T27" i="62"/>
  <c r="R36" i="62"/>
  <c r="T25" i="46"/>
  <c r="AA25" i="46" s="1"/>
  <c r="Y25" i="46"/>
  <c r="T24" i="45"/>
  <c r="AA24" i="45" s="1"/>
  <c r="Y24" i="45"/>
  <c r="Y10" i="51"/>
  <c r="T10" i="51"/>
  <c r="AA10" i="51" s="1"/>
  <c r="T19" i="50"/>
  <c r="AA19" i="50" s="1"/>
  <c r="Y19" i="50"/>
  <c r="T10" i="50"/>
  <c r="AA10" i="50" s="1"/>
  <c r="Y10" i="50"/>
  <c r="Y25" i="51"/>
  <c r="T25" i="51"/>
  <c r="AA25" i="51" s="1"/>
  <c r="T33" i="52"/>
  <c r="AA33" i="52" s="1"/>
  <c r="Y33" i="52"/>
  <c r="Y25" i="45"/>
  <c r="T25" i="45"/>
  <c r="AA25" i="45" s="1"/>
  <c r="Y11" i="51"/>
  <c r="T11" i="51"/>
  <c r="AA11" i="51" s="1"/>
  <c r="T4" i="55"/>
  <c r="AA4" i="55" s="1"/>
  <c r="Y4" i="55"/>
  <c r="Y17" i="59"/>
  <c r="T17" i="59"/>
  <c r="AA17" i="59" s="1"/>
  <c r="T6" i="44"/>
  <c r="AA6" i="44" s="1"/>
  <c r="Y6" i="44"/>
  <c r="Y11" i="45"/>
  <c r="T11" i="45"/>
  <c r="AA11" i="45" s="1"/>
  <c r="T28" i="46"/>
  <c r="AA28" i="46" s="1"/>
  <c r="Y28" i="46"/>
  <c r="Y3" i="47"/>
  <c r="T3" i="47"/>
  <c r="AA3" i="47" s="1"/>
  <c r="T26" i="48"/>
  <c r="AA26" i="48" s="1"/>
  <c r="Y26" i="48"/>
  <c r="T5" i="58"/>
  <c r="AA5" i="58" s="1"/>
  <c r="Y5" i="58"/>
  <c r="T17" i="60"/>
  <c r="AA17" i="60" s="1"/>
  <c r="Y17" i="60"/>
  <c r="Z36" i="60"/>
  <c r="W25" i="24"/>
  <c r="W49" i="23"/>
  <c r="D49" i="23"/>
  <c r="D25" i="24"/>
  <c r="D48" i="24" s="1"/>
  <c r="AB25" i="24"/>
  <c r="AB48" i="24" s="1"/>
  <c r="AB49" i="23"/>
  <c r="X49" i="23"/>
  <c r="M25" i="24"/>
  <c r="M48" i="24" s="1"/>
  <c r="M49" i="23"/>
  <c r="S25" i="24"/>
  <c r="S48" i="24" s="1"/>
  <c r="S49" i="23"/>
  <c r="AG49" i="23"/>
  <c r="AG25" i="24"/>
  <c r="AG48" i="24" s="1"/>
  <c r="U25" i="24"/>
  <c r="U48" i="24" s="1"/>
  <c r="U49" i="23"/>
  <c r="B17" i="24"/>
  <c r="AK17" i="24" s="1"/>
  <c r="AA25" i="24"/>
  <c r="AA48" i="24" s="1"/>
  <c r="AA49" i="23"/>
  <c r="B49" i="23"/>
  <c r="B25" i="24"/>
  <c r="B40" i="24"/>
  <c r="AK40" i="24" s="1"/>
  <c r="B32" i="24"/>
  <c r="AK32" i="24" s="1"/>
  <c r="Z25" i="24"/>
  <c r="Z48" i="24" s="1"/>
  <c r="Z49" i="23"/>
  <c r="Q25" i="24"/>
  <c r="Q48" i="24" s="1"/>
  <c r="Q49" i="23"/>
  <c r="AF25" i="24"/>
  <c r="AF48" i="24" s="1"/>
  <c r="AF49" i="23"/>
  <c r="H45" i="22"/>
  <c r="H46" i="22" s="1"/>
  <c r="H47" i="22" s="1"/>
  <c r="D45" i="22"/>
  <c r="D46" i="22" s="1"/>
  <c r="D47" i="22" s="1"/>
  <c r="U45" i="22"/>
  <c r="U46" i="22" s="1"/>
  <c r="E45" i="22"/>
  <c r="E46" i="22" s="1"/>
  <c r="E47" i="22" s="1"/>
  <c r="J45" i="22"/>
  <c r="J46" i="22" s="1"/>
  <c r="J47" i="22" s="1"/>
  <c r="AP44" i="22"/>
  <c r="L45" i="22"/>
  <c r="L46" i="22" s="1"/>
  <c r="G45" i="22"/>
  <c r="G46" i="22" s="1"/>
  <c r="G47" i="22" s="1"/>
  <c r="P45" i="22"/>
  <c r="P46" i="22" s="1"/>
  <c r="R45" i="22"/>
  <c r="R46" i="22" s="1"/>
  <c r="R47" i="22" s="1"/>
  <c r="X45" i="22"/>
  <c r="X46" i="22" s="1"/>
  <c r="N45" i="22"/>
  <c r="N46" i="22" s="1"/>
  <c r="N47" i="22" s="1"/>
  <c r="W45" i="22"/>
  <c r="W46" i="22" s="1"/>
  <c r="W47" i="22" s="1"/>
  <c r="AC45" i="22"/>
  <c r="AC46" i="22" s="1"/>
  <c r="AC47" i="22" s="1"/>
  <c r="T45" i="22"/>
  <c r="T46" i="22" s="1"/>
  <c r="T47" i="22" s="1"/>
  <c r="Y45" i="22"/>
  <c r="Y46" i="22" s="1"/>
  <c r="Y47" i="22" s="1"/>
  <c r="AH45" i="22"/>
  <c r="AH46" i="22" s="1"/>
  <c r="AH47" i="22" s="1"/>
  <c r="V45" i="22"/>
  <c r="V46" i="22" s="1"/>
  <c r="V47" i="22" s="1"/>
  <c r="AF45" i="22"/>
  <c r="AF46" i="22" s="1"/>
  <c r="AF47" i="22" s="1"/>
  <c r="Z45" i="22"/>
  <c r="Z46" i="22" s="1"/>
  <c r="Z47" i="22" s="1"/>
  <c r="C45" i="22"/>
  <c r="C46" i="22" s="1"/>
  <c r="C47" i="22" s="1"/>
  <c r="K45" i="22"/>
  <c r="K46" i="22" s="1"/>
  <c r="K47" i="22" s="1"/>
  <c r="I45" i="22"/>
  <c r="I46" i="22" s="1"/>
  <c r="I47" i="22" s="1"/>
  <c r="M45" i="22"/>
  <c r="M46" i="22" s="1"/>
  <c r="M47" i="22" s="1"/>
  <c r="Q45" i="22"/>
  <c r="Q46" i="22" s="1"/>
  <c r="Q47" i="22" s="1"/>
  <c r="F45" i="22"/>
  <c r="F46" i="22" s="1"/>
  <c r="F47" i="22" s="1"/>
  <c r="AE45" i="22"/>
  <c r="AE46" i="22" s="1"/>
  <c r="AE47" i="22" s="1"/>
  <c r="S45" i="22"/>
  <c r="S46" i="22" s="1"/>
  <c r="S47" i="22" s="1"/>
  <c r="AA45" i="22"/>
  <c r="AA46" i="22" s="1"/>
  <c r="AA47" i="22" s="1"/>
  <c r="B45" i="22"/>
  <c r="AG45" i="22"/>
  <c r="AG46" i="22" s="1"/>
  <c r="AG47" i="22" s="1"/>
  <c r="O45" i="22"/>
  <c r="O46" i="22" s="1"/>
  <c r="O47" i="22" s="1"/>
  <c r="AB45" i="22"/>
  <c r="AB46" i="22" s="1"/>
  <c r="AB47" i="22" s="1"/>
  <c r="AD45" i="22"/>
  <c r="AD46" i="22" s="1"/>
  <c r="AD47" i="22" s="1"/>
  <c r="F25" i="24"/>
  <c r="F48" i="24" s="1"/>
  <c r="F49" i="23"/>
  <c r="P53" i="22"/>
  <c r="P58" i="22"/>
  <c r="P59" i="22" s="1"/>
  <c r="X53" i="22"/>
  <c r="X58" i="22"/>
  <c r="X59" i="22" s="1"/>
  <c r="AL50" i="22"/>
  <c r="I49" i="23"/>
  <c r="T25" i="24"/>
  <c r="T48" i="24" s="1"/>
  <c r="T49" i="23"/>
  <c r="L25" i="24"/>
  <c r="L48" i="24" s="1"/>
  <c r="L49" i="23"/>
  <c r="B29" i="24"/>
  <c r="AK29" i="24" s="1"/>
  <c r="G25" i="24"/>
  <c r="G48" i="24" s="1"/>
  <c r="G49" i="23"/>
  <c r="B52" i="22"/>
  <c r="AK52" i="22" s="1"/>
  <c r="AK53" i="22" s="1"/>
  <c r="B21" i="24"/>
  <c r="AK21" i="24" s="1"/>
  <c r="AL19" i="24" s="1"/>
  <c r="AH49" i="23"/>
  <c r="AH25" i="24"/>
  <c r="AH48" i="24" s="1"/>
  <c r="B27" i="24"/>
  <c r="AK27" i="24" s="1"/>
  <c r="O44" i="24"/>
  <c r="B34" i="24"/>
  <c r="AK34" i="24" s="1"/>
  <c r="B31" i="24"/>
  <c r="AK31" i="24" s="1"/>
  <c r="C42" i="24"/>
  <c r="C44" i="24"/>
  <c r="AN40" i="24"/>
  <c r="AQ40" i="24" s="1"/>
  <c r="AN39" i="24"/>
  <c r="AQ39" i="24" s="1"/>
  <c r="AQ26" i="23"/>
  <c r="AQ30" i="23"/>
  <c r="AI49" i="23"/>
  <c r="AI25" i="24"/>
  <c r="AI48" i="24" s="1"/>
  <c r="AI44" i="24"/>
  <c r="B24" i="24"/>
  <c r="AK24" i="24" s="1"/>
  <c r="AN44" i="23"/>
  <c r="AQ25" i="23"/>
  <c r="AN49" i="23"/>
  <c r="B42" i="24"/>
  <c r="B16" i="24"/>
  <c r="AK16" i="24" s="1"/>
  <c r="AN42" i="23"/>
  <c r="AQ42" i="23" s="1"/>
  <c r="Y25" i="61"/>
  <c r="T25" i="61"/>
  <c r="AA25" i="61" s="1"/>
  <c r="R36" i="61"/>
  <c r="Y3" i="61"/>
  <c r="T3" i="61"/>
  <c r="T28" i="45"/>
  <c r="AA28" i="45" s="1"/>
  <c r="Y28" i="45"/>
  <c r="T20" i="46"/>
  <c r="AA20" i="46" s="1"/>
  <c r="Y20" i="46"/>
  <c r="T4" i="51"/>
  <c r="AA4" i="51" s="1"/>
  <c r="Y4" i="51"/>
  <c r="T4" i="53"/>
  <c r="Y4" i="53"/>
  <c r="R36" i="53"/>
  <c r="T22" i="58"/>
  <c r="AA22" i="58" s="1"/>
  <c r="Y22" i="58"/>
  <c r="T14" i="58"/>
  <c r="AA14" i="58" s="1"/>
  <c r="Y14" i="58"/>
  <c r="Y27" i="45"/>
  <c r="T27" i="45"/>
  <c r="AA27" i="45" s="1"/>
  <c r="Y26" i="45"/>
  <c r="T26" i="45"/>
  <c r="AA26" i="45" s="1"/>
  <c r="Y9" i="45"/>
  <c r="T9" i="45"/>
  <c r="AA9" i="45" s="1"/>
  <c r="T12" i="47"/>
  <c r="AA12" i="47" s="1"/>
  <c r="Y12" i="47"/>
  <c r="T4" i="49"/>
  <c r="Y4" i="49"/>
  <c r="R36" i="49"/>
  <c r="Y17" i="50"/>
  <c r="T17" i="50"/>
  <c r="AA17" i="50" s="1"/>
  <c r="T13" i="50"/>
  <c r="AA13" i="50" s="1"/>
  <c r="Y13" i="50"/>
  <c r="T12" i="50"/>
  <c r="AA12" i="50" s="1"/>
  <c r="Y12" i="50"/>
  <c r="T19" i="57"/>
  <c r="AA19" i="57" s="1"/>
  <c r="Y19" i="57"/>
  <c r="T9" i="57"/>
  <c r="Y9" i="57"/>
  <c r="R36" i="57"/>
  <c r="T21" i="58"/>
  <c r="AA21" i="58" s="1"/>
  <c r="Y21" i="58"/>
  <c r="Y12" i="58"/>
  <c r="T12" i="58"/>
  <c r="AA12" i="58" s="1"/>
  <c r="T6" i="58"/>
  <c r="AA6" i="58" s="1"/>
  <c r="R36" i="58"/>
  <c r="Y6" i="58"/>
  <c r="T31" i="59"/>
  <c r="AA31" i="59" s="1"/>
  <c r="Y31" i="59"/>
  <c r="T11" i="59"/>
  <c r="AA11" i="59" s="1"/>
  <c r="Y11" i="59"/>
  <c r="R36" i="59"/>
  <c r="AA3" i="58"/>
  <c r="O37" i="29"/>
  <c r="Q5" i="29"/>
  <c r="V5" i="29"/>
  <c r="Y7" i="47"/>
  <c r="R36" i="47"/>
  <c r="T7" i="47"/>
  <c r="AA7" i="47" s="1"/>
  <c r="T5" i="48"/>
  <c r="AA5" i="48" s="1"/>
  <c r="Y5" i="48"/>
  <c r="T4" i="48"/>
  <c r="Y4" i="48"/>
  <c r="R36" i="48"/>
  <c r="T7" i="50"/>
  <c r="R36" i="50"/>
  <c r="Y7" i="50"/>
  <c r="T33" i="51"/>
  <c r="AA33" i="51" s="1"/>
  <c r="Y33" i="51"/>
  <c r="Y29" i="51"/>
  <c r="T29" i="51"/>
  <c r="AA29" i="51" s="1"/>
  <c r="T21" i="51"/>
  <c r="AA21" i="51" s="1"/>
  <c r="Y21" i="51"/>
  <c r="T24" i="52"/>
  <c r="AA24" i="52" s="1"/>
  <c r="Y24" i="52"/>
  <c r="Z36" i="44"/>
  <c r="Z36" i="51"/>
  <c r="Z36" i="52"/>
  <c r="Z36" i="54"/>
  <c r="Z36" i="55"/>
  <c r="Z36" i="56"/>
  <c r="T16" i="49"/>
  <c r="AA16" i="49" s="1"/>
  <c r="Y16" i="49"/>
  <c r="T10" i="60"/>
  <c r="Y10" i="60"/>
  <c r="R36" i="60"/>
  <c r="T14" i="60"/>
  <c r="AA14" i="60" s="1"/>
  <c r="Y14" i="60"/>
  <c r="T16" i="60"/>
  <c r="AA16" i="60" s="1"/>
  <c r="Y16" i="60"/>
  <c r="T18" i="60"/>
  <c r="AA18" i="60" s="1"/>
  <c r="Y18" i="60"/>
  <c r="Y22" i="60"/>
  <c r="T22" i="60"/>
  <c r="AA22" i="60" s="1"/>
  <c r="Y24" i="60"/>
  <c r="T24" i="60"/>
  <c r="AA24" i="60" s="1"/>
  <c r="AA5" i="56"/>
  <c r="AA10" i="59"/>
  <c r="T4" i="61"/>
  <c r="AA4" i="61" s="1"/>
  <c r="Y4" i="61"/>
  <c r="T22" i="44"/>
  <c r="AA22" i="44" s="1"/>
  <c r="Y22" i="44"/>
  <c r="Y17" i="44"/>
  <c r="T17" i="44"/>
  <c r="AA17" i="44" s="1"/>
  <c r="T13" i="44"/>
  <c r="AA13" i="44" s="1"/>
  <c r="Y13" i="44"/>
  <c r="T10" i="44"/>
  <c r="AA10" i="44" s="1"/>
  <c r="Y10" i="44"/>
  <c r="T18" i="46"/>
  <c r="AA18" i="46" s="1"/>
  <c r="Y18" i="46"/>
  <c r="T13" i="46"/>
  <c r="AA13" i="46" s="1"/>
  <c r="Y13" i="46"/>
  <c r="T12" i="46"/>
  <c r="AA12" i="46" s="1"/>
  <c r="Y12" i="46"/>
  <c r="T9" i="46"/>
  <c r="AA9" i="46" s="1"/>
  <c r="Y9" i="46"/>
  <c r="T5" i="46"/>
  <c r="Y5" i="46"/>
  <c r="R36" i="46"/>
  <c r="AA4" i="47"/>
  <c r="Y8" i="48"/>
  <c r="T8" i="48"/>
  <c r="AA8" i="48" s="1"/>
  <c r="T24" i="51"/>
  <c r="AA24" i="51" s="1"/>
  <c r="Y24" i="51"/>
  <c r="Y3" i="51"/>
  <c r="T3" i="51"/>
  <c r="R36" i="51"/>
  <c r="T25" i="52"/>
  <c r="AA25" i="52" s="1"/>
  <c r="Y25" i="52"/>
  <c r="Y21" i="52"/>
  <c r="T21" i="52"/>
  <c r="AA21" i="52" s="1"/>
  <c r="R36" i="52"/>
  <c r="T33" i="53"/>
  <c r="AA33" i="53" s="1"/>
  <c r="Y33" i="53"/>
  <c r="Y29" i="53"/>
  <c r="T29" i="53"/>
  <c r="AA29" i="53" s="1"/>
  <c r="T20" i="54"/>
  <c r="AA20" i="54" s="1"/>
  <c r="Y20" i="54"/>
  <c r="Y17" i="54"/>
  <c r="T17" i="54"/>
  <c r="AA17" i="54" s="1"/>
  <c r="T13" i="54"/>
  <c r="AA13" i="54" s="1"/>
  <c r="Y13" i="54"/>
  <c r="T12" i="54"/>
  <c r="AA12" i="54" s="1"/>
  <c r="Y12" i="54"/>
  <c r="Y9" i="54"/>
  <c r="T9" i="54"/>
  <c r="R36" i="54"/>
  <c r="T15" i="55"/>
  <c r="AA15" i="55" s="1"/>
  <c r="Y15" i="55"/>
  <c r="T9" i="55"/>
  <c r="R36" i="55"/>
  <c r="Y9" i="55"/>
  <c r="Y27" i="56"/>
  <c r="T27" i="56"/>
  <c r="AA27" i="56" s="1"/>
  <c r="T22" i="56"/>
  <c r="AA22" i="56" s="1"/>
  <c r="Y22" i="56"/>
  <c r="Y15" i="56"/>
  <c r="T15" i="56"/>
  <c r="AA15" i="56" s="1"/>
  <c r="T6" i="56"/>
  <c r="AA6" i="56" s="1"/>
  <c r="Y6" i="56"/>
  <c r="R36" i="56"/>
  <c r="Y24" i="57"/>
  <c r="T24" i="57"/>
  <c r="AA24" i="57" s="1"/>
  <c r="AA11" i="52"/>
  <c r="Z36" i="61"/>
  <c r="Z36" i="45"/>
  <c r="Z36" i="57"/>
  <c r="Z36" i="59"/>
  <c r="Z36" i="46"/>
  <c r="Z36" i="47"/>
  <c r="Z36" i="48"/>
  <c r="Z36" i="50"/>
  <c r="Z36" i="53"/>
  <c r="AN15" i="24"/>
  <c r="AN13" i="24"/>
  <c r="AN11" i="24"/>
  <c r="AN16" i="24"/>
  <c r="AN17" i="24"/>
  <c r="AN14" i="24"/>
  <c r="AN12" i="24"/>
  <c r="AN37" i="24"/>
  <c r="AN34" i="24"/>
  <c r="AN36" i="24"/>
  <c r="AN35" i="24"/>
  <c r="AN33" i="24"/>
  <c r="AN38" i="24"/>
  <c r="AN32" i="24"/>
  <c r="B36" i="24"/>
  <c r="AK36" i="24" s="1"/>
  <c r="T30" i="45"/>
  <c r="Y30" i="45"/>
  <c r="R36" i="45"/>
  <c r="AN27" i="24"/>
  <c r="AM48" i="24"/>
  <c r="AN26" i="24"/>
  <c r="AN31" i="24"/>
  <c r="AN30" i="24"/>
  <c r="AN28" i="24"/>
  <c r="AN29" i="24"/>
  <c r="AN25" i="24"/>
  <c r="T18" i="44"/>
  <c r="R36" i="44"/>
  <c r="Y18" i="44"/>
  <c r="AN24" i="24"/>
  <c r="AN23" i="24"/>
  <c r="AN21" i="24"/>
  <c r="AM44" i="24"/>
  <c r="AN18" i="24"/>
  <c r="AN20" i="24"/>
  <c r="AN19" i="24"/>
  <c r="AN22" i="24"/>
  <c r="AM42" i="24"/>
  <c r="B26" i="24"/>
  <c r="AK26" i="24" s="1"/>
  <c r="AL20" i="24" l="1"/>
  <c r="AL16" i="23"/>
  <c r="AP16" i="23" s="1"/>
  <c r="AL12" i="23"/>
  <c r="AP12" i="23" s="1"/>
  <c r="AL13" i="23"/>
  <c r="AP13" i="23" s="1"/>
  <c r="AL14" i="23"/>
  <c r="AP14" i="23" s="1"/>
  <c r="AL11" i="23"/>
  <c r="AK42" i="23"/>
  <c r="AL17" i="23"/>
  <c r="AP17" i="23" s="1"/>
  <c r="AK44" i="23"/>
  <c r="I45" i="23" s="1"/>
  <c r="I46" i="23" s="1"/>
  <c r="I47" i="23" s="1"/>
  <c r="AL15" i="23"/>
  <c r="AP15" i="23" s="1"/>
  <c r="B44" i="24"/>
  <c r="AL24" i="24"/>
  <c r="AA45" i="23"/>
  <c r="AA46" i="23" s="1"/>
  <c r="AA47" i="23" s="1"/>
  <c r="AI42" i="24"/>
  <c r="T42" i="24"/>
  <c r="AH42" i="24"/>
  <c r="AD48" i="24"/>
  <c r="AD42" i="24"/>
  <c r="Z45" i="23"/>
  <c r="Z46" i="23" s="1"/>
  <c r="Z47" i="23" s="1"/>
  <c r="AF42" i="24"/>
  <c r="S42" i="24"/>
  <c r="AK51" i="22"/>
  <c r="H42" i="24"/>
  <c r="W48" i="24"/>
  <c r="W42" i="24"/>
  <c r="AL21" i="24"/>
  <c r="AL20" i="23"/>
  <c r="AP20" i="23" s="1"/>
  <c r="AL24" i="23"/>
  <c r="AP24" i="23" s="1"/>
  <c r="AL19" i="23"/>
  <c r="AP19" i="23" s="1"/>
  <c r="AL22" i="23"/>
  <c r="AP22" i="23" s="1"/>
  <c r="AL18" i="23"/>
  <c r="AP18" i="23" s="1"/>
  <c r="AL21" i="23"/>
  <c r="AP21" i="23" s="1"/>
  <c r="AL23" i="23"/>
  <c r="AP23" i="23" s="1"/>
  <c r="Q42" i="24"/>
  <c r="AL22" i="24"/>
  <c r="AP22" i="24" s="1"/>
  <c r="AL18" i="24"/>
  <c r="J42" i="24"/>
  <c r="Z42" i="24"/>
  <c r="Y42" i="24"/>
  <c r="AG42" i="24"/>
  <c r="AA42" i="24"/>
  <c r="AA44" i="24"/>
  <c r="AE45" i="23"/>
  <c r="U44" i="24"/>
  <c r="U42" i="24"/>
  <c r="K42" i="24"/>
  <c r="K44" i="24"/>
  <c r="X42" i="24"/>
  <c r="X44" i="24"/>
  <c r="L44" i="24"/>
  <c r="L42" i="24"/>
  <c r="M44" i="24"/>
  <c r="M42" i="24"/>
  <c r="D42" i="24"/>
  <c r="D44" i="24"/>
  <c r="AC44" i="24"/>
  <c r="AC42" i="24"/>
  <c r="T45" i="23"/>
  <c r="T46" i="23" s="1"/>
  <c r="T47" i="23" s="1"/>
  <c r="D45" i="23"/>
  <c r="D46" i="23" s="1"/>
  <c r="D47" i="23" s="1"/>
  <c r="X45" i="23"/>
  <c r="Y36" i="62"/>
  <c r="AL40" i="23"/>
  <c r="AP40" i="23" s="1"/>
  <c r="AL39" i="23"/>
  <c r="AP39" i="23" s="1"/>
  <c r="AJ45" i="23"/>
  <c r="AJ46" i="23" s="1"/>
  <c r="AJ47" i="23" s="1"/>
  <c r="Y36" i="49"/>
  <c r="Y36" i="56"/>
  <c r="T36" i="47"/>
  <c r="Y36" i="61"/>
  <c r="X46" i="23"/>
  <c r="X47" i="23" s="1"/>
  <c r="V37" i="29"/>
  <c r="Y36" i="58"/>
  <c r="AE46" i="23"/>
  <c r="AE47" i="23" s="1"/>
  <c r="AL39" i="24"/>
  <c r="AL40" i="24"/>
  <c r="AP40" i="24" s="1"/>
  <c r="AJ44" i="24"/>
  <c r="AJ42" i="24"/>
  <c r="Y36" i="52"/>
  <c r="Y36" i="59"/>
  <c r="Y36" i="55"/>
  <c r="Y36" i="47"/>
  <c r="AA27" i="62"/>
  <c r="AA36" i="62" s="1"/>
  <c r="T36" i="62"/>
  <c r="Y36" i="44"/>
  <c r="Y36" i="45"/>
  <c r="AA36" i="52"/>
  <c r="T36" i="58"/>
  <c r="T36" i="59"/>
  <c r="Y36" i="50"/>
  <c r="Y36" i="48"/>
  <c r="AK45" i="22"/>
  <c r="B46" i="22"/>
  <c r="X47" i="22"/>
  <c r="X55" i="22"/>
  <c r="X56" i="22" s="1"/>
  <c r="AL27" i="23"/>
  <c r="AP27" i="23" s="1"/>
  <c r="AK49" i="23"/>
  <c r="T50" i="23" s="1"/>
  <c r="AL25" i="23"/>
  <c r="AL28" i="23"/>
  <c r="AP28" i="23" s="1"/>
  <c r="AL29" i="23"/>
  <c r="AP29" i="23" s="1"/>
  <c r="AL30" i="23"/>
  <c r="AP30" i="23" s="1"/>
  <c r="AL26" i="23"/>
  <c r="AP26" i="23" s="1"/>
  <c r="AL31" i="23"/>
  <c r="AP31" i="23" s="1"/>
  <c r="AL33" i="24"/>
  <c r="AP33" i="24" s="1"/>
  <c r="AL35" i="24"/>
  <c r="AP35" i="24" s="1"/>
  <c r="AL37" i="24"/>
  <c r="AP37" i="24" s="1"/>
  <c r="AL36" i="24"/>
  <c r="AP36" i="24" s="1"/>
  <c r="AL34" i="24"/>
  <c r="AP34" i="24" s="1"/>
  <c r="AL38" i="24"/>
  <c r="AL32" i="24"/>
  <c r="AP32" i="24" s="1"/>
  <c r="AK25" i="24"/>
  <c r="B48" i="24"/>
  <c r="L47" i="22"/>
  <c r="L55" i="22"/>
  <c r="L56" i="22" s="1"/>
  <c r="U47" i="22"/>
  <c r="U55" i="22"/>
  <c r="U56" i="22" s="1"/>
  <c r="B53" i="22"/>
  <c r="P47" i="22"/>
  <c r="P55" i="22"/>
  <c r="P56" i="22" s="1"/>
  <c r="AL38" i="23"/>
  <c r="AP38" i="23" s="1"/>
  <c r="AL35" i="23"/>
  <c r="AP35" i="23" s="1"/>
  <c r="AL33" i="23"/>
  <c r="AP33" i="23" s="1"/>
  <c r="AL36" i="23"/>
  <c r="AP36" i="23" s="1"/>
  <c r="AL34" i="23"/>
  <c r="AP34" i="23" s="1"/>
  <c r="AL32" i="23"/>
  <c r="AP32" i="23" s="1"/>
  <c r="AL37" i="23"/>
  <c r="AP37" i="23" s="1"/>
  <c r="AP39" i="24"/>
  <c r="AQ44" i="23"/>
  <c r="AQ49" i="23"/>
  <c r="AL17" i="24"/>
  <c r="AP17" i="24" s="1"/>
  <c r="AL16" i="24"/>
  <c r="AP16" i="24" s="1"/>
  <c r="AL15" i="24"/>
  <c r="AP15" i="24" s="1"/>
  <c r="AL11" i="24"/>
  <c r="AL12" i="24"/>
  <c r="AP12" i="24" s="1"/>
  <c r="AK42" i="24"/>
  <c r="O45" i="24"/>
  <c r="O46" i="24" s="1"/>
  <c r="AL14" i="24"/>
  <c r="AL13" i="24"/>
  <c r="AP13" i="24" s="1"/>
  <c r="T36" i="55"/>
  <c r="AA9" i="55"/>
  <c r="AA36" i="55" s="1"/>
  <c r="AA9" i="54"/>
  <c r="AA36" i="54" s="1"/>
  <c r="T36" i="54"/>
  <c r="AA3" i="51"/>
  <c r="AA36" i="51" s="1"/>
  <c r="T36" i="51"/>
  <c r="AA5" i="46"/>
  <c r="AA36" i="46" s="1"/>
  <c r="T36" i="46"/>
  <c r="AA10" i="60"/>
  <c r="AA36" i="60" s="1"/>
  <c r="T36" i="60"/>
  <c r="AA7" i="50"/>
  <c r="AA36" i="50" s="1"/>
  <c r="T36" i="50"/>
  <c r="Q37" i="29"/>
  <c r="X5" i="29"/>
  <c r="X37" i="29" s="1"/>
  <c r="AA9" i="57"/>
  <c r="AA36" i="57" s="1"/>
  <c r="T36" i="57"/>
  <c r="T36" i="48"/>
  <c r="AA4" i="48"/>
  <c r="AA36" i="48" s="1"/>
  <c r="AA4" i="49"/>
  <c r="AA36" i="49" s="1"/>
  <c r="T36" i="49"/>
  <c r="AA4" i="53"/>
  <c r="AA36" i="53" s="1"/>
  <c r="T36" i="53"/>
  <c r="AA3" i="61"/>
  <c r="AA36" i="61" s="1"/>
  <c r="T36" i="61"/>
  <c r="T36" i="56"/>
  <c r="Y36" i="53"/>
  <c r="T36" i="52"/>
  <c r="Y36" i="54"/>
  <c r="Y36" i="51"/>
  <c r="AA36" i="47"/>
  <c r="Y36" i="46"/>
  <c r="AA36" i="59"/>
  <c r="AA36" i="56"/>
  <c r="Y36" i="60"/>
  <c r="AA36" i="58"/>
  <c r="Y36" i="57"/>
  <c r="AQ38" i="24"/>
  <c r="AP38" i="24"/>
  <c r="AQ35" i="24"/>
  <c r="AQ34" i="24"/>
  <c r="AQ12" i="24"/>
  <c r="AQ17" i="24"/>
  <c r="AQ11" i="24"/>
  <c r="AP11" i="24"/>
  <c r="AQ15" i="24"/>
  <c r="AQ32" i="24"/>
  <c r="AQ33" i="24"/>
  <c r="AQ36" i="24"/>
  <c r="AQ37" i="24"/>
  <c r="AP14" i="24"/>
  <c r="AQ14" i="24"/>
  <c r="AQ16" i="24"/>
  <c r="AQ13" i="24"/>
  <c r="AP19" i="24"/>
  <c r="AQ19" i="24"/>
  <c r="AP18" i="24"/>
  <c r="AN44" i="24"/>
  <c r="AQ18" i="24"/>
  <c r="AN42" i="24"/>
  <c r="AQ21" i="24"/>
  <c r="AP21" i="24"/>
  <c r="AP24" i="24"/>
  <c r="AQ24" i="24"/>
  <c r="T36" i="44"/>
  <c r="AA18" i="44"/>
  <c r="AA36" i="44" s="1"/>
  <c r="AQ29" i="24"/>
  <c r="AQ30" i="24"/>
  <c r="AQ26" i="24"/>
  <c r="AQ27" i="24"/>
  <c r="AQ22" i="24"/>
  <c r="AP20" i="24"/>
  <c r="AQ20" i="24"/>
  <c r="AP23" i="24"/>
  <c r="AQ23" i="24"/>
  <c r="AQ25" i="24"/>
  <c r="AN48" i="24"/>
  <c r="AQ28" i="24"/>
  <c r="AQ31" i="24"/>
  <c r="AA30" i="45"/>
  <c r="AA36" i="45" s="1"/>
  <c r="T36" i="45"/>
  <c r="AL44" i="23" l="1"/>
  <c r="AP11" i="23"/>
  <c r="AL42" i="23"/>
  <c r="AP42" i="23" s="1"/>
  <c r="AD45" i="23"/>
  <c r="AD46" i="23" s="1"/>
  <c r="AD47" i="23" s="1"/>
  <c r="AI45" i="23"/>
  <c r="AI46" i="23" s="1"/>
  <c r="AI47" i="23" s="1"/>
  <c r="AF45" i="23"/>
  <c r="AF46" i="23" s="1"/>
  <c r="AF47" i="23" s="1"/>
  <c r="F45" i="23"/>
  <c r="F46" i="23" s="1"/>
  <c r="F47" i="23" s="1"/>
  <c r="M45" i="23"/>
  <c r="M46" i="23" s="1"/>
  <c r="M47" i="23" s="1"/>
  <c r="C45" i="23"/>
  <c r="C46" i="23" s="1"/>
  <c r="C47" i="23" s="1"/>
  <c r="V45" i="23"/>
  <c r="V46" i="23" s="1"/>
  <c r="V47" i="23" s="1"/>
  <c r="AB45" i="23"/>
  <c r="AB46" i="23" s="1"/>
  <c r="AB47" i="23" s="1"/>
  <c r="AC45" i="23"/>
  <c r="AC46" i="23" s="1"/>
  <c r="AC47" i="23" s="1"/>
  <c r="H45" i="23"/>
  <c r="H46" i="23" s="1"/>
  <c r="H47" i="23" s="1"/>
  <c r="AH45" i="23"/>
  <c r="AH46" i="23" s="1"/>
  <c r="AH47" i="23" s="1"/>
  <c r="L45" i="23"/>
  <c r="L46" i="23" s="1"/>
  <c r="L47" i="23" s="1"/>
  <c r="Y45" i="23"/>
  <c r="Y46" i="23" s="1"/>
  <c r="Y47" i="23" s="1"/>
  <c r="R45" i="23"/>
  <c r="R46" i="23" s="1"/>
  <c r="R47" i="23" s="1"/>
  <c r="G45" i="23"/>
  <c r="G46" i="23" s="1"/>
  <c r="G47" i="23" s="1"/>
  <c r="AP44" i="23"/>
  <c r="U45" i="23"/>
  <c r="U46" i="23" s="1"/>
  <c r="U47" i="23" s="1"/>
  <c r="AG45" i="23"/>
  <c r="AG46" i="23" s="1"/>
  <c r="AG47" i="23" s="1"/>
  <c r="O45" i="23"/>
  <c r="O46" i="23" s="1"/>
  <c r="O47" i="23" s="1"/>
  <c r="N45" i="23"/>
  <c r="N46" i="23" s="1"/>
  <c r="N47" i="23" s="1"/>
  <c r="Q45" i="23"/>
  <c r="Q46" i="23" s="1"/>
  <c r="Q47" i="23" s="1"/>
  <c r="W45" i="23"/>
  <c r="W46" i="23" s="1"/>
  <c r="W47" i="23" s="1"/>
  <c r="S45" i="23"/>
  <c r="S46" i="23" s="1"/>
  <c r="S47" i="23" s="1"/>
  <c r="K45" i="23"/>
  <c r="K46" i="23" s="1"/>
  <c r="K47" i="23" s="1"/>
  <c r="B45" i="23"/>
  <c r="P45" i="23"/>
  <c r="P46" i="23" s="1"/>
  <c r="P47" i="23" s="1"/>
  <c r="J45" i="23"/>
  <c r="J46" i="23" s="1"/>
  <c r="J47" i="23" s="1"/>
  <c r="E45" i="23"/>
  <c r="E46" i="23" s="1"/>
  <c r="E47" i="23" s="1"/>
  <c r="AG50" i="23"/>
  <c r="AG51" i="23" s="1"/>
  <c r="AG52" i="23" s="1"/>
  <c r="AJ45" i="24"/>
  <c r="AJ46" i="24" s="1"/>
  <c r="AJ50" i="23"/>
  <c r="T51" i="23"/>
  <c r="T52" i="23" s="1"/>
  <c r="Q50" i="23"/>
  <c r="AL26" i="24"/>
  <c r="AP26" i="24" s="1"/>
  <c r="AK48" i="24"/>
  <c r="AJ49" i="24" s="1"/>
  <c r="AJ50" i="24" s="1"/>
  <c r="AL27" i="24"/>
  <c r="AP27" i="24" s="1"/>
  <c r="AL30" i="24"/>
  <c r="AP30" i="24" s="1"/>
  <c r="AL31" i="24"/>
  <c r="AP31" i="24" s="1"/>
  <c r="AL29" i="24"/>
  <c r="AP29" i="24" s="1"/>
  <c r="AL28" i="24"/>
  <c r="AP28" i="24" s="1"/>
  <c r="AL25" i="24"/>
  <c r="AL42" i="24" s="1"/>
  <c r="AP42" i="24" s="1"/>
  <c r="D50" i="23"/>
  <c r="AB50" i="23"/>
  <c r="W50" i="23"/>
  <c r="M50" i="23"/>
  <c r="H50" i="23"/>
  <c r="J50" i="23"/>
  <c r="AD50" i="23"/>
  <c r="AC50" i="23"/>
  <c r="AP49" i="23"/>
  <c r="N50" i="23"/>
  <c r="R50" i="23"/>
  <c r="C50" i="23"/>
  <c r="I50" i="23"/>
  <c r="O50" i="23"/>
  <c r="L50" i="23"/>
  <c r="G50" i="23"/>
  <c r="X50" i="23"/>
  <c r="AE50" i="23"/>
  <c r="Y50" i="23"/>
  <c r="V50" i="23"/>
  <c r="K50" i="23"/>
  <c r="P50" i="23"/>
  <c r="AA50" i="23"/>
  <c r="E50" i="23"/>
  <c r="AK46" i="22"/>
  <c r="AK47" i="22" s="1"/>
  <c r="B47" i="22"/>
  <c r="AL49" i="23"/>
  <c r="AP25" i="23"/>
  <c r="AF50" i="23"/>
  <c r="S50" i="23"/>
  <c r="B50" i="23"/>
  <c r="AH50" i="23"/>
  <c r="AI50" i="23"/>
  <c r="U50" i="23"/>
  <c r="Z50" i="23"/>
  <c r="F50" i="23"/>
  <c r="B45" i="24"/>
  <c r="S45" i="24"/>
  <c r="S46" i="24" s="1"/>
  <c r="AA45" i="24"/>
  <c r="AA46" i="24" s="1"/>
  <c r="AC45" i="24"/>
  <c r="AC46" i="24" s="1"/>
  <c r="G45" i="24"/>
  <c r="G46" i="24" s="1"/>
  <c r="T45" i="24"/>
  <c r="T46" i="24" s="1"/>
  <c r="U45" i="24"/>
  <c r="U46" i="24" s="1"/>
  <c r="E45" i="24"/>
  <c r="E46" i="24" s="1"/>
  <c r="I45" i="24"/>
  <c r="I46" i="24" s="1"/>
  <c r="AD45" i="24"/>
  <c r="AD46" i="24" s="1"/>
  <c r="P45" i="24"/>
  <c r="P46" i="24" s="1"/>
  <c r="X45" i="24"/>
  <c r="X46" i="24" s="1"/>
  <c r="Q45" i="24"/>
  <c r="Q46" i="24" s="1"/>
  <c r="AH45" i="24"/>
  <c r="AH46" i="24" s="1"/>
  <c r="V45" i="24"/>
  <c r="V46" i="24" s="1"/>
  <c r="L45" i="24"/>
  <c r="L46" i="24" s="1"/>
  <c r="AF45" i="24"/>
  <c r="AF46" i="24" s="1"/>
  <c r="N45" i="24"/>
  <c r="N46" i="24" s="1"/>
  <c r="Y45" i="24"/>
  <c r="Y46" i="24" s="1"/>
  <c r="AB45" i="24"/>
  <c r="AB46" i="24" s="1"/>
  <c r="J45" i="24"/>
  <c r="J46" i="24" s="1"/>
  <c r="AE45" i="24"/>
  <c r="AE46" i="24" s="1"/>
  <c r="R45" i="24"/>
  <c r="R46" i="24" s="1"/>
  <c r="F45" i="24"/>
  <c r="F46" i="24" s="1"/>
  <c r="H45" i="24"/>
  <c r="H46" i="24" s="1"/>
  <c r="AG45" i="24"/>
  <c r="AG46" i="24" s="1"/>
  <c r="Z45" i="24"/>
  <c r="Z46" i="24" s="1"/>
  <c r="K45" i="24"/>
  <c r="K46" i="24" s="1"/>
  <c r="M45" i="24"/>
  <c r="M46" i="24" s="1"/>
  <c r="W45" i="24"/>
  <c r="W46" i="24" s="1"/>
  <c r="D45" i="24"/>
  <c r="D46" i="24" s="1"/>
  <c r="C45" i="24"/>
  <c r="C46" i="24" s="1"/>
  <c r="AI45" i="24"/>
  <c r="AI46" i="24" s="1"/>
  <c r="AL44" i="24"/>
  <c r="AP44" i="24" s="1"/>
  <c r="AQ48" i="24"/>
  <c r="AQ42" i="24"/>
  <c r="AQ44" i="24"/>
  <c r="AK45" i="24" l="1"/>
  <c r="AK45" i="23"/>
  <c r="B46" i="23"/>
  <c r="B49" i="24"/>
  <c r="F51" i="23"/>
  <c r="F52" i="23" s="1"/>
  <c r="AF51" i="23"/>
  <c r="AF52" i="23" s="1"/>
  <c r="E51" i="23"/>
  <c r="E52" i="23" s="1"/>
  <c r="V51" i="23"/>
  <c r="V52" i="23" s="1"/>
  <c r="G51" i="23"/>
  <c r="G52" i="23" s="1"/>
  <c r="M51" i="23"/>
  <c r="M52" i="23" s="1"/>
  <c r="AI51" i="23"/>
  <c r="AI52" i="23" s="1"/>
  <c r="S51" i="23"/>
  <c r="S52" i="23" s="1"/>
  <c r="K51" i="23"/>
  <c r="K52" i="23" s="1"/>
  <c r="X51" i="23"/>
  <c r="X52" i="23" s="1"/>
  <c r="I51" i="23"/>
  <c r="I52" i="23" s="1"/>
  <c r="H51" i="23"/>
  <c r="H52" i="23" s="1"/>
  <c r="D51" i="23"/>
  <c r="D52" i="23" s="1"/>
  <c r="AC51" i="23"/>
  <c r="AC52" i="23" s="1"/>
  <c r="U51" i="23"/>
  <c r="U52" i="23" s="1"/>
  <c r="AK50" i="23"/>
  <c r="B51" i="23"/>
  <c r="P51" i="23"/>
  <c r="P52" i="23" s="1"/>
  <c r="AE51" i="23"/>
  <c r="AE52" i="23" s="1"/>
  <c r="O51" i="23"/>
  <c r="O52" i="23" s="1"/>
  <c r="N51" i="23"/>
  <c r="N52" i="23" s="1"/>
  <c r="J51" i="23"/>
  <c r="J52" i="23" s="1"/>
  <c r="AB51" i="23"/>
  <c r="AB52" i="23" s="1"/>
  <c r="Q51" i="23"/>
  <c r="Q52" i="23" s="1"/>
  <c r="C51" i="23"/>
  <c r="C52" i="23" s="1"/>
  <c r="Z51" i="23"/>
  <c r="Z52" i="23" s="1"/>
  <c r="AH51" i="23"/>
  <c r="AH52" i="23" s="1"/>
  <c r="AA51" i="23"/>
  <c r="AA52" i="23" s="1"/>
  <c r="Y51" i="23"/>
  <c r="Y52" i="23" s="1"/>
  <c r="L51" i="23"/>
  <c r="L52" i="23" s="1"/>
  <c r="R51" i="23"/>
  <c r="R52" i="23" s="1"/>
  <c r="AD51" i="23"/>
  <c r="AD52" i="23" s="1"/>
  <c r="W51" i="23"/>
  <c r="W52" i="23" s="1"/>
  <c r="AJ51" i="23"/>
  <c r="AJ52" i="23" s="1"/>
  <c r="AL48" i="24"/>
  <c r="AP48" i="24" s="1"/>
  <c r="AP25" i="24"/>
  <c r="B50" i="24"/>
  <c r="AA49" i="24"/>
  <c r="AA50" i="24" s="1"/>
  <c r="P49" i="24"/>
  <c r="P50" i="24" s="1"/>
  <c r="N49" i="24"/>
  <c r="N50" i="24" s="1"/>
  <c r="E49" i="24"/>
  <c r="E50" i="24" s="1"/>
  <c r="K49" i="24"/>
  <c r="K50" i="24" s="1"/>
  <c r="I49" i="24"/>
  <c r="I50" i="24" s="1"/>
  <c r="D49" i="24"/>
  <c r="D50" i="24" s="1"/>
  <c r="C49" i="24"/>
  <c r="C50" i="24" s="1"/>
  <c r="H49" i="24"/>
  <c r="H50" i="24" s="1"/>
  <c r="V49" i="24"/>
  <c r="V50" i="24" s="1"/>
  <c r="L49" i="24"/>
  <c r="L50" i="24" s="1"/>
  <c r="W49" i="24"/>
  <c r="W50" i="24" s="1"/>
  <c r="R49" i="24"/>
  <c r="R50" i="24" s="1"/>
  <c r="J49" i="24"/>
  <c r="J50" i="24" s="1"/>
  <c r="Q49" i="24"/>
  <c r="Q50" i="24" s="1"/>
  <c r="AD49" i="24"/>
  <c r="AD50" i="24" s="1"/>
  <c r="Z49" i="24"/>
  <c r="Z50" i="24" s="1"/>
  <c r="Y49" i="24"/>
  <c r="Y50" i="24" s="1"/>
  <c r="O49" i="24"/>
  <c r="O50" i="24" s="1"/>
  <c r="X49" i="24"/>
  <c r="X50" i="24" s="1"/>
  <c r="AE49" i="24"/>
  <c r="AE50" i="24" s="1"/>
  <c r="AB49" i="24"/>
  <c r="AB50" i="24" s="1"/>
  <c r="AC49" i="24"/>
  <c r="AC50" i="24" s="1"/>
  <c r="G49" i="24"/>
  <c r="G50" i="24" s="1"/>
  <c r="F49" i="24"/>
  <c r="F50" i="24" s="1"/>
  <c r="M49" i="24"/>
  <c r="M50" i="24" s="1"/>
  <c r="T49" i="24"/>
  <c r="T50" i="24" s="1"/>
  <c r="AH49" i="24"/>
  <c r="AH50" i="24" s="1"/>
  <c r="AF49" i="24"/>
  <c r="AF50" i="24" s="1"/>
  <c r="AG49" i="24"/>
  <c r="AG50" i="24" s="1"/>
  <c r="S49" i="24"/>
  <c r="S50" i="24" s="1"/>
  <c r="U49" i="24"/>
  <c r="U50" i="24" s="1"/>
  <c r="AI49" i="24"/>
  <c r="AI50" i="24" s="1"/>
  <c r="B46" i="24"/>
  <c r="AK46" i="24" s="1"/>
  <c r="AK50" i="24" l="1"/>
  <c r="AK49" i="24"/>
  <c r="AK51" i="23"/>
  <c r="AK52" i="23" s="1"/>
  <c r="AK46" i="23"/>
  <c r="AK47" i="23" s="1"/>
  <c r="B47" i="23"/>
  <c r="B52" i="23"/>
</calcChain>
</file>

<file path=xl/sharedStrings.xml><?xml version="1.0" encoding="utf-8"?>
<sst xmlns="http://schemas.openxmlformats.org/spreadsheetml/2006/main" count="1638" uniqueCount="173">
  <si>
    <t>IGASAMEX BAJIO, S. DE R.L. DE C.V.</t>
  </si>
  <si>
    <t>CALCULO DEL CONSUMO POR USUARIO</t>
  </si>
  <si>
    <t>BOSQUES DE ALISOS 47-A  5O PISO, COL. BOSQUES DE LAS LOMAS</t>
  </si>
  <si>
    <t>C.P. 05120, MEXICO, D.F.</t>
  </si>
  <si>
    <t>Parámetros de Configuración:</t>
  </si>
  <si>
    <t>Presión Atmosférica =</t>
  </si>
  <si>
    <t>0.8347 kg/cm2 (11.87)</t>
  </si>
  <si>
    <t>Presión Base =</t>
  </si>
  <si>
    <t>Temperatura Base =</t>
  </si>
  <si>
    <t>20 oC (68 oF)</t>
  </si>
  <si>
    <t>Fecha</t>
  </si>
  <si>
    <t>Computador</t>
  </si>
  <si>
    <t>Presión (kg/cm2)</t>
  </si>
  <si>
    <t>Variación</t>
  </si>
  <si>
    <t>Promedio diario</t>
  </si>
  <si>
    <t xml:space="preserve">Total del mes </t>
  </si>
  <si>
    <t>Facturación PGPB</t>
  </si>
  <si>
    <t>Volumen M3</t>
  </si>
  <si>
    <t>Usuarios</t>
  </si>
  <si>
    <t>TOTAL</t>
  </si>
  <si>
    <t>INTERCONEXIÓN</t>
  </si>
  <si>
    <t>Sub Total</t>
  </si>
  <si>
    <t>Porcentaje</t>
  </si>
  <si>
    <t>Balanceo</t>
  </si>
  <si>
    <t>Comparación de Mediciones de Computadores de Flujo vs. Facturacion PGPB</t>
  </si>
  <si>
    <t>Energia GJoul</t>
  </si>
  <si>
    <t>Poder calorífico Kjoule/m3</t>
  </si>
  <si>
    <t>Volumen MCFD</t>
  </si>
  <si>
    <t>1 kg/cm2 (14.22 psi)</t>
  </si>
  <si>
    <t>m3</t>
  </si>
  <si>
    <t>Medición de la Primera Quincena</t>
  </si>
  <si>
    <t>Medición de la Segunda Quincena</t>
  </si>
  <si>
    <t>Variación Interconexión vs</t>
  </si>
  <si>
    <t>PGPB</t>
  </si>
  <si>
    <t>Sistema</t>
  </si>
  <si>
    <t>(2-8)</t>
  </si>
  <si>
    <t>(4-9)</t>
  </si>
  <si>
    <t>(6-10)</t>
  </si>
  <si>
    <t>1ra Semana</t>
  </si>
  <si>
    <t>2da Semana</t>
  </si>
  <si>
    <t>3ra semana</t>
  </si>
  <si>
    <t>4ta Semana</t>
  </si>
  <si>
    <t>5ta Semana</t>
  </si>
  <si>
    <t>2da Quincena</t>
  </si>
  <si>
    <t>1ra Quincena</t>
  </si>
  <si>
    <r>
      <t>Volumen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/día) a: 1 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y 20 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</t>
    </r>
  </si>
  <si>
    <r>
      <t>Temperatura (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</si>
  <si>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r>
      <t>Presión (kg/cm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</si>
  <si>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Diferencia (Computador - Medición Fisica PGPB)</t>
  </si>
  <si>
    <t>Medición Física PGPB</t>
  </si>
  <si>
    <t>(2-8)/8</t>
  </si>
  <si>
    <t xml:space="preserve">% Ajuste </t>
  </si>
  <si>
    <t>% Ajuste final</t>
  </si>
  <si>
    <t>Energía Final</t>
  </si>
  <si>
    <r>
      <t>Volumen (m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/día) a: 1 kg/cm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y 20 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C</t>
    </r>
  </si>
  <si>
    <r>
      <t>Temperatura (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F)</t>
    </r>
  </si>
  <si>
    <r>
      <t>Temperatura (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C)</t>
    </r>
  </si>
  <si>
    <r>
      <t>Presión (kg/cm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</t>
    </r>
  </si>
  <si>
    <t>Factor de Correción</t>
  </si>
  <si>
    <t>Presión (KPa)</t>
  </si>
  <si>
    <t>Hora de Corte</t>
  </si>
  <si>
    <t>Factor de Corrección</t>
  </si>
  <si>
    <t>No. Cliente</t>
  </si>
  <si>
    <t>Hora</t>
  </si>
  <si>
    <t>Año</t>
  </si>
  <si>
    <t>Mes</t>
  </si>
  <si>
    <t>Pulsos Corregidos</t>
  </si>
  <si>
    <t>Día</t>
  </si>
  <si>
    <t>Volumen Corregido
[ M3 ]</t>
  </si>
  <si>
    <t>Volumen No Corregido
[ M3 ]</t>
  </si>
  <si>
    <t>Pulsos No Corregidos</t>
  </si>
  <si>
    <t>Volumen No Corregido en Condición de Falla</t>
  </si>
  <si>
    <t>Pulsos No Corregidos en Condición de Falla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</si>
  <si>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</si>
  <si>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</si>
  <si>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</si>
  <si>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</si>
  <si>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</si>
  <si>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</si>
  <si>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</si>
  <si>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</si>
  <si>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</si>
  <si>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</si>
  <si>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</si>
  <si>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</si>
  <si>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</si>
  <si>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días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</si>
  <si>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</si>
  <si>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</si>
  <si>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</si>
  <si>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</si>
  <si>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</si>
  <si>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</si>
  <si>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</si>
  <si>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</si>
  <si>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</si>
  <si>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</si>
  <si>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>GJoul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</si>
  <si>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</si>
  <si>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</si>
  <si>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</si>
  <si>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</si>
  <si>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</si>
  <si>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</si>
  <si>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</si>
  <si>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</si>
  <si>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</si>
  <si>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 xml:space="preserve">Tiempo </t>
  </si>
  <si>
    <t>Temperatura
[ °C ]</t>
  </si>
  <si>
    <t>Energía MJ/m3</t>
  </si>
  <si>
    <t>Batería</t>
  </si>
  <si>
    <t>Mcft</t>
  </si>
  <si>
    <t>Km3</t>
  </si>
  <si>
    <t>Kpa</t>
  </si>
  <si>
    <t>Presión Promedio
[ Kpa ]</t>
  </si>
  <si>
    <t>Consumo diario
[ Km3 ]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</si>
  <si>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</si>
  <si>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</si>
  <si>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</si>
  <si>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</si>
  <si>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</si>
  <si>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</si>
  <si>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</si>
  <si>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</si>
  <si>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</si>
  <si>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</si>
  <si>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</si>
  <si>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</si>
  <si>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</si>
  <si>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</si>
  <si>
    <t>Volumen Diario
 BullHorn</t>
  </si>
  <si>
    <t>Volumen Diario
 Micro Corrector</t>
  </si>
  <si>
    <t>Diferencia Volumen</t>
  </si>
  <si>
    <t>Error</t>
  </si>
  <si>
    <t>Cliente 20</t>
  </si>
  <si>
    <t>Cliente 21</t>
  </si>
  <si>
    <t>Cliente 22</t>
  </si>
  <si>
    <t>Cliente 23</t>
  </si>
  <si>
    <t>Cliente 24</t>
  </si>
  <si>
    <t>Cliente 25</t>
  </si>
  <si>
    <t>Cliente 26</t>
  </si>
  <si>
    <t>Cliente 27</t>
  </si>
  <si>
    <t>Cliente 28</t>
  </si>
  <si>
    <t>Cliente 29</t>
  </si>
  <si>
    <t>Cliente 30</t>
  </si>
  <si>
    <t>Cliente 31</t>
  </si>
  <si>
    <t>Cliente 32</t>
  </si>
  <si>
    <t>Cliente 33</t>
  </si>
  <si>
    <t>Cliente 34</t>
  </si>
  <si>
    <t>Cliente 35</t>
  </si>
  <si>
    <t>OMM</t>
  </si>
  <si>
    <t>Estación 13031-01, Tizayuca</t>
  </si>
  <si>
    <t>Sistema Tizayuca</t>
  </si>
  <si>
    <t>VALCHEM</t>
  </si>
  <si>
    <t>ROMATEX</t>
  </si>
  <si>
    <t>PROESA</t>
  </si>
  <si>
    <t>TOTIS</t>
  </si>
  <si>
    <t>PROTEXSA</t>
  </si>
  <si>
    <t>VUVA</t>
  </si>
  <si>
    <t>QUIMICA NOBLEZA</t>
  </si>
  <si>
    <t>INDUSTRIAL DE ESPUMAS</t>
  </si>
  <si>
    <t>Textiles y Acabados Mexico</t>
  </si>
  <si>
    <t>PRUP</t>
  </si>
  <si>
    <t>MEXCOAT</t>
  </si>
  <si>
    <t>PREMEX</t>
  </si>
  <si>
    <t>Comercializadora de Lacteos</t>
  </si>
  <si>
    <t xml:space="preserve">FENO RESINAS, S.A. DE C.V.              </t>
  </si>
  <si>
    <t>TEJIMAQ</t>
  </si>
  <si>
    <t>Moliendas</t>
  </si>
  <si>
    <t>Tecamac Industrial</t>
  </si>
  <si>
    <t>Zinc y Derivados</t>
  </si>
  <si>
    <t>Imperquimia</t>
  </si>
  <si>
    <t>13031-01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</si>
</sst>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#,##0.000"/>
    <numFmt numFmtId="165" formatCode="0.000"/>
    <numFmt numFmtId="166" formatCode="#,##0.000000"/>
    <numFmt numFmtId="168" formatCode="_(* #,##0.00_);_(* \(#,##0.00\);_(* &quot;-&quot;??_);_(@_)"/>
    <numFmt numFmtId="176" formatCode="_(* #,##0.00000_);_(* \(#,##0.00000\);_(* &quot;-&quot;??_);_(@_)"/>
    <numFmt numFmtId="177" formatCode="_(* #,##0_);_(* \(#,##0\);_(* &quot;-&quot;??_);_(@_)"/>
    <numFmt numFmtId="178" formatCode="_-* #,##0_-;\-* #,##0_-;_-* &quot;-&quot;??_-;_-@_-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color indexed="18"/>
      <name val="Verdana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1"/>
      <name val="Arial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18"/>
      </left>
      <right style="dashed">
        <color indexed="18"/>
      </right>
      <top style="dashed">
        <color indexed="18"/>
      </top>
      <bottom style="dashed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</cellStyleXfs>
  <cellXfs count="479">
    <xf numFmtId="0" fontId="0" fillId="0" borderId="0" xfId="0"/>
    <xf numFmtId="40" fontId="0" fillId="0" borderId="0" xfId="0" applyNumberFormat="1"/>
    <xf numFmtId="40" fontId="4" fillId="0" borderId="1" xfId="0" applyNumberFormat="1" applyFont="1" applyBorder="1" applyAlignment="1">
      <alignment horizontal="center" vertical="center"/>
    </xf>
    <xf numFmtId="40" fontId="0" fillId="0" borderId="0" xfId="0" applyNumberFormat="1" applyAlignment="1">
      <alignment horizontal="justify" vertical="center"/>
    </xf>
    <xf numFmtId="40" fontId="0" fillId="0" borderId="1" xfId="0" applyNumberFormat="1" applyBorder="1"/>
    <xf numFmtId="40" fontId="7" fillId="0" borderId="0" xfId="0" applyNumberFormat="1" applyFont="1"/>
    <xf numFmtId="0" fontId="0" fillId="0" borderId="0" xfId="0" applyBorder="1" applyAlignment="1"/>
    <xf numFmtId="164" fontId="3" fillId="0" borderId="1" xfId="0" applyNumberFormat="1" applyFont="1" applyBorder="1" applyAlignment="1"/>
    <xf numFmtId="0" fontId="0" fillId="0" borderId="0" xfId="0" applyAlignment="1"/>
    <xf numFmtId="165" fontId="0" fillId="0" borderId="0" xfId="0" applyNumberFormat="1" applyAlignment="1">
      <alignment horizontal="center"/>
    </xf>
    <xf numFmtId="10" fontId="7" fillId="0" borderId="1" xfId="2" applyNumberFormat="1" applyFont="1" applyBorder="1"/>
    <xf numFmtId="10" fontId="3" fillId="0" borderId="1" xfId="2" applyNumberFormat="1" applyFont="1" applyBorder="1" applyAlignment="1"/>
    <xf numFmtId="10" fontId="1" fillId="0" borderId="1" xfId="2" applyNumberFormat="1" applyBorder="1"/>
    <xf numFmtId="0" fontId="12" fillId="0" borderId="2" xfId="0" applyFont="1" applyBorder="1" applyAlignment="1">
      <alignment horizontal="right" vertical="center"/>
    </xf>
    <xf numFmtId="40" fontId="0" fillId="3" borderId="1" xfId="0" applyNumberFormat="1" applyFill="1" applyBorder="1"/>
    <xf numFmtId="40" fontId="0" fillId="4" borderId="1" xfId="0" applyNumberFormat="1" applyFill="1" applyBorder="1"/>
    <xf numFmtId="0" fontId="0" fillId="5" borderId="0" xfId="0" applyFill="1"/>
    <xf numFmtId="0" fontId="9" fillId="5" borderId="0" xfId="0" applyFont="1" applyFill="1" applyAlignment="1">
      <alignment horizontal="center"/>
    </xf>
    <xf numFmtId="4" fontId="0" fillId="5" borderId="0" xfId="0" applyNumberFormat="1" applyFill="1"/>
    <xf numFmtId="164" fontId="0" fillId="5" borderId="0" xfId="0" applyNumberFormat="1" applyFill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164" fontId="0" fillId="5" borderId="1" xfId="0" applyNumberFormat="1" applyFill="1" applyBorder="1"/>
    <xf numFmtId="2" fontId="0" fillId="5" borderId="1" xfId="0" applyNumberFormat="1" applyFill="1" applyBorder="1"/>
    <xf numFmtId="4" fontId="0" fillId="5" borderId="1" xfId="0" applyNumberFormat="1" applyFill="1" applyBorder="1"/>
    <xf numFmtId="165" fontId="0" fillId="5" borderId="1" xfId="0" applyNumberFormat="1" applyFill="1" applyBorder="1"/>
    <xf numFmtId="10" fontId="0" fillId="5" borderId="10" xfId="2" applyNumberFormat="1" applyFont="1" applyFill="1" applyBorder="1"/>
    <xf numFmtId="165" fontId="0" fillId="5" borderId="0" xfId="0" applyNumberFormat="1" applyFill="1" applyAlignment="1">
      <alignment horizontal="center"/>
    </xf>
    <xf numFmtId="165" fontId="0" fillId="5" borderId="0" xfId="0" applyNumberFormat="1" applyFill="1"/>
    <xf numFmtId="165" fontId="0" fillId="5" borderId="11" xfId="0" applyNumberFormat="1" applyFill="1" applyBorder="1"/>
    <xf numFmtId="164" fontId="7" fillId="5" borderId="1" xfId="0" applyNumberFormat="1" applyFont="1" applyFill="1" applyBorder="1"/>
    <xf numFmtId="4" fontId="11" fillId="5" borderId="1" xfId="0" applyNumberFormat="1" applyFont="1" applyFill="1" applyBorder="1"/>
    <xf numFmtId="164" fontId="7" fillId="5" borderId="12" xfId="0" applyNumberFormat="1" applyFont="1" applyFill="1" applyBorder="1"/>
    <xf numFmtId="2" fontId="7" fillId="5" borderId="12" xfId="0" applyNumberFormat="1" applyFont="1" applyFill="1" applyBorder="1"/>
    <xf numFmtId="4" fontId="7" fillId="5" borderId="12" xfId="0" applyNumberFormat="1" applyFont="1" applyFill="1" applyBorder="1"/>
    <xf numFmtId="10" fontId="7" fillId="5" borderId="13" xfId="2" applyNumberFormat="1" applyFont="1" applyFill="1" applyBorder="1"/>
    <xf numFmtId="0" fontId="7" fillId="5" borderId="0" xfId="0" applyFont="1" applyFill="1"/>
    <xf numFmtId="2" fontId="7" fillId="5" borderId="1" xfId="0" applyNumberFormat="1" applyFont="1" applyFill="1" applyBorder="1"/>
    <xf numFmtId="10" fontId="7" fillId="5" borderId="10" xfId="2" applyNumberFormat="1" applyFont="1" applyFill="1" applyBorder="1"/>
    <xf numFmtId="164" fontId="7" fillId="5" borderId="0" xfId="0" applyNumberFormat="1" applyFont="1" applyFill="1"/>
    <xf numFmtId="10" fontId="7" fillId="5" borderId="0" xfId="2" applyNumberFormat="1" applyFont="1" applyFill="1"/>
    <xf numFmtId="10" fontId="7" fillId="5" borderId="0" xfId="0" applyNumberFormat="1" applyFont="1" applyFill="1"/>
    <xf numFmtId="4" fontId="0" fillId="5" borderId="7" xfId="0" applyNumberFormat="1" applyFill="1" applyBorder="1" applyAlignment="1"/>
    <xf numFmtId="164" fontId="0" fillId="5" borderId="7" xfId="0" applyNumberFormat="1" applyFill="1" applyBorder="1"/>
    <xf numFmtId="165" fontId="0" fillId="5" borderId="7" xfId="0" applyNumberFormat="1" applyFill="1" applyBorder="1"/>
    <xf numFmtId="4" fontId="0" fillId="5" borderId="8" xfId="0" applyNumberFormat="1" applyFill="1" applyBorder="1"/>
    <xf numFmtId="2" fontId="0" fillId="5" borderId="7" xfId="0" applyNumberFormat="1" applyFill="1" applyBorder="1"/>
    <xf numFmtId="4" fontId="0" fillId="5" borderId="7" xfId="0" applyNumberFormat="1" applyFill="1" applyBorder="1"/>
    <xf numFmtId="0" fontId="0" fillId="5" borderId="14" xfId="0" applyFill="1" applyBorder="1" applyAlignment="1">
      <alignment horizontal="center"/>
    </xf>
    <xf numFmtId="3" fontId="0" fillId="5" borderId="15" xfId="0" applyNumberForma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164" fontId="0" fillId="5" borderId="17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7" fillId="5" borderId="18" xfId="0" applyFont="1" applyFill="1" applyBorder="1" applyAlignment="1">
      <alignment vertical="center"/>
    </xf>
    <xf numFmtId="0" fontId="0" fillId="5" borderId="0" xfId="0" applyFill="1" applyAlignment="1">
      <alignment horizontal="right"/>
    </xf>
    <xf numFmtId="4" fontId="0" fillId="5" borderId="1" xfId="0" applyNumberFormat="1" applyFill="1" applyBorder="1" applyAlignment="1"/>
    <xf numFmtId="4" fontId="0" fillId="5" borderId="6" xfId="0" applyNumberFormat="1" applyFill="1" applyBorder="1"/>
    <xf numFmtId="4" fontId="0" fillId="5" borderId="4" xfId="0" applyNumberFormat="1" applyFill="1" applyBorder="1"/>
    <xf numFmtId="4" fontId="0" fillId="5" borderId="3" xfId="0" applyNumberFormat="1" applyFill="1" applyBorder="1"/>
    <xf numFmtId="164" fontId="0" fillId="5" borderId="3" xfId="0" applyNumberFormat="1" applyFill="1" applyBorder="1"/>
    <xf numFmtId="168" fontId="7" fillId="5" borderId="12" xfId="1" applyFont="1" applyFill="1" applyBorder="1" applyAlignment="1">
      <alignment horizontal="center"/>
    </xf>
    <xf numFmtId="168" fontId="7" fillId="5" borderId="1" xfId="1" applyFont="1" applyFill="1" applyBorder="1" applyAlignment="1">
      <alignment horizontal="center"/>
    </xf>
    <xf numFmtId="164" fontId="7" fillId="6" borderId="0" xfId="0" applyNumberFormat="1" applyFont="1" applyFill="1" applyBorder="1"/>
    <xf numFmtId="0" fontId="7" fillId="6" borderId="0" xfId="0" applyFont="1" applyFill="1" applyBorder="1"/>
    <xf numFmtId="10" fontId="7" fillId="6" borderId="19" xfId="2" applyNumberFormat="1" applyFont="1" applyFill="1" applyBorder="1"/>
    <xf numFmtId="0" fontId="7" fillId="6" borderId="20" xfId="0" applyFont="1" applyFill="1" applyBorder="1"/>
    <xf numFmtId="10" fontId="7" fillId="5" borderId="1" xfId="2" applyNumberFormat="1" applyFont="1" applyFill="1" applyBorder="1"/>
    <xf numFmtId="4" fontId="7" fillId="5" borderId="21" xfId="0" applyNumberFormat="1" applyFont="1" applyFill="1" applyBorder="1"/>
    <xf numFmtId="40" fontId="4" fillId="5" borderId="0" xfId="0" applyNumberFormat="1" applyFont="1" applyFill="1" applyAlignment="1">
      <alignment horizontal="center"/>
    </xf>
    <xf numFmtId="40" fontId="4" fillId="5" borderId="0" xfId="2" applyNumberFormat="1" applyFont="1" applyFill="1" applyAlignment="1"/>
    <xf numFmtId="40" fontId="4" fillId="5" borderId="0" xfId="0" applyNumberFormat="1" applyFont="1" applyFill="1" applyAlignment="1"/>
    <xf numFmtId="40" fontId="0" fillId="5" borderId="0" xfId="0" applyNumberFormat="1" applyFill="1"/>
    <xf numFmtId="40" fontId="4" fillId="5" borderId="0" xfId="0" applyNumberFormat="1" applyFont="1" applyFill="1"/>
    <xf numFmtId="40" fontId="4" fillId="5" borderId="0" xfId="2" applyNumberFormat="1" applyFont="1" applyFill="1"/>
    <xf numFmtId="40" fontId="4" fillId="5" borderId="1" xfId="0" applyNumberFormat="1" applyFont="1" applyFill="1" applyBorder="1" applyAlignment="1">
      <alignment horizontal="center" vertical="center"/>
    </xf>
    <xf numFmtId="40" fontId="4" fillId="5" borderId="23" xfId="0" applyNumberFormat="1" applyFont="1" applyFill="1" applyBorder="1" applyAlignment="1"/>
    <xf numFmtId="40" fontId="0" fillId="5" borderId="1" xfId="0" applyNumberFormat="1" applyFill="1" applyBorder="1"/>
    <xf numFmtId="16" fontId="3" fillId="5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/>
    <xf numFmtId="0" fontId="0" fillId="5" borderId="0" xfId="0" applyFill="1" applyAlignment="1"/>
    <xf numFmtId="40" fontId="7" fillId="5" borderId="1" xfId="0" applyNumberFormat="1" applyFont="1" applyFill="1" applyBorder="1" applyAlignment="1">
      <alignment horizontal="center"/>
    </xf>
    <xf numFmtId="40" fontId="7" fillId="5" borderId="1" xfId="0" applyNumberFormat="1" applyFont="1" applyFill="1" applyBorder="1"/>
    <xf numFmtId="40" fontId="7" fillId="5" borderId="0" xfId="0" applyNumberFormat="1" applyFont="1" applyFill="1"/>
    <xf numFmtId="40" fontId="4" fillId="6" borderId="1" xfId="0" applyNumberFormat="1" applyFont="1" applyFill="1" applyBorder="1" applyAlignment="1">
      <alignment horizontal="center" vertical="center"/>
    </xf>
    <xf numFmtId="40" fontId="0" fillId="5" borderId="0" xfId="0" applyNumberFormat="1" applyFill="1" applyAlignment="1">
      <alignment horizontal="justify" vertical="center"/>
    </xf>
    <xf numFmtId="40" fontId="4" fillId="5" borderId="23" xfId="0" applyNumberFormat="1" applyFont="1" applyFill="1" applyBorder="1" applyAlignment="1">
      <alignment horizontal="center"/>
    </xf>
    <xf numFmtId="40" fontId="4" fillId="5" borderId="6" xfId="0" applyNumberFormat="1" applyFont="1" applyFill="1" applyBorder="1" applyAlignment="1"/>
    <xf numFmtId="40" fontId="4" fillId="5" borderId="1" xfId="0" applyNumberFormat="1" applyFont="1" applyFill="1" applyBorder="1" applyAlignment="1">
      <alignment horizontal="center"/>
    </xf>
    <xf numFmtId="40" fontId="4" fillId="5" borderId="1" xfId="2" applyNumberFormat="1" applyFont="1" applyFill="1" applyBorder="1" applyAlignment="1">
      <alignment horizontal="center"/>
    </xf>
    <xf numFmtId="10" fontId="0" fillId="5" borderId="1" xfId="2" applyNumberFormat="1" applyFont="1" applyFill="1" applyBorder="1"/>
    <xf numFmtId="168" fontId="0" fillId="5" borderId="0" xfId="1" applyFont="1" applyFill="1"/>
    <xf numFmtId="10" fontId="0" fillId="5" borderId="0" xfId="0" applyNumberFormat="1" applyFill="1"/>
    <xf numFmtId="2" fontId="0" fillId="5" borderId="0" xfId="2" applyNumberFormat="1" applyFont="1" applyFill="1"/>
    <xf numFmtId="2" fontId="0" fillId="5" borderId="0" xfId="0" applyNumberFormat="1" applyFill="1"/>
    <xf numFmtId="40" fontId="1" fillId="5" borderId="1" xfId="0" applyNumberFormat="1" applyFont="1" applyFill="1" applyBorder="1"/>
    <xf numFmtId="10" fontId="1" fillId="5" borderId="1" xfId="2" applyNumberFormat="1" applyFont="1" applyFill="1" applyBorder="1"/>
    <xf numFmtId="4" fontId="1" fillId="5" borderId="0" xfId="0" applyNumberFormat="1" applyFont="1" applyFill="1"/>
    <xf numFmtId="2" fontId="1" fillId="5" borderId="0" xfId="2" applyNumberFormat="1" applyFont="1" applyFill="1"/>
    <xf numFmtId="40" fontId="1" fillId="5" borderId="0" xfId="0" applyNumberFormat="1" applyFont="1" applyFill="1"/>
    <xf numFmtId="10" fontId="1" fillId="5" borderId="0" xfId="0" applyNumberFormat="1" applyFont="1" applyFill="1" applyBorder="1"/>
    <xf numFmtId="4" fontId="1" fillId="5" borderId="0" xfId="0" applyNumberFormat="1" applyFont="1" applyFill="1" applyBorder="1"/>
    <xf numFmtId="2" fontId="1" fillId="5" borderId="0" xfId="0" applyNumberFormat="1" applyFont="1" applyFill="1" applyBorder="1"/>
    <xf numFmtId="10" fontId="1" fillId="5" borderId="0" xfId="2" applyNumberFormat="1" applyFont="1" applyFill="1" applyBorder="1"/>
    <xf numFmtId="40" fontId="1" fillId="5" borderId="0" xfId="0" applyNumberFormat="1" applyFont="1" applyFill="1" applyBorder="1"/>
    <xf numFmtId="4" fontId="0" fillId="5" borderId="0" xfId="0" applyNumberFormat="1" applyFill="1" applyBorder="1"/>
    <xf numFmtId="10" fontId="0" fillId="5" borderId="0" xfId="0" applyNumberFormat="1" applyFill="1" applyBorder="1"/>
    <xf numFmtId="10" fontId="0" fillId="5" borderId="0" xfId="2" applyNumberFormat="1" applyFont="1" applyFill="1" applyBorder="1"/>
    <xf numFmtId="40" fontId="0" fillId="5" borderId="0" xfId="0" applyNumberFormat="1" applyFill="1" applyBorder="1"/>
    <xf numFmtId="0" fontId="0" fillId="5" borderId="0" xfId="0" applyFill="1" applyBorder="1" applyAlignment="1"/>
    <xf numFmtId="10" fontId="3" fillId="5" borderId="1" xfId="2" applyNumberFormat="1" applyFont="1" applyFill="1" applyBorder="1" applyAlignment="1"/>
    <xf numFmtId="10" fontId="7" fillId="5" borderId="1" xfId="0" applyNumberFormat="1" applyFont="1" applyFill="1" applyBorder="1" applyAlignment="1"/>
    <xf numFmtId="164" fontId="3" fillId="5" borderId="1" xfId="2" applyNumberFormat="1" applyFont="1" applyFill="1" applyBorder="1" applyAlignment="1"/>
    <xf numFmtId="40" fontId="7" fillId="5" borderId="1" xfId="0" applyNumberFormat="1" applyFont="1" applyFill="1" applyBorder="1" applyAlignment="1"/>
    <xf numFmtId="40" fontId="4" fillId="2" borderId="1" xfId="0" applyNumberFormat="1" applyFont="1" applyFill="1" applyBorder="1" applyAlignment="1">
      <alignment horizontal="justify" vertical="center"/>
    </xf>
    <xf numFmtId="166" fontId="3" fillId="5" borderId="16" xfId="2" applyNumberFormat="1" applyFont="1" applyFill="1" applyBorder="1" applyAlignment="1">
      <alignment horizontal="left"/>
    </xf>
    <xf numFmtId="10" fontId="3" fillId="5" borderId="14" xfId="0" applyNumberFormat="1" applyFont="1" applyFill="1" applyBorder="1"/>
    <xf numFmtId="40" fontId="7" fillId="5" borderId="0" xfId="0" applyNumberFormat="1" applyFont="1" applyFill="1" applyBorder="1"/>
    <xf numFmtId="166" fontId="3" fillId="5" borderId="24" xfId="2" applyNumberFormat="1" applyFont="1" applyFill="1" applyBorder="1" applyAlignment="1">
      <alignment horizontal="left"/>
    </xf>
    <xf numFmtId="0" fontId="0" fillId="5" borderId="1" xfId="0" applyFill="1" applyBorder="1" applyAlignment="1"/>
    <xf numFmtId="40" fontId="0" fillId="5" borderId="1" xfId="0" applyNumberFormat="1" applyFill="1" applyBorder="1" applyAlignment="1"/>
    <xf numFmtId="10" fontId="3" fillId="5" borderId="25" xfId="2" applyNumberFormat="1" applyFont="1" applyFill="1" applyBorder="1" applyAlignment="1">
      <alignment horizontal="left"/>
    </xf>
    <xf numFmtId="0" fontId="0" fillId="5" borderId="10" xfId="0" applyFill="1" applyBorder="1" applyAlignment="1"/>
    <xf numFmtId="0" fontId="0" fillId="5" borderId="14" xfId="0" applyFill="1" applyBorder="1" applyAlignment="1"/>
    <xf numFmtId="40" fontId="0" fillId="5" borderId="14" xfId="0" applyNumberFormat="1" applyFill="1" applyBorder="1" applyAlignment="1"/>
    <xf numFmtId="0" fontId="0" fillId="5" borderId="15" xfId="0" applyFill="1" applyBorder="1" applyAlignment="1"/>
    <xf numFmtId="40" fontId="7" fillId="5" borderId="3" xfId="0" applyNumberFormat="1" applyFont="1" applyFill="1" applyBorder="1" applyAlignment="1">
      <alignment horizontal="center"/>
    </xf>
    <xf numFmtId="40" fontId="7" fillId="5" borderId="3" xfId="0" applyNumberFormat="1" applyFont="1" applyFill="1" applyBorder="1"/>
    <xf numFmtId="10" fontId="7" fillId="5" borderId="3" xfId="2" applyNumberFormat="1" applyFont="1" applyFill="1" applyBorder="1"/>
    <xf numFmtId="10" fontId="1" fillId="5" borderId="1" xfId="2" applyNumberFormat="1" applyFill="1" applyBorder="1"/>
    <xf numFmtId="10" fontId="0" fillId="5" borderId="1" xfId="0" applyNumberFormat="1" applyFill="1" applyBorder="1" applyAlignment="1"/>
    <xf numFmtId="164" fontId="3" fillId="5" borderId="25" xfId="0" applyNumberFormat="1" applyFont="1" applyFill="1" applyBorder="1" applyAlignment="1">
      <alignment horizontal="left"/>
    </xf>
    <xf numFmtId="0" fontId="0" fillId="0" borderId="1" xfId="0" applyBorder="1" applyAlignment="1"/>
    <xf numFmtId="40" fontId="7" fillId="0" borderId="3" xfId="0" applyNumberFormat="1" applyFont="1" applyBorder="1" applyAlignment="1">
      <alignment horizontal="center"/>
    </xf>
    <xf numFmtId="40" fontId="7" fillId="0" borderId="3" xfId="0" applyNumberFormat="1" applyFont="1" applyBorder="1"/>
    <xf numFmtId="0" fontId="0" fillId="0" borderId="10" xfId="0" applyBorder="1" applyAlignment="1"/>
    <xf numFmtId="164" fontId="3" fillId="0" borderId="14" xfId="2" applyNumberFormat="1" applyFont="1" applyBorder="1" applyAlignment="1"/>
    <xf numFmtId="0" fontId="0" fillId="0" borderId="14" xfId="0" applyBorder="1" applyAlignment="1"/>
    <xf numFmtId="0" fontId="0" fillId="0" borderId="15" xfId="0" applyBorder="1" applyAlignment="1"/>
    <xf numFmtId="164" fontId="3" fillId="0" borderId="3" xfId="2" applyNumberFormat="1" applyFont="1" applyBorder="1" applyAlignment="1"/>
    <xf numFmtId="0" fontId="0" fillId="0" borderId="3" xfId="0" applyBorder="1" applyAlignment="1"/>
    <xf numFmtId="0" fontId="0" fillId="0" borderId="26" xfId="0" applyBorder="1" applyAlignment="1"/>
    <xf numFmtId="10" fontId="3" fillId="5" borderId="25" xfId="2" applyNumberFormat="1" applyFont="1" applyFill="1" applyBorder="1" applyAlignment="1">
      <alignment horizontal="center"/>
    </xf>
    <xf numFmtId="0" fontId="0" fillId="5" borderId="1" xfId="0" applyNumberFormat="1" applyFill="1" applyBorder="1"/>
    <xf numFmtId="0" fontId="1" fillId="5" borderId="1" xfId="0" applyNumberFormat="1" applyFont="1" applyFill="1" applyBorder="1"/>
    <xf numFmtId="0" fontId="0" fillId="0" borderId="1" xfId="0" applyNumberFormat="1" applyBorder="1"/>
    <xf numFmtId="10" fontId="7" fillId="0" borderId="1" xfId="0" applyNumberFormat="1" applyFont="1" applyBorder="1" applyAlignment="1"/>
    <xf numFmtId="164" fontId="7" fillId="0" borderId="3" xfId="0" applyNumberFormat="1" applyFont="1" applyBorder="1" applyAlignment="1"/>
    <xf numFmtId="164" fontId="7" fillId="0" borderId="14" xfId="0" applyNumberFormat="1" applyFont="1" applyBorder="1" applyAlignment="1"/>
    <xf numFmtId="40" fontId="3" fillId="5" borderId="23" xfId="0" applyNumberFormat="1" applyFont="1" applyFill="1" applyBorder="1" applyAlignment="1">
      <alignment horizontal="center"/>
    </xf>
    <xf numFmtId="4" fontId="8" fillId="5" borderId="0" xfId="0" applyNumberFormat="1" applyFont="1" applyFill="1" applyAlignment="1"/>
    <xf numFmtId="4" fontId="9" fillId="5" borderId="0" xfId="0" applyNumberFormat="1" applyFont="1" applyFill="1" applyAlignment="1"/>
    <xf numFmtId="4" fontId="10" fillId="5" borderId="0" xfId="0" applyNumberFormat="1" applyFont="1" applyFill="1" applyAlignment="1"/>
    <xf numFmtId="0" fontId="7" fillId="5" borderId="0" xfId="0" applyFont="1" applyFill="1" applyAlignment="1"/>
    <xf numFmtId="0" fontId="7" fillId="5" borderId="20" xfId="0" applyFont="1" applyFill="1" applyBorder="1"/>
    <xf numFmtId="164" fontId="7" fillId="5" borderId="0" xfId="0" applyNumberFormat="1" applyFont="1" applyFill="1" applyBorder="1"/>
    <xf numFmtId="0" fontId="7" fillId="5" borderId="0" xfId="0" applyFont="1" applyFill="1" applyBorder="1"/>
    <xf numFmtId="10" fontId="7" fillId="5" borderId="19" xfId="2" applyNumberFormat="1" applyFont="1" applyFill="1" applyBorder="1"/>
    <xf numFmtId="0" fontId="7" fillId="5" borderId="31" xfId="0" applyFont="1" applyFill="1" applyBorder="1"/>
    <xf numFmtId="164" fontId="7" fillId="5" borderId="11" xfId="0" applyNumberFormat="1" applyFont="1" applyFill="1" applyBorder="1"/>
    <xf numFmtId="0" fontId="7" fillId="5" borderId="11" xfId="0" applyFont="1" applyFill="1" applyBorder="1"/>
    <xf numFmtId="10" fontId="7" fillId="5" borderId="32" xfId="2" applyNumberFormat="1" applyFont="1" applyFill="1" applyBorder="1"/>
    <xf numFmtId="0" fontId="7" fillId="5" borderId="2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justify" vertical="center"/>
    </xf>
    <xf numFmtId="0" fontId="3" fillId="5" borderId="25" xfId="0" applyFont="1" applyFill="1" applyBorder="1" applyAlignment="1">
      <alignment horizontal="justify" vertical="center"/>
    </xf>
    <xf numFmtId="164" fontId="3" fillId="5" borderId="10" xfId="0" applyNumberFormat="1" applyFont="1" applyFill="1" applyBorder="1" applyAlignment="1">
      <alignment horizontal="justify" vertical="center"/>
    </xf>
    <xf numFmtId="0" fontId="7" fillId="0" borderId="10" xfId="0" applyFont="1" applyBorder="1" applyAlignment="1">
      <alignment vertical="center" wrapText="1"/>
    </xf>
    <xf numFmtId="164" fontId="7" fillId="5" borderId="3" xfId="0" applyNumberFormat="1" applyFont="1" applyFill="1" applyBorder="1"/>
    <xf numFmtId="2" fontId="7" fillId="5" borderId="3" xfId="0" applyNumberFormat="1" applyFont="1" applyFill="1" applyBorder="1"/>
    <xf numFmtId="0" fontId="7" fillId="5" borderId="21" xfId="0" applyNumberFormat="1" applyFont="1" applyFill="1" applyBorder="1"/>
    <xf numFmtId="10" fontId="7" fillId="5" borderId="26" xfId="2" applyNumberFormat="1" applyFont="1" applyFill="1" applyBorder="1"/>
    <xf numFmtId="0" fontId="7" fillId="5" borderId="33" xfId="0" applyNumberFormat="1" applyFont="1" applyFill="1" applyBorder="1" applyAlignment="1">
      <alignment horizontal="center"/>
    </xf>
    <xf numFmtId="164" fontId="7" fillId="5" borderId="34" xfId="0" applyNumberFormat="1" applyFont="1" applyFill="1" applyBorder="1"/>
    <xf numFmtId="165" fontId="7" fillId="5" borderId="34" xfId="0" applyNumberFormat="1" applyFont="1" applyFill="1" applyBorder="1"/>
    <xf numFmtId="4" fontId="7" fillId="5" borderId="34" xfId="0" applyNumberFormat="1" applyFont="1" applyFill="1" applyBorder="1"/>
    <xf numFmtId="2" fontId="7" fillId="5" borderId="34" xfId="0" applyNumberFormat="1" applyFont="1" applyFill="1" applyBorder="1"/>
    <xf numFmtId="0" fontId="7" fillId="5" borderId="34" xfId="0" applyNumberFormat="1" applyFont="1" applyFill="1" applyBorder="1"/>
    <xf numFmtId="10" fontId="7" fillId="5" borderId="35" xfId="2" applyNumberFormat="1" applyFont="1" applyFill="1" applyBorder="1"/>
    <xf numFmtId="0" fontId="0" fillId="5" borderId="36" xfId="0" applyNumberFormat="1" applyFill="1" applyBorder="1" applyAlignment="1">
      <alignment horizontal="center"/>
    </xf>
    <xf numFmtId="0" fontId="7" fillId="5" borderId="37" xfId="0" applyNumberFormat="1" applyFont="1" applyFill="1" applyBorder="1" applyAlignment="1">
      <alignment horizontal="center"/>
    </xf>
    <xf numFmtId="0" fontId="7" fillId="5" borderId="36" xfId="0" applyNumberFormat="1" applyFont="1" applyFill="1" applyBorder="1" applyAlignment="1">
      <alignment horizontal="center"/>
    </xf>
    <xf numFmtId="0" fontId="7" fillId="5" borderId="38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justify" vertical="center"/>
    </xf>
    <xf numFmtId="0" fontId="0" fillId="5" borderId="17" xfId="0" applyFill="1" applyBorder="1" applyAlignment="1">
      <alignment horizontal="center"/>
    </xf>
    <xf numFmtId="4" fontId="7" fillId="5" borderId="39" xfId="0" applyNumberFormat="1" applyFont="1" applyFill="1" applyBorder="1"/>
    <xf numFmtId="4" fontId="7" fillId="5" borderId="6" xfId="0" applyNumberFormat="1" applyFont="1" applyFill="1" applyBorder="1"/>
    <xf numFmtId="4" fontId="7" fillId="5" borderId="4" xfId="0" applyNumberFormat="1" applyFont="1" applyFill="1" applyBorder="1"/>
    <xf numFmtId="4" fontId="0" fillId="5" borderId="40" xfId="0" applyNumberFormat="1" applyFill="1" applyBorder="1" applyAlignment="1"/>
    <xf numFmtId="164" fontId="0" fillId="5" borderId="41" xfId="0" applyNumberFormat="1" applyFill="1" applyBorder="1"/>
    <xf numFmtId="4" fontId="0" fillId="5" borderId="25" xfId="0" applyNumberFormat="1" applyFill="1" applyBorder="1" applyAlignment="1"/>
    <xf numFmtId="164" fontId="0" fillId="5" borderId="10" xfId="0" applyNumberFormat="1" applyFill="1" applyBorder="1"/>
    <xf numFmtId="164" fontId="7" fillId="5" borderId="13" xfId="0" applyNumberFormat="1" applyFont="1" applyFill="1" applyBorder="1"/>
    <xf numFmtId="164" fontId="7" fillId="5" borderId="10" xfId="0" applyNumberFormat="1" applyFont="1" applyFill="1" applyBorder="1"/>
    <xf numFmtId="164" fontId="7" fillId="5" borderId="26" xfId="0" applyNumberFormat="1" applyFont="1" applyFill="1" applyBorder="1"/>
    <xf numFmtId="164" fontId="7" fillId="5" borderId="33" xfId="0" applyNumberFormat="1" applyFont="1" applyFill="1" applyBorder="1"/>
    <xf numFmtId="164" fontId="7" fillId="5" borderId="35" xfId="0" applyNumberFormat="1" applyFont="1" applyFill="1" applyBorder="1"/>
    <xf numFmtId="164" fontId="7" fillId="5" borderId="20" xfId="0" applyNumberFormat="1" applyFont="1" applyFill="1" applyBorder="1"/>
    <xf numFmtId="0" fontId="7" fillId="5" borderId="19" xfId="0" applyFont="1" applyFill="1" applyBorder="1"/>
    <xf numFmtId="164" fontId="7" fillId="6" borderId="20" xfId="0" applyNumberFormat="1" applyFont="1" applyFill="1" applyBorder="1"/>
    <xf numFmtId="0" fontId="7" fillId="6" borderId="19" xfId="0" applyFont="1" applyFill="1" applyBorder="1"/>
    <xf numFmtId="164" fontId="7" fillId="5" borderId="31" xfId="0" applyNumberFormat="1" applyFont="1" applyFill="1" applyBorder="1"/>
    <xf numFmtId="0" fontId="7" fillId="5" borderId="32" xfId="0" applyFont="1" applyFill="1" applyBorder="1"/>
    <xf numFmtId="16" fontId="3" fillId="5" borderId="25" xfId="0" applyNumberFormat="1" applyFont="1" applyFill="1" applyBorder="1" applyAlignment="1">
      <alignment horizontal="center"/>
    </xf>
    <xf numFmtId="166" fontId="3" fillId="5" borderId="25" xfId="2" applyNumberFormat="1" applyFont="1" applyFill="1" applyBorder="1" applyAlignment="1">
      <alignment horizontal="center"/>
    </xf>
    <xf numFmtId="166" fontId="3" fillId="5" borderId="16" xfId="2" applyNumberFormat="1" applyFont="1" applyFill="1" applyBorder="1" applyAlignment="1">
      <alignment horizontal="center"/>
    </xf>
    <xf numFmtId="10" fontId="3" fillId="5" borderId="1" xfId="2" applyNumberFormat="1" applyFont="1" applyFill="1" applyBorder="1" applyAlignment="1">
      <alignment horizontal="center"/>
    </xf>
    <xf numFmtId="166" fontId="3" fillId="5" borderId="1" xfId="2" applyNumberFormat="1" applyFont="1" applyFill="1" applyBorder="1" applyAlignment="1">
      <alignment horizontal="center"/>
    </xf>
    <xf numFmtId="164" fontId="0" fillId="5" borderId="1" xfId="0" applyNumberFormat="1" applyFill="1" applyBorder="1" applyAlignment="1"/>
    <xf numFmtId="166" fontId="3" fillId="5" borderId="0" xfId="2" applyNumberFormat="1" applyFont="1" applyFill="1" applyBorder="1" applyAlignment="1">
      <alignment horizontal="center"/>
    </xf>
    <xf numFmtId="10" fontId="3" fillId="5" borderId="0" xfId="0" applyNumberFormat="1" applyFont="1" applyFill="1" applyBorder="1"/>
    <xf numFmtId="40" fontId="0" fillId="5" borderId="0" xfId="0" applyNumberFormat="1" applyFill="1" applyBorder="1" applyAlignment="1"/>
    <xf numFmtId="164" fontId="7" fillId="5" borderId="1" xfId="0" applyNumberFormat="1" applyFont="1" applyFill="1" applyBorder="1" applyAlignment="1"/>
    <xf numFmtId="16" fontId="3" fillId="5" borderId="27" xfId="0" applyNumberFormat="1" applyFont="1" applyFill="1" applyBorder="1" applyAlignment="1">
      <alignment horizontal="center"/>
    </xf>
    <xf numFmtId="164" fontId="3" fillId="5" borderId="12" xfId="0" applyNumberFormat="1" applyFont="1" applyFill="1" applyBorder="1" applyAlignment="1"/>
    <xf numFmtId="10" fontId="7" fillId="5" borderId="12" xfId="2" applyNumberFormat="1" applyFont="1" applyFill="1" applyBorder="1"/>
    <xf numFmtId="40" fontId="3" fillId="5" borderId="1" xfId="0" applyNumberFormat="1" applyFont="1" applyFill="1" applyBorder="1" applyAlignment="1">
      <alignment horizontal="center" vertical="center"/>
    </xf>
    <xf numFmtId="40" fontId="3" fillId="6" borderId="1" xfId="0" applyNumberFormat="1" applyFont="1" applyFill="1" applyBorder="1" applyAlignment="1">
      <alignment horizontal="center" vertical="center"/>
    </xf>
    <xf numFmtId="40" fontId="3" fillId="2" borderId="1" xfId="0" applyNumberFormat="1" applyFont="1" applyFill="1" applyBorder="1" applyAlignment="1">
      <alignment horizontal="justify" vertical="center"/>
    </xf>
    <xf numFmtId="40" fontId="3" fillId="5" borderId="1" xfId="0" applyNumberFormat="1" applyFont="1" applyFill="1" applyBorder="1" applyAlignment="1">
      <alignment horizontal="center"/>
    </xf>
    <xf numFmtId="40" fontId="3" fillId="5" borderId="1" xfId="2" applyNumberFormat="1" applyFont="1" applyFill="1" applyBorder="1" applyAlignment="1">
      <alignment horizontal="center"/>
    </xf>
    <xf numFmtId="40" fontId="3" fillId="0" borderId="1" xfId="0" applyNumberFormat="1" applyFont="1" applyBorder="1" applyAlignment="1">
      <alignment horizontal="center"/>
    </xf>
    <xf numFmtId="40" fontId="3" fillId="0" borderId="1" xfId="2" applyNumberFormat="1" applyFont="1" applyBorder="1" applyAlignment="1">
      <alignment horizontal="center"/>
    </xf>
    <xf numFmtId="164" fontId="3" fillId="5" borderId="27" xfId="0" applyNumberFormat="1" applyFont="1" applyFill="1" applyBorder="1" applyAlignment="1">
      <alignment horizontal="left"/>
    </xf>
    <xf numFmtId="164" fontId="3" fillId="0" borderId="12" xfId="0" applyNumberFormat="1" applyFont="1" applyBorder="1" applyAlignment="1"/>
    <xf numFmtId="10" fontId="7" fillId="0" borderId="12" xfId="2" applyNumberFormat="1" applyFont="1" applyBorder="1"/>
    <xf numFmtId="0" fontId="0" fillId="0" borderId="13" xfId="0" applyBorder="1" applyAlignment="1"/>
    <xf numFmtId="4" fontId="7" fillId="5" borderId="27" xfId="0" applyNumberFormat="1" applyFont="1" applyFill="1" applyBorder="1"/>
    <xf numFmtId="4" fontId="7" fillId="5" borderId="25" xfId="0" applyNumberFormat="1" applyFont="1" applyFill="1" applyBorder="1"/>
    <xf numFmtId="4" fontId="7" fillId="5" borderId="1" xfId="0" applyNumberFormat="1" applyFont="1" applyFill="1" applyBorder="1"/>
    <xf numFmtId="4" fontId="7" fillId="5" borderId="24" xfId="0" applyNumberFormat="1" applyFont="1" applyFill="1" applyBorder="1"/>
    <xf numFmtId="4" fontId="7" fillId="5" borderId="3" xfId="0" applyNumberFormat="1" applyFont="1" applyFill="1" applyBorder="1"/>
    <xf numFmtId="4" fontId="7" fillId="5" borderId="5" xfId="0" applyNumberFormat="1" applyFont="1" applyFill="1" applyBorder="1"/>
    <xf numFmtId="0" fontId="7" fillId="5" borderId="5" xfId="0" applyNumberFormat="1" applyFont="1" applyFill="1" applyBorder="1"/>
    <xf numFmtId="0" fontId="7" fillId="5" borderId="1" xfId="0" applyNumberFormat="1" applyFont="1" applyFill="1" applyBorder="1"/>
    <xf numFmtId="10" fontId="3" fillId="5" borderId="16" xfId="2" applyNumberFormat="1" applyFont="1" applyFill="1" applyBorder="1" applyAlignment="1">
      <alignment horizontal="center"/>
    </xf>
    <xf numFmtId="10" fontId="3" fillId="5" borderId="14" xfId="2" applyNumberFormat="1" applyFont="1" applyFill="1" applyBorder="1" applyAlignment="1"/>
    <xf numFmtId="10" fontId="0" fillId="5" borderId="14" xfId="0" applyNumberFormat="1" applyFill="1" applyBorder="1"/>
    <xf numFmtId="10" fontId="0" fillId="5" borderId="15" xfId="0" applyNumberFormat="1" applyFill="1" applyBorder="1"/>
    <xf numFmtId="10" fontId="0" fillId="5" borderId="0" xfId="0" applyNumberFormat="1" applyFill="1" applyAlignment="1"/>
    <xf numFmtId="0" fontId="3" fillId="5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0" fontId="7" fillId="4" borderId="3" xfId="2" applyNumberFormat="1" applyFont="1" applyFill="1" applyBorder="1"/>
    <xf numFmtId="0" fontId="7" fillId="5" borderId="42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right"/>
    </xf>
    <xf numFmtId="164" fontId="7" fillId="0" borderId="29" xfId="0" applyNumberFormat="1" applyFont="1" applyFill="1" applyBorder="1" applyAlignment="1">
      <alignment horizontal="center" vertical="center" wrapText="1"/>
    </xf>
    <xf numFmtId="164" fontId="7" fillId="0" borderId="48" xfId="0" applyNumberFormat="1" applyFont="1" applyFill="1" applyBorder="1" applyAlignment="1">
      <alignment horizontal="center"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164" fontId="7" fillId="5" borderId="49" xfId="0" applyNumberFormat="1" applyFont="1" applyFill="1" applyBorder="1" applyAlignment="1">
      <alignment horizontal="center" vertical="center" wrapText="1"/>
    </xf>
    <xf numFmtId="164" fontId="7" fillId="0" borderId="42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164" fontId="7" fillId="2" borderId="30" xfId="0" applyNumberFormat="1" applyFont="1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/>
    </xf>
    <xf numFmtId="20" fontId="0" fillId="5" borderId="12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168" fontId="11" fillId="5" borderId="12" xfId="1" applyFont="1" applyFill="1" applyBorder="1" applyAlignment="1">
      <alignment horizontal="center"/>
    </xf>
    <xf numFmtId="168" fontId="11" fillId="5" borderId="12" xfId="1" applyNumberFormat="1" applyFont="1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168" fontId="11" fillId="2" borderId="51" xfId="1" applyFont="1" applyFill="1" applyBorder="1" applyAlignment="1">
      <alignment horizontal="center"/>
    </xf>
    <xf numFmtId="168" fontId="18" fillId="5" borderId="0" xfId="0" applyNumberFormat="1" applyFont="1" applyFill="1"/>
    <xf numFmtId="168" fontId="11" fillId="5" borderId="27" xfId="1" applyFont="1" applyFill="1" applyBorder="1"/>
    <xf numFmtId="168" fontId="11" fillId="5" borderId="50" xfId="1" applyFont="1" applyFill="1" applyBorder="1"/>
    <xf numFmtId="168" fontId="11" fillId="2" borderId="51" xfId="1" applyFont="1" applyFill="1" applyBorder="1"/>
    <xf numFmtId="168" fontId="11" fillId="5" borderId="0" xfId="1" applyFont="1" applyFill="1"/>
    <xf numFmtId="168" fontId="11" fillId="5" borderId="28" xfId="1" applyFont="1" applyFill="1" applyBorder="1"/>
    <xf numFmtId="168" fontId="11" fillId="5" borderId="7" xfId="1" applyFont="1" applyFill="1" applyBorder="1"/>
    <xf numFmtId="168" fontId="11" fillId="5" borderId="9" xfId="1" applyFont="1" applyFill="1" applyBorder="1"/>
    <xf numFmtId="168" fontId="11" fillId="2" borderId="52" xfId="1" applyFont="1" applyFill="1" applyBorder="1"/>
    <xf numFmtId="0" fontId="0" fillId="5" borderId="25" xfId="0" applyFill="1" applyBorder="1" applyAlignment="1">
      <alignment horizontal="center"/>
    </xf>
    <xf numFmtId="20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8" fontId="11" fillId="5" borderId="1" xfId="1" applyFont="1" applyFill="1" applyBorder="1" applyAlignment="1">
      <alignment horizontal="center"/>
    </xf>
    <xf numFmtId="168" fontId="11" fillId="5" borderId="1" xfId="1" applyNumberFormat="1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168" fontId="11" fillId="2" borderId="53" xfId="1" applyFont="1" applyFill="1" applyBorder="1" applyAlignment="1">
      <alignment horizontal="center"/>
    </xf>
    <xf numFmtId="168" fontId="11" fillId="5" borderId="25" xfId="1" applyFont="1" applyFill="1" applyBorder="1"/>
    <xf numFmtId="168" fontId="11" fillId="5" borderId="22" xfId="1" applyFont="1" applyFill="1" applyBorder="1"/>
    <xf numFmtId="168" fontId="11" fillId="2" borderId="53" xfId="1" applyFont="1" applyFill="1" applyBorder="1"/>
    <xf numFmtId="168" fontId="11" fillId="5" borderId="54" xfId="1" applyFont="1" applyFill="1" applyBorder="1"/>
    <xf numFmtId="168" fontId="11" fillId="5" borderId="1" xfId="1" applyFont="1" applyFill="1" applyBorder="1"/>
    <xf numFmtId="43" fontId="0" fillId="2" borderId="53" xfId="0" applyNumberFormat="1" applyFill="1" applyBorder="1"/>
    <xf numFmtId="43" fontId="0" fillId="5" borderId="54" xfId="0" applyNumberFormat="1" applyFill="1" applyBorder="1"/>
    <xf numFmtId="168" fontId="11" fillId="5" borderId="55" xfId="1" applyFont="1" applyFill="1" applyBorder="1"/>
    <xf numFmtId="168" fontId="11" fillId="2" borderId="56" xfId="1" applyFont="1" applyFill="1" applyBorder="1"/>
    <xf numFmtId="43" fontId="0" fillId="2" borderId="56" xfId="0" applyNumberFormat="1" applyFill="1" applyBorder="1"/>
    <xf numFmtId="43" fontId="0" fillId="5" borderId="57" xfId="0" applyNumberFormat="1" applyFill="1" applyBorder="1"/>
    <xf numFmtId="20" fontId="0" fillId="5" borderId="14" xfId="0" applyNumberFormat="1" applyFill="1" applyBorder="1" applyAlignment="1">
      <alignment horizontal="center"/>
    </xf>
    <xf numFmtId="168" fontId="11" fillId="5" borderId="14" xfId="1" applyFont="1" applyFill="1" applyBorder="1" applyAlignment="1">
      <alignment horizontal="center"/>
    </xf>
    <xf numFmtId="168" fontId="11" fillId="5" borderId="14" xfId="1" applyNumberFormat="1" applyFont="1" applyFill="1" applyBorder="1" applyAlignment="1">
      <alignment horizontal="center"/>
    </xf>
    <xf numFmtId="0" fontId="0" fillId="5" borderId="55" xfId="0" applyFill="1" applyBorder="1" applyAlignment="1">
      <alignment horizontal="center"/>
    </xf>
    <xf numFmtId="168" fontId="11" fillId="7" borderId="56" xfId="1" applyFont="1" applyFill="1" applyBorder="1" applyAlignment="1">
      <alignment horizontal="center"/>
    </xf>
    <xf numFmtId="4" fontId="0" fillId="7" borderId="58" xfId="0" applyNumberFormat="1" applyFill="1" applyBorder="1"/>
    <xf numFmtId="168" fontId="11" fillId="7" borderId="59" xfId="1" applyFont="1" applyFill="1" applyBorder="1"/>
    <xf numFmtId="168" fontId="11" fillId="7" borderId="60" xfId="1" applyFont="1" applyFill="1" applyBorder="1"/>
    <xf numFmtId="43" fontId="0" fillId="7" borderId="60" xfId="0" applyNumberFormat="1" applyFill="1" applyBorder="1"/>
    <xf numFmtId="43" fontId="0" fillId="7" borderId="32" xfId="0" applyNumberFormat="1" applyFill="1" applyBorder="1"/>
    <xf numFmtId="168" fontId="11" fillId="7" borderId="1" xfId="1" applyFont="1" applyFill="1" applyBorder="1"/>
    <xf numFmtId="168" fontId="11" fillId="7" borderId="22" xfId="1" applyFont="1" applyFill="1" applyBorder="1"/>
    <xf numFmtId="168" fontId="11" fillId="7" borderId="56" xfId="1" applyFont="1" applyFill="1" applyBorder="1"/>
    <xf numFmtId="0" fontId="13" fillId="5" borderId="0" xfId="0" applyFont="1" applyFill="1" applyAlignment="1">
      <alignment horizontal="right"/>
    </xf>
    <xf numFmtId="0" fontId="0" fillId="5" borderId="30" xfId="0" applyFill="1" applyBorder="1" applyAlignment="1">
      <alignment horizontal="center"/>
    </xf>
    <xf numFmtId="168" fontId="11" fillId="5" borderId="51" xfId="1" applyFont="1" applyFill="1" applyBorder="1"/>
    <xf numFmtId="168" fontId="0" fillId="5" borderId="30" xfId="0" applyNumberFormat="1" applyFill="1" applyBorder="1"/>
    <xf numFmtId="168" fontId="0" fillId="2" borderId="30" xfId="0" applyNumberFormat="1" applyFill="1" applyBorder="1"/>
    <xf numFmtId="43" fontId="0" fillId="2" borderId="30" xfId="0" applyNumberFormat="1" applyFill="1" applyBorder="1"/>
    <xf numFmtId="43" fontId="0" fillId="5" borderId="35" xfId="0" applyNumberFormat="1" applyFill="1" applyBorder="1"/>
    <xf numFmtId="43" fontId="0" fillId="5" borderId="42" xfId="0" applyNumberFormat="1" applyFill="1" applyBorder="1"/>
    <xf numFmtId="43" fontId="0" fillId="5" borderId="44" xfId="0" applyNumberFormat="1" applyFill="1" applyBorder="1"/>
    <xf numFmtId="43" fontId="0" fillId="2" borderId="35" xfId="0" applyNumberFormat="1" applyFill="1" applyBorder="1"/>
    <xf numFmtId="168" fontId="11" fillId="5" borderId="53" xfId="1" applyFont="1" applyFill="1" applyBorder="1"/>
    <xf numFmtId="168" fontId="11" fillId="5" borderId="56" xfId="1" applyFont="1" applyFill="1" applyBorder="1"/>
    <xf numFmtId="0" fontId="0" fillId="5" borderId="61" xfId="0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9" fillId="5" borderId="0" xfId="0" applyFont="1" applyFill="1"/>
    <xf numFmtId="9" fontId="19" fillId="5" borderId="0" xfId="0" applyNumberFormat="1" applyFont="1" applyFill="1"/>
    <xf numFmtId="0" fontId="19" fillId="5" borderId="0" xfId="0" applyFont="1" applyFill="1" applyAlignment="1">
      <alignment horizontal="right"/>
    </xf>
    <xf numFmtId="168" fontId="19" fillId="5" borderId="0" xfId="1" applyFont="1" applyFill="1"/>
    <xf numFmtId="0" fontId="11" fillId="5" borderId="0" xfId="0" applyFont="1" applyFill="1"/>
    <xf numFmtId="15" fontId="0" fillId="5" borderId="0" xfId="0" applyNumberFormat="1" applyFill="1"/>
    <xf numFmtId="168" fontId="16" fillId="5" borderId="25" xfId="1" applyFont="1" applyFill="1" applyBorder="1"/>
    <xf numFmtId="168" fontId="16" fillId="5" borderId="16" xfId="1" applyFont="1" applyFill="1" applyBorder="1"/>
    <xf numFmtId="0" fontId="7" fillId="5" borderId="42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/>
    </xf>
    <xf numFmtId="164" fontId="7" fillId="0" borderId="27" xfId="0" applyNumberFormat="1" applyFont="1" applyFill="1" applyBorder="1" applyAlignment="1">
      <alignment horizontal="center" vertical="center" wrapText="1"/>
    </xf>
    <xf numFmtId="164" fontId="7" fillId="0" borderId="50" xfId="0" applyNumberFormat="1" applyFont="1" applyFill="1" applyBorder="1" applyAlignment="1">
      <alignment horizontal="center" vertical="center" wrapText="1"/>
    </xf>
    <xf numFmtId="164" fontId="7" fillId="2" borderId="51" xfId="0" applyNumberFormat="1" applyFont="1" applyFill="1" applyBorder="1" applyAlignment="1">
      <alignment horizontal="center" vertical="center" wrapText="1"/>
    </xf>
    <xf numFmtId="164" fontId="7" fillId="0" borderId="45" xfId="0" applyNumberFormat="1" applyFont="1" applyFill="1" applyBorder="1" applyAlignment="1">
      <alignment horizontal="center" vertical="center" wrapText="1"/>
    </xf>
    <xf numFmtId="1" fontId="0" fillId="5" borderId="12" xfId="0" applyNumberFormat="1" applyFill="1" applyBorder="1" applyAlignment="1">
      <alignment horizontal="center"/>
    </xf>
    <xf numFmtId="176" fontId="11" fillId="2" borderId="51" xfId="1" applyNumberFormat="1" applyFont="1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7" borderId="20" xfId="0" applyFill="1" applyBorder="1"/>
    <xf numFmtId="0" fontId="0" fillId="7" borderId="0" xfId="0" applyFill="1" applyBorder="1"/>
    <xf numFmtId="0" fontId="0" fillId="7" borderId="63" xfId="0" applyFill="1" applyBorder="1"/>
    <xf numFmtId="0" fontId="0" fillId="7" borderId="30" xfId="0" applyFill="1" applyBorder="1"/>
    <xf numFmtId="0" fontId="0" fillId="7" borderId="45" xfId="0" applyFill="1" applyBorder="1"/>
    <xf numFmtId="0" fontId="0" fillId="7" borderId="61" xfId="0" applyFill="1" applyBorder="1"/>
    <xf numFmtId="0" fontId="0" fillId="7" borderId="18" xfId="0" applyFill="1" applyBorder="1"/>
    <xf numFmtId="1" fontId="0" fillId="5" borderId="1" xfId="0" applyNumberFormat="1" applyFill="1" applyBorder="1" applyAlignment="1">
      <alignment horizontal="center"/>
    </xf>
    <xf numFmtId="176" fontId="11" fillId="2" borderId="53" xfId="1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43" fontId="0" fillId="2" borderId="51" xfId="0" applyNumberFormat="1" applyFill="1" applyBorder="1"/>
    <xf numFmtId="43" fontId="0" fillId="5" borderId="51" xfId="0" applyNumberFormat="1" applyFill="1" applyBorder="1"/>
    <xf numFmtId="43" fontId="0" fillId="5" borderId="53" xfId="0" applyNumberFormat="1" applyFill="1" applyBorder="1"/>
    <xf numFmtId="1" fontId="0" fillId="5" borderId="14" xfId="0" applyNumberFormat="1" applyFill="1" applyBorder="1" applyAlignment="1">
      <alignment horizontal="center"/>
    </xf>
    <xf numFmtId="176" fontId="11" fillId="2" borderId="56" xfId="1" applyNumberFormat="1" applyFont="1" applyFill="1" applyBorder="1" applyAlignment="1">
      <alignment horizontal="center"/>
    </xf>
    <xf numFmtId="43" fontId="0" fillId="5" borderId="56" xfId="0" applyNumberFormat="1" applyFill="1" applyBorder="1"/>
    <xf numFmtId="168" fontId="11" fillId="5" borderId="16" xfId="1" applyFont="1" applyFill="1" applyBorder="1"/>
    <xf numFmtId="20" fontId="0" fillId="5" borderId="0" xfId="0" applyNumberFormat="1" applyFill="1"/>
    <xf numFmtId="176" fontId="11" fillId="5" borderId="0" xfId="1" applyNumberFormat="1" applyFont="1" applyFill="1"/>
    <xf numFmtId="176" fontId="11" fillId="5" borderId="51" xfId="1" applyNumberFormat="1" applyFont="1" applyFill="1" applyBorder="1"/>
    <xf numFmtId="0" fontId="0" fillId="8" borderId="0" xfId="0" applyFill="1"/>
    <xf numFmtId="0" fontId="13" fillId="8" borderId="0" xfId="0" applyFont="1" applyFill="1"/>
    <xf numFmtId="164" fontId="7" fillId="5" borderId="42" xfId="0" applyNumberFormat="1" applyFont="1" applyFill="1" applyBorder="1" applyAlignment="1">
      <alignment horizontal="center" vertical="center" wrapText="1"/>
    </xf>
    <xf numFmtId="164" fontId="7" fillId="5" borderId="47" xfId="0" applyNumberFormat="1" applyFont="1" applyFill="1" applyBorder="1" applyAlignment="1">
      <alignment horizontal="center" vertical="center" wrapText="1"/>
    </xf>
    <xf numFmtId="164" fontId="7" fillId="2" borderId="29" xfId="0" applyNumberFormat="1" applyFont="1" applyFill="1" applyBorder="1" applyAlignment="1">
      <alignment horizontal="center" vertical="center" wrapText="1"/>
    </xf>
    <xf numFmtId="164" fontId="7" fillId="2" borderId="46" xfId="0" applyNumberFormat="1" applyFont="1" applyFill="1" applyBorder="1" applyAlignment="1">
      <alignment horizontal="center" vertical="center" wrapText="1"/>
    </xf>
    <xf numFmtId="164" fontId="7" fillId="5" borderId="35" xfId="0" applyNumberFormat="1" applyFont="1" applyFill="1" applyBorder="1" applyAlignment="1">
      <alignment horizontal="center" vertical="center" wrapText="1"/>
    </xf>
    <xf numFmtId="164" fontId="7" fillId="2" borderId="42" xfId="0" applyNumberFormat="1" applyFont="1" applyFill="1" applyBorder="1" applyAlignment="1">
      <alignment horizontal="center" vertical="center" wrapText="1"/>
    </xf>
    <xf numFmtId="164" fontId="7" fillId="2" borderId="44" xfId="0" applyNumberFormat="1" applyFont="1" applyFill="1" applyBorder="1" applyAlignment="1">
      <alignment horizontal="center" vertical="center" wrapText="1"/>
    </xf>
    <xf numFmtId="0" fontId="20" fillId="8" borderId="0" xfId="0" applyFont="1" applyFill="1"/>
    <xf numFmtId="177" fontId="11" fillId="2" borderId="27" xfId="1" applyNumberFormat="1" applyFont="1" applyFill="1" applyBorder="1"/>
    <xf numFmtId="177" fontId="16" fillId="2" borderId="13" xfId="1" applyNumberFormat="1" applyFont="1" applyFill="1" applyBorder="1"/>
    <xf numFmtId="177" fontId="11" fillId="5" borderId="28" xfId="1" applyNumberFormat="1" applyFont="1" applyFill="1" applyBorder="1"/>
    <xf numFmtId="177" fontId="11" fillId="2" borderId="40" xfId="1" applyNumberFormat="1" applyFont="1" applyFill="1" applyBorder="1"/>
    <xf numFmtId="178" fontId="0" fillId="2" borderId="41" xfId="0" applyNumberFormat="1" applyFill="1" applyBorder="1"/>
    <xf numFmtId="178" fontId="0" fillId="5" borderId="28" xfId="0" applyNumberFormat="1" applyFill="1" applyBorder="1"/>
    <xf numFmtId="10" fontId="16" fillId="5" borderId="28" xfId="2" applyNumberFormat="1" applyFont="1" applyFill="1" applyBorder="1"/>
    <xf numFmtId="0" fontId="0" fillId="5" borderId="9" xfId="0" applyFill="1" applyBorder="1" applyAlignment="1">
      <alignment horizontal="center"/>
    </xf>
    <xf numFmtId="177" fontId="11" fillId="2" borderId="25" xfId="1" applyNumberFormat="1" applyFont="1" applyFill="1" applyBorder="1"/>
    <xf numFmtId="177" fontId="16" fillId="2" borderId="10" xfId="1" applyNumberFormat="1" applyFont="1" applyFill="1" applyBorder="1"/>
    <xf numFmtId="177" fontId="11" fillId="5" borderId="54" xfId="1" applyNumberFormat="1" applyFont="1" applyFill="1" applyBorder="1"/>
    <xf numFmtId="178" fontId="0" fillId="2" borderId="10" xfId="0" applyNumberFormat="1" applyFill="1" applyBorder="1"/>
    <xf numFmtId="178" fontId="0" fillId="5" borderId="54" xfId="0" applyNumberFormat="1" applyFill="1" applyBorder="1"/>
    <xf numFmtId="10" fontId="16" fillId="5" borderId="54" xfId="2" applyNumberFormat="1" applyFont="1" applyFill="1" applyBorder="1"/>
    <xf numFmtId="178" fontId="0" fillId="2" borderId="15" xfId="0" applyNumberFormat="1" applyFill="1" applyBorder="1"/>
    <xf numFmtId="0" fontId="0" fillId="5" borderId="59" xfId="0" applyFill="1" applyBorder="1" applyAlignment="1">
      <alignment horizontal="center"/>
    </xf>
    <xf numFmtId="177" fontId="11" fillId="2" borderId="16" xfId="1" applyNumberFormat="1" applyFont="1" applyFill="1" applyBorder="1"/>
    <xf numFmtId="177" fontId="16" fillId="2" borderId="15" xfId="1" applyNumberFormat="1" applyFont="1" applyFill="1" applyBorder="1"/>
    <xf numFmtId="177" fontId="11" fillId="5" borderId="57" xfId="1" applyNumberFormat="1" applyFont="1" applyFill="1" applyBorder="1"/>
    <xf numFmtId="43" fontId="0" fillId="7" borderId="31" xfId="0" applyNumberFormat="1" applyFill="1" applyBorder="1"/>
    <xf numFmtId="43" fontId="0" fillId="7" borderId="59" xfId="0" applyNumberFormat="1" applyFill="1" applyBorder="1"/>
    <xf numFmtId="0" fontId="0" fillId="7" borderId="56" xfId="0" applyFill="1" applyBorder="1"/>
    <xf numFmtId="0" fontId="7" fillId="8" borderId="0" xfId="0" applyFont="1" applyFill="1" applyAlignment="1">
      <alignment horizontal="right"/>
    </xf>
    <xf numFmtId="177" fontId="0" fillId="5" borderId="30" xfId="0" applyNumberFormat="1" applyFill="1" applyBorder="1"/>
    <xf numFmtId="177" fontId="21" fillId="8" borderId="0" xfId="0" applyNumberFormat="1" applyFont="1" applyFill="1"/>
    <xf numFmtId="177" fontId="0" fillId="8" borderId="0" xfId="0" applyNumberFormat="1" applyFill="1"/>
    <xf numFmtId="0" fontId="7" fillId="8" borderId="0" xfId="0" applyFont="1" applyFill="1"/>
    <xf numFmtId="0" fontId="7" fillId="9" borderId="30" xfId="0" applyFont="1" applyFill="1" applyBorder="1" applyAlignment="1">
      <alignment horizontal="center"/>
    </xf>
    <xf numFmtId="10" fontId="11" fillId="5" borderId="30" xfId="2" applyNumberFormat="1" applyFont="1" applyFill="1" applyBorder="1"/>
    <xf numFmtId="9" fontId="16" fillId="5" borderId="30" xfId="2" applyFont="1" applyFill="1" applyBorder="1" applyAlignment="1">
      <alignment horizontal="center"/>
    </xf>
    <xf numFmtId="0" fontId="20" fillId="8" borderId="0" xfId="0" applyNumberFormat="1" applyFont="1" applyFill="1" applyBorder="1" applyAlignment="1" applyProtection="1"/>
    <xf numFmtId="0" fontId="0" fillId="8" borderId="0" xfId="0" applyNumberFormat="1" applyFont="1" applyFill="1" applyBorder="1" applyAlignment="1" applyProtection="1"/>
    <xf numFmtId="0" fontId="13" fillId="8" borderId="0" xfId="0" applyNumberFormat="1" applyFont="1" applyFill="1" applyBorder="1" applyAlignment="1" applyProtection="1"/>
    <xf numFmtId="164" fontId="7" fillId="5" borderId="64" xfId="0" applyNumberFormat="1" applyFont="1" applyFill="1" applyBorder="1" applyAlignment="1" applyProtection="1">
      <alignment horizontal="center" vertical="center" wrapText="1"/>
    </xf>
    <xf numFmtId="164" fontId="7" fillId="5" borderId="65" xfId="0" applyNumberFormat="1" applyFont="1" applyFill="1" applyBorder="1" applyAlignment="1" applyProtection="1">
      <alignment horizontal="center" vertical="center" wrapText="1"/>
    </xf>
    <xf numFmtId="164" fontId="7" fillId="2" borderId="64" xfId="0" applyNumberFormat="1" applyFont="1" applyFill="1" applyBorder="1" applyAlignment="1" applyProtection="1">
      <alignment horizontal="center" vertical="center" wrapText="1"/>
    </xf>
    <xf numFmtId="164" fontId="7" fillId="2" borderId="66" xfId="0" applyNumberFormat="1" applyFont="1" applyFill="1" applyBorder="1" applyAlignment="1" applyProtection="1">
      <alignment horizontal="center" vertical="center" wrapText="1"/>
    </xf>
    <xf numFmtId="164" fontId="7" fillId="5" borderId="67" xfId="0" applyNumberFormat="1" applyFont="1" applyFill="1" applyBorder="1" applyAlignment="1" applyProtection="1">
      <alignment horizontal="center" vertical="center" wrapText="1"/>
    </xf>
    <xf numFmtId="0" fontId="0" fillId="5" borderId="27" xfId="0" applyNumberFormat="1" applyFont="1" applyFill="1" applyBorder="1" applyAlignment="1" applyProtection="1">
      <alignment horizontal="center"/>
    </xf>
    <xf numFmtId="0" fontId="0" fillId="5" borderId="13" xfId="0" applyNumberFormat="1" applyFont="1" applyFill="1" applyBorder="1" applyAlignment="1" applyProtection="1">
      <alignment horizontal="center"/>
    </xf>
    <xf numFmtId="177" fontId="11" fillId="2" borderId="39" xfId="0" applyNumberFormat="1" applyFont="1" applyFill="1" applyBorder="1" applyAlignment="1" applyProtection="1"/>
    <xf numFmtId="176" fontId="0" fillId="2" borderId="13" xfId="0" applyNumberFormat="1" applyFont="1" applyFill="1" applyBorder="1" applyAlignment="1" applyProtection="1"/>
    <xf numFmtId="177" fontId="11" fillId="5" borderId="68" xfId="0" applyNumberFormat="1" applyFont="1" applyFill="1" applyBorder="1" applyAlignment="1" applyProtection="1"/>
    <xf numFmtId="0" fontId="0" fillId="5" borderId="25" xfId="0" applyNumberFormat="1" applyFont="1" applyFill="1" applyBorder="1" applyAlignment="1" applyProtection="1">
      <alignment horizontal="center"/>
    </xf>
    <xf numFmtId="0" fontId="0" fillId="5" borderId="10" xfId="0" applyNumberFormat="1" applyFont="1" applyFill="1" applyBorder="1" applyAlignment="1" applyProtection="1">
      <alignment horizontal="center"/>
    </xf>
    <xf numFmtId="168" fontId="11" fillId="2" borderId="6" xfId="0" applyNumberFormat="1" applyFont="1" applyFill="1" applyBorder="1" applyAlignment="1" applyProtection="1"/>
    <xf numFmtId="176" fontId="0" fillId="2" borderId="10" xfId="0" applyNumberFormat="1" applyFont="1" applyFill="1" applyBorder="1" applyAlignment="1" applyProtection="1"/>
    <xf numFmtId="168" fontId="11" fillId="5" borderId="69" xfId="0" applyNumberFormat="1" applyFont="1" applyFill="1" applyBorder="1" applyAlignment="1" applyProtection="1"/>
    <xf numFmtId="177" fontId="11" fillId="2" borderId="6" xfId="0" applyNumberFormat="1" applyFont="1" applyFill="1" applyBorder="1" applyAlignment="1" applyProtection="1"/>
    <xf numFmtId="0" fontId="0" fillId="5" borderId="16" xfId="0" applyNumberFormat="1" applyFont="1" applyFill="1" applyBorder="1" applyAlignment="1" applyProtection="1">
      <alignment horizontal="center"/>
    </xf>
    <xf numFmtId="0" fontId="0" fillId="5" borderId="15" xfId="0" applyNumberFormat="1" applyFont="1" applyFill="1" applyBorder="1" applyAlignment="1" applyProtection="1">
      <alignment horizontal="center"/>
    </xf>
    <xf numFmtId="177" fontId="11" fillId="2" borderId="17" xfId="0" applyNumberFormat="1" applyFont="1" applyFill="1" applyBorder="1" applyAlignment="1" applyProtection="1"/>
    <xf numFmtId="176" fontId="0" fillId="2" borderId="15" xfId="0" applyNumberFormat="1" applyFont="1" applyFill="1" applyBorder="1" applyAlignment="1" applyProtection="1"/>
    <xf numFmtId="168" fontId="11" fillId="5" borderId="70" xfId="0" applyNumberFormat="1" applyFont="1" applyFill="1" applyBorder="1" applyAlignment="1" applyProtection="1"/>
    <xf numFmtId="0" fontId="7" fillId="8" borderId="0" xfId="0" applyNumberFormat="1" applyFont="1" applyFill="1" applyBorder="1" applyAlignment="1" applyProtection="1">
      <alignment horizontal="right"/>
    </xf>
    <xf numFmtId="0" fontId="0" fillId="5" borderId="71" xfId="0" applyNumberFormat="1" applyFont="1" applyFill="1" applyBorder="1" applyAlignment="1" applyProtection="1">
      <alignment horizontal="center"/>
    </xf>
    <xf numFmtId="177" fontId="0" fillId="5" borderId="71" xfId="0" applyNumberFormat="1" applyFont="1" applyFill="1" applyBorder="1" applyAlignment="1" applyProtection="1"/>
    <xf numFmtId="177" fontId="17" fillId="8" borderId="0" xfId="0" applyNumberFormat="1" applyFont="1" applyFill="1" applyBorder="1" applyAlignment="1" applyProtection="1"/>
    <xf numFmtId="10" fontId="0" fillId="5" borderId="71" xfId="3" applyNumberFormat="1" applyFont="1" applyFill="1" applyBorder="1" applyAlignment="1" applyProtection="1"/>
    <xf numFmtId="9" fontId="0" fillId="5" borderId="71" xfId="0" applyNumberFormat="1" applyFont="1" applyFill="1" applyBorder="1" applyAlignment="1" applyProtection="1">
      <alignment horizontal="center"/>
    </xf>
    <xf numFmtId="40" fontId="4" fillId="5" borderId="0" xfId="0" applyNumberFormat="1" applyFont="1" applyFill="1" applyAlignment="1">
      <alignment horizontal="center"/>
    </xf>
    <xf numFmtId="40" fontId="5" fillId="5" borderId="0" xfId="0" applyNumberFormat="1" applyFont="1" applyFill="1" applyAlignment="1"/>
    <xf numFmtId="40" fontId="6" fillId="5" borderId="0" xfId="0" applyNumberFormat="1" applyFont="1" applyFill="1" applyAlignment="1"/>
    <xf numFmtId="0" fontId="1" fillId="5" borderId="0" xfId="0" applyFont="1" applyFill="1"/>
    <xf numFmtId="40" fontId="4" fillId="6" borderId="1" xfId="0" applyNumberFormat="1" applyFont="1" applyFill="1" applyBorder="1" applyAlignment="1">
      <alignment horizontal="left" vertical="center"/>
    </xf>
    <xf numFmtId="40" fontId="3" fillId="6" borderId="1" xfId="0" applyNumberFormat="1" applyFont="1" applyFill="1" applyBorder="1" applyAlignment="1">
      <alignment horizontal="left" vertical="center"/>
    </xf>
    <xf numFmtId="4" fontId="9" fillId="5" borderId="0" xfId="0" applyNumberFormat="1" applyFont="1" applyFill="1" applyAlignment="1">
      <alignment horizontal="center"/>
    </xf>
    <xf numFmtId="4" fontId="8" fillId="5" borderId="0" xfId="0" applyNumberFormat="1" applyFont="1" applyFill="1" applyAlignment="1">
      <alignment horizontal="center"/>
    </xf>
    <xf numFmtId="0" fontId="7" fillId="5" borderId="37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73" xfId="0" applyFont="1" applyFill="1" applyBorder="1" applyAlignment="1">
      <alignment horizontal="center" vertical="center"/>
    </xf>
    <xf numFmtId="4" fontId="7" fillId="2" borderId="72" xfId="0" applyNumberFormat="1" applyFont="1" applyFill="1" applyBorder="1" applyAlignment="1">
      <alignment horizontal="center"/>
    </xf>
    <xf numFmtId="4" fontId="7" fillId="2" borderId="28" xfId="0" applyNumberFormat="1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72" xfId="0" applyFont="1" applyFill="1" applyBorder="1" applyAlignment="1">
      <alignment horizontal="center"/>
    </xf>
    <xf numFmtId="0" fontId="7" fillId="9" borderId="28" xfId="0" applyFont="1" applyFill="1" applyBorder="1" applyAlignment="1">
      <alignment horizontal="center"/>
    </xf>
    <xf numFmtId="164" fontId="7" fillId="5" borderId="45" xfId="0" applyNumberFormat="1" applyFont="1" applyFill="1" applyBorder="1" applyAlignment="1">
      <alignment horizontal="center"/>
    </xf>
    <xf numFmtId="164" fontId="7" fillId="5" borderId="61" xfId="0" applyNumberFormat="1" applyFont="1" applyFill="1" applyBorder="1" applyAlignment="1">
      <alignment horizontal="center"/>
    </xf>
    <xf numFmtId="164" fontId="7" fillId="5" borderId="49" xfId="0" applyNumberFormat="1" applyFont="1" applyFill="1" applyBorder="1" applyAlignment="1">
      <alignment horizontal="center"/>
    </xf>
    <xf numFmtId="4" fontId="10" fillId="5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40" fontId="4" fillId="5" borderId="0" xfId="0" applyNumberFormat="1" applyFont="1" applyFill="1" applyAlignment="1">
      <alignment horizontal="center"/>
    </xf>
    <xf numFmtId="40" fontId="3" fillId="5" borderId="0" xfId="0" applyNumberFormat="1" applyFont="1" applyFill="1" applyAlignment="1">
      <alignment horizontal="center"/>
    </xf>
    <xf numFmtId="16" fontId="7" fillId="6" borderId="27" xfId="0" applyNumberFormat="1" applyFont="1" applyFill="1" applyBorder="1" applyAlignment="1">
      <alignment horizontal="center"/>
    </xf>
    <xf numFmtId="16" fontId="7" fillId="6" borderId="12" xfId="0" applyNumberFormat="1" applyFont="1" applyFill="1" applyBorder="1" applyAlignment="1">
      <alignment horizontal="center"/>
    </xf>
    <xf numFmtId="16" fontId="7" fillId="6" borderId="13" xfId="0" applyNumberFormat="1" applyFont="1" applyFill="1" applyBorder="1" applyAlignment="1">
      <alignment horizontal="center"/>
    </xf>
    <xf numFmtId="40" fontId="3" fillId="5" borderId="22" xfId="0" applyNumberFormat="1" applyFont="1" applyFill="1" applyBorder="1" applyAlignment="1">
      <alignment horizontal="center"/>
    </xf>
    <xf numFmtId="40" fontId="3" fillId="5" borderId="23" xfId="0" applyNumberFormat="1" applyFont="1" applyFill="1" applyBorder="1" applyAlignment="1">
      <alignment horizontal="center"/>
    </xf>
    <xf numFmtId="40" fontId="0" fillId="6" borderId="22" xfId="0" applyNumberFormat="1" applyFill="1" applyBorder="1" applyAlignment="1">
      <alignment horizontal="center" vertical="center"/>
    </xf>
    <xf numFmtId="40" fontId="0" fillId="6" borderId="6" xfId="0" applyNumberFormat="1" applyFill="1" applyBorder="1" applyAlignment="1">
      <alignment horizontal="center" vertical="center"/>
    </xf>
    <xf numFmtId="40" fontId="0" fillId="9" borderId="1" xfId="0" applyNumberFormat="1" applyFill="1" applyBorder="1" applyAlignment="1">
      <alignment horizontal="center" vertical="center"/>
    </xf>
    <xf numFmtId="40" fontId="4" fillId="5" borderId="22" xfId="2" applyNumberFormat="1" applyFont="1" applyFill="1" applyBorder="1" applyAlignment="1">
      <alignment horizontal="center" vertical="center"/>
    </xf>
    <xf numFmtId="40" fontId="4" fillId="5" borderId="6" xfId="2" applyNumberFormat="1" applyFont="1" applyFill="1" applyBorder="1" applyAlignment="1">
      <alignment horizontal="center" vertical="center"/>
    </xf>
    <xf numFmtId="40" fontId="3" fillId="5" borderId="6" xfId="0" applyNumberFormat="1" applyFont="1" applyFill="1" applyBorder="1" applyAlignment="1">
      <alignment horizontal="center"/>
    </xf>
    <xf numFmtId="16" fontId="7" fillId="6" borderId="74" xfId="0" applyNumberFormat="1" applyFont="1" applyFill="1" applyBorder="1" applyAlignment="1">
      <alignment horizontal="center"/>
    </xf>
    <xf numFmtId="16" fontId="7" fillId="6" borderId="5" xfId="0" applyNumberFormat="1" applyFont="1" applyFill="1" applyBorder="1" applyAlignment="1">
      <alignment horizontal="center"/>
    </xf>
    <xf numFmtId="16" fontId="7" fillId="6" borderId="75" xfId="0" applyNumberFormat="1" applyFont="1" applyFill="1" applyBorder="1" applyAlignment="1">
      <alignment horizontal="center"/>
    </xf>
    <xf numFmtId="40" fontId="7" fillId="6" borderId="22" xfId="0" applyNumberFormat="1" applyFont="1" applyFill="1" applyBorder="1" applyAlignment="1">
      <alignment horizontal="center" vertical="center"/>
    </xf>
    <xf numFmtId="40" fontId="7" fillId="6" borderId="6" xfId="0" applyNumberFormat="1" applyFont="1" applyFill="1" applyBorder="1" applyAlignment="1">
      <alignment horizontal="center" vertical="center"/>
    </xf>
    <xf numFmtId="40" fontId="7" fillId="9" borderId="1" xfId="0" applyNumberFormat="1" applyFont="1" applyFill="1" applyBorder="1" applyAlignment="1">
      <alignment horizontal="center" vertical="center"/>
    </xf>
    <xf numFmtId="40" fontId="5" fillId="5" borderId="0" xfId="0" applyNumberFormat="1" applyFont="1" applyFill="1" applyAlignment="1">
      <alignment horizontal="center"/>
    </xf>
    <xf numFmtId="40" fontId="6" fillId="5" borderId="0" xfId="0" applyNumberFormat="1" applyFont="1" applyFill="1" applyAlignment="1">
      <alignment horizontal="center"/>
    </xf>
    <xf numFmtId="40" fontId="3" fillId="5" borderId="22" xfId="2" applyNumberFormat="1" applyFont="1" applyFill="1" applyBorder="1" applyAlignment="1">
      <alignment horizontal="center" vertical="center"/>
    </xf>
    <xf numFmtId="40" fontId="3" fillId="5" borderId="6" xfId="2" applyNumberFormat="1" applyFont="1" applyFill="1" applyBorder="1" applyAlignment="1">
      <alignment horizontal="center" vertical="center"/>
    </xf>
    <xf numFmtId="16" fontId="7" fillId="6" borderId="29" xfId="0" applyNumberFormat="1" applyFont="1" applyFill="1" applyBorder="1" applyAlignment="1">
      <alignment horizontal="center"/>
    </xf>
    <xf numFmtId="16" fontId="7" fillId="6" borderId="21" xfId="0" applyNumberFormat="1" applyFont="1" applyFill="1" applyBorder="1" applyAlignment="1">
      <alignment horizontal="center"/>
    </xf>
    <xf numFmtId="16" fontId="7" fillId="6" borderId="46" xfId="0" applyNumberFormat="1" applyFont="1" applyFill="1" applyBorder="1" applyAlignment="1">
      <alignment horizontal="center"/>
    </xf>
    <xf numFmtId="40" fontId="7" fillId="6" borderId="1" xfId="0" applyNumberFormat="1" applyFont="1" applyFill="1" applyBorder="1" applyAlignment="1">
      <alignment horizontal="center" vertical="center"/>
    </xf>
    <xf numFmtId="40" fontId="7" fillId="2" borderId="1" xfId="0" applyNumberFormat="1" applyFont="1" applyFill="1" applyBorder="1" applyAlignment="1">
      <alignment horizontal="justify" vertical="center"/>
    </xf>
    <xf numFmtId="40" fontId="3" fillId="0" borderId="22" xfId="0" applyNumberFormat="1" applyFont="1" applyBorder="1" applyAlignment="1">
      <alignment horizontal="center"/>
    </xf>
    <xf numFmtId="40" fontId="3" fillId="0" borderId="23" xfId="0" applyNumberFormat="1" applyFont="1" applyBorder="1" applyAlignment="1">
      <alignment horizontal="center"/>
    </xf>
    <xf numFmtId="40" fontId="3" fillId="0" borderId="6" xfId="0" applyNumberFormat="1" applyFont="1" applyBorder="1" applyAlignment="1">
      <alignment horizontal="center"/>
    </xf>
  </cellXfs>
  <cellStyles count="5">
    <cellStyle name="Millares" xfId="1" builtinId="3"/>
    <cellStyle name="Normal" xfId="0" builtinId="0"/>
    <cellStyle name="Normal 2" xfId="4"/>
    <cellStyle name="Porcentaje" xfId="2" builtinId="5"/>
    <cellStyle name="Porcentual 3" xfId="3"/>
  </cellStyles>
  <dxfs count="92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38</xdr:row>
      <xdr:rowOff>95250</xdr:rowOff>
    </xdr:from>
    <xdr:to>
      <xdr:col>1</xdr:col>
      <xdr:colOff>171450</xdr:colOff>
      <xdr:row>43</xdr:row>
      <xdr:rowOff>38100</xdr:rowOff>
    </xdr:to>
    <xdr:pic>
      <xdr:nvPicPr>
        <xdr:cNvPr id="45079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86550"/>
          <a:ext cx="7143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39</xdr:row>
      <xdr:rowOff>114300</xdr:rowOff>
    </xdr:from>
    <xdr:to>
      <xdr:col>1</xdr:col>
      <xdr:colOff>180975</xdr:colOff>
      <xdr:row>44</xdr:row>
      <xdr:rowOff>76200</xdr:rowOff>
    </xdr:to>
    <xdr:pic>
      <xdr:nvPicPr>
        <xdr:cNvPr id="2050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7000875"/>
          <a:ext cx="628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266700</xdr:colOff>
      <xdr:row>44</xdr:row>
      <xdr:rowOff>95250</xdr:rowOff>
    </xdr:to>
    <xdr:pic>
      <xdr:nvPicPr>
        <xdr:cNvPr id="2152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62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2255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381000</xdr:colOff>
      <xdr:row>44</xdr:row>
      <xdr:rowOff>95250</xdr:rowOff>
    </xdr:to>
    <xdr:pic>
      <xdr:nvPicPr>
        <xdr:cNvPr id="2357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876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257175</xdr:colOff>
      <xdr:row>44</xdr:row>
      <xdr:rowOff>95250</xdr:rowOff>
    </xdr:to>
    <xdr:pic>
      <xdr:nvPicPr>
        <xdr:cNvPr id="2460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524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152400</xdr:colOff>
      <xdr:row>44</xdr:row>
      <xdr:rowOff>95250</xdr:rowOff>
    </xdr:to>
    <xdr:pic>
      <xdr:nvPicPr>
        <xdr:cNvPr id="2562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477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2664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7019925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1436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61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767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28695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1333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61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47625</xdr:colOff>
      <xdr:row>44</xdr:row>
      <xdr:rowOff>95250</xdr:rowOff>
    </xdr:to>
    <xdr:pic>
      <xdr:nvPicPr>
        <xdr:cNvPr id="29719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429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0</xdr:row>
          <xdr:rowOff>142875</xdr:rowOff>
        </xdr:from>
        <xdr:to>
          <xdr:col>1</xdr:col>
          <xdr:colOff>66675</xdr:colOff>
          <xdr:row>7</xdr:row>
          <xdr:rowOff>47625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0</xdr:row>
          <xdr:rowOff>9525</xdr:rowOff>
        </xdr:from>
        <xdr:to>
          <xdr:col>2</xdr:col>
          <xdr:colOff>247650</xdr:colOff>
          <xdr:row>4</xdr:row>
          <xdr:rowOff>152400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1</xdr:row>
          <xdr:rowOff>38100</xdr:rowOff>
        </xdr:from>
        <xdr:to>
          <xdr:col>0</xdr:col>
          <xdr:colOff>1171575</xdr:colOff>
          <xdr:row>6</xdr:row>
          <xdr:rowOff>19050</xdr:rowOff>
        </xdr:to>
        <xdr:sp macro="" textlink="">
          <xdr:nvSpPr>
            <xdr:cNvPr id="5311" name="Object 1215" hidden="1">
              <a:extLst>
                <a:ext uri="{63B3BB69-23CF-44E3-9099-C40C66FF867C}">
                  <a14:compatExt spid="_x0000_s5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0</xdr:row>
          <xdr:rowOff>104775</xdr:rowOff>
        </xdr:from>
        <xdr:to>
          <xdr:col>1</xdr:col>
          <xdr:colOff>523875</xdr:colOff>
          <xdr:row>5</xdr:row>
          <xdr:rowOff>85725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28575</xdr:colOff>
      <xdr:row>44</xdr:row>
      <xdr:rowOff>57150</xdr:rowOff>
    </xdr:to>
    <xdr:pic>
      <xdr:nvPicPr>
        <xdr:cNvPr id="4608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28575</xdr:colOff>
      <xdr:row>44</xdr:row>
      <xdr:rowOff>57150</xdr:rowOff>
    </xdr:to>
    <xdr:pic>
      <xdr:nvPicPr>
        <xdr:cNvPr id="4711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152400</xdr:colOff>
      <xdr:row>44</xdr:row>
      <xdr:rowOff>57150</xdr:rowOff>
    </xdr:to>
    <xdr:pic>
      <xdr:nvPicPr>
        <xdr:cNvPr id="1538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238125</xdr:colOff>
      <xdr:row>44</xdr:row>
      <xdr:rowOff>95250</xdr:rowOff>
    </xdr:to>
    <xdr:pic>
      <xdr:nvPicPr>
        <xdr:cNvPr id="1640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33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180975</xdr:colOff>
      <xdr:row>44</xdr:row>
      <xdr:rowOff>95250</xdr:rowOff>
    </xdr:to>
    <xdr:pic>
      <xdr:nvPicPr>
        <xdr:cNvPr id="1743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762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123825</xdr:colOff>
      <xdr:row>44</xdr:row>
      <xdr:rowOff>95250</xdr:rowOff>
    </xdr:to>
    <xdr:pic>
      <xdr:nvPicPr>
        <xdr:cNvPr id="1845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142875</xdr:colOff>
      <xdr:row>44</xdr:row>
      <xdr:rowOff>95250</xdr:rowOff>
    </xdr:to>
    <xdr:pic>
      <xdr:nvPicPr>
        <xdr:cNvPr id="1948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2.doc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3.doc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4.doc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1"/>
  <sheetViews>
    <sheetView zoomScale="85" zoomScaleNormal="85" workbookViewId="0"/>
  </sheetViews>
  <sheetFormatPr baseColWidth="10" defaultRowHeight="12.75" x14ac:dyDescent="0.2"/>
  <cols>
    <col min="1" max="1" width="14.140625" style="16" bestFit="1" customWidth="1"/>
    <col min="2" max="5" width="10.7109375" style="16" customWidth="1"/>
    <col min="6" max="6" width="12.7109375" style="16" customWidth="1"/>
    <col min="7" max="7" width="14.5703125" style="16" customWidth="1"/>
    <col min="8" max="9" width="12.7109375" style="16" customWidth="1"/>
    <col min="10" max="10" width="14.28515625" style="16" customWidth="1"/>
    <col min="11" max="12" width="12.7109375" style="16" customWidth="1"/>
    <col min="13" max="14" width="4.140625" style="16" customWidth="1"/>
    <col min="15" max="15" width="11.5703125" style="16" bestFit="1" customWidth="1"/>
    <col min="16" max="16" width="12.85546875" style="16" bestFit="1" customWidth="1"/>
    <col min="17" max="17" width="12.5703125" style="16" customWidth="1"/>
    <col min="18" max="18" width="4.140625" style="16" customWidth="1"/>
    <col min="19" max="19" width="14.140625" style="16" customWidth="1"/>
    <col min="20" max="20" width="15" style="16" bestFit="1" customWidth="1"/>
    <col min="21" max="21" width="3.7109375" style="16" customWidth="1"/>
    <col min="22" max="24" width="12.42578125" style="16" bestFit="1" customWidth="1"/>
    <col min="25" max="30" width="11.42578125" style="16"/>
    <col min="31" max="31" width="11.42578125" style="366"/>
    <col min="32" max="32" width="25.7109375" style="357" bestFit="1" customWidth="1"/>
    <col min="33" max="33" width="9.28515625" style="357" customWidth="1"/>
    <col min="34" max="35" width="14" style="357" customWidth="1"/>
    <col min="36" max="36" width="14.28515625" style="357" bestFit="1" customWidth="1"/>
    <col min="37" max="42" width="11.7109375" style="357" customWidth="1"/>
    <col min="43" max="55" width="11.42578125" style="357"/>
    <col min="56" max="16384" width="11.42578125" style="16"/>
  </cols>
  <sheetData>
    <row r="2" spans="1:42" ht="13.5" thickBot="1" x14ac:dyDescent="0.25">
      <c r="AE2" s="397"/>
      <c r="AF2" s="398"/>
      <c r="AG2" s="398"/>
      <c r="AH2" s="398"/>
      <c r="AI2" s="398"/>
      <c r="AJ2" s="399" t="s">
        <v>116</v>
      </c>
      <c r="AK2" s="398"/>
      <c r="AL2" s="398"/>
      <c r="AM2" s="398"/>
      <c r="AN2" s="398"/>
      <c r="AO2" s="398"/>
      <c r="AP2" s="398"/>
    </row>
    <row r="3" spans="1:42" ht="42.95" customHeight="1" thickBot="1" x14ac:dyDescent="0.25">
      <c r="A3" s="324" t="s">
        <v>34</v>
      </c>
      <c r="B3" s="242" t="s">
        <v>10</v>
      </c>
      <c r="C3" s="243" t="s">
        <v>60</v>
      </c>
      <c r="D3" s="242" t="s">
        <v>107</v>
      </c>
      <c r="E3" s="242"/>
      <c r="F3" s="243" t="s">
        <v>114</v>
      </c>
      <c r="G3" s="243" t="s">
        <v>108</v>
      </c>
      <c r="H3" s="243" t="s">
        <v>61</v>
      </c>
      <c r="I3" s="325"/>
      <c r="J3" s="245" t="s">
        <v>115</v>
      </c>
      <c r="K3" s="326" t="s">
        <v>109</v>
      </c>
      <c r="L3" s="327" t="s">
        <v>110</v>
      </c>
      <c r="O3" s="328" t="s">
        <v>78</v>
      </c>
      <c r="P3" s="329" t="s">
        <v>79</v>
      </c>
      <c r="Q3" s="330" t="s">
        <v>80</v>
      </c>
      <c r="S3" s="249" t="s">
        <v>81</v>
      </c>
      <c r="T3" s="250" t="s">
        <v>82</v>
      </c>
      <c r="V3" s="247" t="s">
        <v>83</v>
      </c>
      <c r="W3" s="331" t="s">
        <v>84</v>
      </c>
      <c r="X3" s="249" t="s">
        <v>85</v>
      </c>
      <c r="AE3" s="397"/>
      <c r="AF3" s="400" t="s">
        <v>117</v>
      </c>
      <c r="AG3" s="401" t="s">
        <v>67</v>
      </c>
      <c r="AH3" s="402" t="s">
        <v>130</v>
      </c>
      <c r="AI3" s="403" t="s">
        <v>131</v>
      </c>
      <c r="AJ3" s="404" t="s">
        <v>132</v>
      </c>
      <c r="AK3" s="398"/>
      <c r="AL3" s="398"/>
      <c r="AM3" s="398"/>
      <c r="AN3" s="398"/>
      <c r="AO3" s="398"/>
      <c r="AP3" s="398"/>
    </row>
    <row r="4" spans="1:42" ht="13.5" thickBot="1" x14ac:dyDescent="0.25">
      <c r="A4" s="254" t="s">
        <v>172</v>
      </c>
      <c r="B4" s="256">
        <v>20130901</v>
      </c>
      <c r="C4" s="255">
        <v>0.375</v>
      </c>
      <c r="D4" s="332">
        <v>1440</v>
      </c>
      <c r="E4" s="256"/>
      <c r="F4" s="257">
        <v>5249.2348629999997</v>
      </c>
      <c r="G4" s="257">
        <v>19.575607000000002</v>
      </c>
      <c r="H4" s="256">
        <v>10.082659</v>
      </c>
      <c r="I4" s="259"/>
      <c r="J4" s="333">
        <v>60.822000000000003</v>
      </c>
      <c r="K4" s="334">
        <v>1916.712524</v>
      </c>
      <c r="L4" s="335">
        <v>0</v>
      </c>
      <c r="N4" s="320" t="s">
        <v>77</v>
      </c>
      <c r="O4" s="336"/>
      <c r="P4" s="337"/>
      <c r="Q4" s="338"/>
      <c r="S4" s="339"/>
      <c r="T4" s="339"/>
      <c r="V4" s="340"/>
      <c r="W4" s="341"/>
      <c r="X4" s="342"/>
      <c r="AE4" s="397" t="str">
        <f>LEFT(J4,8)</f>
        <v>60.822</v>
      </c>
      <c r="AF4" s="405"/>
      <c r="AG4" s="406"/>
      <c r="AH4" s="407"/>
      <c r="AI4" s="408">
        <f>IFERROR(AE4*1,0)</f>
        <v>60.822000000000003</v>
      </c>
      <c r="AJ4" s="409">
        <f>(AI4-AH4)</f>
        <v>60.822000000000003</v>
      </c>
      <c r="AK4" s="398"/>
      <c r="AL4" s="398"/>
      <c r="AM4" s="398"/>
      <c r="AN4" s="398"/>
      <c r="AO4" s="398"/>
      <c r="AP4" s="398"/>
    </row>
    <row r="5" spans="1:42" x14ac:dyDescent="0.2">
      <c r="A5" s="270" t="s">
        <v>172</v>
      </c>
      <c r="B5" s="272">
        <v>20130902</v>
      </c>
      <c r="C5" s="271">
        <v>0.375</v>
      </c>
      <c r="D5" s="343">
        <v>1440</v>
      </c>
      <c r="E5" s="272"/>
      <c r="F5" s="273">
        <v>5698.4228519999997</v>
      </c>
      <c r="G5" s="273">
        <v>19.752275000000001</v>
      </c>
      <c r="H5" s="272">
        <v>9.9332010000000004</v>
      </c>
      <c r="I5" s="275"/>
      <c r="J5" s="344">
        <v>56.177</v>
      </c>
      <c r="K5" s="345">
        <v>1308.5004879999999</v>
      </c>
      <c r="L5" s="346">
        <v>0</v>
      </c>
      <c r="N5" s="16">
        <v>1</v>
      </c>
      <c r="O5" s="277">
        <f>P5/4.1868</f>
        <v>8711.4573355786997</v>
      </c>
      <c r="P5" s="278">
        <f>'Balance de Energía'!AR11</f>
        <v>36473.129572600898</v>
      </c>
      <c r="Q5" s="279">
        <f>O5*0.11237</f>
        <v>978.90646079897851</v>
      </c>
      <c r="S5" s="347">
        <f>J5*1000</f>
        <v>56177</v>
      </c>
      <c r="T5" s="348">
        <f>S5*35.31467</f>
        <v>1983872.2165900001</v>
      </c>
      <c r="V5" s="262">
        <f>S5*O5/1000000</f>
        <v>489.38353874080462</v>
      </c>
      <c r="W5" s="263">
        <f>P5*S5/1000000</f>
        <v>2048.9510000000009</v>
      </c>
      <c r="X5" s="264">
        <f>T5*Q5/1000000</f>
        <v>1942.0253302195415</v>
      </c>
      <c r="AE5" s="397" t="str">
        <f t="shared" ref="AE5:AE35" si="0">LEFT(J5,8)</f>
        <v>56.177</v>
      </c>
      <c r="AF5" s="410"/>
      <c r="AG5" s="411"/>
      <c r="AH5" s="412"/>
      <c r="AI5" s="413">
        <f t="shared" ref="AI5:AI35" si="1">IFERROR(AE5*1,0)</f>
        <v>56.177</v>
      </c>
      <c r="AJ5" s="414">
        <f t="shared" ref="AJ5:AJ35" si="2">(AI5-AH5)</f>
        <v>56.177</v>
      </c>
      <c r="AK5" s="398"/>
      <c r="AL5" s="398"/>
      <c r="AM5" s="398"/>
      <c r="AN5" s="398"/>
      <c r="AO5" s="398"/>
      <c r="AP5" s="398"/>
    </row>
    <row r="6" spans="1:42" x14ac:dyDescent="0.2">
      <c r="A6" s="270" t="s">
        <v>172</v>
      </c>
      <c r="B6" s="272">
        <v>20130903</v>
      </c>
      <c r="C6" s="271">
        <v>0.375</v>
      </c>
      <c r="D6" s="343">
        <v>1440</v>
      </c>
      <c r="E6" s="272"/>
      <c r="F6" s="273">
        <v>5608.0825199999999</v>
      </c>
      <c r="G6" s="273">
        <v>19.724862999999999</v>
      </c>
      <c r="H6" s="272">
        <v>9.9249229999999997</v>
      </c>
      <c r="I6" s="275"/>
      <c r="J6" s="344">
        <v>85.766000000000005</v>
      </c>
      <c r="K6" s="345">
        <v>1328.399658</v>
      </c>
      <c r="L6" s="346">
        <v>0</v>
      </c>
      <c r="N6" s="16">
        <v>2</v>
      </c>
      <c r="O6" s="322">
        <f t="shared" ref="O6:O35" si="3">P6/4.1868</f>
        <v>8745.5093456946597</v>
      </c>
      <c r="P6" s="278">
        <f>'Balance de Energía'!AR12</f>
        <v>36615.6985285544</v>
      </c>
      <c r="Q6" s="279">
        <f t="shared" ref="Q6:Q35" si="4">O6*0.11237</f>
        <v>982.73288517570893</v>
      </c>
      <c r="S6" s="282">
        <f t="shared" ref="S6:S35" si="5">J6*1000</f>
        <v>85766</v>
      </c>
      <c r="T6" s="349">
        <f t="shared" ref="T6:T35" si="6">S6*35.31467</f>
        <v>3028797.98722</v>
      </c>
      <c r="V6" s="277">
        <f t="shared" ref="V6:V35" si="7">S6*O6/1000000</f>
        <v>750.06735454284819</v>
      </c>
      <c r="W6" s="278">
        <f t="shared" ref="W6:W35" si="8">P6*S6/1000000</f>
        <v>3140.3819999999969</v>
      </c>
      <c r="X6" s="279">
        <f t="shared" ref="X6:X35" si="9">T6*Q6/1000000</f>
        <v>2976.4993845950903</v>
      </c>
      <c r="AE6" s="397" t="str">
        <f t="shared" si="0"/>
        <v>85.766</v>
      </c>
      <c r="AF6" s="410"/>
      <c r="AG6" s="411"/>
      <c r="AH6" s="412"/>
      <c r="AI6" s="413">
        <f t="shared" si="1"/>
        <v>85.766000000000005</v>
      </c>
      <c r="AJ6" s="414">
        <f t="shared" si="2"/>
        <v>85.766000000000005</v>
      </c>
      <c r="AK6" s="398"/>
      <c r="AL6" s="398"/>
      <c r="AM6" s="398"/>
      <c r="AN6" s="398"/>
      <c r="AO6" s="398"/>
      <c r="AP6" s="398"/>
    </row>
    <row r="7" spans="1:42" x14ac:dyDescent="0.2">
      <c r="A7" s="270" t="s">
        <v>172</v>
      </c>
      <c r="B7" s="272">
        <v>20130904</v>
      </c>
      <c r="C7" s="271">
        <v>0.375</v>
      </c>
      <c r="D7" s="343">
        <v>1440</v>
      </c>
      <c r="E7" s="272"/>
      <c r="F7" s="273">
        <v>5608.8447269999997</v>
      </c>
      <c r="G7" s="273">
        <v>19.856228000000002</v>
      </c>
      <c r="H7" s="272">
        <v>9.9218250000000001</v>
      </c>
      <c r="I7" s="275"/>
      <c r="J7" s="344">
        <v>96.037999999999997</v>
      </c>
      <c r="K7" s="345">
        <v>1315.744629</v>
      </c>
      <c r="L7" s="346">
        <v>0</v>
      </c>
      <c r="N7" s="16">
        <v>3</v>
      </c>
      <c r="O7" s="322">
        <f t="shared" si="3"/>
        <v>8710.6704062854205</v>
      </c>
      <c r="P7" s="278">
        <f>'Balance de Energía'!AR13</f>
        <v>36469.834857035799</v>
      </c>
      <c r="Q7" s="279">
        <f t="shared" si="4"/>
        <v>978.8180335542927</v>
      </c>
      <c r="S7" s="282">
        <f t="shared" si="5"/>
        <v>96038</v>
      </c>
      <c r="T7" s="349">
        <f t="shared" si="6"/>
        <v>3391550.27746</v>
      </c>
      <c r="V7" s="277">
        <f t="shared" si="7"/>
        <v>836.55536447883912</v>
      </c>
      <c r="W7" s="278">
        <f t="shared" si="8"/>
        <v>3502.4900000000043</v>
      </c>
      <c r="X7" s="279">
        <f t="shared" si="9"/>
        <v>3319.7105732839132</v>
      </c>
      <c r="AE7" s="397" t="str">
        <f t="shared" si="0"/>
        <v>96.038</v>
      </c>
      <c r="AF7" s="410"/>
      <c r="AG7" s="411"/>
      <c r="AH7" s="412"/>
      <c r="AI7" s="413">
        <f t="shared" si="1"/>
        <v>96.037999999999997</v>
      </c>
      <c r="AJ7" s="414">
        <f t="shared" si="2"/>
        <v>96.037999999999997</v>
      </c>
      <c r="AK7" s="398"/>
      <c r="AL7" s="398"/>
      <c r="AM7" s="398"/>
      <c r="AN7" s="398"/>
      <c r="AO7" s="398"/>
      <c r="AP7" s="398"/>
    </row>
    <row r="8" spans="1:42" x14ac:dyDescent="0.2">
      <c r="A8" s="270" t="s">
        <v>172</v>
      </c>
      <c r="B8" s="272">
        <v>20130905</v>
      </c>
      <c r="C8" s="271">
        <v>0.375</v>
      </c>
      <c r="D8" s="343">
        <v>1440</v>
      </c>
      <c r="E8" s="272"/>
      <c r="F8" s="273">
        <v>5590.8227539999998</v>
      </c>
      <c r="G8" s="273">
        <v>19.445886999999999</v>
      </c>
      <c r="H8" s="272">
        <v>9.9306009999999993</v>
      </c>
      <c r="I8" s="275"/>
      <c r="J8" s="344">
        <v>97.302000000000007</v>
      </c>
      <c r="K8" s="345">
        <v>1286.5219729999999</v>
      </c>
      <c r="L8" s="346">
        <v>0</v>
      </c>
      <c r="N8" s="16">
        <v>4</v>
      </c>
      <c r="O8" s="322">
        <f t="shared" si="3"/>
        <v>8721.9033672950227</v>
      </c>
      <c r="P8" s="278">
        <f>'Balance de Energía'!AR14</f>
        <v>36516.865018190801</v>
      </c>
      <c r="Q8" s="279">
        <f t="shared" si="4"/>
        <v>980.08028138294173</v>
      </c>
      <c r="S8" s="282">
        <f t="shared" si="5"/>
        <v>97302</v>
      </c>
      <c r="T8" s="349">
        <f t="shared" si="6"/>
        <v>3436188.0203399998</v>
      </c>
      <c r="V8" s="277">
        <f t="shared" si="7"/>
        <v>848.65864144454031</v>
      </c>
      <c r="W8" s="278">
        <f t="shared" si="8"/>
        <v>3553.1640000000016</v>
      </c>
      <c r="X8" s="279">
        <f t="shared" si="9"/>
        <v>3367.7401218595205</v>
      </c>
      <c r="AE8" s="397" t="str">
        <f t="shared" si="0"/>
        <v>97.302</v>
      </c>
      <c r="AF8" s="410"/>
      <c r="AG8" s="411"/>
      <c r="AH8" s="412"/>
      <c r="AI8" s="413">
        <f t="shared" si="1"/>
        <v>97.302000000000007</v>
      </c>
      <c r="AJ8" s="414">
        <f t="shared" si="2"/>
        <v>97.302000000000007</v>
      </c>
      <c r="AK8" s="398"/>
      <c r="AL8" s="398"/>
      <c r="AM8" s="398"/>
      <c r="AN8" s="398"/>
      <c r="AO8" s="398"/>
      <c r="AP8" s="398"/>
    </row>
    <row r="9" spans="1:42" x14ac:dyDescent="0.2">
      <c r="A9" s="270" t="s">
        <v>172</v>
      </c>
      <c r="B9" s="272">
        <v>20130906</v>
      </c>
      <c r="C9" s="271">
        <v>0.375</v>
      </c>
      <c r="D9" s="343">
        <v>1440</v>
      </c>
      <c r="E9" s="272"/>
      <c r="F9" s="273">
        <v>5698.7734380000002</v>
      </c>
      <c r="G9" s="273">
        <v>19.874756000000001</v>
      </c>
      <c r="H9" s="272">
        <v>9.9286809999999992</v>
      </c>
      <c r="I9" s="275"/>
      <c r="J9" s="344">
        <v>98.902000000000001</v>
      </c>
      <c r="K9" s="345">
        <v>1496.0864260000001</v>
      </c>
      <c r="L9" s="346">
        <v>0</v>
      </c>
      <c r="N9" s="16">
        <v>5</v>
      </c>
      <c r="O9" s="322">
        <f t="shared" si="3"/>
        <v>8745.1499590274198</v>
      </c>
      <c r="P9" s="278">
        <f>'Balance de Energía'!AR15</f>
        <v>36614.193848456001</v>
      </c>
      <c r="Q9" s="279">
        <f t="shared" si="4"/>
        <v>982.69250089591117</v>
      </c>
      <c r="S9" s="282">
        <f t="shared" si="5"/>
        <v>98902</v>
      </c>
      <c r="T9" s="349">
        <f t="shared" si="6"/>
        <v>3492691.4923399999</v>
      </c>
      <c r="V9" s="277">
        <f t="shared" si="7"/>
        <v>864.91282124772988</v>
      </c>
      <c r="W9" s="278">
        <f t="shared" si="8"/>
        <v>3621.2169999999951</v>
      </c>
      <c r="X9" s="279">
        <f t="shared" si="9"/>
        <v>3432.2417374654665</v>
      </c>
      <c r="AE9" s="397" t="str">
        <f t="shared" si="0"/>
        <v>98.902</v>
      </c>
      <c r="AF9" s="410"/>
      <c r="AG9" s="411"/>
      <c r="AH9" s="412"/>
      <c r="AI9" s="413">
        <f t="shared" si="1"/>
        <v>98.902000000000001</v>
      </c>
      <c r="AJ9" s="414">
        <f t="shared" si="2"/>
        <v>98.902000000000001</v>
      </c>
      <c r="AK9" s="398"/>
      <c r="AL9" s="398"/>
      <c r="AM9" s="398"/>
      <c r="AN9" s="398"/>
      <c r="AO9" s="398"/>
      <c r="AP9" s="398"/>
    </row>
    <row r="10" spans="1:42" x14ac:dyDescent="0.2">
      <c r="A10" s="270" t="s">
        <v>172</v>
      </c>
      <c r="B10" s="272">
        <v>20130907</v>
      </c>
      <c r="C10" s="271">
        <v>0.375</v>
      </c>
      <c r="D10" s="343">
        <v>1425.98</v>
      </c>
      <c r="E10" s="272"/>
      <c r="F10" s="273">
        <v>5968.1918949999999</v>
      </c>
      <c r="G10" s="273">
        <v>20.010587999999998</v>
      </c>
      <c r="H10" s="272">
        <v>9.952159</v>
      </c>
      <c r="I10" s="275"/>
      <c r="J10" s="344">
        <v>93.528000000000006</v>
      </c>
      <c r="K10" s="345">
        <v>1491.3085940000001</v>
      </c>
      <c r="L10" s="346">
        <v>0</v>
      </c>
      <c r="N10" s="16">
        <v>6</v>
      </c>
      <c r="O10" s="322">
        <f t="shared" si="3"/>
        <v>8711.4015040831673</v>
      </c>
      <c r="P10" s="278">
        <f>'Balance de Energía'!AR16</f>
        <v>36472.895817295401</v>
      </c>
      <c r="Q10" s="279">
        <f t="shared" si="4"/>
        <v>978.90018701382553</v>
      </c>
      <c r="S10" s="282">
        <f t="shared" si="5"/>
        <v>93528</v>
      </c>
      <c r="T10" s="349">
        <f t="shared" si="6"/>
        <v>3302910.4557599998</v>
      </c>
      <c r="V10" s="277">
        <f t="shared" si="7"/>
        <v>814.75995987389047</v>
      </c>
      <c r="W10" s="278">
        <f t="shared" si="8"/>
        <v>3411.2370000000042</v>
      </c>
      <c r="X10" s="279">
        <f t="shared" si="9"/>
        <v>3233.2196628333836</v>
      </c>
      <c r="AE10" s="397" t="str">
        <f t="shared" si="0"/>
        <v>93.528</v>
      </c>
      <c r="AF10" s="410"/>
      <c r="AG10" s="411"/>
      <c r="AH10" s="412"/>
      <c r="AI10" s="413">
        <f t="shared" si="1"/>
        <v>93.528000000000006</v>
      </c>
      <c r="AJ10" s="414">
        <f t="shared" si="2"/>
        <v>93.528000000000006</v>
      </c>
      <c r="AK10" s="398"/>
      <c r="AL10" s="398"/>
      <c r="AM10" s="398"/>
      <c r="AN10" s="398"/>
      <c r="AO10" s="398"/>
      <c r="AP10" s="398"/>
    </row>
    <row r="11" spans="1:42" x14ac:dyDescent="0.2">
      <c r="A11" s="270" t="s">
        <v>172</v>
      </c>
      <c r="B11" s="272">
        <v>20130908</v>
      </c>
      <c r="C11" s="271">
        <v>0.375</v>
      </c>
      <c r="D11" s="343">
        <v>1440</v>
      </c>
      <c r="E11" s="272"/>
      <c r="F11" s="273">
        <v>5778.3354490000002</v>
      </c>
      <c r="G11" s="273">
        <v>19.872693999999999</v>
      </c>
      <c r="H11" s="272">
        <v>9.9346549999999993</v>
      </c>
      <c r="I11" s="275"/>
      <c r="J11" s="344">
        <v>58.790999999999997</v>
      </c>
      <c r="K11" s="345">
        <v>1665.1983640000001</v>
      </c>
      <c r="L11" s="346">
        <v>0</v>
      </c>
      <c r="N11" s="16">
        <v>7</v>
      </c>
      <c r="O11" s="322">
        <f t="shared" si="3"/>
        <v>8718.7791613833724</v>
      </c>
      <c r="P11" s="278">
        <f>'Balance de Energía'!AR17</f>
        <v>36503.7845928799</v>
      </c>
      <c r="Q11" s="279">
        <f t="shared" si="4"/>
        <v>979.72921436464958</v>
      </c>
      <c r="S11" s="282">
        <f t="shared" si="5"/>
        <v>58791</v>
      </c>
      <c r="T11" s="349">
        <f t="shared" si="6"/>
        <v>2076184.76397</v>
      </c>
      <c r="V11" s="277">
        <f t="shared" si="7"/>
        <v>512.58574567688981</v>
      </c>
      <c r="W11" s="278">
        <f t="shared" si="8"/>
        <v>2146.0940000000023</v>
      </c>
      <c r="X11" s="279">
        <f t="shared" si="9"/>
        <v>2034.0988676801835</v>
      </c>
      <c r="AE11" s="397" t="str">
        <f t="shared" si="0"/>
        <v>58.791</v>
      </c>
      <c r="AF11" s="410"/>
      <c r="AG11" s="411"/>
      <c r="AH11" s="412"/>
      <c r="AI11" s="413">
        <f t="shared" si="1"/>
        <v>58.790999999999997</v>
      </c>
      <c r="AJ11" s="414">
        <f t="shared" si="2"/>
        <v>58.790999999999997</v>
      </c>
      <c r="AK11" s="398"/>
      <c r="AL11" s="398"/>
      <c r="AM11" s="398"/>
      <c r="AN11" s="398"/>
      <c r="AO11" s="398"/>
      <c r="AP11" s="398"/>
    </row>
    <row r="12" spans="1:42" x14ac:dyDescent="0.2">
      <c r="A12" s="270" t="s">
        <v>172</v>
      </c>
      <c r="B12" s="272">
        <v>20130909</v>
      </c>
      <c r="C12" s="271">
        <v>0.375</v>
      </c>
      <c r="D12" s="343">
        <v>1440</v>
      </c>
      <c r="E12" s="272"/>
      <c r="F12" s="273">
        <v>5677.6977539999998</v>
      </c>
      <c r="G12" s="273">
        <v>19.847597</v>
      </c>
      <c r="H12" s="272">
        <v>9.923076</v>
      </c>
      <c r="I12" s="275"/>
      <c r="J12" s="344">
        <v>57.021000000000001</v>
      </c>
      <c r="K12" s="345">
        <v>1865.2651370000001</v>
      </c>
      <c r="L12" s="346">
        <v>0</v>
      </c>
      <c r="N12" s="16">
        <v>8</v>
      </c>
      <c r="O12" s="322">
        <f t="shared" si="3"/>
        <v>8766.4917874550974</v>
      </c>
      <c r="P12" s="278">
        <f>'Balance de Energía'!AR18</f>
        <v>36703.547815717</v>
      </c>
      <c r="Q12" s="279">
        <f t="shared" si="4"/>
        <v>985.09068215632931</v>
      </c>
      <c r="S12" s="282">
        <f t="shared" si="5"/>
        <v>57021</v>
      </c>
      <c r="T12" s="349">
        <f t="shared" si="6"/>
        <v>2013677.79807</v>
      </c>
      <c r="V12" s="277">
        <f t="shared" si="7"/>
        <v>499.8741282124771</v>
      </c>
      <c r="W12" s="278">
        <f t="shared" si="8"/>
        <v>2092.8729999999991</v>
      </c>
      <c r="X12" s="279">
        <f t="shared" si="9"/>
        <v>1983.6552357438313</v>
      </c>
      <c r="AE12" s="397" t="str">
        <f t="shared" si="0"/>
        <v>57.021</v>
      </c>
      <c r="AF12" s="410"/>
      <c r="AG12" s="411"/>
      <c r="AH12" s="412"/>
      <c r="AI12" s="413">
        <f t="shared" si="1"/>
        <v>57.021000000000001</v>
      </c>
      <c r="AJ12" s="414">
        <f t="shared" si="2"/>
        <v>57.021000000000001</v>
      </c>
      <c r="AK12" s="398"/>
      <c r="AL12" s="398"/>
      <c r="AM12" s="398"/>
      <c r="AN12" s="398"/>
      <c r="AO12" s="398"/>
      <c r="AP12" s="398"/>
    </row>
    <row r="13" spans="1:42" x14ac:dyDescent="0.2">
      <c r="A13" s="270" t="s">
        <v>172</v>
      </c>
      <c r="B13" s="272">
        <v>20130910</v>
      </c>
      <c r="C13" s="271">
        <v>0.375</v>
      </c>
      <c r="D13" s="343">
        <v>1440</v>
      </c>
      <c r="E13" s="272"/>
      <c r="F13" s="273">
        <v>5563.2036129999997</v>
      </c>
      <c r="G13" s="273">
        <v>19.826129999999999</v>
      </c>
      <c r="H13" s="272">
        <v>9.9122210000000006</v>
      </c>
      <c r="I13" s="275"/>
      <c r="J13" s="344">
        <v>95.584000000000003</v>
      </c>
      <c r="K13" s="345">
        <v>1852.4140629999999</v>
      </c>
      <c r="L13" s="346">
        <v>0</v>
      </c>
      <c r="N13" s="16">
        <v>9</v>
      </c>
      <c r="O13" s="322">
        <f t="shared" si="3"/>
        <v>8733.8625892929449</v>
      </c>
      <c r="P13" s="278">
        <f>'Balance de Energía'!AR19</f>
        <v>36566.935888851702</v>
      </c>
      <c r="Q13" s="279">
        <f t="shared" si="4"/>
        <v>981.42413915884822</v>
      </c>
      <c r="S13" s="282">
        <f t="shared" si="5"/>
        <v>95584</v>
      </c>
      <c r="T13" s="349">
        <f t="shared" si="6"/>
        <v>3375517.4172800002</v>
      </c>
      <c r="V13" s="277">
        <f t="shared" si="7"/>
        <v>834.81752173497694</v>
      </c>
      <c r="W13" s="278">
        <f t="shared" si="8"/>
        <v>3495.2140000000009</v>
      </c>
      <c r="X13" s="279">
        <f t="shared" si="9"/>
        <v>3312.8142754697228</v>
      </c>
      <c r="AE13" s="397" t="str">
        <f t="shared" si="0"/>
        <v>95.584</v>
      </c>
      <c r="AF13" s="410"/>
      <c r="AG13" s="411"/>
      <c r="AH13" s="412"/>
      <c r="AI13" s="413">
        <f t="shared" si="1"/>
        <v>95.584000000000003</v>
      </c>
      <c r="AJ13" s="414">
        <f t="shared" si="2"/>
        <v>95.584000000000003</v>
      </c>
      <c r="AK13" s="398"/>
      <c r="AL13" s="398"/>
      <c r="AM13" s="398"/>
      <c r="AN13" s="398"/>
      <c r="AO13" s="398"/>
      <c r="AP13" s="398"/>
    </row>
    <row r="14" spans="1:42" x14ac:dyDescent="0.2">
      <c r="A14" s="270" t="s">
        <v>172</v>
      </c>
      <c r="B14" s="272">
        <v>20130911</v>
      </c>
      <c r="C14" s="271">
        <v>0.375</v>
      </c>
      <c r="D14" s="343">
        <v>1440</v>
      </c>
      <c r="E14" s="272"/>
      <c r="F14" s="273">
        <v>5475.2006840000004</v>
      </c>
      <c r="G14" s="273">
        <v>19.711421999999999</v>
      </c>
      <c r="H14" s="272">
        <v>9.9052860000000003</v>
      </c>
      <c r="I14" s="275"/>
      <c r="J14" s="344">
        <v>97.150999999999996</v>
      </c>
      <c r="K14" s="345">
        <v>1859.4285890000001</v>
      </c>
      <c r="L14" s="346">
        <v>0</v>
      </c>
      <c r="N14" s="16">
        <v>10</v>
      </c>
      <c r="O14" s="322">
        <f t="shared" si="3"/>
        <v>8746.872024957891</v>
      </c>
      <c r="P14" s="278">
        <f>'Balance de Energía'!AR20</f>
        <v>36621.403794093698</v>
      </c>
      <c r="Q14" s="279">
        <f t="shared" si="4"/>
        <v>982.88600944451821</v>
      </c>
      <c r="S14" s="282">
        <f t="shared" si="5"/>
        <v>97151</v>
      </c>
      <c r="T14" s="349">
        <f t="shared" si="6"/>
        <v>3430855.5051699998</v>
      </c>
      <c r="V14" s="277">
        <f t="shared" si="7"/>
        <v>849.7673640966841</v>
      </c>
      <c r="W14" s="278">
        <f t="shared" si="8"/>
        <v>3557.8059999999969</v>
      </c>
      <c r="X14" s="279">
        <f t="shared" si="9"/>
        <v>3372.1398764572978</v>
      </c>
      <c r="AE14" s="397" t="str">
        <f t="shared" si="0"/>
        <v>97.151</v>
      </c>
      <c r="AF14" s="410"/>
      <c r="AG14" s="411"/>
      <c r="AH14" s="412"/>
      <c r="AI14" s="413">
        <f t="shared" si="1"/>
        <v>97.150999999999996</v>
      </c>
      <c r="AJ14" s="414">
        <f t="shared" si="2"/>
        <v>97.150999999999996</v>
      </c>
      <c r="AK14" s="398"/>
      <c r="AL14" s="398"/>
      <c r="AM14" s="398"/>
      <c r="AN14" s="398"/>
      <c r="AO14" s="398"/>
      <c r="AP14" s="398"/>
    </row>
    <row r="15" spans="1:42" x14ac:dyDescent="0.2">
      <c r="A15" s="270" t="s">
        <v>172</v>
      </c>
      <c r="B15" s="272">
        <v>20130912</v>
      </c>
      <c r="C15" s="271">
        <v>0.375</v>
      </c>
      <c r="D15" s="343">
        <v>1440</v>
      </c>
      <c r="E15" s="272"/>
      <c r="F15" s="273">
        <v>5510.0053710000002</v>
      </c>
      <c r="G15" s="273">
        <v>19.784939000000001</v>
      </c>
      <c r="H15" s="272">
        <v>9.9087490000000003</v>
      </c>
      <c r="I15" s="275"/>
      <c r="J15" s="344">
        <v>100.039</v>
      </c>
      <c r="K15" s="345">
        <v>1775.0297849999999</v>
      </c>
      <c r="L15" s="346">
        <v>0</v>
      </c>
      <c r="N15" s="16">
        <v>11</v>
      </c>
      <c r="O15" s="322">
        <f t="shared" si="3"/>
        <v>8737.0172312840132</v>
      </c>
      <c r="P15" s="278">
        <f>'Balance de Energía'!AR21</f>
        <v>36580.143743939901</v>
      </c>
      <c r="Q15" s="279">
        <f t="shared" si="4"/>
        <v>981.77862627938453</v>
      </c>
      <c r="S15" s="282">
        <f t="shared" si="5"/>
        <v>100039</v>
      </c>
      <c r="T15" s="349">
        <f t="shared" si="6"/>
        <v>3532844.2721299999</v>
      </c>
      <c r="V15" s="277">
        <f t="shared" si="7"/>
        <v>874.04246680042138</v>
      </c>
      <c r="W15" s="278">
        <f t="shared" si="8"/>
        <v>3659.4410000000039</v>
      </c>
      <c r="X15" s="279">
        <f t="shared" si="9"/>
        <v>3468.4709963507835</v>
      </c>
      <c r="AE15" s="397" t="str">
        <f t="shared" si="0"/>
        <v>100.039</v>
      </c>
      <c r="AF15" s="410"/>
      <c r="AG15" s="411"/>
      <c r="AH15" s="412"/>
      <c r="AI15" s="413">
        <f t="shared" si="1"/>
        <v>100.039</v>
      </c>
      <c r="AJ15" s="414">
        <f t="shared" si="2"/>
        <v>100.039</v>
      </c>
      <c r="AK15" s="398"/>
      <c r="AL15" s="398"/>
      <c r="AM15" s="398"/>
      <c r="AN15" s="398"/>
      <c r="AO15" s="398"/>
      <c r="AP15" s="398"/>
    </row>
    <row r="16" spans="1:42" x14ac:dyDescent="0.2">
      <c r="A16" s="270" t="s">
        <v>172</v>
      </c>
      <c r="B16" s="272">
        <v>20130913</v>
      </c>
      <c r="C16" s="271">
        <v>0.375</v>
      </c>
      <c r="D16" s="343">
        <v>1440</v>
      </c>
      <c r="E16" s="272"/>
      <c r="F16" s="273">
        <v>5607.6054690000001</v>
      </c>
      <c r="G16" s="273">
        <v>19.9102</v>
      </c>
      <c r="H16" s="272">
        <v>9.9155789999999993</v>
      </c>
      <c r="I16" s="275"/>
      <c r="J16" s="344">
        <v>94.147999999999996</v>
      </c>
      <c r="K16" s="345">
        <v>1825.8941649999999</v>
      </c>
      <c r="L16" s="346">
        <v>0</v>
      </c>
      <c r="N16" s="16">
        <v>12</v>
      </c>
      <c r="O16" s="322">
        <f t="shared" si="3"/>
        <v>8786.6536513360807</v>
      </c>
      <c r="P16" s="278">
        <f>'Balance de Energía'!AR22</f>
        <v>36787.9615074139</v>
      </c>
      <c r="Q16" s="279">
        <f t="shared" si="4"/>
        <v>987.35627080063534</v>
      </c>
      <c r="S16" s="282">
        <f t="shared" si="5"/>
        <v>94148</v>
      </c>
      <c r="T16" s="349">
        <f t="shared" si="6"/>
        <v>3324805.5511599998</v>
      </c>
      <c r="V16" s="277">
        <f t="shared" si="7"/>
        <v>827.24586796598931</v>
      </c>
      <c r="W16" s="278">
        <f t="shared" si="8"/>
        <v>3463.513000000004</v>
      </c>
      <c r="X16" s="279">
        <f t="shared" si="9"/>
        <v>3282.7676101305883</v>
      </c>
      <c r="AE16" s="397" t="str">
        <f t="shared" si="0"/>
        <v>94.148</v>
      </c>
      <c r="AF16" s="410"/>
      <c r="AG16" s="411"/>
      <c r="AH16" s="412"/>
      <c r="AI16" s="413">
        <f t="shared" si="1"/>
        <v>94.147999999999996</v>
      </c>
      <c r="AJ16" s="414">
        <f t="shared" si="2"/>
        <v>94.147999999999996</v>
      </c>
      <c r="AK16" s="398"/>
      <c r="AL16" s="398"/>
      <c r="AM16" s="398"/>
      <c r="AN16" s="398"/>
      <c r="AO16" s="398"/>
      <c r="AP16" s="398"/>
    </row>
    <row r="17" spans="1:42" x14ac:dyDescent="0.2">
      <c r="A17" s="270" t="s">
        <v>172</v>
      </c>
      <c r="B17" s="272">
        <v>20130914</v>
      </c>
      <c r="C17" s="271">
        <v>0.375</v>
      </c>
      <c r="D17" s="343">
        <v>1425.75</v>
      </c>
      <c r="E17" s="272"/>
      <c r="F17" s="273">
        <v>5624.8642579999996</v>
      </c>
      <c r="G17" s="273">
        <v>19.897213000000001</v>
      </c>
      <c r="H17" s="272">
        <v>9.9158880000000007</v>
      </c>
      <c r="I17" s="275"/>
      <c r="J17" s="344">
        <v>89.403000000000006</v>
      </c>
      <c r="K17" s="345">
        <v>1825.91687</v>
      </c>
      <c r="L17" s="346">
        <v>0</v>
      </c>
      <c r="N17" s="16">
        <v>13</v>
      </c>
      <c r="O17" s="322">
        <f t="shared" si="3"/>
        <v>8772.2963351130693</v>
      </c>
      <c r="P17" s="278">
        <f>'Balance de Energía'!AR23</f>
        <v>36727.8502958514</v>
      </c>
      <c r="Q17" s="279">
        <f t="shared" si="4"/>
        <v>985.74293917665557</v>
      </c>
      <c r="S17" s="282">
        <f t="shared" si="5"/>
        <v>89403</v>
      </c>
      <c r="T17" s="349">
        <f t="shared" si="6"/>
        <v>3157237.4420099999</v>
      </c>
      <c r="V17" s="277">
        <f t="shared" si="7"/>
        <v>784.26960924811374</v>
      </c>
      <c r="W17" s="278">
        <f t="shared" si="8"/>
        <v>3283.5800000000027</v>
      </c>
      <c r="X17" s="279">
        <f t="shared" si="9"/>
        <v>3112.2245157655229</v>
      </c>
      <c r="AE17" s="397" t="str">
        <f t="shared" si="0"/>
        <v>89.403</v>
      </c>
      <c r="AF17" s="410"/>
      <c r="AG17" s="411"/>
      <c r="AH17" s="412"/>
      <c r="AI17" s="413">
        <f t="shared" si="1"/>
        <v>89.403000000000006</v>
      </c>
      <c r="AJ17" s="414">
        <f t="shared" si="2"/>
        <v>89.403000000000006</v>
      </c>
      <c r="AK17" s="398"/>
      <c r="AL17" s="398"/>
      <c r="AM17" s="398"/>
      <c r="AN17" s="398"/>
      <c r="AO17" s="398"/>
      <c r="AP17" s="398"/>
    </row>
    <row r="18" spans="1:42" x14ac:dyDescent="0.2">
      <c r="A18" s="270" t="s">
        <v>172</v>
      </c>
      <c r="B18" s="272">
        <v>20130915</v>
      </c>
      <c r="C18" s="271">
        <v>0.375</v>
      </c>
      <c r="D18" s="343">
        <v>1440</v>
      </c>
      <c r="E18" s="272"/>
      <c r="F18" s="273">
        <v>5509.8271480000003</v>
      </c>
      <c r="G18" s="273">
        <v>19.7806</v>
      </c>
      <c r="H18" s="272">
        <v>10.088654999999999</v>
      </c>
      <c r="I18" s="275"/>
      <c r="J18" s="344">
        <v>48.874000000000002</v>
      </c>
      <c r="K18" s="345">
        <v>1776.9902340000001</v>
      </c>
      <c r="L18" s="346">
        <v>0</v>
      </c>
      <c r="N18" s="16">
        <v>14</v>
      </c>
      <c r="O18" s="322">
        <f t="shared" si="3"/>
        <v>8664.3726513771853</v>
      </c>
      <c r="P18" s="278">
        <f>'Balance de Energía'!AR24</f>
        <v>36275.995416785998</v>
      </c>
      <c r="Q18" s="279">
        <f t="shared" si="4"/>
        <v>973.61555483525433</v>
      </c>
      <c r="S18" s="282">
        <f t="shared" si="5"/>
        <v>48874</v>
      </c>
      <c r="T18" s="349">
        <f t="shared" si="6"/>
        <v>1725969.1815800001</v>
      </c>
      <c r="V18" s="277">
        <f t="shared" si="7"/>
        <v>423.46254896340855</v>
      </c>
      <c r="W18" s="278">
        <f t="shared" si="8"/>
        <v>1772.9529999999988</v>
      </c>
      <c r="X18" s="279">
        <f t="shared" si="9"/>
        <v>1680.4304423525616</v>
      </c>
      <c r="AE18" s="397" t="str">
        <f t="shared" si="0"/>
        <v>48.874</v>
      </c>
      <c r="AF18" s="410"/>
      <c r="AG18" s="411"/>
      <c r="AH18" s="412"/>
      <c r="AI18" s="413">
        <f t="shared" si="1"/>
        <v>48.874000000000002</v>
      </c>
      <c r="AJ18" s="414">
        <f t="shared" si="2"/>
        <v>48.874000000000002</v>
      </c>
      <c r="AK18" s="398"/>
      <c r="AL18" s="398"/>
      <c r="AM18" s="398"/>
      <c r="AN18" s="398"/>
      <c r="AO18" s="398"/>
      <c r="AP18" s="398"/>
    </row>
    <row r="19" spans="1:42" x14ac:dyDescent="0.2">
      <c r="A19" s="270" t="s">
        <v>172</v>
      </c>
      <c r="B19" s="272">
        <v>20130916</v>
      </c>
      <c r="C19" s="271">
        <v>0.375</v>
      </c>
      <c r="D19" s="343">
        <v>1385.9656</v>
      </c>
      <c r="E19" s="272"/>
      <c r="F19" s="273">
        <v>5448.6533200000003</v>
      </c>
      <c r="G19" s="273">
        <v>19.905322999999999</v>
      </c>
      <c r="H19" s="272">
        <v>10.093469000000001</v>
      </c>
      <c r="I19" s="275"/>
      <c r="J19" s="344">
        <v>33.945999999999998</v>
      </c>
      <c r="K19" s="345">
        <v>1852.745361</v>
      </c>
      <c r="L19" s="346">
        <v>0</v>
      </c>
      <c r="N19" s="16">
        <v>15</v>
      </c>
      <c r="O19" s="322">
        <f t="shared" si="3"/>
        <v>8821.0829802618227</v>
      </c>
      <c r="P19" s="278">
        <f>'Balance de Energía'!AR25</f>
        <v>36932.110221760202</v>
      </c>
      <c r="Q19" s="279">
        <f t="shared" si="4"/>
        <v>991.22509449202096</v>
      </c>
      <c r="S19" s="282">
        <f t="shared" si="5"/>
        <v>33946</v>
      </c>
      <c r="T19" s="349">
        <f t="shared" si="6"/>
        <v>1198791.78782</v>
      </c>
      <c r="V19" s="277">
        <f t="shared" si="7"/>
        <v>299.44048284796787</v>
      </c>
      <c r="W19" s="278">
        <f t="shared" si="8"/>
        <v>1253.6974135878718</v>
      </c>
      <c r="X19" s="279">
        <f t="shared" si="9"/>
        <v>1188.2725031581383</v>
      </c>
      <c r="AE19" s="397" t="str">
        <f t="shared" si="0"/>
        <v>33.946</v>
      </c>
      <c r="AF19" s="410"/>
      <c r="AG19" s="411"/>
      <c r="AH19" s="412"/>
      <c r="AI19" s="413">
        <f t="shared" si="1"/>
        <v>33.945999999999998</v>
      </c>
      <c r="AJ19" s="414">
        <f t="shared" si="2"/>
        <v>33.945999999999998</v>
      </c>
      <c r="AK19" s="398"/>
      <c r="AL19" s="398"/>
      <c r="AM19" s="398"/>
      <c r="AN19" s="398"/>
      <c r="AO19" s="398"/>
      <c r="AP19" s="398"/>
    </row>
    <row r="20" spans="1:42" x14ac:dyDescent="0.2">
      <c r="A20" s="270" t="s">
        <v>172</v>
      </c>
      <c r="B20" s="272">
        <v>20130917</v>
      </c>
      <c r="C20" s="271">
        <v>0.375</v>
      </c>
      <c r="D20" s="343">
        <v>1425.9286</v>
      </c>
      <c r="E20" s="272"/>
      <c r="F20" s="273">
        <v>5287.8691410000001</v>
      </c>
      <c r="G20" s="273">
        <v>19.688438000000001</v>
      </c>
      <c r="H20" s="272">
        <v>10.083137000000001</v>
      </c>
      <c r="I20" s="275"/>
      <c r="J20" s="344">
        <v>40.856000000000002</v>
      </c>
      <c r="K20" s="345">
        <v>1926.888672</v>
      </c>
      <c r="L20" s="346">
        <v>0</v>
      </c>
      <c r="N20" s="16">
        <v>16</v>
      </c>
      <c r="O20" s="322">
        <f t="shared" si="3"/>
        <v>8821.0829802618227</v>
      </c>
      <c r="P20" s="278">
        <f>'Balance de Energía'!AR26</f>
        <v>36932.110221760202</v>
      </c>
      <c r="Q20" s="279">
        <f t="shared" si="4"/>
        <v>991.22509449202096</v>
      </c>
      <c r="S20" s="282">
        <f t="shared" si="5"/>
        <v>40856</v>
      </c>
      <c r="T20" s="349">
        <f t="shared" si="6"/>
        <v>1442816.1575199999</v>
      </c>
      <c r="V20" s="277">
        <f t="shared" si="7"/>
        <v>360.39416624157701</v>
      </c>
      <c r="W20" s="278">
        <f t="shared" si="8"/>
        <v>1508.8982952202348</v>
      </c>
      <c r="X20" s="279">
        <f t="shared" si="9"/>
        <v>1430.1555820723765</v>
      </c>
      <c r="AE20" s="397" t="str">
        <f t="shared" si="0"/>
        <v>40.856</v>
      </c>
      <c r="AF20" s="410"/>
      <c r="AG20" s="411"/>
      <c r="AH20" s="412"/>
      <c r="AI20" s="413">
        <f t="shared" si="1"/>
        <v>40.856000000000002</v>
      </c>
      <c r="AJ20" s="414">
        <f t="shared" si="2"/>
        <v>40.856000000000002</v>
      </c>
      <c r="AK20" s="398"/>
      <c r="AL20" s="398"/>
      <c r="AM20" s="398"/>
      <c r="AN20" s="398"/>
      <c r="AO20" s="398"/>
      <c r="AP20" s="398"/>
    </row>
    <row r="21" spans="1:42" x14ac:dyDescent="0.2">
      <c r="A21" s="270" t="s">
        <v>172</v>
      </c>
      <c r="B21" s="272">
        <v>20130918</v>
      </c>
      <c r="C21" s="271">
        <v>0.375</v>
      </c>
      <c r="D21" s="343">
        <v>1440</v>
      </c>
      <c r="E21" s="272"/>
      <c r="F21" s="273">
        <v>5376.482422</v>
      </c>
      <c r="G21" s="273">
        <v>19.906396999999998</v>
      </c>
      <c r="H21" s="272">
        <v>10.086914999999999</v>
      </c>
      <c r="I21" s="275"/>
      <c r="J21" s="344">
        <v>85.215000000000003</v>
      </c>
      <c r="K21" s="345">
        <v>1953.713013</v>
      </c>
      <c r="L21" s="346">
        <v>0</v>
      </c>
      <c r="N21" s="16">
        <v>17</v>
      </c>
      <c r="O21" s="322">
        <f t="shared" si="3"/>
        <v>8821.0829802618227</v>
      </c>
      <c r="P21" s="278">
        <f>'Balance de Energía'!AR27</f>
        <v>36932.110221760202</v>
      </c>
      <c r="Q21" s="279">
        <f t="shared" si="4"/>
        <v>991.22509449202096</v>
      </c>
      <c r="S21" s="282">
        <f t="shared" si="5"/>
        <v>85215</v>
      </c>
      <c r="T21" s="349">
        <f t="shared" si="6"/>
        <v>3009339.6040499997</v>
      </c>
      <c r="V21" s="277">
        <f t="shared" si="7"/>
        <v>751.68858616301122</v>
      </c>
      <c r="W21" s="278">
        <f t="shared" si="8"/>
        <v>3147.1697725472955</v>
      </c>
      <c r="X21" s="279">
        <f t="shared" si="9"/>
        <v>2982.9329333830419</v>
      </c>
      <c r="AE21" s="397" t="str">
        <f t="shared" si="0"/>
        <v>85.215</v>
      </c>
      <c r="AF21" s="410"/>
      <c r="AG21" s="411"/>
      <c r="AH21" s="412"/>
      <c r="AI21" s="413">
        <f t="shared" si="1"/>
        <v>85.215000000000003</v>
      </c>
      <c r="AJ21" s="414">
        <f t="shared" si="2"/>
        <v>85.215000000000003</v>
      </c>
      <c r="AK21" s="398"/>
      <c r="AL21" s="398"/>
      <c r="AM21" s="398"/>
      <c r="AN21" s="398"/>
      <c r="AO21" s="398"/>
      <c r="AP21" s="398"/>
    </row>
    <row r="22" spans="1:42" x14ac:dyDescent="0.2">
      <c r="A22" s="270" t="s">
        <v>172</v>
      </c>
      <c r="B22" s="272">
        <v>20130919</v>
      </c>
      <c r="C22" s="271">
        <v>0.375</v>
      </c>
      <c r="D22" s="343">
        <v>1440</v>
      </c>
      <c r="E22" s="272"/>
      <c r="F22" s="273">
        <v>5591.3403319999998</v>
      </c>
      <c r="G22" s="273">
        <v>19.912538999999999</v>
      </c>
      <c r="H22" s="272">
        <v>10.107246999999999</v>
      </c>
      <c r="I22" s="275"/>
      <c r="J22" s="344">
        <v>88.674999999999997</v>
      </c>
      <c r="K22" s="345">
        <v>1965.6625979999999</v>
      </c>
      <c r="L22" s="346">
        <v>0</v>
      </c>
      <c r="N22" s="16">
        <v>18</v>
      </c>
      <c r="O22" s="322">
        <f t="shared" si="3"/>
        <v>8821.0829802618227</v>
      </c>
      <c r="P22" s="278">
        <f>'Balance de Energía'!AR28</f>
        <v>36932.110221760202</v>
      </c>
      <c r="Q22" s="279">
        <f t="shared" si="4"/>
        <v>991.22509449202096</v>
      </c>
      <c r="S22" s="282">
        <f t="shared" si="5"/>
        <v>88675</v>
      </c>
      <c r="T22" s="349">
        <f t="shared" si="6"/>
        <v>3131528.3622499998</v>
      </c>
      <c r="V22" s="277">
        <f t="shared" si="7"/>
        <v>782.20953327471705</v>
      </c>
      <c r="W22" s="278">
        <f t="shared" si="8"/>
        <v>3274.9548739145862</v>
      </c>
      <c r="X22" s="279">
        <f t="shared" si="9"/>
        <v>3104.0494967756995</v>
      </c>
      <c r="AE22" s="397" t="str">
        <f t="shared" si="0"/>
        <v>88.675</v>
      </c>
      <c r="AF22" s="410"/>
      <c r="AG22" s="411"/>
      <c r="AH22" s="415"/>
      <c r="AI22" s="413">
        <f t="shared" si="1"/>
        <v>88.674999999999997</v>
      </c>
      <c r="AJ22" s="414">
        <f t="shared" si="2"/>
        <v>88.674999999999997</v>
      </c>
      <c r="AK22" s="398"/>
      <c r="AL22" s="398"/>
      <c r="AM22" s="398"/>
      <c r="AN22" s="398"/>
      <c r="AO22" s="398"/>
      <c r="AP22" s="398"/>
    </row>
    <row r="23" spans="1:42" x14ac:dyDescent="0.2">
      <c r="A23" s="270" t="s">
        <v>172</v>
      </c>
      <c r="B23" s="272">
        <v>20130920</v>
      </c>
      <c r="C23" s="271">
        <v>0.375</v>
      </c>
      <c r="D23" s="343">
        <v>1425.9802999999999</v>
      </c>
      <c r="E23" s="272"/>
      <c r="F23" s="273">
        <v>5500.2382809999999</v>
      </c>
      <c r="G23" s="273">
        <v>19.745221999999998</v>
      </c>
      <c r="H23" s="272">
        <v>10.10187</v>
      </c>
      <c r="I23" s="275"/>
      <c r="J23" s="344">
        <v>92.66</v>
      </c>
      <c r="K23" s="345">
        <v>1946.015625</v>
      </c>
      <c r="L23" s="346">
        <v>0</v>
      </c>
      <c r="N23" s="16">
        <v>19</v>
      </c>
      <c r="O23" s="322">
        <f t="shared" si="3"/>
        <v>8821.0829802618227</v>
      </c>
      <c r="P23" s="278">
        <f>'Balance de Energía'!AR29</f>
        <v>36932.110221760202</v>
      </c>
      <c r="Q23" s="279">
        <f t="shared" si="4"/>
        <v>991.22509449202096</v>
      </c>
      <c r="S23" s="282">
        <f t="shared" si="5"/>
        <v>92660</v>
      </c>
      <c r="T23" s="349">
        <f t="shared" si="6"/>
        <v>3272257.3221999998</v>
      </c>
      <c r="V23" s="277">
        <f t="shared" si="7"/>
        <v>817.36154895106051</v>
      </c>
      <c r="W23" s="278">
        <f t="shared" si="8"/>
        <v>3422.1293331483002</v>
      </c>
      <c r="X23" s="279">
        <f t="shared" si="9"/>
        <v>3243.5435733999025</v>
      </c>
      <c r="AE23" s="397" t="str">
        <f t="shared" si="0"/>
        <v>92.66</v>
      </c>
      <c r="AF23" s="410"/>
      <c r="AG23" s="411"/>
      <c r="AH23" s="415"/>
      <c r="AI23" s="413">
        <f t="shared" si="1"/>
        <v>92.66</v>
      </c>
      <c r="AJ23" s="414">
        <f t="shared" si="2"/>
        <v>92.66</v>
      </c>
      <c r="AK23" s="398"/>
      <c r="AL23" s="398"/>
      <c r="AM23" s="398"/>
      <c r="AN23" s="398"/>
      <c r="AO23" s="398"/>
      <c r="AP23" s="398"/>
    </row>
    <row r="24" spans="1:42" x14ac:dyDescent="0.2">
      <c r="A24" s="270" t="s">
        <v>172</v>
      </c>
      <c r="B24" s="272">
        <v>20130921</v>
      </c>
      <c r="C24" s="271">
        <v>0.375</v>
      </c>
      <c r="D24" s="343">
        <v>1440</v>
      </c>
      <c r="E24" s="272"/>
      <c r="F24" s="273">
        <v>5637.8710940000001</v>
      </c>
      <c r="G24" s="273">
        <v>20.038654000000001</v>
      </c>
      <c r="H24" s="272">
        <v>10.10901</v>
      </c>
      <c r="I24" s="275"/>
      <c r="J24" s="344">
        <v>85.885999999999996</v>
      </c>
      <c r="K24" s="345">
        <v>1951.471558</v>
      </c>
      <c r="L24" s="346">
        <v>0</v>
      </c>
      <c r="N24" s="16">
        <v>20</v>
      </c>
      <c r="O24" s="322">
        <f t="shared" si="3"/>
        <v>8821.0829802618227</v>
      </c>
      <c r="P24" s="278">
        <f>'Balance de Energía'!AR30</f>
        <v>36932.110221760202</v>
      </c>
      <c r="Q24" s="279">
        <f t="shared" si="4"/>
        <v>991.22509449202096</v>
      </c>
      <c r="S24" s="282">
        <f t="shared" si="5"/>
        <v>85886</v>
      </c>
      <c r="T24" s="349">
        <f t="shared" si="6"/>
        <v>3033035.74762</v>
      </c>
      <c r="V24" s="277">
        <f t="shared" si="7"/>
        <v>757.60753284276689</v>
      </c>
      <c r="W24" s="278">
        <f t="shared" si="8"/>
        <v>3171.9512185060967</v>
      </c>
      <c r="X24" s="279">
        <f t="shared" si="9"/>
        <v>3006.421145532312</v>
      </c>
      <c r="AE24" s="397" t="str">
        <f t="shared" si="0"/>
        <v>85.886</v>
      </c>
      <c r="AF24" s="410"/>
      <c r="AG24" s="411"/>
      <c r="AH24" s="415"/>
      <c r="AI24" s="413">
        <f t="shared" si="1"/>
        <v>85.885999999999996</v>
      </c>
      <c r="AJ24" s="414">
        <f t="shared" si="2"/>
        <v>85.885999999999996</v>
      </c>
      <c r="AK24" s="398"/>
      <c r="AL24" s="398"/>
      <c r="AM24" s="398"/>
      <c r="AN24" s="398"/>
      <c r="AO24" s="398"/>
      <c r="AP24" s="398"/>
    </row>
    <row r="25" spans="1:42" x14ac:dyDescent="0.2">
      <c r="A25" s="270" t="s">
        <v>172</v>
      </c>
      <c r="B25" s="272">
        <v>20130922</v>
      </c>
      <c r="C25" s="271">
        <v>0.375</v>
      </c>
      <c r="D25" s="343">
        <v>1440</v>
      </c>
      <c r="E25" s="272"/>
      <c r="F25" s="273">
        <v>5641.0419920000004</v>
      </c>
      <c r="G25" s="273">
        <v>19.882750000000001</v>
      </c>
      <c r="H25" s="272">
        <v>10.113135</v>
      </c>
      <c r="I25" s="275"/>
      <c r="J25" s="344">
        <v>58.677</v>
      </c>
      <c r="K25" s="345">
        <v>1942.4384769999999</v>
      </c>
      <c r="L25" s="346">
        <v>0</v>
      </c>
      <c r="N25" s="16">
        <v>21</v>
      </c>
      <c r="O25" s="322">
        <f t="shared" si="3"/>
        <v>8821.0829802618227</v>
      </c>
      <c r="P25" s="278">
        <f>'Balance de Energía'!AR31</f>
        <v>36932.110221760202</v>
      </c>
      <c r="Q25" s="279">
        <f t="shared" si="4"/>
        <v>991.22509449202096</v>
      </c>
      <c r="S25" s="282">
        <f t="shared" si="5"/>
        <v>58677</v>
      </c>
      <c r="T25" s="349">
        <f t="shared" si="6"/>
        <v>2072158.8915899999</v>
      </c>
      <c r="V25" s="277">
        <f t="shared" si="7"/>
        <v>517.59468603282301</v>
      </c>
      <c r="W25" s="278">
        <f t="shared" si="8"/>
        <v>2167.0654314822236</v>
      </c>
      <c r="X25" s="279">
        <f t="shared" si="9"/>
        <v>2053.9758931187789</v>
      </c>
      <c r="AE25" s="397" t="str">
        <f t="shared" si="0"/>
        <v>58.677</v>
      </c>
      <c r="AF25" s="410"/>
      <c r="AG25" s="411"/>
      <c r="AH25" s="415"/>
      <c r="AI25" s="413">
        <f t="shared" si="1"/>
        <v>58.677</v>
      </c>
      <c r="AJ25" s="414">
        <f t="shared" si="2"/>
        <v>58.677</v>
      </c>
      <c r="AK25" s="398"/>
      <c r="AL25" s="398"/>
      <c r="AM25" s="398"/>
      <c r="AN25" s="398"/>
      <c r="AO25" s="398"/>
      <c r="AP25" s="398"/>
    </row>
    <row r="26" spans="1:42" x14ac:dyDescent="0.2">
      <c r="A26" s="270" t="s">
        <v>172</v>
      </c>
      <c r="B26" s="272">
        <v>20130923</v>
      </c>
      <c r="C26" s="271">
        <v>0.375</v>
      </c>
      <c r="D26" s="343">
        <v>1440</v>
      </c>
      <c r="E26" s="272"/>
      <c r="F26" s="273">
        <v>5478.6943359999996</v>
      </c>
      <c r="G26" s="273">
        <v>19.882133</v>
      </c>
      <c r="H26" s="272">
        <v>10.096919</v>
      </c>
      <c r="I26" s="275"/>
      <c r="J26" s="344">
        <v>59.433999999999997</v>
      </c>
      <c r="K26" s="345">
        <v>1953.7879640000001</v>
      </c>
      <c r="L26" s="346">
        <v>0</v>
      </c>
      <c r="N26" s="16">
        <v>22</v>
      </c>
      <c r="O26" s="322">
        <f t="shared" si="3"/>
        <v>8821.0829802618227</v>
      </c>
      <c r="P26" s="278">
        <f>'Balance de Energía'!AR32</f>
        <v>36932.110221760202</v>
      </c>
      <c r="Q26" s="279">
        <f t="shared" si="4"/>
        <v>991.22509449202096</v>
      </c>
      <c r="S26" s="282">
        <f t="shared" si="5"/>
        <v>59434</v>
      </c>
      <c r="T26" s="349">
        <f t="shared" si="6"/>
        <v>2098892.0967799998</v>
      </c>
      <c r="V26" s="277">
        <f t="shared" si="7"/>
        <v>524.2722458488812</v>
      </c>
      <c r="W26" s="278">
        <f t="shared" si="8"/>
        <v>2195.023038920096</v>
      </c>
      <c r="X26" s="279">
        <f t="shared" si="9"/>
        <v>2080.4745169593111</v>
      </c>
      <c r="AE26" s="397" t="str">
        <f t="shared" si="0"/>
        <v>59.434</v>
      </c>
      <c r="AF26" s="410"/>
      <c r="AG26" s="411"/>
      <c r="AH26" s="415"/>
      <c r="AI26" s="413">
        <f t="shared" si="1"/>
        <v>59.433999999999997</v>
      </c>
      <c r="AJ26" s="414">
        <f t="shared" si="2"/>
        <v>59.433999999999997</v>
      </c>
      <c r="AK26" s="398"/>
      <c r="AL26" s="398"/>
      <c r="AM26" s="398"/>
      <c r="AN26" s="398"/>
      <c r="AO26" s="398"/>
      <c r="AP26" s="398"/>
    </row>
    <row r="27" spans="1:42" x14ac:dyDescent="0.2">
      <c r="A27" s="270" t="s">
        <v>172</v>
      </c>
      <c r="B27" s="272">
        <v>20130924</v>
      </c>
      <c r="C27" s="271">
        <v>0.375</v>
      </c>
      <c r="D27" s="343">
        <v>1425.9565</v>
      </c>
      <c r="E27" s="272"/>
      <c r="F27" s="273">
        <v>5009.0039059999999</v>
      </c>
      <c r="G27" s="273">
        <v>19.756065</v>
      </c>
      <c r="H27" s="272">
        <v>10.026179000000001</v>
      </c>
      <c r="I27" s="275"/>
      <c r="J27" s="344">
        <v>87.534999999999997</v>
      </c>
      <c r="K27" s="345">
        <v>1826.25647</v>
      </c>
      <c r="L27" s="346">
        <v>0</v>
      </c>
      <c r="N27" s="16">
        <v>23</v>
      </c>
      <c r="O27" s="322">
        <f t="shared" si="3"/>
        <v>8821.0829802618227</v>
      </c>
      <c r="P27" s="278">
        <f>'Balance de Energía'!AR33</f>
        <v>36932.110221760202</v>
      </c>
      <c r="Q27" s="279">
        <f t="shared" si="4"/>
        <v>991.22509449202096</v>
      </c>
      <c r="S27" s="282">
        <f t="shared" si="5"/>
        <v>87535</v>
      </c>
      <c r="T27" s="349">
        <f t="shared" si="6"/>
        <v>3091269.63845</v>
      </c>
      <c r="V27" s="277">
        <f t="shared" si="7"/>
        <v>772.15349867721864</v>
      </c>
      <c r="W27" s="278">
        <f t="shared" si="8"/>
        <v>3232.8522682617795</v>
      </c>
      <c r="X27" s="279">
        <f t="shared" si="9"/>
        <v>3064.1440394729166</v>
      </c>
      <c r="AE27" s="397" t="str">
        <f t="shared" si="0"/>
        <v>87.535</v>
      </c>
      <c r="AF27" s="410"/>
      <c r="AG27" s="411"/>
      <c r="AH27" s="415"/>
      <c r="AI27" s="413">
        <f t="shared" si="1"/>
        <v>87.534999999999997</v>
      </c>
      <c r="AJ27" s="414">
        <f t="shared" si="2"/>
        <v>87.534999999999997</v>
      </c>
      <c r="AK27" s="398"/>
      <c r="AL27" s="398"/>
      <c r="AM27" s="398"/>
      <c r="AN27" s="398"/>
      <c r="AO27" s="398"/>
      <c r="AP27" s="398"/>
    </row>
    <row r="28" spans="1:42" x14ac:dyDescent="0.2">
      <c r="A28" s="270" t="s">
        <v>172</v>
      </c>
      <c r="B28" s="272">
        <v>20130925</v>
      </c>
      <c r="C28" s="271">
        <v>0.375</v>
      </c>
      <c r="D28" s="343">
        <v>1440</v>
      </c>
      <c r="E28" s="272"/>
      <c r="F28" s="273">
        <v>5142.5131840000004</v>
      </c>
      <c r="G28" s="273">
        <v>19.585750999999998</v>
      </c>
      <c r="H28" s="272">
        <v>10.072469999999999</v>
      </c>
      <c r="I28" s="275"/>
      <c r="J28" s="344">
        <v>91.153000000000006</v>
      </c>
      <c r="K28" s="345">
        <v>1887.9614260000001</v>
      </c>
      <c r="L28" s="346">
        <v>0</v>
      </c>
      <c r="N28" s="16">
        <v>24</v>
      </c>
      <c r="O28" s="322">
        <f t="shared" si="3"/>
        <v>8821.0829802618227</v>
      </c>
      <c r="P28" s="278">
        <f>'Balance de Energía'!AR34</f>
        <v>36932.110221760202</v>
      </c>
      <c r="Q28" s="279">
        <f t="shared" si="4"/>
        <v>991.22509449202096</v>
      </c>
      <c r="S28" s="282">
        <f t="shared" si="5"/>
        <v>91153</v>
      </c>
      <c r="T28" s="349">
        <f t="shared" si="6"/>
        <v>3219038.1145099998</v>
      </c>
      <c r="V28" s="277">
        <f t="shared" si="7"/>
        <v>804.06817689980585</v>
      </c>
      <c r="W28" s="278">
        <f t="shared" si="8"/>
        <v>3366.4726430441078</v>
      </c>
      <c r="X28" s="279">
        <f t="shared" si="9"/>
        <v>3190.7913592285913</v>
      </c>
      <c r="AE28" s="397" t="str">
        <f t="shared" si="0"/>
        <v>91.153</v>
      </c>
      <c r="AF28" s="410"/>
      <c r="AG28" s="411"/>
      <c r="AH28" s="415"/>
      <c r="AI28" s="413">
        <f t="shared" si="1"/>
        <v>91.153000000000006</v>
      </c>
      <c r="AJ28" s="414">
        <f t="shared" si="2"/>
        <v>91.153000000000006</v>
      </c>
      <c r="AK28" s="398"/>
      <c r="AL28" s="398"/>
      <c r="AM28" s="398"/>
      <c r="AN28" s="398"/>
      <c r="AO28" s="398"/>
      <c r="AP28" s="398"/>
    </row>
    <row r="29" spans="1:42" x14ac:dyDescent="0.2">
      <c r="A29" s="270" t="s">
        <v>172</v>
      </c>
      <c r="B29" s="272">
        <v>20130926</v>
      </c>
      <c r="C29" s="271">
        <v>0.375</v>
      </c>
      <c r="D29" s="343">
        <v>1439.3667</v>
      </c>
      <c r="E29" s="272"/>
      <c r="F29" s="273">
        <v>4947.4619140000004</v>
      </c>
      <c r="G29" s="273">
        <v>19.415396000000001</v>
      </c>
      <c r="H29" s="272">
        <v>10.057437</v>
      </c>
      <c r="I29" s="275"/>
      <c r="J29" s="344">
        <v>86.941000000000003</v>
      </c>
      <c r="K29" s="345">
        <v>1873.390259</v>
      </c>
      <c r="L29" s="346">
        <v>0</v>
      </c>
      <c r="N29" s="16">
        <v>25</v>
      </c>
      <c r="O29" s="322">
        <f t="shared" si="3"/>
        <v>8821.0829802618227</v>
      </c>
      <c r="P29" s="278">
        <f>'Balance de Energía'!AR35</f>
        <v>36932.110221760202</v>
      </c>
      <c r="Q29" s="279">
        <f t="shared" si="4"/>
        <v>991.22509449202096</v>
      </c>
      <c r="S29" s="282">
        <f t="shared" si="5"/>
        <v>86941</v>
      </c>
      <c r="T29" s="349">
        <f t="shared" si="6"/>
        <v>3070292.7244699998</v>
      </c>
      <c r="V29" s="277">
        <f t="shared" si="7"/>
        <v>766.91377538694314</v>
      </c>
      <c r="W29" s="278">
        <f t="shared" si="8"/>
        <v>3210.9145947900538</v>
      </c>
      <c r="X29" s="279">
        <f t="shared" si="9"/>
        <v>3043.3511959309403</v>
      </c>
      <c r="AE29" s="397" t="str">
        <f t="shared" si="0"/>
        <v>86.941</v>
      </c>
      <c r="AF29" s="410"/>
      <c r="AG29" s="411"/>
      <c r="AH29" s="415"/>
      <c r="AI29" s="413">
        <f t="shared" si="1"/>
        <v>86.941000000000003</v>
      </c>
      <c r="AJ29" s="414">
        <f t="shared" si="2"/>
        <v>86.941000000000003</v>
      </c>
      <c r="AK29" s="398"/>
      <c r="AL29" s="398"/>
      <c r="AM29" s="398"/>
      <c r="AN29" s="398"/>
      <c r="AO29" s="398"/>
      <c r="AP29" s="398"/>
    </row>
    <row r="30" spans="1:42" x14ac:dyDescent="0.2">
      <c r="A30" s="270" t="s">
        <v>172</v>
      </c>
      <c r="B30" s="272">
        <v>20130927</v>
      </c>
      <c r="C30" s="271">
        <v>0.375</v>
      </c>
      <c r="D30" s="343">
        <v>1440</v>
      </c>
      <c r="E30" s="272"/>
      <c r="F30" s="273">
        <v>4911.0678710000002</v>
      </c>
      <c r="G30" s="273">
        <v>19.253385999999999</v>
      </c>
      <c r="H30" s="272">
        <v>10.060207</v>
      </c>
      <c r="I30" s="275"/>
      <c r="J30" s="344">
        <v>88.307000000000002</v>
      </c>
      <c r="K30" s="345">
        <v>1651.513672</v>
      </c>
      <c r="L30" s="346">
        <v>0</v>
      </c>
      <c r="N30" s="16">
        <v>26</v>
      </c>
      <c r="O30" s="322">
        <f t="shared" si="3"/>
        <v>8821.0829802618227</v>
      </c>
      <c r="P30" s="278">
        <f>'Balance de Energía'!AR36</f>
        <v>36932.110221760202</v>
      </c>
      <c r="Q30" s="279">
        <f t="shared" si="4"/>
        <v>991.22509449202096</v>
      </c>
      <c r="S30" s="282">
        <f t="shared" si="5"/>
        <v>88307</v>
      </c>
      <c r="T30" s="349">
        <f t="shared" si="6"/>
        <v>3118532.5636899997</v>
      </c>
      <c r="V30" s="277">
        <f t="shared" si="7"/>
        <v>778.96337473798076</v>
      </c>
      <c r="W30" s="278">
        <f t="shared" si="8"/>
        <v>3261.3638573529784</v>
      </c>
      <c r="X30" s="279">
        <f t="shared" si="9"/>
        <v>3091.1677351200642</v>
      </c>
      <c r="AE30" s="397" t="str">
        <f t="shared" si="0"/>
        <v>88.307</v>
      </c>
      <c r="AF30" s="410"/>
      <c r="AG30" s="411"/>
      <c r="AH30" s="415"/>
      <c r="AI30" s="413">
        <f t="shared" si="1"/>
        <v>88.307000000000002</v>
      </c>
      <c r="AJ30" s="414">
        <f t="shared" si="2"/>
        <v>88.307000000000002</v>
      </c>
      <c r="AK30" s="398"/>
      <c r="AL30" s="398"/>
      <c r="AM30" s="398"/>
      <c r="AN30" s="398"/>
      <c r="AO30" s="398"/>
      <c r="AP30" s="398"/>
    </row>
    <row r="31" spans="1:42" x14ac:dyDescent="0.2">
      <c r="A31" s="270" t="s">
        <v>172</v>
      </c>
      <c r="B31" s="272">
        <v>20130928</v>
      </c>
      <c r="C31" s="271">
        <v>0.375</v>
      </c>
      <c r="D31" s="343">
        <v>1425.9713999999999</v>
      </c>
      <c r="E31" s="272"/>
      <c r="F31" s="273">
        <v>5256.533203</v>
      </c>
      <c r="G31" s="273">
        <v>19.716763</v>
      </c>
      <c r="H31" s="272">
        <v>10.080429000000001</v>
      </c>
      <c r="I31" s="275"/>
      <c r="J31" s="344">
        <v>80.584000000000003</v>
      </c>
      <c r="K31" s="345">
        <v>1844.380249</v>
      </c>
      <c r="L31" s="346">
        <v>0</v>
      </c>
      <c r="N31" s="16">
        <v>27</v>
      </c>
      <c r="O31" s="322">
        <f t="shared" si="3"/>
        <v>8821.0829802618227</v>
      </c>
      <c r="P31" s="278">
        <f>'Balance de Energía'!AR37</f>
        <v>36932.110221760202</v>
      </c>
      <c r="Q31" s="279">
        <f t="shared" si="4"/>
        <v>991.22509449202096</v>
      </c>
      <c r="S31" s="282">
        <f t="shared" si="5"/>
        <v>80584</v>
      </c>
      <c r="T31" s="349">
        <f t="shared" si="6"/>
        <v>2845797.3672799999</v>
      </c>
      <c r="V31" s="277">
        <f t="shared" si="7"/>
        <v>710.83815088141876</v>
      </c>
      <c r="W31" s="278">
        <f t="shared" si="8"/>
        <v>2976.137170110324</v>
      </c>
      <c r="X31" s="279">
        <f t="shared" si="9"/>
        <v>2820.8257642872622</v>
      </c>
      <c r="AE31" s="397" t="str">
        <f t="shared" si="0"/>
        <v>80.584</v>
      </c>
      <c r="AF31" s="410"/>
      <c r="AG31" s="411"/>
      <c r="AH31" s="415"/>
      <c r="AI31" s="413">
        <f t="shared" si="1"/>
        <v>80.584000000000003</v>
      </c>
      <c r="AJ31" s="414">
        <f t="shared" si="2"/>
        <v>80.584000000000003</v>
      </c>
      <c r="AK31" s="398"/>
      <c r="AL31" s="398"/>
      <c r="AM31" s="398"/>
      <c r="AN31" s="398"/>
      <c r="AO31" s="398"/>
      <c r="AP31" s="398"/>
    </row>
    <row r="32" spans="1:42" x14ac:dyDescent="0.2">
      <c r="A32" s="270" t="s">
        <v>172</v>
      </c>
      <c r="B32" s="272">
        <v>20130929</v>
      </c>
      <c r="C32" s="271">
        <v>0.375</v>
      </c>
      <c r="D32" s="343">
        <v>1440</v>
      </c>
      <c r="E32" s="272"/>
      <c r="F32" s="273">
        <v>5198.0571289999998</v>
      </c>
      <c r="G32" s="273">
        <v>19.443752</v>
      </c>
      <c r="H32" s="272">
        <v>10.080962</v>
      </c>
      <c r="I32" s="275"/>
      <c r="J32" s="344">
        <v>54.558999999999997</v>
      </c>
      <c r="K32" s="345">
        <v>1914.5656739999999</v>
      </c>
      <c r="L32" s="346">
        <v>0</v>
      </c>
      <c r="N32" s="16">
        <v>28</v>
      </c>
      <c r="O32" s="322">
        <f t="shared" si="3"/>
        <v>8821.0829802618227</v>
      </c>
      <c r="P32" s="278">
        <f>'Balance de Energía'!AR38</f>
        <v>36932.110221760202</v>
      </c>
      <c r="Q32" s="279">
        <f t="shared" si="4"/>
        <v>991.22509449202096</v>
      </c>
      <c r="S32" s="282">
        <f t="shared" si="5"/>
        <v>54559</v>
      </c>
      <c r="T32" s="349">
        <f t="shared" si="6"/>
        <v>1926733.0805299999</v>
      </c>
      <c r="V32" s="277">
        <f t="shared" si="7"/>
        <v>481.26946632010475</v>
      </c>
      <c r="W32" s="278">
        <f t="shared" si="8"/>
        <v>2014.9790015890148</v>
      </c>
      <c r="X32" s="279">
        <f t="shared" si="9"/>
        <v>1909.8261798092517</v>
      </c>
      <c r="AE32" s="397" t="str">
        <f t="shared" si="0"/>
        <v>54.559</v>
      </c>
      <c r="AF32" s="410"/>
      <c r="AG32" s="411"/>
      <c r="AH32" s="415"/>
      <c r="AI32" s="413">
        <f t="shared" si="1"/>
        <v>54.558999999999997</v>
      </c>
      <c r="AJ32" s="414">
        <f t="shared" si="2"/>
        <v>54.558999999999997</v>
      </c>
      <c r="AK32" s="398"/>
      <c r="AL32" s="398"/>
      <c r="AM32" s="398"/>
      <c r="AN32" s="398"/>
      <c r="AO32" s="398"/>
      <c r="AP32" s="398"/>
    </row>
    <row r="33" spans="1:42" x14ac:dyDescent="0.2">
      <c r="A33" s="270" t="s">
        <v>172</v>
      </c>
      <c r="B33" s="272">
        <v>20130930</v>
      </c>
      <c r="C33" s="271">
        <v>0.375</v>
      </c>
      <c r="D33" s="343">
        <v>1440</v>
      </c>
      <c r="E33" s="272"/>
      <c r="F33" s="273">
        <v>5236.232422</v>
      </c>
      <c r="G33" s="273">
        <v>19.539287999999999</v>
      </c>
      <c r="H33" s="272">
        <v>10.081224000000001</v>
      </c>
      <c r="I33" s="275"/>
      <c r="J33" s="344">
        <v>54.228000000000002</v>
      </c>
      <c r="K33" s="345">
        <v>1929.949341</v>
      </c>
      <c r="L33" s="346">
        <v>0</v>
      </c>
      <c r="N33" s="16">
        <v>29</v>
      </c>
      <c r="O33" s="322">
        <f t="shared" si="3"/>
        <v>8821.0829802618227</v>
      </c>
      <c r="P33" s="278">
        <f>'Balance de Energía'!AR39</f>
        <v>36932.110221760202</v>
      </c>
      <c r="Q33" s="279">
        <f t="shared" si="4"/>
        <v>991.22509449202096</v>
      </c>
      <c r="S33" s="282">
        <f t="shared" si="5"/>
        <v>54228</v>
      </c>
      <c r="T33" s="349">
        <f t="shared" si="6"/>
        <v>1915043.9247600001</v>
      </c>
      <c r="V33" s="277">
        <f t="shared" si="7"/>
        <v>478.3496878536381</v>
      </c>
      <c r="W33" s="278">
        <f t="shared" si="8"/>
        <v>2002.7544731056123</v>
      </c>
      <c r="X33" s="279">
        <f t="shared" si="9"/>
        <v>1898.2395952766019</v>
      </c>
      <c r="AE33" s="397" t="str">
        <f t="shared" si="0"/>
        <v>54.228</v>
      </c>
      <c r="AF33" s="410"/>
      <c r="AG33" s="411"/>
      <c r="AH33" s="415"/>
      <c r="AI33" s="413">
        <f t="shared" si="1"/>
        <v>54.228000000000002</v>
      </c>
      <c r="AJ33" s="414">
        <f t="shared" si="2"/>
        <v>54.228000000000002</v>
      </c>
      <c r="AK33" s="398"/>
      <c r="AL33" s="398"/>
      <c r="AM33" s="398"/>
      <c r="AN33" s="398"/>
      <c r="AO33" s="398"/>
      <c r="AP33" s="398"/>
    </row>
    <row r="34" spans="1:42" x14ac:dyDescent="0.2">
      <c r="A34" s="270" t="s">
        <v>172</v>
      </c>
      <c r="B34" s="272">
        <v>20131001</v>
      </c>
      <c r="C34" s="271">
        <v>0.375</v>
      </c>
      <c r="D34" s="343">
        <v>1440</v>
      </c>
      <c r="E34" s="272"/>
      <c r="F34" s="273">
        <v>5249.2348629999997</v>
      </c>
      <c r="G34" s="273">
        <v>19.575607000000002</v>
      </c>
      <c r="H34" s="272">
        <v>10.082659</v>
      </c>
      <c r="I34" s="275"/>
      <c r="J34" s="344">
        <v>86.399000000000001</v>
      </c>
      <c r="K34" s="345">
        <v>1916.712524</v>
      </c>
      <c r="L34" s="346">
        <v>0</v>
      </c>
      <c r="N34" s="16">
        <v>30</v>
      </c>
      <c r="O34" s="322">
        <f t="shared" si="3"/>
        <v>8821.0829802618227</v>
      </c>
      <c r="P34" s="278">
        <f>'Balance de Energía'!AR40</f>
        <v>36932.110221760202</v>
      </c>
      <c r="Q34" s="279">
        <f t="shared" si="4"/>
        <v>991.22509449202096</v>
      </c>
      <c r="S34" s="282">
        <f t="shared" si="5"/>
        <v>86399</v>
      </c>
      <c r="T34" s="349">
        <f t="shared" si="6"/>
        <v>3051152.1733300001</v>
      </c>
      <c r="V34" s="277">
        <f t="shared" si="7"/>
        <v>762.13274841164127</v>
      </c>
      <c r="W34" s="278">
        <f t="shared" si="8"/>
        <v>3190.8973910498594</v>
      </c>
      <c r="X34" s="279">
        <f t="shared" si="9"/>
        <v>3024.3786013185645</v>
      </c>
      <c r="AE34" s="397" t="str">
        <f t="shared" si="0"/>
        <v>86.399</v>
      </c>
      <c r="AF34" s="410"/>
      <c r="AG34" s="411"/>
      <c r="AH34" s="415"/>
      <c r="AI34" s="413">
        <f t="shared" si="1"/>
        <v>86.399000000000001</v>
      </c>
      <c r="AJ34" s="414">
        <f t="shared" si="2"/>
        <v>86.399000000000001</v>
      </c>
      <c r="AK34" s="398"/>
      <c r="AL34" s="398"/>
      <c r="AM34" s="398"/>
      <c r="AN34" s="398"/>
      <c r="AO34" s="398"/>
      <c r="AP34" s="398"/>
    </row>
    <row r="35" spans="1:42" ht="13.5" thickBot="1" x14ac:dyDescent="0.25">
      <c r="A35" s="50"/>
      <c r="B35" s="48"/>
      <c r="C35" s="288"/>
      <c r="D35" s="350"/>
      <c r="E35" s="48"/>
      <c r="F35" s="289"/>
      <c r="G35" s="289"/>
      <c r="H35" s="48"/>
      <c r="I35" s="291"/>
      <c r="J35" s="351"/>
      <c r="K35" s="182"/>
      <c r="L35" s="52"/>
      <c r="N35" s="16">
        <v>31</v>
      </c>
      <c r="O35" s="323">
        <f t="shared" si="3"/>
        <v>0</v>
      </c>
      <c r="P35" s="284">
        <f>'Balance de Energía'!AR41</f>
        <v>0</v>
      </c>
      <c r="Q35" s="285">
        <f t="shared" si="4"/>
        <v>0</v>
      </c>
      <c r="S35" s="286">
        <f t="shared" si="5"/>
        <v>0</v>
      </c>
      <c r="T35" s="352">
        <f t="shared" si="6"/>
        <v>0</v>
      </c>
      <c r="V35" s="353">
        <f t="shared" si="7"/>
        <v>0</v>
      </c>
      <c r="W35" s="284">
        <f t="shared" si="8"/>
        <v>0</v>
      </c>
      <c r="X35" s="285">
        <f t="shared" si="9"/>
        <v>0</v>
      </c>
      <c r="AE35" s="397" t="str">
        <f t="shared" si="0"/>
        <v/>
      </c>
      <c r="AF35" s="416"/>
      <c r="AG35" s="417"/>
      <c r="AH35" s="418"/>
      <c r="AI35" s="419">
        <f t="shared" si="1"/>
        <v>0</v>
      </c>
      <c r="AJ35" s="420">
        <f t="shared" si="2"/>
        <v>0</v>
      </c>
      <c r="AK35" s="398"/>
      <c r="AL35" s="398"/>
      <c r="AM35" s="398"/>
      <c r="AN35" s="398"/>
      <c r="AO35" s="398"/>
      <c r="AP35" s="398"/>
    </row>
    <row r="36" spans="1:42" ht="13.5" thickBot="1" x14ac:dyDescent="0.25">
      <c r="C36" s="354"/>
      <c r="J36" s="355"/>
      <c r="AE36" s="397"/>
      <c r="AF36" s="398"/>
      <c r="AG36" s="398"/>
      <c r="AH36" s="398"/>
      <c r="AI36" s="398"/>
      <c r="AJ36" s="398"/>
      <c r="AK36" s="398"/>
      <c r="AL36" s="398"/>
      <c r="AM36" s="398"/>
      <c r="AN36" s="398"/>
      <c r="AO36" s="398"/>
      <c r="AP36" s="398"/>
    </row>
    <row r="37" spans="1:42" ht="13.5" thickBot="1" x14ac:dyDescent="0.25">
      <c r="A37" s="301" t="s">
        <v>86</v>
      </c>
      <c r="B37" s="302">
        <f>COUNT(B4:B35)</f>
        <v>31</v>
      </c>
      <c r="E37" s="301" t="s">
        <v>87</v>
      </c>
      <c r="F37" s="303">
        <f>MAX(F4:F35)</f>
        <v>5968.1918949999999</v>
      </c>
      <c r="G37" s="303">
        <f>MAX(G4:G35)</f>
        <v>20.038654000000001</v>
      </c>
      <c r="I37" s="301" t="s">
        <v>112</v>
      </c>
      <c r="J37" s="356">
        <f>SUM(J5:J35)</f>
        <v>2343.7789999999995</v>
      </c>
      <c r="N37" s="301" t="s">
        <v>88</v>
      </c>
      <c r="O37" s="304">
        <f>AVERAGE(O5:O35)</f>
        <v>8497.0891946565571</v>
      </c>
      <c r="P37" s="304">
        <f>AVERAGE(P5:P35)</f>
        <v>35575.613040188073</v>
      </c>
      <c r="Q37" s="305">
        <f>AVERAGE(Q5:Q35)</f>
        <v>954.81791280355662</v>
      </c>
      <c r="S37" s="306">
        <f>SUM(S5:S35)</f>
        <v>2343779</v>
      </c>
      <c r="T37" s="307">
        <f>SUM(T5:T35)</f>
        <v>82769781.937930003</v>
      </c>
      <c r="V37" s="308">
        <f>SUM(V5:V35)</f>
        <v>20575.660594399171</v>
      </c>
      <c r="W37" s="309">
        <f>SUM(W5:W35)</f>
        <v>86146.175776630451</v>
      </c>
      <c r="X37" s="310">
        <f>SUM(X5:X35)</f>
        <v>81650.588745051136</v>
      </c>
      <c r="AE37" s="397"/>
      <c r="AF37" s="421" t="s">
        <v>125</v>
      </c>
      <c r="AG37" s="422">
        <f>COUNT(AG4:AG35)</f>
        <v>0</v>
      </c>
      <c r="AH37" s="398"/>
      <c r="AI37" s="398"/>
      <c r="AJ37" s="423">
        <f>SUM(AJ4:AJ34)</f>
        <v>2404.6009999999997</v>
      </c>
      <c r="AK37" s="424" t="s">
        <v>93</v>
      </c>
      <c r="AL37" s="424"/>
      <c r="AM37" s="424"/>
      <c r="AN37" s="424"/>
      <c r="AO37" s="424"/>
      <c r="AP37" s="398"/>
    </row>
    <row r="38" spans="1:42" ht="13.5" thickBot="1" x14ac:dyDescent="0.25">
      <c r="E38" s="301" t="s">
        <v>88</v>
      </c>
      <c r="F38" s="311">
        <f>AVERAGE(F4:F35)</f>
        <v>5454.2389743548392</v>
      </c>
      <c r="G38" s="311">
        <f>AVERAGE(G4:G35)</f>
        <v>19.745756870967742</v>
      </c>
      <c r="I38" s="301" t="s">
        <v>111</v>
      </c>
      <c r="J38" s="352">
        <f>J37*35.31467</f>
        <v>82769.781937929976</v>
      </c>
      <c r="O38" s="313" t="s">
        <v>90</v>
      </c>
      <c r="P38" s="313" t="s">
        <v>91</v>
      </c>
      <c r="Q38" s="313" t="s">
        <v>92</v>
      </c>
      <c r="S38" s="314" t="s">
        <v>93</v>
      </c>
      <c r="T38" s="314" t="s">
        <v>93</v>
      </c>
      <c r="V38" s="314" t="s">
        <v>93</v>
      </c>
      <c r="W38" s="314" t="s">
        <v>93</v>
      </c>
      <c r="X38" s="314" t="s">
        <v>93</v>
      </c>
      <c r="AE38" s="397"/>
      <c r="AF38" s="421" t="s">
        <v>126</v>
      </c>
      <c r="AG38" s="394">
        <f>COUNT(B4:B35)-COUNT(AG4:AG35)</f>
        <v>31</v>
      </c>
      <c r="AH38" s="398"/>
      <c r="AI38" s="398"/>
      <c r="AJ38" s="425">
        <f>AJ37/SUM(AI5:AI35)</f>
        <v>1.0259503989070642</v>
      </c>
      <c r="AK38" s="424" t="s">
        <v>133</v>
      </c>
      <c r="AL38" s="398"/>
      <c r="AM38" s="398"/>
      <c r="AN38" s="398"/>
      <c r="AO38" s="398"/>
      <c r="AP38" s="398"/>
    </row>
    <row r="39" spans="1:42" ht="13.5" thickBot="1" x14ac:dyDescent="0.25">
      <c r="E39" s="301" t="s">
        <v>94</v>
      </c>
      <c r="F39" s="312">
        <f>MIN(F4:F35)</f>
        <v>4911.0678710000002</v>
      </c>
      <c r="G39" s="312">
        <f>MIN(G4:G35)</f>
        <v>19.253385999999999</v>
      </c>
      <c r="S39" s="21" t="s">
        <v>29</v>
      </c>
      <c r="T39" s="21" t="s">
        <v>95</v>
      </c>
      <c r="V39" s="21" t="s">
        <v>96</v>
      </c>
      <c r="W39" s="21" t="s">
        <v>97</v>
      </c>
      <c r="X39" s="21" t="s">
        <v>98</v>
      </c>
      <c r="AE39" s="397"/>
      <c r="AF39" s="398"/>
      <c r="AG39" s="398"/>
      <c r="AH39" s="398"/>
      <c r="AI39" s="398"/>
      <c r="AJ39" s="398"/>
      <c r="AK39" s="398"/>
      <c r="AL39" s="398"/>
      <c r="AM39" s="398"/>
      <c r="AN39" s="398"/>
      <c r="AO39" s="398"/>
      <c r="AP39" s="398"/>
    </row>
    <row r="40" spans="1:42" ht="13.5" thickBot="1" x14ac:dyDescent="0.25">
      <c r="F40" s="21" t="s">
        <v>113</v>
      </c>
      <c r="G40" s="21" t="s">
        <v>100</v>
      </c>
      <c r="AE40" s="397"/>
      <c r="AF40" s="398"/>
      <c r="AG40" s="398"/>
      <c r="AH40" s="398"/>
      <c r="AI40" s="398"/>
      <c r="AJ40" s="398"/>
      <c r="AK40" s="398"/>
      <c r="AL40" s="398"/>
      <c r="AM40" s="398"/>
      <c r="AN40" s="398"/>
      <c r="AO40" s="398"/>
      <c r="AP40" s="398"/>
    </row>
    <row r="41" spans="1:42" ht="13.5" thickBot="1" x14ac:dyDescent="0.25">
      <c r="O41" s="93"/>
      <c r="AE41" s="397"/>
      <c r="AF41" s="421" t="s">
        <v>128</v>
      </c>
      <c r="AG41" s="422">
        <v>1</v>
      </c>
      <c r="AH41" s="398" t="s">
        <v>29</v>
      </c>
      <c r="AI41" s="398"/>
      <c r="AJ41" s="398"/>
      <c r="AK41" s="398"/>
      <c r="AL41" s="398"/>
      <c r="AM41" s="398"/>
      <c r="AN41" s="398"/>
      <c r="AO41" s="398"/>
      <c r="AP41" s="398"/>
    </row>
    <row r="42" spans="1:42" ht="13.5" thickBot="1" x14ac:dyDescent="0.25">
      <c r="AE42" s="397"/>
      <c r="AF42" s="421" t="s">
        <v>129</v>
      </c>
      <c r="AG42" s="426">
        <v>0.01</v>
      </c>
      <c r="AH42" s="398"/>
      <c r="AI42" s="398"/>
      <c r="AJ42" s="398"/>
      <c r="AK42" s="398"/>
      <c r="AL42" s="398"/>
      <c r="AM42" s="398"/>
      <c r="AN42" s="398"/>
      <c r="AO42" s="398"/>
      <c r="AP42" s="398"/>
    </row>
    <row r="43" spans="1:42" x14ac:dyDescent="0.2">
      <c r="E43" s="316" t="s">
        <v>101</v>
      </c>
      <c r="F43" s="317">
        <v>0.1</v>
      </c>
      <c r="G43" s="316"/>
      <c r="H43" s="316"/>
      <c r="I43" s="316"/>
      <c r="AE43" s="397"/>
      <c r="AF43" s="398"/>
      <c r="AG43" s="398"/>
      <c r="AH43" s="398"/>
      <c r="AI43" s="398"/>
      <c r="AJ43" s="398"/>
      <c r="AK43" s="398"/>
      <c r="AL43" s="398"/>
      <c r="AM43" s="398"/>
      <c r="AN43" s="398"/>
      <c r="AO43" s="398"/>
      <c r="AP43" s="398"/>
    </row>
    <row r="44" spans="1:42" x14ac:dyDescent="0.2">
      <c r="E44" s="318" t="s">
        <v>102</v>
      </c>
      <c r="F44" s="319">
        <f>F38*(1+$F$43)</f>
        <v>5999.6628717903241</v>
      </c>
      <c r="G44" s="319">
        <f>G38*(1+$F$43)</f>
        <v>21.72033255806452</v>
      </c>
      <c r="H44" s="316"/>
      <c r="I44" s="316"/>
      <c r="AE44" s="397"/>
      <c r="AF44" s="398"/>
      <c r="AG44" s="398"/>
      <c r="AH44" s="398"/>
      <c r="AI44" s="398"/>
      <c r="AJ44" s="398"/>
      <c r="AK44" s="398"/>
      <c r="AL44" s="398"/>
      <c r="AM44" s="398"/>
      <c r="AN44" s="398"/>
      <c r="AO44" s="398"/>
      <c r="AP44" s="398"/>
    </row>
    <row r="45" spans="1:42" x14ac:dyDescent="0.2">
      <c r="E45" s="318" t="s">
        <v>103</v>
      </c>
      <c r="F45" s="319">
        <f>F38*(1-$F$43)</f>
        <v>4908.8150769193553</v>
      </c>
      <c r="G45" s="319">
        <f>G38*(1-$F$43)</f>
        <v>17.771181183870969</v>
      </c>
      <c r="H45" s="316"/>
      <c r="I45" s="316"/>
    </row>
    <row r="46" spans="1:42" x14ac:dyDescent="0.2">
      <c r="A46" s="301" t="s">
        <v>104</v>
      </c>
      <c r="B46" s="430" t="s">
        <v>150</v>
      </c>
      <c r="E46" s="316"/>
      <c r="F46" s="319"/>
      <c r="G46" s="316"/>
      <c r="H46" s="316"/>
      <c r="I46" s="316"/>
    </row>
    <row r="47" spans="1:42" x14ac:dyDescent="0.2">
      <c r="A47" s="301" t="s">
        <v>106</v>
      </c>
      <c r="B47" s="321">
        <v>41199</v>
      </c>
      <c r="E47" s="316"/>
      <c r="F47" s="316"/>
      <c r="G47" s="316"/>
      <c r="H47" s="316"/>
      <c r="I47" s="316"/>
    </row>
    <row r="48" spans="1:42" x14ac:dyDescent="0.2">
      <c r="E48" s="316"/>
      <c r="F48" s="316"/>
      <c r="G48" s="316"/>
      <c r="H48" s="316"/>
      <c r="I48" s="316"/>
    </row>
    <row r="49" spans="5:9" x14ac:dyDescent="0.2">
      <c r="E49" s="316"/>
      <c r="F49" s="316"/>
      <c r="G49" s="316"/>
      <c r="H49" s="316"/>
      <c r="I49" s="316"/>
    </row>
    <row r="50" spans="5:9" x14ac:dyDescent="0.2">
      <c r="E50" s="316"/>
      <c r="F50" s="316"/>
      <c r="G50" s="316"/>
      <c r="H50" s="316"/>
      <c r="I50" s="316"/>
    </row>
    <row r="51" spans="5:9" x14ac:dyDescent="0.2">
      <c r="E51" s="316"/>
      <c r="F51" s="316"/>
      <c r="G51" s="316"/>
      <c r="H51" s="316"/>
      <c r="I51" s="316"/>
    </row>
  </sheetData>
  <phoneticPr fontId="0" type="noConversion"/>
  <conditionalFormatting sqref="J4:J35">
    <cfRule type="cellIs" dxfId="919" priority="8" stopIfTrue="1" operator="lessThan">
      <formula>0</formula>
    </cfRule>
  </conditionalFormatting>
  <conditionalFormatting sqref="F4:F35">
    <cfRule type="cellIs" dxfId="918" priority="5" stopIfTrue="1" operator="lessThan">
      <formula>$F$45</formula>
    </cfRule>
    <cfRule type="cellIs" dxfId="917" priority="6" stopIfTrue="1" operator="greaterThan">
      <formula>$F$44</formula>
    </cfRule>
    <cfRule type="cellIs" dxfId="916" priority="7" stopIfTrue="1" operator="greaterThan">
      <formula>$F$44</formula>
    </cfRule>
  </conditionalFormatting>
  <conditionalFormatting sqref="G4:G35">
    <cfRule type="cellIs" dxfId="915" priority="3" stopIfTrue="1" operator="lessThan">
      <formula>$G$45</formula>
    </cfRule>
    <cfRule type="cellIs" dxfId="914" priority="4" stopIfTrue="1" operator="greaterThan">
      <formula>$G$44</formula>
    </cfRule>
  </conditionalFormatting>
  <conditionalFormatting sqref="AH4:AH35">
    <cfRule type="cellIs" dxfId="913" priority="2" stopIfTrue="1" operator="notBetween">
      <formula>AI4+$AG$41</formula>
      <formula>AI4-$AG$41</formula>
    </cfRule>
  </conditionalFormatting>
  <conditionalFormatting sqref="AG4:AG35">
    <cfRule type="cellIs" dxfId="912" priority="1" stopIfTrue="1" operator="notEqual">
      <formula>B4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1" sqref="F31"/>
    </sheetView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99</v>
      </c>
      <c r="B3" s="255">
        <v>0.375</v>
      </c>
      <c r="C3" s="256">
        <v>2013</v>
      </c>
      <c r="D3" s="256">
        <v>9</v>
      </c>
      <c r="E3" s="256">
        <v>1</v>
      </c>
      <c r="F3" s="257">
        <v>461638</v>
      </c>
      <c r="G3" s="256">
        <v>0</v>
      </c>
      <c r="H3" s="257">
        <v>838823</v>
      </c>
      <c r="I3" s="256">
        <v>0</v>
      </c>
      <c r="J3" s="256">
        <v>0</v>
      </c>
      <c r="K3" s="256">
        <v>0</v>
      </c>
      <c r="L3" s="258">
        <v>326.45359999999999</v>
      </c>
      <c r="M3" s="257">
        <v>20.5</v>
      </c>
      <c r="N3" s="259">
        <v>0</v>
      </c>
      <c r="O3" s="260">
        <v>6977</v>
      </c>
      <c r="P3" s="261">
        <f>F4-F3</f>
        <v>6977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6977</v>
      </c>
      <c r="W3" s="266">
        <f>V3*35.31467</f>
        <v>246390.45259</v>
      </c>
      <c r="X3" s="265"/>
      <c r="Y3" s="267">
        <f>V3*R3/1000000</f>
        <v>60.779837830332582</v>
      </c>
      <c r="Z3" s="268">
        <f>S3*V3/1000000</f>
        <v>254.47302502803649</v>
      </c>
      <c r="AA3" s="269">
        <f>W3*T3/1000000</f>
        <v>241.19320591953539</v>
      </c>
      <c r="AE3" s="366" t="str">
        <f>RIGHT(F3,6)</f>
        <v>461638</v>
      </c>
      <c r="AF3" s="254">
        <v>99</v>
      </c>
      <c r="AG3" s="259">
        <v>1</v>
      </c>
      <c r="AH3" s="367">
        <v>461629</v>
      </c>
      <c r="AI3" s="368">
        <f>IFERROR(AE3*1,0)</f>
        <v>461638</v>
      </c>
      <c r="AJ3" s="369">
        <f>(AI3-AH3)</f>
        <v>9</v>
      </c>
      <c r="AL3" s="370">
        <f>AH4-AH3</f>
        <v>-461629</v>
      </c>
      <c r="AM3" s="371">
        <f>AI4-AI3</f>
        <v>6977</v>
      </c>
      <c r="AN3" s="372">
        <f>(AM3-AL3)</f>
        <v>468606</v>
      </c>
      <c r="AO3" s="373">
        <f>IFERROR(AN3/AM3,"")</f>
        <v>67.164397305432132</v>
      </c>
    </row>
    <row r="4" spans="1:41" x14ac:dyDescent="0.2">
      <c r="A4" s="270">
        <v>99</v>
      </c>
      <c r="B4" s="271">
        <v>0.375</v>
      </c>
      <c r="C4" s="272">
        <v>2013</v>
      </c>
      <c r="D4" s="272">
        <v>9</v>
      </c>
      <c r="E4" s="272">
        <v>2</v>
      </c>
      <c r="F4" s="273">
        <v>468615</v>
      </c>
      <c r="G4" s="272">
        <v>0</v>
      </c>
      <c r="H4" s="273">
        <v>839122</v>
      </c>
      <c r="I4" s="272">
        <v>0</v>
      </c>
      <c r="J4" s="272">
        <v>0</v>
      </c>
      <c r="K4" s="272">
        <v>0</v>
      </c>
      <c r="L4" s="274">
        <v>327.48340000000002</v>
      </c>
      <c r="M4" s="273">
        <v>20.7</v>
      </c>
      <c r="N4" s="275">
        <v>0</v>
      </c>
      <c r="O4" s="276">
        <v>10578</v>
      </c>
      <c r="P4" s="261">
        <f t="shared" ref="P4:P33" si="0">F5-F4</f>
        <v>10578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10578</v>
      </c>
      <c r="W4" s="280">
        <f>V4*35.31467</f>
        <v>373558.57925999997</v>
      </c>
      <c r="X4" s="265"/>
      <c r="Y4" s="281">
        <f>V4*R4/1000000</f>
        <v>92.509997858758112</v>
      </c>
      <c r="Z4" s="278">
        <f>S4*V4/1000000</f>
        <v>387.32085903504844</v>
      </c>
      <c r="AA4" s="279">
        <f>W4*T4/1000000</f>
        <v>367.10830037831846</v>
      </c>
      <c r="AE4" s="366" t="str">
        <f t="shared" ref="AE4:AE34" si="3">RIGHT(F4,6)</f>
        <v>468615</v>
      </c>
      <c r="AF4" s="270"/>
      <c r="AG4" s="374"/>
      <c r="AH4" s="375"/>
      <c r="AI4" s="376">
        <f t="shared" ref="AI4:AI34" si="4">IFERROR(AE4*1,0)</f>
        <v>468615</v>
      </c>
      <c r="AJ4" s="377">
        <f t="shared" ref="AJ4:AJ34" si="5">(AI4-AH4)</f>
        <v>468615</v>
      </c>
      <c r="AL4" s="370">
        <f t="shared" ref="AL4:AM33" si="6">AH5-AH4</f>
        <v>0</v>
      </c>
      <c r="AM4" s="378">
        <f t="shared" si="6"/>
        <v>10578</v>
      </c>
      <c r="AN4" s="379">
        <f t="shared" ref="AN4:AN33" si="7">(AM4-AL4)</f>
        <v>10578</v>
      </c>
      <c r="AO4" s="380">
        <f t="shared" ref="AO4:AO33" si="8">IFERROR(AN4/AM4,"")</f>
        <v>1</v>
      </c>
    </row>
    <row r="5" spans="1:41" x14ac:dyDescent="0.2">
      <c r="A5" s="270">
        <v>99</v>
      </c>
      <c r="B5" s="271">
        <v>0.375</v>
      </c>
      <c r="C5" s="272">
        <v>2013</v>
      </c>
      <c r="D5" s="272">
        <v>9</v>
      </c>
      <c r="E5" s="272">
        <v>3</v>
      </c>
      <c r="F5" s="273">
        <v>479193</v>
      </c>
      <c r="G5" s="272">
        <v>0</v>
      </c>
      <c r="H5" s="273">
        <v>839586</v>
      </c>
      <c r="I5" s="272">
        <v>0</v>
      </c>
      <c r="J5" s="272">
        <v>0</v>
      </c>
      <c r="K5" s="272">
        <v>0</v>
      </c>
      <c r="L5" s="274">
        <v>320.8784</v>
      </c>
      <c r="M5" s="273">
        <v>20.5</v>
      </c>
      <c r="N5" s="275">
        <v>0</v>
      </c>
      <c r="O5" s="276">
        <v>9750</v>
      </c>
      <c r="P5" s="261">
        <f t="shared" si="0"/>
        <v>9750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9750</v>
      </c>
      <c r="W5" s="280">
        <f t="shared" ref="W5:W33" si="10">V5*35.31467</f>
        <v>344318.03249999997</v>
      </c>
      <c r="X5" s="265"/>
      <c r="Y5" s="281">
        <f t="shared" ref="Y5:Y33" si="11">V5*R5/1000000</f>
        <v>84.929036461282848</v>
      </c>
      <c r="Z5" s="278">
        <f t="shared" ref="Z5:Z33" si="12">S5*V5/1000000</f>
        <v>355.58088985609908</v>
      </c>
      <c r="AA5" s="279">
        <f t="shared" ref="AA5:AA33" si="13">W5*T5/1000000</f>
        <v>337.02469948893304</v>
      </c>
      <c r="AE5" s="366" t="str">
        <f t="shared" si="3"/>
        <v>479193</v>
      </c>
      <c r="AF5" s="270"/>
      <c r="AG5" s="374"/>
      <c r="AH5" s="375"/>
      <c r="AI5" s="376">
        <f t="shared" si="4"/>
        <v>479193</v>
      </c>
      <c r="AJ5" s="377">
        <f t="shared" si="5"/>
        <v>479193</v>
      </c>
      <c r="AL5" s="370">
        <f t="shared" si="6"/>
        <v>0</v>
      </c>
      <c r="AM5" s="378">
        <f t="shared" si="6"/>
        <v>9750</v>
      </c>
      <c r="AN5" s="379">
        <f t="shared" si="7"/>
        <v>9750</v>
      </c>
      <c r="AO5" s="380">
        <f t="shared" si="8"/>
        <v>1</v>
      </c>
    </row>
    <row r="6" spans="1:41" x14ac:dyDescent="0.2">
      <c r="A6" s="270">
        <v>99</v>
      </c>
      <c r="B6" s="271">
        <v>0.375</v>
      </c>
      <c r="C6" s="272">
        <v>2013</v>
      </c>
      <c r="D6" s="272">
        <v>9</v>
      </c>
      <c r="E6" s="272">
        <v>4</v>
      </c>
      <c r="F6" s="273">
        <v>488943</v>
      </c>
      <c r="G6" s="272">
        <v>0</v>
      </c>
      <c r="H6" s="273">
        <v>840016</v>
      </c>
      <c r="I6" s="272">
        <v>0</v>
      </c>
      <c r="J6" s="272">
        <v>0</v>
      </c>
      <c r="K6" s="272">
        <v>0</v>
      </c>
      <c r="L6" s="274">
        <v>318.55650000000003</v>
      </c>
      <c r="M6" s="273">
        <v>20.2</v>
      </c>
      <c r="N6" s="275">
        <v>0</v>
      </c>
      <c r="O6" s="276">
        <v>10779</v>
      </c>
      <c r="P6" s="261">
        <f t="shared" si="0"/>
        <v>10779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10779</v>
      </c>
      <c r="W6" s="280">
        <f t="shared" si="10"/>
        <v>380656.82792999997</v>
      </c>
      <c r="X6" s="265"/>
      <c r="Y6" s="281">
        <f t="shared" si="11"/>
        <v>94.013396396073048</v>
      </c>
      <c r="Z6" s="278">
        <f t="shared" si="12"/>
        <v>393.61528803107865</v>
      </c>
      <c r="AA6" s="279">
        <f t="shared" si="13"/>
        <v>373.07425102797242</v>
      </c>
      <c r="AE6" s="366" t="str">
        <f t="shared" si="3"/>
        <v>488943</v>
      </c>
      <c r="AF6" s="270"/>
      <c r="AG6" s="374"/>
      <c r="AH6" s="375"/>
      <c r="AI6" s="376">
        <f t="shared" si="4"/>
        <v>488943</v>
      </c>
      <c r="AJ6" s="377">
        <f t="shared" si="5"/>
        <v>488943</v>
      </c>
      <c r="AL6" s="370">
        <f t="shared" si="6"/>
        <v>0</v>
      </c>
      <c r="AM6" s="378">
        <f t="shared" si="6"/>
        <v>10779</v>
      </c>
      <c r="AN6" s="379">
        <f t="shared" si="7"/>
        <v>10779</v>
      </c>
      <c r="AO6" s="380">
        <f t="shared" si="8"/>
        <v>1</v>
      </c>
    </row>
    <row r="7" spans="1:41" x14ac:dyDescent="0.2">
      <c r="A7" s="270">
        <v>99</v>
      </c>
      <c r="B7" s="271">
        <v>0.375</v>
      </c>
      <c r="C7" s="272">
        <v>2013</v>
      </c>
      <c r="D7" s="272">
        <v>9</v>
      </c>
      <c r="E7" s="272">
        <v>5</v>
      </c>
      <c r="F7" s="273">
        <v>499722</v>
      </c>
      <c r="G7" s="272">
        <v>0</v>
      </c>
      <c r="H7" s="273">
        <v>840494</v>
      </c>
      <c r="I7" s="272">
        <v>0</v>
      </c>
      <c r="J7" s="272">
        <v>0</v>
      </c>
      <c r="K7" s="272">
        <v>0</v>
      </c>
      <c r="L7" s="274">
        <v>317.31569999999999</v>
      </c>
      <c r="M7" s="273">
        <v>20.6</v>
      </c>
      <c r="N7" s="275">
        <v>0</v>
      </c>
      <c r="O7" s="276">
        <v>10768</v>
      </c>
      <c r="P7" s="261">
        <f t="shared" si="0"/>
        <v>10768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10768</v>
      </c>
      <c r="W7" s="280">
        <f t="shared" si="10"/>
        <v>380268.36655999999</v>
      </c>
      <c r="X7" s="265"/>
      <c r="Y7" s="281">
        <f t="shared" si="11"/>
        <v>94.167774758807255</v>
      </c>
      <c r="Z7" s="278">
        <f t="shared" si="12"/>
        <v>394.26163936017423</v>
      </c>
      <c r="AA7" s="279">
        <f t="shared" si="13"/>
        <v>373.68687214644945</v>
      </c>
      <c r="AE7" s="366" t="str">
        <f t="shared" si="3"/>
        <v>499722</v>
      </c>
      <c r="AF7" s="270"/>
      <c r="AG7" s="374"/>
      <c r="AH7" s="375"/>
      <c r="AI7" s="376">
        <f t="shared" si="4"/>
        <v>499722</v>
      </c>
      <c r="AJ7" s="377">
        <f t="shared" si="5"/>
        <v>499722</v>
      </c>
      <c r="AL7" s="370">
        <f t="shared" si="6"/>
        <v>0</v>
      </c>
      <c r="AM7" s="378">
        <f t="shared" si="6"/>
        <v>10768</v>
      </c>
      <c r="AN7" s="379">
        <f t="shared" si="7"/>
        <v>10768</v>
      </c>
      <c r="AO7" s="380">
        <f t="shared" si="8"/>
        <v>1</v>
      </c>
    </row>
    <row r="8" spans="1:41" x14ac:dyDescent="0.2">
      <c r="A8" s="270">
        <v>99</v>
      </c>
      <c r="B8" s="271">
        <v>0.375</v>
      </c>
      <c r="C8" s="272">
        <v>2013</v>
      </c>
      <c r="D8" s="272">
        <v>9</v>
      </c>
      <c r="E8" s="272">
        <v>6</v>
      </c>
      <c r="F8" s="273">
        <v>510490</v>
      </c>
      <c r="G8" s="272">
        <v>0</v>
      </c>
      <c r="H8" s="273">
        <v>840971</v>
      </c>
      <c r="I8" s="272">
        <v>0</v>
      </c>
      <c r="J8" s="272">
        <v>0</v>
      </c>
      <c r="K8" s="272">
        <v>0</v>
      </c>
      <c r="L8" s="274">
        <v>317.08730000000003</v>
      </c>
      <c r="M8" s="273">
        <v>20.6</v>
      </c>
      <c r="N8" s="275">
        <v>0</v>
      </c>
      <c r="O8" s="276">
        <v>10490</v>
      </c>
      <c r="P8" s="261">
        <f t="shared" si="0"/>
        <v>10490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10490</v>
      </c>
      <c r="W8" s="280">
        <f t="shared" si="10"/>
        <v>370450.88829999999</v>
      </c>
      <c r="X8" s="265"/>
      <c r="Y8" s="281">
        <f t="shared" si="11"/>
        <v>91.38260177783242</v>
      </c>
      <c r="Z8" s="278">
        <f t="shared" si="12"/>
        <v>382.60067712342874</v>
      </c>
      <c r="AA8" s="279">
        <f t="shared" si="13"/>
        <v>362.63444383630775</v>
      </c>
      <c r="AE8" s="366" t="str">
        <f t="shared" si="3"/>
        <v>510490</v>
      </c>
      <c r="AF8" s="270"/>
      <c r="AG8" s="374"/>
      <c r="AH8" s="375"/>
      <c r="AI8" s="376">
        <f t="shared" si="4"/>
        <v>510490</v>
      </c>
      <c r="AJ8" s="377">
        <f t="shared" si="5"/>
        <v>510490</v>
      </c>
      <c r="AL8" s="370">
        <f t="shared" si="6"/>
        <v>0</v>
      </c>
      <c r="AM8" s="378">
        <f t="shared" si="6"/>
        <v>10490</v>
      </c>
      <c r="AN8" s="379">
        <f t="shared" si="7"/>
        <v>10490</v>
      </c>
      <c r="AO8" s="380">
        <f t="shared" si="8"/>
        <v>1</v>
      </c>
    </row>
    <row r="9" spans="1:41" x14ac:dyDescent="0.2">
      <c r="A9" s="270">
        <v>99</v>
      </c>
      <c r="B9" s="271">
        <v>0.375</v>
      </c>
      <c r="C9" s="272">
        <v>2013</v>
      </c>
      <c r="D9" s="272">
        <v>9</v>
      </c>
      <c r="E9" s="272">
        <v>7</v>
      </c>
      <c r="F9" s="273">
        <v>520980</v>
      </c>
      <c r="G9" s="272">
        <v>0</v>
      </c>
      <c r="H9" s="273">
        <v>841434</v>
      </c>
      <c r="I9" s="272">
        <v>0</v>
      </c>
      <c r="J9" s="272">
        <v>0</v>
      </c>
      <c r="K9" s="272">
        <v>0</v>
      </c>
      <c r="L9" s="274">
        <v>318.76729999999998</v>
      </c>
      <c r="M9" s="273">
        <v>20.399999999999999</v>
      </c>
      <c r="N9" s="275">
        <v>0</v>
      </c>
      <c r="O9" s="276">
        <v>8938</v>
      </c>
      <c r="P9" s="261">
        <f t="shared" si="0"/>
        <v>8938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8938</v>
      </c>
      <c r="W9" s="280">
        <f t="shared" si="10"/>
        <v>315642.52045999997</v>
      </c>
      <c r="X9" s="265"/>
      <c r="Y9" s="281">
        <f t="shared" si="11"/>
        <v>77.928448144444587</v>
      </c>
      <c r="Z9" s="278">
        <f t="shared" si="12"/>
        <v>326.27082669116055</v>
      </c>
      <c r="AA9" s="279">
        <f t="shared" si="13"/>
        <v>309.24419859035362</v>
      </c>
      <c r="AE9" s="366" t="str">
        <f t="shared" si="3"/>
        <v>520980</v>
      </c>
      <c r="AF9" s="270"/>
      <c r="AG9" s="374"/>
      <c r="AH9" s="375"/>
      <c r="AI9" s="376">
        <f t="shared" si="4"/>
        <v>520980</v>
      </c>
      <c r="AJ9" s="377">
        <f t="shared" si="5"/>
        <v>520980</v>
      </c>
      <c r="AL9" s="370">
        <f t="shared" si="6"/>
        <v>0</v>
      </c>
      <c r="AM9" s="378">
        <f t="shared" si="6"/>
        <v>8938</v>
      </c>
      <c r="AN9" s="379">
        <f t="shared" si="7"/>
        <v>8938</v>
      </c>
      <c r="AO9" s="380">
        <f t="shared" si="8"/>
        <v>1</v>
      </c>
    </row>
    <row r="10" spans="1:41" x14ac:dyDescent="0.2">
      <c r="A10" s="270">
        <v>99</v>
      </c>
      <c r="B10" s="271">
        <v>0.375</v>
      </c>
      <c r="C10" s="272">
        <v>2013</v>
      </c>
      <c r="D10" s="272">
        <v>9</v>
      </c>
      <c r="E10" s="272">
        <v>8</v>
      </c>
      <c r="F10" s="273">
        <v>529918</v>
      </c>
      <c r="G10" s="272">
        <v>0</v>
      </c>
      <c r="H10" s="273">
        <v>841818</v>
      </c>
      <c r="I10" s="272">
        <v>0</v>
      </c>
      <c r="J10" s="272">
        <v>0</v>
      </c>
      <c r="K10" s="272">
        <v>0</v>
      </c>
      <c r="L10" s="274">
        <v>327.25599999999997</v>
      </c>
      <c r="M10" s="273">
        <v>20.3</v>
      </c>
      <c r="N10" s="275">
        <v>0</v>
      </c>
      <c r="O10" s="276">
        <v>6954</v>
      </c>
      <c r="P10" s="261">
        <f t="shared" si="0"/>
        <v>6954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6954</v>
      </c>
      <c r="W10" s="280">
        <f t="shared" si="10"/>
        <v>245578.21518</v>
      </c>
      <c r="X10" s="265"/>
      <c r="Y10" s="281">
        <f t="shared" si="11"/>
        <v>60.962183889962745</v>
      </c>
      <c r="Z10" s="278">
        <f t="shared" si="12"/>
        <v>255.23647151049602</v>
      </c>
      <c r="AA10" s="279">
        <f t="shared" si="13"/>
        <v>241.91681151440002</v>
      </c>
      <c r="AE10" s="366" t="str">
        <f t="shared" si="3"/>
        <v>529918</v>
      </c>
      <c r="AF10" s="270"/>
      <c r="AG10" s="374"/>
      <c r="AH10" s="375"/>
      <c r="AI10" s="376">
        <f t="shared" si="4"/>
        <v>529918</v>
      </c>
      <c r="AJ10" s="377">
        <f t="shared" si="5"/>
        <v>529918</v>
      </c>
      <c r="AL10" s="370">
        <f t="shared" si="6"/>
        <v>0</v>
      </c>
      <c r="AM10" s="378">
        <f t="shared" si="6"/>
        <v>6954</v>
      </c>
      <c r="AN10" s="379">
        <f t="shared" si="7"/>
        <v>6954</v>
      </c>
      <c r="AO10" s="380">
        <f t="shared" si="8"/>
        <v>1</v>
      </c>
    </row>
    <row r="11" spans="1:41" x14ac:dyDescent="0.2">
      <c r="A11" s="270">
        <v>99</v>
      </c>
      <c r="B11" s="271">
        <v>0.375</v>
      </c>
      <c r="C11" s="272">
        <v>2013</v>
      </c>
      <c r="D11" s="272">
        <v>9</v>
      </c>
      <c r="E11" s="272">
        <v>9</v>
      </c>
      <c r="F11" s="273">
        <v>536872</v>
      </c>
      <c r="G11" s="272">
        <v>0</v>
      </c>
      <c r="H11" s="273">
        <v>842116</v>
      </c>
      <c r="I11" s="272">
        <v>0</v>
      </c>
      <c r="J11" s="272">
        <v>0</v>
      </c>
      <c r="K11" s="272">
        <v>0</v>
      </c>
      <c r="L11" s="274">
        <v>327.59429999999998</v>
      </c>
      <c r="M11" s="273">
        <v>20.3</v>
      </c>
      <c r="N11" s="275">
        <v>0</v>
      </c>
      <c r="O11" s="276">
        <v>11456</v>
      </c>
      <c r="P11" s="261">
        <f t="shared" si="0"/>
        <v>11456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11456</v>
      </c>
      <c r="W11" s="283">
        <f t="shared" si="10"/>
        <v>404564.85952</v>
      </c>
      <c r="Y11" s="281">
        <f t="shared" si="11"/>
        <v>100.05512982293997</v>
      </c>
      <c r="Z11" s="278">
        <f t="shared" si="12"/>
        <v>418.91081754268509</v>
      </c>
      <c r="AA11" s="279">
        <f t="shared" si="13"/>
        <v>397.04971898833639</v>
      </c>
      <c r="AE11" s="366" t="str">
        <f t="shared" si="3"/>
        <v>536872</v>
      </c>
      <c r="AF11" s="270"/>
      <c r="AG11" s="374"/>
      <c r="AH11" s="375"/>
      <c r="AI11" s="376">
        <f t="shared" si="4"/>
        <v>536872</v>
      </c>
      <c r="AJ11" s="377">
        <f t="shared" si="5"/>
        <v>536872</v>
      </c>
      <c r="AL11" s="370">
        <f t="shared" si="6"/>
        <v>0</v>
      </c>
      <c r="AM11" s="378">
        <f t="shared" si="6"/>
        <v>11456</v>
      </c>
      <c r="AN11" s="379">
        <f t="shared" si="7"/>
        <v>11456</v>
      </c>
      <c r="AO11" s="380">
        <f t="shared" si="8"/>
        <v>1</v>
      </c>
    </row>
    <row r="12" spans="1:41" x14ac:dyDescent="0.2">
      <c r="A12" s="270">
        <v>99</v>
      </c>
      <c r="B12" s="271">
        <v>0.375</v>
      </c>
      <c r="C12" s="272">
        <v>2013</v>
      </c>
      <c r="D12" s="272">
        <v>9</v>
      </c>
      <c r="E12" s="272">
        <v>10</v>
      </c>
      <c r="F12" s="273">
        <v>548328</v>
      </c>
      <c r="G12" s="272">
        <v>0</v>
      </c>
      <c r="H12" s="273">
        <v>842621</v>
      </c>
      <c r="I12" s="272">
        <v>0</v>
      </c>
      <c r="J12" s="272">
        <v>0</v>
      </c>
      <c r="K12" s="272">
        <v>0</v>
      </c>
      <c r="L12" s="274">
        <v>318.14460000000003</v>
      </c>
      <c r="M12" s="273">
        <v>20.399999999999999</v>
      </c>
      <c r="N12" s="275">
        <v>0</v>
      </c>
      <c r="O12" s="276">
        <v>9739</v>
      </c>
      <c r="P12" s="261">
        <f t="shared" si="0"/>
        <v>9739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9739</v>
      </c>
      <c r="W12" s="283">
        <f t="shared" si="10"/>
        <v>343929.57113</v>
      </c>
      <c r="Y12" s="281">
        <f t="shared" si="11"/>
        <v>85.185786651064902</v>
      </c>
      <c r="Z12" s="278">
        <f t="shared" si="12"/>
        <v>356.65585155067856</v>
      </c>
      <c r="AA12" s="279">
        <f t="shared" si="13"/>
        <v>338.04356369793027</v>
      </c>
      <c r="AE12" s="366" t="str">
        <f t="shared" si="3"/>
        <v>548328</v>
      </c>
      <c r="AF12" s="270"/>
      <c r="AG12" s="374"/>
      <c r="AH12" s="375"/>
      <c r="AI12" s="376">
        <f t="shared" si="4"/>
        <v>548328</v>
      </c>
      <c r="AJ12" s="377">
        <f t="shared" si="5"/>
        <v>548328</v>
      </c>
      <c r="AL12" s="370">
        <f t="shared" si="6"/>
        <v>0</v>
      </c>
      <c r="AM12" s="378">
        <f t="shared" si="6"/>
        <v>9739</v>
      </c>
      <c r="AN12" s="379">
        <f t="shared" si="7"/>
        <v>9739</v>
      </c>
      <c r="AO12" s="380">
        <f t="shared" si="8"/>
        <v>1</v>
      </c>
    </row>
    <row r="13" spans="1:41" x14ac:dyDescent="0.2">
      <c r="A13" s="270">
        <v>99</v>
      </c>
      <c r="B13" s="271">
        <v>0.375</v>
      </c>
      <c r="C13" s="272">
        <v>2013</v>
      </c>
      <c r="D13" s="272">
        <v>9</v>
      </c>
      <c r="E13" s="272">
        <v>11</v>
      </c>
      <c r="F13" s="273">
        <v>558067</v>
      </c>
      <c r="G13" s="272">
        <v>0</v>
      </c>
      <c r="H13" s="273">
        <v>843052</v>
      </c>
      <c r="I13" s="272">
        <v>0</v>
      </c>
      <c r="J13" s="272">
        <v>0</v>
      </c>
      <c r="K13" s="272">
        <v>0</v>
      </c>
      <c r="L13" s="274">
        <v>318.15309999999999</v>
      </c>
      <c r="M13" s="273">
        <v>20.399999999999999</v>
      </c>
      <c r="N13" s="275">
        <v>0</v>
      </c>
      <c r="O13" s="276">
        <v>11464</v>
      </c>
      <c r="P13" s="261">
        <f t="shared" si="0"/>
        <v>11464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11464</v>
      </c>
      <c r="W13" s="283">
        <f t="shared" si="10"/>
        <v>404847.37688</v>
      </c>
      <c r="Y13" s="281">
        <f t="shared" si="11"/>
        <v>100.16116553943993</v>
      </c>
      <c r="Z13" s="278">
        <f t="shared" si="12"/>
        <v>419.35476788052699</v>
      </c>
      <c r="AA13" s="279">
        <f t="shared" si="13"/>
        <v>397.47050152605868</v>
      </c>
      <c r="AE13" s="366" t="str">
        <f t="shared" si="3"/>
        <v>558067</v>
      </c>
      <c r="AF13" s="270"/>
      <c r="AG13" s="374"/>
      <c r="AH13" s="375"/>
      <c r="AI13" s="376">
        <f t="shared" si="4"/>
        <v>558067</v>
      </c>
      <c r="AJ13" s="377">
        <f t="shared" si="5"/>
        <v>558067</v>
      </c>
      <c r="AL13" s="370">
        <f t="shared" si="6"/>
        <v>0</v>
      </c>
      <c r="AM13" s="378">
        <f t="shared" si="6"/>
        <v>11464</v>
      </c>
      <c r="AN13" s="379">
        <f t="shared" si="7"/>
        <v>11464</v>
      </c>
      <c r="AO13" s="380">
        <f t="shared" si="8"/>
        <v>1</v>
      </c>
    </row>
    <row r="14" spans="1:41" x14ac:dyDescent="0.2">
      <c r="A14" s="270">
        <v>99</v>
      </c>
      <c r="B14" s="271">
        <v>0.375</v>
      </c>
      <c r="C14" s="272">
        <v>2013</v>
      </c>
      <c r="D14" s="272">
        <v>9</v>
      </c>
      <c r="E14" s="272">
        <v>12</v>
      </c>
      <c r="F14" s="273">
        <v>569531</v>
      </c>
      <c r="G14" s="272">
        <v>0</v>
      </c>
      <c r="H14" s="273">
        <v>843560</v>
      </c>
      <c r="I14" s="272">
        <v>0</v>
      </c>
      <c r="J14" s="272">
        <v>0</v>
      </c>
      <c r="K14" s="272">
        <v>0</v>
      </c>
      <c r="L14" s="274">
        <v>317.04180000000002</v>
      </c>
      <c r="M14" s="273">
        <v>20.5</v>
      </c>
      <c r="N14" s="275">
        <v>0</v>
      </c>
      <c r="O14" s="276">
        <v>9561</v>
      </c>
      <c r="P14" s="261">
        <f t="shared" si="0"/>
        <v>9561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9561</v>
      </c>
      <c r="W14" s="283">
        <f t="shared" si="10"/>
        <v>337643.55987</v>
      </c>
      <c r="Y14" s="281">
        <f t="shared" si="11"/>
        <v>84.009195560424274</v>
      </c>
      <c r="Z14" s="278">
        <f t="shared" si="12"/>
        <v>351.72969997238425</v>
      </c>
      <c r="AA14" s="279">
        <f t="shared" si="13"/>
        <v>333.37448613309425</v>
      </c>
      <c r="AE14" s="366" t="str">
        <f t="shared" si="3"/>
        <v>569531</v>
      </c>
      <c r="AF14" s="270"/>
      <c r="AG14" s="374"/>
      <c r="AH14" s="375"/>
      <c r="AI14" s="376">
        <f t="shared" si="4"/>
        <v>569531</v>
      </c>
      <c r="AJ14" s="377">
        <f t="shared" si="5"/>
        <v>569531</v>
      </c>
      <c r="AL14" s="370">
        <f t="shared" si="6"/>
        <v>0</v>
      </c>
      <c r="AM14" s="378">
        <f t="shared" si="6"/>
        <v>9561</v>
      </c>
      <c r="AN14" s="379">
        <f t="shared" si="7"/>
        <v>9561</v>
      </c>
      <c r="AO14" s="380">
        <f t="shared" si="8"/>
        <v>1</v>
      </c>
    </row>
    <row r="15" spans="1:41" x14ac:dyDescent="0.2">
      <c r="A15" s="270">
        <v>99</v>
      </c>
      <c r="B15" s="271">
        <v>0.375</v>
      </c>
      <c r="C15" s="272">
        <v>2013</v>
      </c>
      <c r="D15" s="272">
        <v>9</v>
      </c>
      <c r="E15" s="272">
        <v>13</v>
      </c>
      <c r="F15" s="273">
        <v>579092</v>
      </c>
      <c r="G15" s="272">
        <v>0</v>
      </c>
      <c r="H15" s="273">
        <v>843980</v>
      </c>
      <c r="I15" s="272">
        <v>0</v>
      </c>
      <c r="J15" s="272">
        <v>0</v>
      </c>
      <c r="K15" s="272">
        <v>0</v>
      </c>
      <c r="L15" s="274">
        <v>319.52339999999998</v>
      </c>
      <c r="M15" s="273">
        <v>20.3</v>
      </c>
      <c r="N15" s="275">
        <v>0</v>
      </c>
      <c r="O15" s="276">
        <v>10463</v>
      </c>
      <c r="P15" s="261">
        <f t="shared" si="0"/>
        <v>10463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10463</v>
      </c>
      <c r="W15" s="283">
        <f t="shared" si="10"/>
        <v>369497.39221000002</v>
      </c>
      <c r="Y15" s="281">
        <f t="shared" si="11"/>
        <v>91.784536554288039</v>
      </c>
      <c r="Z15" s="278">
        <f t="shared" si="12"/>
        <v>384.28349764549318</v>
      </c>
      <c r="AA15" s="279">
        <f t="shared" si="13"/>
        <v>364.22944541519485</v>
      </c>
      <c r="AE15" s="366" t="str">
        <f t="shared" si="3"/>
        <v>579092</v>
      </c>
      <c r="AF15" s="270"/>
      <c r="AG15" s="374"/>
      <c r="AH15" s="375"/>
      <c r="AI15" s="376">
        <f t="shared" si="4"/>
        <v>579092</v>
      </c>
      <c r="AJ15" s="377">
        <f t="shared" si="5"/>
        <v>579092</v>
      </c>
      <c r="AL15" s="370">
        <f t="shared" si="6"/>
        <v>0</v>
      </c>
      <c r="AM15" s="378">
        <f t="shared" si="6"/>
        <v>10463</v>
      </c>
      <c r="AN15" s="379">
        <f t="shared" si="7"/>
        <v>10463</v>
      </c>
      <c r="AO15" s="380">
        <f t="shared" si="8"/>
        <v>1</v>
      </c>
    </row>
    <row r="16" spans="1:41" x14ac:dyDescent="0.2">
      <c r="A16" s="270">
        <v>99</v>
      </c>
      <c r="B16" s="271">
        <v>0.375</v>
      </c>
      <c r="C16" s="272">
        <v>2013</v>
      </c>
      <c r="D16" s="272">
        <v>9</v>
      </c>
      <c r="E16" s="272">
        <v>14</v>
      </c>
      <c r="F16" s="273">
        <v>589555</v>
      </c>
      <c r="G16" s="272">
        <v>0</v>
      </c>
      <c r="H16" s="273">
        <v>844438</v>
      </c>
      <c r="I16" s="272">
        <v>0</v>
      </c>
      <c r="J16" s="272">
        <v>0</v>
      </c>
      <c r="K16" s="272">
        <v>0</v>
      </c>
      <c r="L16" s="274">
        <v>320.80709999999999</v>
      </c>
      <c r="M16" s="273">
        <v>20.2</v>
      </c>
      <c r="N16" s="275">
        <v>0</v>
      </c>
      <c r="O16" s="276">
        <v>6505</v>
      </c>
      <c r="P16" s="261">
        <f t="shared" si="0"/>
        <v>6505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6505</v>
      </c>
      <c r="W16" s="283">
        <f t="shared" si="10"/>
        <v>229721.92835</v>
      </c>
      <c r="Y16" s="281">
        <f t="shared" si="11"/>
        <v>56.361744097208586</v>
      </c>
      <c r="Z16" s="278">
        <f t="shared" si="12"/>
        <v>235.97535018619294</v>
      </c>
      <c r="AA16" s="279">
        <f t="shared" si="13"/>
        <v>223.66084272830977</v>
      </c>
      <c r="AE16" s="366" t="str">
        <f t="shared" si="3"/>
        <v>589555</v>
      </c>
      <c r="AF16" s="270"/>
      <c r="AG16" s="374"/>
      <c r="AH16" s="375"/>
      <c r="AI16" s="376">
        <f t="shared" si="4"/>
        <v>589555</v>
      </c>
      <c r="AJ16" s="377">
        <f t="shared" si="5"/>
        <v>589555</v>
      </c>
      <c r="AL16" s="370">
        <f t="shared" si="6"/>
        <v>0</v>
      </c>
      <c r="AM16" s="378">
        <f t="shared" si="6"/>
        <v>6505</v>
      </c>
      <c r="AN16" s="379">
        <f t="shared" si="7"/>
        <v>6505</v>
      </c>
      <c r="AO16" s="380">
        <f t="shared" si="8"/>
        <v>1</v>
      </c>
    </row>
    <row r="17" spans="1:41" x14ac:dyDescent="0.2">
      <c r="A17" s="270">
        <v>99</v>
      </c>
      <c r="B17" s="271">
        <v>0.375</v>
      </c>
      <c r="C17" s="272">
        <v>2013</v>
      </c>
      <c r="D17" s="272">
        <v>9</v>
      </c>
      <c r="E17" s="272">
        <v>15</v>
      </c>
      <c r="F17" s="273">
        <v>596060</v>
      </c>
      <c r="G17" s="272">
        <v>0</v>
      </c>
      <c r="H17" s="273">
        <v>844716</v>
      </c>
      <c r="I17" s="272">
        <v>0</v>
      </c>
      <c r="J17" s="272">
        <v>0</v>
      </c>
      <c r="K17" s="272">
        <v>0</v>
      </c>
      <c r="L17" s="274">
        <v>329.02089999999998</v>
      </c>
      <c r="M17" s="273">
        <v>19.3</v>
      </c>
      <c r="N17" s="275">
        <v>0</v>
      </c>
      <c r="O17" s="276">
        <v>0</v>
      </c>
      <c r="P17" s="261">
        <f t="shared" si="0"/>
        <v>0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0</v>
      </c>
      <c r="W17" s="283">
        <f t="shared" si="10"/>
        <v>0</v>
      </c>
      <c r="Y17" s="281">
        <f t="shared" si="11"/>
        <v>0</v>
      </c>
      <c r="Z17" s="278">
        <f t="shared" si="12"/>
        <v>0</v>
      </c>
      <c r="AA17" s="279">
        <f t="shared" si="13"/>
        <v>0</v>
      </c>
      <c r="AE17" s="366" t="str">
        <f t="shared" si="3"/>
        <v>596060</v>
      </c>
      <c r="AF17" s="270"/>
      <c r="AG17" s="374"/>
      <c r="AH17" s="375"/>
      <c r="AI17" s="376">
        <f t="shared" si="4"/>
        <v>596060</v>
      </c>
      <c r="AJ17" s="377">
        <f t="shared" si="5"/>
        <v>596060</v>
      </c>
      <c r="AL17" s="370">
        <f t="shared" si="6"/>
        <v>0</v>
      </c>
      <c r="AM17" s="378">
        <f t="shared" si="6"/>
        <v>0</v>
      </c>
      <c r="AN17" s="379">
        <f t="shared" si="7"/>
        <v>0</v>
      </c>
      <c r="AO17" s="380" t="str">
        <f t="shared" si="8"/>
        <v/>
      </c>
    </row>
    <row r="18" spans="1:41" x14ac:dyDescent="0.2">
      <c r="A18" s="270">
        <v>99</v>
      </c>
      <c r="B18" s="271">
        <v>0.375</v>
      </c>
      <c r="C18" s="272">
        <v>2013</v>
      </c>
      <c r="D18" s="272">
        <v>9</v>
      </c>
      <c r="E18" s="272">
        <v>16</v>
      </c>
      <c r="F18" s="273">
        <v>596060</v>
      </c>
      <c r="G18" s="272">
        <v>0</v>
      </c>
      <c r="H18" s="273">
        <v>844716</v>
      </c>
      <c r="I18" s="272">
        <v>0</v>
      </c>
      <c r="J18" s="272">
        <v>0</v>
      </c>
      <c r="K18" s="272">
        <v>0</v>
      </c>
      <c r="L18" s="274">
        <v>331.15030000000002</v>
      </c>
      <c r="M18" s="273">
        <v>14.8</v>
      </c>
      <c r="N18" s="275">
        <v>0</v>
      </c>
      <c r="O18" s="276">
        <v>1159</v>
      </c>
      <c r="P18" s="261">
        <f t="shared" si="0"/>
        <v>1159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1159</v>
      </c>
      <c r="W18" s="283">
        <f t="shared" si="10"/>
        <v>40929.702530000002</v>
      </c>
      <c r="Y18" s="281">
        <f t="shared" si="11"/>
        <v>10.223635174123453</v>
      </c>
      <c r="Z18" s="278">
        <f t="shared" si="12"/>
        <v>42.80431574702007</v>
      </c>
      <c r="AA18" s="279">
        <f t="shared" si="13"/>
        <v>40.570548257829564</v>
      </c>
      <c r="AE18" s="366" t="str">
        <f t="shared" si="3"/>
        <v>596060</v>
      </c>
      <c r="AF18" s="270"/>
      <c r="AG18" s="374"/>
      <c r="AH18" s="375"/>
      <c r="AI18" s="376">
        <f t="shared" si="4"/>
        <v>596060</v>
      </c>
      <c r="AJ18" s="377">
        <f t="shared" si="5"/>
        <v>596060</v>
      </c>
      <c r="AL18" s="370">
        <f t="shared" si="6"/>
        <v>0</v>
      </c>
      <c r="AM18" s="378">
        <f t="shared" si="6"/>
        <v>1159</v>
      </c>
      <c r="AN18" s="379">
        <f t="shared" si="7"/>
        <v>1159</v>
      </c>
      <c r="AO18" s="380">
        <f t="shared" si="8"/>
        <v>1</v>
      </c>
    </row>
    <row r="19" spans="1:41" x14ac:dyDescent="0.2">
      <c r="A19" s="270">
        <v>99</v>
      </c>
      <c r="B19" s="271">
        <v>0.375</v>
      </c>
      <c r="C19" s="272">
        <v>2013</v>
      </c>
      <c r="D19" s="272">
        <v>9</v>
      </c>
      <c r="E19" s="272">
        <v>17</v>
      </c>
      <c r="F19" s="273">
        <v>597219</v>
      </c>
      <c r="G19" s="272">
        <v>0</v>
      </c>
      <c r="H19" s="273">
        <v>844765</v>
      </c>
      <c r="I19" s="272">
        <v>0</v>
      </c>
      <c r="J19" s="272">
        <v>0</v>
      </c>
      <c r="K19" s="272">
        <v>0</v>
      </c>
      <c r="L19" s="274">
        <v>329.6721</v>
      </c>
      <c r="M19" s="273">
        <v>18.3</v>
      </c>
      <c r="N19" s="275">
        <v>0</v>
      </c>
      <c r="O19" s="276">
        <v>9532</v>
      </c>
      <c r="P19" s="261">
        <f t="shared" si="0"/>
        <v>9532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9532</v>
      </c>
      <c r="W19" s="283">
        <f t="shared" si="10"/>
        <v>336619.43443999998</v>
      </c>
      <c r="Y19" s="281">
        <f t="shared" si="11"/>
        <v>84.082562967855694</v>
      </c>
      <c r="Z19" s="278">
        <f t="shared" si="12"/>
        <v>352.03687463381829</v>
      </c>
      <c r="AA19" s="279">
        <f t="shared" si="13"/>
        <v>333.66563071063968</v>
      </c>
      <c r="AE19" s="366" t="str">
        <f t="shared" si="3"/>
        <v>597219</v>
      </c>
      <c r="AF19" s="270"/>
      <c r="AG19" s="374"/>
      <c r="AH19" s="375"/>
      <c r="AI19" s="376">
        <f t="shared" si="4"/>
        <v>597219</v>
      </c>
      <c r="AJ19" s="377">
        <f t="shared" si="5"/>
        <v>597219</v>
      </c>
      <c r="AL19" s="370">
        <f t="shared" si="6"/>
        <v>0</v>
      </c>
      <c r="AM19" s="378">
        <f t="shared" si="6"/>
        <v>9532</v>
      </c>
      <c r="AN19" s="379">
        <f t="shared" si="7"/>
        <v>9532</v>
      </c>
      <c r="AO19" s="380">
        <f t="shared" si="8"/>
        <v>1</v>
      </c>
    </row>
    <row r="20" spans="1:41" x14ac:dyDescent="0.2">
      <c r="A20" s="270">
        <v>99</v>
      </c>
      <c r="B20" s="271">
        <v>0.375</v>
      </c>
      <c r="C20" s="272">
        <v>2013</v>
      </c>
      <c r="D20" s="272">
        <v>9</v>
      </c>
      <c r="E20" s="272">
        <v>18</v>
      </c>
      <c r="F20" s="273">
        <v>606751</v>
      </c>
      <c r="G20" s="272">
        <v>0</v>
      </c>
      <c r="H20" s="273">
        <v>845182</v>
      </c>
      <c r="I20" s="272">
        <v>0</v>
      </c>
      <c r="J20" s="272">
        <v>0</v>
      </c>
      <c r="K20" s="272">
        <v>0</v>
      </c>
      <c r="L20" s="274">
        <v>320.92689999999999</v>
      </c>
      <c r="M20" s="273">
        <v>20.3</v>
      </c>
      <c r="N20" s="275">
        <v>0</v>
      </c>
      <c r="O20" s="276">
        <v>8876</v>
      </c>
      <c r="P20" s="261">
        <f t="shared" si="0"/>
        <v>8876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8876</v>
      </c>
      <c r="W20" s="283">
        <f t="shared" si="10"/>
        <v>313453.01091999997</v>
      </c>
      <c r="Y20" s="281">
        <f t="shared" si="11"/>
        <v>78.295932532803931</v>
      </c>
      <c r="Z20" s="278">
        <f t="shared" si="12"/>
        <v>327.80941032834357</v>
      </c>
      <c r="AA20" s="279">
        <f t="shared" si="13"/>
        <v>310.70249036798543</v>
      </c>
      <c r="AE20" s="366" t="str">
        <f t="shared" si="3"/>
        <v>606751</v>
      </c>
      <c r="AF20" s="270"/>
      <c r="AG20" s="374"/>
      <c r="AH20" s="375"/>
      <c r="AI20" s="376">
        <f t="shared" si="4"/>
        <v>606751</v>
      </c>
      <c r="AJ20" s="377">
        <f t="shared" si="5"/>
        <v>606751</v>
      </c>
      <c r="AL20" s="370">
        <f t="shared" si="6"/>
        <v>0</v>
      </c>
      <c r="AM20" s="378">
        <f t="shared" si="6"/>
        <v>8876</v>
      </c>
      <c r="AN20" s="379">
        <f t="shared" si="7"/>
        <v>8876</v>
      </c>
      <c r="AO20" s="380">
        <f t="shared" si="8"/>
        <v>1</v>
      </c>
    </row>
    <row r="21" spans="1:41" x14ac:dyDescent="0.2">
      <c r="A21" s="270">
        <v>99</v>
      </c>
      <c r="B21" s="271">
        <v>0.375</v>
      </c>
      <c r="C21" s="272">
        <v>2013</v>
      </c>
      <c r="D21" s="272">
        <v>9</v>
      </c>
      <c r="E21" s="272">
        <v>19</v>
      </c>
      <c r="F21" s="273">
        <v>615627</v>
      </c>
      <c r="G21" s="272">
        <v>0</v>
      </c>
      <c r="H21" s="273">
        <v>845571</v>
      </c>
      <c r="I21" s="272">
        <v>0</v>
      </c>
      <c r="J21" s="272">
        <v>0</v>
      </c>
      <c r="K21" s="272">
        <v>0</v>
      </c>
      <c r="L21" s="274">
        <v>320.28429999999997</v>
      </c>
      <c r="M21" s="273">
        <v>20</v>
      </c>
      <c r="N21" s="275">
        <v>0</v>
      </c>
      <c r="O21" s="276">
        <v>10543</v>
      </c>
      <c r="P21" s="261">
        <f t="shared" si="0"/>
        <v>10543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10543</v>
      </c>
      <c r="W21" s="283">
        <f t="shared" si="10"/>
        <v>372322.56581</v>
      </c>
      <c r="Y21" s="281">
        <f t="shared" si="11"/>
        <v>93.000677860900396</v>
      </c>
      <c r="Z21" s="278">
        <f t="shared" si="12"/>
        <v>389.37523806801778</v>
      </c>
      <c r="AA21" s="279">
        <f t="shared" si="13"/>
        <v>369.05547047652897</v>
      </c>
      <c r="AE21" s="366" t="str">
        <f t="shared" si="3"/>
        <v>615627</v>
      </c>
      <c r="AF21" s="270"/>
      <c r="AG21" s="374"/>
      <c r="AH21" s="375"/>
      <c r="AI21" s="376">
        <f t="shared" si="4"/>
        <v>615627</v>
      </c>
      <c r="AJ21" s="377">
        <f t="shared" si="5"/>
        <v>615627</v>
      </c>
      <c r="AL21" s="370">
        <f t="shared" si="6"/>
        <v>736307</v>
      </c>
      <c r="AM21" s="378">
        <f t="shared" si="6"/>
        <v>10543</v>
      </c>
      <c r="AN21" s="379">
        <f t="shared" si="7"/>
        <v>-725764</v>
      </c>
      <c r="AO21" s="380">
        <f t="shared" si="8"/>
        <v>-68.838471023427871</v>
      </c>
    </row>
    <row r="22" spans="1:41" x14ac:dyDescent="0.2">
      <c r="A22" s="270">
        <v>99</v>
      </c>
      <c r="B22" s="271">
        <v>0.375</v>
      </c>
      <c r="C22" s="272">
        <v>2013</v>
      </c>
      <c r="D22" s="272">
        <v>9</v>
      </c>
      <c r="E22" s="272">
        <v>20</v>
      </c>
      <c r="F22" s="273">
        <v>626170</v>
      </c>
      <c r="G22" s="272">
        <v>0</v>
      </c>
      <c r="H22" s="273">
        <v>846035</v>
      </c>
      <c r="I22" s="272">
        <v>0</v>
      </c>
      <c r="J22" s="272">
        <v>0</v>
      </c>
      <c r="K22" s="272">
        <v>0</v>
      </c>
      <c r="L22" s="274">
        <v>319.1413</v>
      </c>
      <c r="M22" s="273">
        <v>20.399999999999999</v>
      </c>
      <c r="N22" s="275">
        <v>0</v>
      </c>
      <c r="O22" s="276">
        <v>10790</v>
      </c>
      <c r="P22" s="261">
        <f t="shared" si="0"/>
        <v>10790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10790</v>
      </c>
      <c r="W22" s="283">
        <f t="shared" si="10"/>
        <v>381045.2893</v>
      </c>
      <c r="Y22" s="281">
        <f t="shared" si="11"/>
        <v>95.179485357025072</v>
      </c>
      <c r="Z22" s="278">
        <f t="shared" si="12"/>
        <v>398.49746929279257</v>
      </c>
      <c r="AA22" s="279">
        <f t="shared" si="13"/>
        <v>377.70165289213196</v>
      </c>
      <c r="AE22" s="366" t="str">
        <f t="shared" si="3"/>
        <v>626170</v>
      </c>
      <c r="AF22" s="270">
        <v>99</v>
      </c>
      <c r="AG22" s="374">
        <v>1</v>
      </c>
      <c r="AH22" s="375">
        <v>736307</v>
      </c>
      <c r="AI22" s="376">
        <f t="shared" si="4"/>
        <v>626170</v>
      </c>
      <c r="AJ22" s="377">
        <f t="shared" si="5"/>
        <v>-110137</v>
      </c>
      <c r="AL22" s="370">
        <f t="shared" si="6"/>
        <v>-99383</v>
      </c>
      <c r="AM22" s="378">
        <f t="shared" si="6"/>
        <v>10790</v>
      </c>
      <c r="AN22" s="379">
        <f t="shared" si="7"/>
        <v>110173</v>
      </c>
      <c r="AO22" s="380">
        <f t="shared" si="8"/>
        <v>10.210658016682114</v>
      </c>
    </row>
    <row r="23" spans="1:41" x14ac:dyDescent="0.2">
      <c r="A23" s="270">
        <v>99</v>
      </c>
      <c r="B23" s="271">
        <v>0.375</v>
      </c>
      <c r="C23" s="272">
        <v>2013</v>
      </c>
      <c r="D23" s="272">
        <v>9</v>
      </c>
      <c r="E23" s="272">
        <v>21</v>
      </c>
      <c r="F23" s="273">
        <v>636960</v>
      </c>
      <c r="G23" s="272">
        <v>0</v>
      </c>
      <c r="H23" s="273">
        <v>846507</v>
      </c>
      <c r="I23" s="272">
        <v>0</v>
      </c>
      <c r="J23" s="272">
        <v>0</v>
      </c>
      <c r="K23" s="272">
        <v>0</v>
      </c>
      <c r="L23" s="274">
        <v>321.10140000000001</v>
      </c>
      <c r="M23" s="273">
        <v>20.3</v>
      </c>
      <c r="N23" s="275">
        <v>0</v>
      </c>
      <c r="O23" s="276">
        <v>9116</v>
      </c>
      <c r="P23" s="261">
        <f t="shared" si="0"/>
        <v>9116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9116</v>
      </c>
      <c r="W23" s="283">
        <f t="shared" si="10"/>
        <v>321928.53171999997</v>
      </c>
      <c r="Y23" s="281">
        <f t="shared" si="11"/>
        <v>80.412992448066774</v>
      </c>
      <c r="Z23" s="278">
        <f t="shared" si="12"/>
        <v>336.67311678156602</v>
      </c>
      <c r="AA23" s="279">
        <f t="shared" si="13"/>
        <v>319.10363927383452</v>
      </c>
      <c r="AE23" s="366" t="str">
        <f t="shared" si="3"/>
        <v>636960</v>
      </c>
      <c r="AF23" s="270">
        <v>99</v>
      </c>
      <c r="AG23" s="374">
        <v>21</v>
      </c>
      <c r="AH23" s="375">
        <v>636924</v>
      </c>
      <c r="AI23" s="376">
        <f t="shared" si="4"/>
        <v>636960</v>
      </c>
      <c r="AJ23" s="377">
        <f t="shared" si="5"/>
        <v>36</v>
      </c>
      <c r="AL23" s="370">
        <f t="shared" si="6"/>
        <v>9127</v>
      </c>
      <c r="AM23" s="378">
        <f t="shared" si="6"/>
        <v>9116</v>
      </c>
      <c r="AN23" s="379">
        <f t="shared" si="7"/>
        <v>-11</v>
      </c>
      <c r="AO23" s="380">
        <f t="shared" si="8"/>
        <v>-1.2066695919262834E-3</v>
      </c>
    </row>
    <row r="24" spans="1:41" x14ac:dyDescent="0.2">
      <c r="A24" s="270">
        <v>99</v>
      </c>
      <c r="B24" s="271">
        <v>0.375</v>
      </c>
      <c r="C24" s="272">
        <v>2013</v>
      </c>
      <c r="D24" s="272">
        <v>9</v>
      </c>
      <c r="E24" s="272">
        <v>22</v>
      </c>
      <c r="F24" s="273">
        <v>646076</v>
      </c>
      <c r="G24" s="272">
        <v>0</v>
      </c>
      <c r="H24" s="273">
        <v>846899</v>
      </c>
      <c r="I24" s="272">
        <v>0</v>
      </c>
      <c r="J24" s="272">
        <v>0</v>
      </c>
      <c r="K24" s="272">
        <v>0</v>
      </c>
      <c r="L24" s="274">
        <v>326.03620000000001</v>
      </c>
      <c r="M24" s="273">
        <v>20.100000000000001</v>
      </c>
      <c r="N24" s="275">
        <v>0</v>
      </c>
      <c r="O24" s="276">
        <v>6934</v>
      </c>
      <c r="P24" s="261">
        <f t="shared" si="0"/>
        <v>6934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6934</v>
      </c>
      <c r="W24" s="283">
        <f t="shared" si="10"/>
        <v>244871.92178</v>
      </c>
      <c r="Y24" s="281">
        <f t="shared" si="11"/>
        <v>61.165389385135477</v>
      </c>
      <c r="Z24" s="278">
        <f t="shared" si="12"/>
        <v>256.08725227768525</v>
      </c>
      <c r="AA24" s="279">
        <f t="shared" si="13"/>
        <v>242.72319380482327</v>
      </c>
      <c r="AE24" s="366" t="str">
        <f t="shared" si="3"/>
        <v>646076</v>
      </c>
      <c r="AF24" s="270">
        <v>99</v>
      </c>
      <c r="AG24" s="374">
        <v>22</v>
      </c>
      <c r="AH24" s="375">
        <v>646051</v>
      </c>
      <c r="AI24" s="376">
        <f t="shared" si="4"/>
        <v>646076</v>
      </c>
      <c r="AJ24" s="377">
        <f t="shared" si="5"/>
        <v>25</v>
      </c>
      <c r="AL24" s="370">
        <f t="shared" si="6"/>
        <v>6917</v>
      </c>
      <c r="AM24" s="378">
        <f t="shared" si="6"/>
        <v>6934</v>
      </c>
      <c r="AN24" s="379">
        <f t="shared" si="7"/>
        <v>17</v>
      </c>
      <c r="AO24" s="380">
        <f t="shared" si="8"/>
        <v>2.4516873377559852E-3</v>
      </c>
    </row>
    <row r="25" spans="1:41" x14ac:dyDescent="0.2">
      <c r="A25" s="270">
        <v>99</v>
      </c>
      <c r="B25" s="271">
        <v>0.375</v>
      </c>
      <c r="C25" s="272">
        <v>2013</v>
      </c>
      <c r="D25" s="272">
        <v>9</v>
      </c>
      <c r="E25" s="272">
        <v>23</v>
      </c>
      <c r="F25" s="273">
        <v>653010</v>
      </c>
      <c r="G25" s="272">
        <v>0</v>
      </c>
      <c r="H25" s="273">
        <v>847198</v>
      </c>
      <c r="I25" s="272">
        <v>0</v>
      </c>
      <c r="J25" s="272">
        <v>0</v>
      </c>
      <c r="K25" s="272">
        <v>0</v>
      </c>
      <c r="L25" s="274">
        <v>325.72199999999998</v>
      </c>
      <c r="M25" s="273">
        <v>20.2</v>
      </c>
      <c r="N25" s="275">
        <v>0</v>
      </c>
      <c r="O25" s="276">
        <v>11170</v>
      </c>
      <c r="P25" s="261">
        <f t="shared" si="0"/>
        <v>11170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11170</v>
      </c>
      <c r="W25" s="283">
        <f t="shared" si="10"/>
        <v>394464.8639</v>
      </c>
      <c r="Y25" s="281">
        <f t="shared" si="11"/>
        <v>98.531496889524561</v>
      </c>
      <c r="Z25" s="278">
        <f t="shared" si="12"/>
        <v>412.53167117706141</v>
      </c>
      <c r="AA25" s="279">
        <f t="shared" si="13"/>
        <v>391.00347199305969</v>
      </c>
      <c r="AE25" s="366" t="str">
        <f t="shared" si="3"/>
        <v>653010</v>
      </c>
      <c r="AF25" s="270">
        <v>99</v>
      </c>
      <c r="AG25" s="374">
        <v>23</v>
      </c>
      <c r="AH25" s="375">
        <v>652968</v>
      </c>
      <c r="AI25" s="376">
        <f t="shared" si="4"/>
        <v>653010</v>
      </c>
      <c r="AJ25" s="377">
        <f t="shared" si="5"/>
        <v>42</v>
      </c>
      <c r="AL25" s="370">
        <f t="shared" si="6"/>
        <v>-652968</v>
      </c>
      <c r="AM25" s="378">
        <f t="shared" si="6"/>
        <v>11170</v>
      </c>
      <c r="AN25" s="379">
        <f t="shared" si="7"/>
        <v>664138</v>
      </c>
      <c r="AO25" s="380">
        <f t="shared" si="8"/>
        <v>59.457296329453897</v>
      </c>
    </row>
    <row r="26" spans="1:41" x14ac:dyDescent="0.2">
      <c r="A26" s="270">
        <v>99</v>
      </c>
      <c r="B26" s="271">
        <v>0.375</v>
      </c>
      <c r="C26" s="272">
        <v>2013</v>
      </c>
      <c r="D26" s="272">
        <v>9</v>
      </c>
      <c r="E26" s="272">
        <v>24</v>
      </c>
      <c r="F26" s="273">
        <v>664180</v>
      </c>
      <c r="G26" s="272">
        <v>0</v>
      </c>
      <c r="H26" s="273">
        <v>847688</v>
      </c>
      <c r="I26" s="272">
        <v>0</v>
      </c>
      <c r="J26" s="272">
        <v>0</v>
      </c>
      <c r="K26" s="272">
        <v>0</v>
      </c>
      <c r="L26" s="274">
        <v>319.80340000000001</v>
      </c>
      <c r="M26" s="273">
        <v>20.2</v>
      </c>
      <c r="N26" s="275">
        <v>0</v>
      </c>
      <c r="O26" s="276">
        <v>10910</v>
      </c>
      <c r="P26" s="261">
        <f t="shared" si="0"/>
        <v>10910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10910</v>
      </c>
      <c r="W26" s="283">
        <f t="shared" si="10"/>
        <v>385283.04969999997</v>
      </c>
      <c r="Y26" s="281">
        <f t="shared" si="11"/>
        <v>96.238015314656479</v>
      </c>
      <c r="Z26" s="278">
        <f t="shared" si="12"/>
        <v>402.9293225194038</v>
      </c>
      <c r="AA26" s="279">
        <f t="shared" si="13"/>
        <v>381.90222734505647</v>
      </c>
      <c r="AE26" s="366" t="str">
        <f t="shared" si="3"/>
        <v>664180</v>
      </c>
      <c r="AF26" s="270"/>
      <c r="AG26" s="374"/>
      <c r="AH26" s="375"/>
      <c r="AI26" s="376">
        <f t="shared" si="4"/>
        <v>664180</v>
      </c>
      <c r="AJ26" s="377">
        <f t="shared" si="5"/>
        <v>664180</v>
      </c>
      <c r="AL26" s="370">
        <f t="shared" si="6"/>
        <v>675048</v>
      </c>
      <c r="AM26" s="378">
        <f t="shared" si="6"/>
        <v>10910</v>
      </c>
      <c r="AN26" s="379">
        <f t="shared" si="7"/>
        <v>-664138</v>
      </c>
      <c r="AO26" s="380">
        <f t="shared" si="8"/>
        <v>-60.874243813015582</v>
      </c>
    </row>
    <row r="27" spans="1:41" x14ac:dyDescent="0.2">
      <c r="A27" s="270">
        <v>99</v>
      </c>
      <c r="B27" s="271">
        <v>0.375</v>
      </c>
      <c r="C27" s="272">
        <v>2013</v>
      </c>
      <c r="D27" s="272">
        <v>9</v>
      </c>
      <c r="E27" s="272">
        <v>25</v>
      </c>
      <c r="F27" s="273">
        <v>675090</v>
      </c>
      <c r="G27" s="272">
        <v>0</v>
      </c>
      <c r="H27" s="273">
        <v>848168</v>
      </c>
      <c r="I27" s="272">
        <v>0</v>
      </c>
      <c r="J27" s="272">
        <v>0</v>
      </c>
      <c r="K27" s="272">
        <v>0</v>
      </c>
      <c r="L27" s="274">
        <v>319.02620000000002</v>
      </c>
      <c r="M27" s="273">
        <v>20.100000000000001</v>
      </c>
      <c r="N27" s="275">
        <v>0</v>
      </c>
      <c r="O27" s="276">
        <v>11213</v>
      </c>
      <c r="P27" s="261">
        <f t="shared" si="0"/>
        <v>11213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11213</v>
      </c>
      <c r="W27" s="283">
        <f t="shared" si="10"/>
        <v>395983.39471000002</v>
      </c>
      <c r="Y27" s="281">
        <f t="shared" si="11"/>
        <v>98.910803457675812</v>
      </c>
      <c r="Z27" s="278">
        <f t="shared" si="12"/>
        <v>414.11975191659712</v>
      </c>
      <c r="AA27" s="279">
        <f t="shared" si="13"/>
        <v>392.50867783869097</v>
      </c>
      <c r="AE27" s="366" t="str">
        <f t="shared" si="3"/>
        <v>675090</v>
      </c>
      <c r="AF27" s="270">
        <v>99</v>
      </c>
      <c r="AG27" s="374">
        <v>25</v>
      </c>
      <c r="AH27" s="375">
        <v>675048</v>
      </c>
      <c r="AI27" s="376">
        <f t="shared" si="4"/>
        <v>675090</v>
      </c>
      <c r="AJ27" s="377">
        <f t="shared" si="5"/>
        <v>42</v>
      </c>
      <c r="AL27" s="370">
        <f t="shared" si="6"/>
        <v>11194</v>
      </c>
      <c r="AM27" s="378">
        <f t="shared" si="6"/>
        <v>11213</v>
      </c>
      <c r="AN27" s="379">
        <f t="shared" si="7"/>
        <v>19</v>
      </c>
      <c r="AO27" s="380">
        <f t="shared" si="8"/>
        <v>1.6944617854276287E-3</v>
      </c>
    </row>
    <row r="28" spans="1:41" x14ac:dyDescent="0.2">
      <c r="A28" s="270">
        <v>99</v>
      </c>
      <c r="B28" s="271">
        <v>0.375</v>
      </c>
      <c r="C28" s="272">
        <v>2013</v>
      </c>
      <c r="D28" s="272">
        <v>9</v>
      </c>
      <c r="E28" s="272">
        <v>26</v>
      </c>
      <c r="F28" s="273">
        <v>686303</v>
      </c>
      <c r="G28" s="272">
        <v>0</v>
      </c>
      <c r="H28" s="273">
        <v>848659</v>
      </c>
      <c r="I28" s="272">
        <v>0</v>
      </c>
      <c r="J28" s="272">
        <v>0</v>
      </c>
      <c r="K28" s="272">
        <v>0</v>
      </c>
      <c r="L28" s="274">
        <v>320.08190000000002</v>
      </c>
      <c r="M28" s="273">
        <v>20.2</v>
      </c>
      <c r="N28" s="275">
        <v>0</v>
      </c>
      <c r="O28" s="276">
        <v>10453</v>
      </c>
      <c r="P28" s="261">
        <f t="shared" si="0"/>
        <v>10453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10453</v>
      </c>
      <c r="W28" s="283">
        <f t="shared" si="10"/>
        <v>369144.24550999998</v>
      </c>
      <c r="Y28" s="281">
        <f t="shared" si="11"/>
        <v>92.206780392676833</v>
      </c>
      <c r="Z28" s="278">
        <f t="shared" si="12"/>
        <v>386.05134814805939</v>
      </c>
      <c r="AA28" s="279">
        <f t="shared" si="13"/>
        <v>365.90503963683551</v>
      </c>
      <c r="AE28" s="366" t="str">
        <f t="shared" si="3"/>
        <v>686303</v>
      </c>
      <c r="AF28" s="270">
        <v>99</v>
      </c>
      <c r="AG28" s="374">
        <v>26</v>
      </c>
      <c r="AH28" s="375">
        <v>686242</v>
      </c>
      <c r="AI28" s="376">
        <f t="shared" si="4"/>
        <v>686303</v>
      </c>
      <c r="AJ28" s="377">
        <f t="shared" si="5"/>
        <v>61</v>
      </c>
      <c r="AL28" s="370">
        <f t="shared" si="6"/>
        <v>10471</v>
      </c>
      <c r="AM28" s="378">
        <f t="shared" si="6"/>
        <v>10453</v>
      </c>
      <c r="AN28" s="379">
        <f t="shared" si="7"/>
        <v>-18</v>
      </c>
      <c r="AO28" s="380">
        <f t="shared" si="8"/>
        <v>-1.7219936860231513E-3</v>
      </c>
    </row>
    <row r="29" spans="1:41" x14ac:dyDescent="0.2">
      <c r="A29" s="270">
        <v>99</v>
      </c>
      <c r="B29" s="271">
        <v>0.375</v>
      </c>
      <c r="C29" s="272">
        <v>2013</v>
      </c>
      <c r="D29" s="272">
        <v>9</v>
      </c>
      <c r="E29" s="272">
        <v>27</v>
      </c>
      <c r="F29" s="273">
        <v>696756</v>
      </c>
      <c r="G29" s="272">
        <v>0</v>
      </c>
      <c r="H29" s="273">
        <v>849117</v>
      </c>
      <c r="I29" s="272">
        <v>0</v>
      </c>
      <c r="J29" s="272">
        <v>0</v>
      </c>
      <c r="K29" s="272">
        <v>0</v>
      </c>
      <c r="L29" s="274">
        <v>320.29730000000001</v>
      </c>
      <c r="M29" s="273">
        <v>20</v>
      </c>
      <c r="N29" s="275">
        <v>0</v>
      </c>
      <c r="O29" s="276">
        <v>10691</v>
      </c>
      <c r="P29" s="261">
        <f t="shared" si="0"/>
        <v>10691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10691</v>
      </c>
      <c r="W29" s="283">
        <f t="shared" si="10"/>
        <v>377549.13696999999</v>
      </c>
      <c r="Y29" s="281">
        <f t="shared" si="11"/>
        <v>94.306198141979138</v>
      </c>
      <c r="Z29" s="278">
        <f t="shared" si="12"/>
        <v>394.84119038083833</v>
      </c>
      <c r="AA29" s="279">
        <f t="shared" si="13"/>
        <v>374.23617896846918</v>
      </c>
      <c r="AE29" s="366" t="str">
        <f t="shared" si="3"/>
        <v>696756</v>
      </c>
      <c r="AF29" s="270">
        <v>99</v>
      </c>
      <c r="AG29" s="374">
        <v>27</v>
      </c>
      <c r="AH29" s="375">
        <v>696713</v>
      </c>
      <c r="AI29" s="376">
        <f t="shared" si="4"/>
        <v>696756</v>
      </c>
      <c r="AJ29" s="377">
        <f t="shared" si="5"/>
        <v>43</v>
      </c>
      <c r="AL29" s="370">
        <f t="shared" si="6"/>
        <v>10684</v>
      </c>
      <c r="AM29" s="378">
        <f t="shared" si="6"/>
        <v>10691</v>
      </c>
      <c r="AN29" s="379">
        <f t="shared" si="7"/>
        <v>7</v>
      </c>
      <c r="AO29" s="380">
        <f t="shared" si="8"/>
        <v>6.5475633710597697E-4</v>
      </c>
    </row>
    <row r="30" spans="1:41" x14ac:dyDescent="0.2">
      <c r="A30" s="270">
        <v>99</v>
      </c>
      <c r="B30" s="271">
        <v>0.375</v>
      </c>
      <c r="C30" s="272">
        <v>2013</v>
      </c>
      <c r="D30" s="272">
        <v>9</v>
      </c>
      <c r="E30" s="272">
        <v>28</v>
      </c>
      <c r="F30" s="273">
        <v>707447</v>
      </c>
      <c r="G30" s="272">
        <v>0</v>
      </c>
      <c r="H30" s="273">
        <v>849583</v>
      </c>
      <c r="I30" s="272">
        <v>0</v>
      </c>
      <c r="J30" s="272">
        <v>0</v>
      </c>
      <c r="K30" s="272">
        <v>0</v>
      </c>
      <c r="L30" s="274">
        <v>321.71980000000002</v>
      </c>
      <c r="M30" s="273">
        <v>20.2</v>
      </c>
      <c r="N30" s="275">
        <v>0</v>
      </c>
      <c r="O30" s="276">
        <v>10696</v>
      </c>
      <c r="P30" s="261">
        <f t="shared" si="0"/>
        <v>10696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10696</v>
      </c>
      <c r="W30" s="283">
        <f t="shared" si="10"/>
        <v>377725.71032000001</v>
      </c>
      <c r="Y30" s="281">
        <f t="shared" si="11"/>
        <v>94.350303556880462</v>
      </c>
      <c r="Z30" s="278">
        <f t="shared" si="12"/>
        <v>395.0258509319471</v>
      </c>
      <c r="AA30" s="279">
        <f t="shared" si="13"/>
        <v>374.41120290400772</v>
      </c>
      <c r="AE30" s="366" t="str">
        <f t="shared" si="3"/>
        <v>707447</v>
      </c>
      <c r="AF30" s="270">
        <v>99</v>
      </c>
      <c r="AG30" s="374">
        <v>28</v>
      </c>
      <c r="AH30" s="375">
        <v>707397</v>
      </c>
      <c r="AI30" s="376">
        <f t="shared" si="4"/>
        <v>707447</v>
      </c>
      <c r="AJ30" s="377">
        <f t="shared" si="5"/>
        <v>50</v>
      </c>
      <c r="AL30" s="370">
        <f t="shared" si="6"/>
        <v>10705</v>
      </c>
      <c r="AM30" s="378">
        <f t="shared" si="6"/>
        <v>10696</v>
      </c>
      <c r="AN30" s="379">
        <f t="shared" si="7"/>
        <v>-9</v>
      </c>
      <c r="AO30" s="380">
        <f t="shared" si="8"/>
        <v>-8.4143605086013467E-4</v>
      </c>
    </row>
    <row r="31" spans="1:41" x14ac:dyDescent="0.2">
      <c r="A31" s="270">
        <v>99</v>
      </c>
      <c r="B31" s="271">
        <v>0.375</v>
      </c>
      <c r="C31" s="272">
        <v>2013</v>
      </c>
      <c r="D31" s="272">
        <v>9</v>
      </c>
      <c r="E31" s="272">
        <v>29</v>
      </c>
      <c r="F31" s="273">
        <v>718143</v>
      </c>
      <c r="G31" s="272">
        <v>0</v>
      </c>
      <c r="H31" s="273">
        <v>850044</v>
      </c>
      <c r="I31" s="272">
        <v>0</v>
      </c>
      <c r="J31" s="272">
        <v>0</v>
      </c>
      <c r="K31" s="272">
        <v>0</v>
      </c>
      <c r="L31" s="274">
        <v>326.00479999999999</v>
      </c>
      <c r="M31" s="273">
        <v>20.2</v>
      </c>
      <c r="N31" s="275">
        <v>0</v>
      </c>
      <c r="O31" s="276">
        <v>7161</v>
      </c>
      <c r="P31" s="261">
        <f t="shared" si="0"/>
        <v>7161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7161</v>
      </c>
      <c r="W31" s="283">
        <f t="shared" si="10"/>
        <v>252888.35186999998</v>
      </c>
      <c r="Y31" s="281">
        <f t="shared" si="11"/>
        <v>63.167775221654914</v>
      </c>
      <c r="Z31" s="278">
        <f t="shared" si="12"/>
        <v>264.47084129802482</v>
      </c>
      <c r="AA31" s="279">
        <f t="shared" si="13"/>
        <v>250.66928047827216</v>
      </c>
      <c r="AE31" s="366" t="str">
        <f t="shared" si="3"/>
        <v>718143</v>
      </c>
      <c r="AF31" s="270">
        <v>99</v>
      </c>
      <c r="AG31" s="374">
        <v>29</v>
      </c>
      <c r="AH31" s="375">
        <v>718102</v>
      </c>
      <c r="AI31" s="376">
        <f t="shared" si="4"/>
        <v>718143</v>
      </c>
      <c r="AJ31" s="377">
        <f t="shared" si="5"/>
        <v>41</v>
      </c>
      <c r="AL31" s="370">
        <f t="shared" si="6"/>
        <v>7162</v>
      </c>
      <c r="AM31" s="378">
        <f t="shared" si="6"/>
        <v>7161</v>
      </c>
      <c r="AN31" s="379">
        <f t="shared" si="7"/>
        <v>-1</v>
      </c>
      <c r="AO31" s="380">
        <f t="shared" si="8"/>
        <v>-1.3964530093562352E-4</v>
      </c>
    </row>
    <row r="32" spans="1:41" x14ac:dyDescent="0.2">
      <c r="A32" s="270">
        <v>99</v>
      </c>
      <c r="B32" s="271">
        <v>0.375</v>
      </c>
      <c r="C32" s="272">
        <v>2013</v>
      </c>
      <c r="D32" s="272">
        <v>9</v>
      </c>
      <c r="E32" s="272">
        <v>30</v>
      </c>
      <c r="F32" s="273">
        <v>725304</v>
      </c>
      <c r="G32" s="272">
        <v>0</v>
      </c>
      <c r="H32" s="273">
        <v>850352</v>
      </c>
      <c r="I32" s="272">
        <v>0</v>
      </c>
      <c r="J32" s="272">
        <v>0</v>
      </c>
      <c r="K32" s="272">
        <v>0</v>
      </c>
      <c r="L32" s="274">
        <v>326.22739999999999</v>
      </c>
      <c r="M32" s="273">
        <v>20.2</v>
      </c>
      <c r="N32" s="275">
        <v>0</v>
      </c>
      <c r="O32" s="276">
        <v>11003</v>
      </c>
      <c r="P32" s="261">
        <f t="shared" si="0"/>
        <v>11003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11003</v>
      </c>
      <c r="W32" s="283">
        <f t="shared" si="10"/>
        <v>388567.31400999997</v>
      </c>
      <c r="Y32" s="281">
        <f t="shared" si="11"/>
        <v>97.058376031820828</v>
      </c>
      <c r="Z32" s="278">
        <f t="shared" si="12"/>
        <v>406.36400877002751</v>
      </c>
      <c r="AA32" s="279">
        <f t="shared" si="13"/>
        <v>385.157672546073</v>
      </c>
      <c r="AE32" s="366" t="str">
        <f t="shared" si="3"/>
        <v>725304</v>
      </c>
      <c r="AF32" s="270">
        <v>99</v>
      </c>
      <c r="AG32" s="374">
        <v>30</v>
      </c>
      <c r="AH32" s="375">
        <v>725264</v>
      </c>
      <c r="AI32" s="376">
        <f t="shared" si="4"/>
        <v>725304</v>
      </c>
      <c r="AJ32" s="377">
        <f t="shared" si="5"/>
        <v>40</v>
      </c>
      <c r="AL32" s="370">
        <f t="shared" si="6"/>
        <v>-725264</v>
      </c>
      <c r="AM32" s="378">
        <f t="shared" si="6"/>
        <v>11003</v>
      </c>
      <c r="AN32" s="379">
        <f t="shared" si="7"/>
        <v>736267</v>
      </c>
      <c r="AO32" s="380">
        <f t="shared" si="8"/>
        <v>66.915114059801866</v>
      </c>
    </row>
    <row r="33" spans="1:41" ht="13.5" thickBot="1" x14ac:dyDescent="0.25">
      <c r="A33" s="270">
        <v>99</v>
      </c>
      <c r="B33" s="271">
        <v>0.375</v>
      </c>
      <c r="C33" s="272">
        <v>2013</v>
      </c>
      <c r="D33" s="272">
        <v>10</v>
      </c>
      <c r="E33" s="272">
        <v>1</v>
      </c>
      <c r="F33" s="273">
        <v>736307</v>
      </c>
      <c r="G33" s="272">
        <v>0</v>
      </c>
      <c r="H33" s="273">
        <v>850352</v>
      </c>
      <c r="I33" s="272">
        <v>0</v>
      </c>
      <c r="J33" s="272">
        <v>0</v>
      </c>
      <c r="K33" s="272">
        <v>0</v>
      </c>
      <c r="L33" s="274">
        <v>326.22739999999999</v>
      </c>
      <c r="M33" s="273">
        <v>20.2</v>
      </c>
      <c r="N33" s="275">
        <v>0</v>
      </c>
      <c r="O33" s="276">
        <v>0</v>
      </c>
      <c r="P33" s="261">
        <f t="shared" si="0"/>
        <v>-736307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736307</v>
      </c>
      <c r="AF33" s="270"/>
      <c r="AG33" s="374"/>
      <c r="AH33" s="375"/>
      <c r="AI33" s="376">
        <f t="shared" si="4"/>
        <v>736307</v>
      </c>
      <c r="AJ33" s="377">
        <f t="shared" si="5"/>
        <v>736307</v>
      </c>
      <c r="AL33" s="370">
        <f t="shared" si="6"/>
        <v>0</v>
      </c>
      <c r="AM33" s="381">
        <f t="shared" si="6"/>
        <v>-736307</v>
      </c>
      <c r="AN33" s="379">
        <f t="shared" si="7"/>
        <v>-736307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331.15030000000002</v>
      </c>
      <c r="M36" s="303">
        <f>MAX(M3:M34)</f>
        <v>20.7</v>
      </c>
      <c r="N36" s="301" t="s">
        <v>29</v>
      </c>
      <c r="O36" s="303">
        <f>SUM(O3:O33)</f>
        <v>274669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274669</v>
      </c>
      <c r="W36" s="307">
        <f>SUM(W3:W33)</f>
        <v>9699845.0942299999</v>
      </c>
      <c r="Y36" s="308">
        <f>SUM(Y3:Y33)</f>
        <v>2411.3612600756396</v>
      </c>
      <c r="Z36" s="309">
        <f>SUM(Z3:Z33)</f>
        <v>10095.887323684688</v>
      </c>
      <c r="AA36" s="310">
        <f>SUM(AA3:AA33)</f>
        <v>9569.0277188854343</v>
      </c>
      <c r="AF36" s="389" t="s">
        <v>125</v>
      </c>
      <c r="AG36" s="302">
        <f>COUNT(AG3:AG34)</f>
        <v>11</v>
      </c>
      <c r="AJ36" s="390">
        <f>SUM(AJ3:AJ33)</f>
        <v>11181762</v>
      </c>
      <c r="AK36" s="391" t="s">
        <v>93</v>
      </c>
      <c r="AL36" s="392"/>
      <c r="AM36" s="392"/>
      <c r="AN36" s="390">
        <f>SUM(AN3:AN33)</f>
        <v>-9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322.50019677419363</v>
      </c>
      <c r="M37" s="311">
        <f>AVERAGE(M3:M34)</f>
        <v>20.029032258064525</v>
      </c>
      <c r="N37" s="301" t="s">
        <v>89</v>
      </c>
      <c r="O37" s="312">
        <f>O36*35.31467</f>
        <v>9699845.0942299999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20</v>
      </c>
      <c r="AN37" s="395">
        <f>IFERROR(AN36/SUM(AM3:AM33),"")</f>
        <v>1.9495795406790602E-5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317.04180000000002</v>
      </c>
      <c r="M38" s="312">
        <f>MIN(M3:M34)</f>
        <v>14.8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354.75021645161303</v>
      </c>
      <c r="M44" s="319">
        <f>M37*(1+$L$43)</f>
        <v>22.031935483870981</v>
      </c>
    </row>
    <row r="45" spans="1:41" x14ac:dyDescent="0.2">
      <c r="K45" s="318" t="s">
        <v>103</v>
      </c>
      <c r="L45" s="319">
        <f>L37*(1-$L$43)</f>
        <v>290.25017709677428</v>
      </c>
      <c r="M45" s="319">
        <f>M37*(1-$L$43)</f>
        <v>18.026129032258073</v>
      </c>
    </row>
    <row r="47" spans="1:41" x14ac:dyDescent="0.2">
      <c r="A47" s="301" t="s">
        <v>104</v>
      </c>
      <c r="B47" s="320" t="s">
        <v>105</v>
      </c>
    </row>
    <row r="48" spans="1:41" x14ac:dyDescent="0.2">
      <c r="A48" s="301" t="s">
        <v>106</v>
      </c>
      <c r="B48" s="321">
        <v>40583</v>
      </c>
    </row>
  </sheetData>
  <phoneticPr fontId="0" type="noConversion"/>
  <conditionalFormatting sqref="L3:L34">
    <cfRule type="cellIs" dxfId="527" priority="47" stopIfTrue="1" operator="lessThan">
      <formula>$L$45</formula>
    </cfRule>
    <cfRule type="cellIs" dxfId="526" priority="48" stopIfTrue="1" operator="greaterThan">
      <formula>$L$44</formula>
    </cfRule>
  </conditionalFormatting>
  <conditionalFormatting sqref="M3:M34">
    <cfRule type="cellIs" dxfId="525" priority="45" stopIfTrue="1" operator="lessThan">
      <formula>$M$45</formula>
    </cfRule>
    <cfRule type="cellIs" dxfId="524" priority="46" stopIfTrue="1" operator="greaterThan">
      <formula>$M$44</formula>
    </cfRule>
  </conditionalFormatting>
  <conditionalFormatting sqref="O3:O34">
    <cfRule type="cellIs" dxfId="523" priority="44" stopIfTrue="1" operator="lessThan">
      <formula>0</formula>
    </cfRule>
  </conditionalFormatting>
  <conditionalFormatting sqref="O3:O33">
    <cfRule type="cellIs" dxfId="522" priority="43" stopIfTrue="1" operator="lessThan">
      <formula>0</formula>
    </cfRule>
  </conditionalFormatting>
  <conditionalFormatting sqref="O3">
    <cfRule type="cellIs" dxfId="521" priority="42" stopIfTrue="1" operator="notEqual">
      <formula>$P$3</formula>
    </cfRule>
  </conditionalFormatting>
  <conditionalFormatting sqref="O4">
    <cfRule type="cellIs" dxfId="520" priority="41" stopIfTrue="1" operator="notEqual">
      <formula>P$4</formula>
    </cfRule>
  </conditionalFormatting>
  <conditionalFormatting sqref="O5">
    <cfRule type="cellIs" dxfId="519" priority="40" stopIfTrue="1" operator="notEqual">
      <formula>$P$5</formula>
    </cfRule>
  </conditionalFormatting>
  <conditionalFormatting sqref="O6">
    <cfRule type="cellIs" dxfId="518" priority="39" stopIfTrue="1" operator="notEqual">
      <formula>$P$6</formula>
    </cfRule>
  </conditionalFormatting>
  <conditionalFormatting sqref="O7">
    <cfRule type="cellIs" dxfId="517" priority="38" stopIfTrue="1" operator="notEqual">
      <formula>$P$7</formula>
    </cfRule>
  </conditionalFormatting>
  <conditionalFormatting sqref="O8">
    <cfRule type="cellIs" dxfId="516" priority="37" stopIfTrue="1" operator="notEqual">
      <formula>$P$8</formula>
    </cfRule>
  </conditionalFormatting>
  <conditionalFormatting sqref="O9">
    <cfRule type="cellIs" dxfId="515" priority="36" stopIfTrue="1" operator="notEqual">
      <formula>$P$9</formula>
    </cfRule>
  </conditionalFormatting>
  <conditionalFormatting sqref="O10">
    <cfRule type="cellIs" dxfId="514" priority="34" stopIfTrue="1" operator="notEqual">
      <formula>$P$10</formula>
    </cfRule>
    <cfRule type="cellIs" dxfId="513" priority="35" stopIfTrue="1" operator="greaterThan">
      <formula>$P$10</formula>
    </cfRule>
  </conditionalFormatting>
  <conditionalFormatting sqref="O11">
    <cfRule type="cellIs" dxfId="512" priority="32" stopIfTrue="1" operator="notEqual">
      <formula>$P$11</formula>
    </cfRule>
    <cfRule type="cellIs" dxfId="511" priority="33" stopIfTrue="1" operator="greaterThan">
      <formula>$P$11</formula>
    </cfRule>
  </conditionalFormatting>
  <conditionalFormatting sqref="O12">
    <cfRule type="cellIs" dxfId="510" priority="31" stopIfTrue="1" operator="notEqual">
      <formula>$P$12</formula>
    </cfRule>
  </conditionalFormatting>
  <conditionalFormatting sqref="O14">
    <cfRule type="cellIs" dxfId="509" priority="30" stopIfTrue="1" operator="notEqual">
      <formula>$P$14</formula>
    </cfRule>
  </conditionalFormatting>
  <conditionalFormatting sqref="O15">
    <cfRule type="cellIs" dxfId="508" priority="29" stopIfTrue="1" operator="notEqual">
      <formula>$P$15</formula>
    </cfRule>
  </conditionalFormatting>
  <conditionalFormatting sqref="O16">
    <cfRule type="cellIs" dxfId="507" priority="28" stopIfTrue="1" operator="notEqual">
      <formula>$P$16</formula>
    </cfRule>
  </conditionalFormatting>
  <conditionalFormatting sqref="O17">
    <cfRule type="cellIs" dxfId="506" priority="27" stopIfTrue="1" operator="notEqual">
      <formula>$P$17</formula>
    </cfRule>
  </conditionalFormatting>
  <conditionalFormatting sqref="O18">
    <cfRule type="cellIs" dxfId="505" priority="26" stopIfTrue="1" operator="notEqual">
      <formula>$P$18</formula>
    </cfRule>
  </conditionalFormatting>
  <conditionalFormatting sqref="O19">
    <cfRule type="cellIs" dxfId="504" priority="24" stopIfTrue="1" operator="notEqual">
      <formula>$P$19</formula>
    </cfRule>
    <cfRule type="cellIs" dxfId="503" priority="25" stopIfTrue="1" operator="greaterThan">
      <formula>$P$19</formula>
    </cfRule>
  </conditionalFormatting>
  <conditionalFormatting sqref="O20">
    <cfRule type="cellIs" dxfId="502" priority="22" stopIfTrue="1" operator="notEqual">
      <formula>$P$20</formula>
    </cfRule>
    <cfRule type="cellIs" dxfId="501" priority="23" stopIfTrue="1" operator="greaterThan">
      <formula>$P$20</formula>
    </cfRule>
  </conditionalFormatting>
  <conditionalFormatting sqref="O21">
    <cfRule type="cellIs" dxfId="500" priority="21" stopIfTrue="1" operator="notEqual">
      <formula>$P$21</formula>
    </cfRule>
  </conditionalFormatting>
  <conditionalFormatting sqref="O22">
    <cfRule type="cellIs" dxfId="499" priority="20" stopIfTrue="1" operator="notEqual">
      <formula>$P$22</formula>
    </cfRule>
  </conditionalFormatting>
  <conditionalFormatting sqref="O23">
    <cfRule type="cellIs" dxfId="498" priority="19" stopIfTrue="1" operator="notEqual">
      <formula>$P$23</formula>
    </cfRule>
  </conditionalFormatting>
  <conditionalFormatting sqref="O24">
    <cfRule type="cellIs" dxfId="497" priority="17" stopIfTrue="1" operator="notEqual">
      <formula>$P$24</formula>
    </cfRule>
    <cfRule type="cellIs" dxfId="496" priority="18" stopIfTrue="1" operator="greaterThan">
      <formula>$P$24</formula>
    </cfRule>
  </conditionalFormatting>
  <conditionalFormatting sqref="O25">
    <cfRule type="cellIs" dxfId="495" priority="15" stopIfTrue="1" operator="notEqual">
      <formula>$P$25</formula>
    </cfRule>
    <cfRule type="cellIs" dxfId="494" priority="16" stopIfTrue="1" operator="greaterThan">
      <formula>$P$25</formula>
    </cfRule>
  </conditionalFormatting>
  <conditionalFormatting sqref="O26">
    <cfRule type="cellIs" dxfId="493" priority="14" stopIfTrue="1" operator="notEqual">
      <formula>$P$26</formula>
    </cfRule>
  </conditionalFormatting>
  <conditionalFormatting sqref="O27">
    <cfRule type="cellIs" dxfId="492" priority="13" stopIfTrue="1" operator="notEqual">
      <formula>$P$27</formula>
    </cfRule>
  </conditionalFormatting>
  <conditionalFormatting sqref="O28">
    <cfRule type="cellIs" dxfId="491" priority="12" stopIfTrue="1" operator="notEqual">
      <formula>$P$28</formula>
    </cfRule>
  </conditionalFormatting>
  <conditionalFormatting sqref="O29">
    <cfRule type="cellIs" dxfId="490" priority="11" stopIfTrue="1" operator="notEqual">
      <formula>$P$29</formula>
    </cfRule>
  </conditionalFormatting>
  <conditionalFormatting sqref="O30">
    <cfRule type="cellIs" dxfId="489" priority="10" stopIfTrue="1" operator="notEqual">
      <formula>$P$30</formula>
    </cfRule>
  </conditionalFormatting>
  <conditionalFormatting sqref="O31">
    <cfRule type="cellIs" dxfId="488" priority="8" stopIfTrue="1" operator="notEqual">
      <formula>$P$31</formula>
    </cfRule>
    <cfRule type="cellIs" dxfId="487" priority="9" stopIfTrue="1" operator="greaterThan">
      <formula>$P$31</formula>
    </cfRule>
  </conditionalFormatting>
  <conditionalFormatting sqref="O32">
    <cfRule type="cellIs" dxfId="486" priority="6" stopIfTrue="1" operator="notEqual">
      <formula>$P$32</formula>
    </cfRule>
    <cfRule type="cellIs" dxfId="485" priority="7" stopIfTrue="1" operator="greaterThan">
      <formula>$P$32</formula>
    </cfRule>
  </conditionalFormatting>
  <conditionalFormatting sqref="O33">
    <cfRule type="cellIs" dxfId="484" priority="5" stopIfTrue="1" operator="notEqual">
      <formula>$P$33</formula>
    </cfRule>
  </conditionalFormatting>
  <conditionalFormatting sqref="O13">
    <cfRule type="cellIs" dxfId="483" priority="4" stopIfTrue="1" operator="notEqual">
      <formula>$P$13</formula>
    </cfRule>
  </conditionalFormatting>
  <conditionalFormatting sqref="AG3:AG34">
    <cfRule type="cellIs" dxfId="482" priority="3" stopIfTrue="1" operator="notEqual">
      <formula>E3</formula>
    </cfRule>
  </conditionalFormatting>
  <conditionalFormatting sqref="AH3:AH34">
    <cfRule type="cellIs" dxfId="481" priority="2" stopIfTrue="1" operator="notBetween">
      <formula>AI3+$AG$40</formula>
      <formula>AI3-$AG$40</formula>
    </cfRule>
  </conditionalFormatting>
  <conditionalFormatting sqref="AL3:AL33">
    <cfRule type="cellIs" dxfId="48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E32" sqref="E32"/>
    </sheetView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95</v>
      </c>
      <c r="B3" s="255">
        <v>0.375</v>
      </c>
      <c r="C3" s="256">
        <v>2013</v>
      </c>
      <c r="D3" s="256">
        <v>9</v>
      </c>
      <c r="E3" s="256">
        <v>1</v>
      </c>
      <c r="F3" s="257">
        <v>746746</v>
      </c>
      <c r="G3" s="256">
        <v>0</v>
      </c>
      <c r="H3" s="257">
        <v>458399</v>
      </c>
      <c r="I3" s="256">
        <v>0</v>
      </c>
      <c r="J3" s="256">
        <v>0</v>
      </c>
      <c r="K3" s="256">
        <v>0</v>
      </c>
      <c r="L3" s="258">
        <v>328.36369999999999</v>
      </c>
      <c r="M3" s="257">
        <v>17.399999999999999</v>
      </c>
      <c r="N3" s="259">
        <v>0</v>
      </c>
      <c r="O3" s="260">
        <v>2236</v>
      </c>
      <c r="P3" s="261">
        <f>F4-F3</f>
        <v>2236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2236</v>
      </c>
      <c r="W3" s="266">
        <f>V3*35.31467</f>
        <v>78963.602119999996</v>
      </c>
      <c r="X3" s="265"/>
      <c r="Y3" s="267">
        <f>V3*R3/1000000</f>
        <v>19.478818602353972</v>
      </c>
      <c r="Z3" s="268">
        <f>S3*V3/1000000</f>
        <v>81.553917724335605</v>
      </c>
      <c r="AA3" s="269">
        <f>W3*T3/1000000</f>
        <v>77.297980283227901</v>
      </c>
      <c r="AE3" s="366" t="str">
        <f>RIGHT(F3,6)</f>
        <v>746746</v>
      </c>
      <c r="AF3" s="254">
        <v>95</v>
      </c>
      <c r="AG3" s="259">
        <v>1</v>
      </c>
      <c r="AH3" s="367">
        <v>746746</v>
      </c>
      <c r="AI3" s="368">
        <f>IFERROR(AE3*1,0)</f>
        <v>746746</v>
      </c>
      <c r="AJ3" s="369">
        <f>(AI3-AH3)</f>
        <v>0</v>
      </c>
      <c r="AL3" s="370">
        <f>AH4-AH3</f>
        <v>-746746</v>
      </c>
      <c r="AM3" s="371">
        <f>AI4-AI3</f>
        <v>2236</v>
      </c>
      <c r="AN3" s="372">
        <f>(AM3-AL3)</f>
        <v>748982</v>
      </c>
      <c r="AO3" s="373">
        <f>IFERROR(AN3/AM3,"")</f>
        <v>334.96511627906978</v>
      </c>
    </row>
    <row r="4" spans="1:41" x14ac:dyDescent="0.2">
      <c r="A4" s="270">
        <v>95</v>
      </c>
      <c r="B4" s="271">
        <v>0.375</v>
      </c>
      <c r="C4" s="272">
        <v>2013</v>
      </c>
      <c r="D4" s="272">
        <v>9</v>
      </c>
      <c r="E4" s="272">
        <v>2</v>
      </c>
      <c r="F4" s="273">
        <v>748982</v>
      </c>
      <c r="G4" s="272">
        <v>0</v>
      </c>
      <c r="H4" s="273">
        <v>458492</v>
      </c>
      <c r="I4" s="272">
        <v>0</v>
      </c>
      <c r="J4" s="272">
        <v>0</v>
      </c>
      <c r="K4" s="272">
        <v>0</v>
      </c>
      <c r="L4" s="274">
        <v>329.00170000000003</v>
      </c>
      <c r="M4" s="273">
        <v>23.9</v>
      </c>
      <c r="N4" s="275">
        <v>0</v>
      </c>
      <c r="O4" s="276">
        <v>4791</v>
      </c>
      <c r="P4" s="261">
        <f t="shared" ref="P4:P33" si="0">F5-F4</f>
        <v>4791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4791</v>
      </c>
      <c r="W4" s="280">
        <f>V4*35.31467</f>
        <v>169192.58397000001</v>
      </c>
      <c r="X4" s="265"/>
      <c r="Y4" s="281">
        <f>V4*R4/1000000</f>
        <v>41.899735275223115</v>
      </c>
      <c r="Z4" s="278">
        <f>S4*V4/1000000</f>
        <v>175.42581165030413</v>
      </c>
      <c r="AA4" s="279">
        <f>W4*T4/1000000</f>
        <v>166.27111619517152</v>
      </c>
      <c r="AE4" s="366" t="str">
        <f t="shared" ref="AE4:AE34" si="3">RIGHT(F4,6)</f>
        <v>748982</v>
      </c>
      <c r="AF4" s="270"/>
      <c r="AG4" s="374"/>
      <c r="AH4" s="375"/>
      <c r="AI4" s="376">
        <f t="shared" ref="AI4:AI34" si="4">IFERROR(AE4*1,0)</f>
        <v>748982</v>
      </c>
      <c r="AJ4" s="377">
        <f t="shared" ref="AJ4:AJ34" si="5">(AI4-AH4)</f>
        <v>748982</v>
      </c>
      <c r="AL4" s="370">
        <f t="shared" ref="AL4:AM33" si="6">AH5-AH4</f>
        <v>0</v>
      </c>
      <c r="AM4" s="378">
        <f t="shared" si="6"/>
        <v>4791</v>
      </c>
      <c r="AN4" s="379">
        <f t="shared" ref="AN4:AN33" si="7">(AM4-AL4)</f>
        <v>4791</v>
      </c>
      <c r="AO4" s="380">
        <f t="shared" ref="AO4:AO33" si="8">IFERROR(AN4/AM4,"")</f>
        <v>1</v>
      </c>
    </row>
    <row r="5" spans="1:41" x14ac:dyDescent="0.2">
      <c r="A5" s="270">
        <v>95</v>
      </c>
      <c r="B5" s="271">
        <v>0.375</v>
      </c>
      <c r="C5" s="272">
        <v>2013</v>
      </c>
      <c r="D5" s="272">
        <v>9</v>
      </c>
      <c r="E5" s="272">
        <v>3</v>
      </c>
      <c r="F5" s="273">
        <v>753773</v>
      </c>
      <c r="G5" s="272">
        <v>0</v>
      </c>
      <c r="H5" s="273">
        <v>458695</v>
      </c>
      <c r="I5" s="272">
        <v>0</v>
      </c>
      <c r="J5" s="272">
        <v>0</v>
      </c>
      <c r="K5" s="272">
        <v>0</v>
      </c>
      <c r="L5" s="274">
        <v>324.10950000000003</v>
      </c>
      <c r="M5" s="273">
        <v>22.2</v>
      </c>
      <c r="N5" s="275">
        <v>0</v>
      </c>
      <c r="O5" s="276">
        <v>3679</v>
      </c>
      <c r="P5" s="261">
        <f t="shared" si="0"/>
        <v>3679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3679</v>
      </c>
      <c r="W5" s="280">
        <f t="shared" ref="W5:W33" si="10">V5*35.31467</f>
        <v>129922.67092999999</v>
      </c>
      <c r="X5" s="265"/>
      <c r="Y5" s="281">
        <f t="shared" ref="Y5:Y33" si="11">V5*R5/1000000</f>
        <v>32.046556424724059</v>
      </c>
      <c r="Z5" s="278">
        <f t="shared" ref="Z5:Z33" si="12">S5*V5/1000000</f>
        <v>134.17252243903471</v>
      </c>
      <c r="AA5" s="279">
        <f t="shared" ref="AA5:AA33" si="13">W5*T5/1000000</f>
        <v>127.17065327382407</v>
      </c>
      <c r="AE5" s="366" t="str">
        <f t="shared" si="3"/>
        <v>753773</v>
      </c>
      <c r="AF5" s="270"/>
      <c r="AG5" s="374"/>
      <c r="AH5" s="375"/>
      <c r="AI5" s="376">
        <f t="shared" si="4"/>
        <v>753773</v>
      </c>
      <c r="AJ5" s="377">
        <f t="shared" si="5"/>
        <v>753773</v>
      </c>
      <c r="AL5" s="370">
        <f t="shared" si="6"/>
        <v>0</v>
      </c>
      <c r="AM5" s="378">
        <f t="shared" si="6"/>
        <v>3679</v>
      </c>
      <c r="AN5" s="379">
        <f t="shared" si="7"/>
        <v>3679</v>
      </c>
      <c r="AO5" s="380">
        <f t="shared" si="8"/>
        <v>1</v>
      </c>
    </row>
    <row r="6" spans="1:41" x14ac:dyDescent="0.2">
      <c r="A6" s="270">
        <v>95</v>
      </c>
      <c r="B6" s="271">
        <v>0.375</v>
      </c>
      <c r="C6" s="272">
        <v>2013</v>
      </c>
      <c r="D6" s="272">
        <v>9</v>
      </c>
      <c r="E6" s="272">
        <v>4</v>
      </c>
      <c r="F6" s="273">
        <v>757452</v>
      </c>
      <c r="G6" s="272">
        <v>0</v>
      </c>
      <c r="H6" s="273">
        <v>458852</v>
      </c>
      <c r="I6" s="272">
        <v>0</v>
      </c>
      <c r="J6" s="272">
        <v>0</v>
      </c>
      <c r="K6" s="272">
        <v>0</v>
      </c>
      <c r="L6" s="274">
        <v>322.36219999999997</v>
      </c>
      <c r="M6" s="273">
        <v>20.2</v>
      </c>
      <c r="N6" s="275">
        <v>0</v>
      </c>
      <c r="O6" s="276">
        <v>28</v>
      </c>
      <c r="P6" s="261">
        <f t="shared" si="0"/>
        <v>28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28</v>
      </c>
      <c r="W6" s="280">
        <f t="shared" si="10"/>
        <v>988.81075999999996</v>
      </c>
      <c r="X6" s="265"/>
      <c r="Y6" s="281">
        <f t="shared" si="11"/>
        <v>0.24421329428426064</v>
      </c>
      <c r="Z6" s="278">
        <f t="shared" si="12"/>
        <v>1.0224722205093424</v>
      </c>
      <c r="AA6" s="279">
        <f t="shared" si="13"/>
        <v>0.96911392789528039</v>
      </c>
      <c r="AE6" s="366" t="str">
        <f t="shared" si="3"/>
        <v>757452</v>
      </c>
      <c r="AF6" s="270"/>
      <c r="AG6" s="374"/>
      <c r="AH6" s="375"/>
      <c r="AI6" s="376">
        <f t="shared" si="4"/>
        <v>757452</v>
      </c>
      <c r="AJ6" s="377">
        <f t="shared" si="5"/>
        <v>757452</v>
      </c>
      <c r="AL6" s="370">
        <f t="shared" si="6"/>
        <v>0</v>
      </c>
      <c r="AM6" s="378">
        <f t="shared" si="6"/>
        <v>28</v>
      </c>
      <c r="AN6" s="379">
        <f t="shared" si="7"/>
        <v>28</v>
      </c>
      <c r="AO6" s="380">
        <f t="shared" si="8"/>
        <v>1</v>
      </c>
    </row>
    <row r="7" spans="1:41" x14ac:dyDescent="0.2">
      <c r="A7" s="270">
        <v>95</v>
      </c>
      <c r="B7" s="271">
        <v>0.375</v>
      </c>
      <c r="C7" s="272">
        <v>2013</v>
      </c>
      <c r="D7" s="272">
        <v>9</v>
      </c>
      <c r="E7" s="272">
        <v>5</v>
      </c>
      <c r="F7" s="273">
        <v>757480</v>
      </c>
      <c r="G7" s="272">
        <v>0</v>
      </c>
      <c r="H7" s="273">
        <v>458853</v>
      </c>
      <c r="I7" s="272">
        <v>0</v>
      </c>
      <c r="J7" s="272">
        <v>0</v>
      </c>
      <c r="K7" s="272">
        <v>0</v>
      </c>
      <c r="L7" s="274">
        <v>321.899</v>
      </c>
      <c r="M7" s="273">
        <v>18.3</v>
      </c>
      <c r="N7" s="275">
        <v>0</v>
      </c>
      <c r="O7" s="276">
        <v>2384</v>
      </c>
      <c r="P7" s="261">
        <f t="shared" si="0"/>
        <v>2384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2384</v>
      </c>
      <c r="W7" s="280">
        <f t="shared" si="10"/>
        <v>84190.173280000003</v>
      </c>
      <c r="X7" s="265"/>
      <c r="Y7" s="281">
        <f t="shared" si="11"/>
        <v>20.848437502321371</v>
      </c>
      <c r="Z7" s="278">
        <f t="shared" si="12"/>
        <v>87.288238134719109</v>
      </c>
      <c r="AA7" s="279">
        <f t="shared" si="13"/>
        <v>82.733051931383315</v>
      </c>
      <c r="AE7" s="366" t="str">
        <f t="shared" si="3"/>
        <v>757480</v>
      </c>
      <c r="AF7" s="270"/>
      <c r="AG7" s="374"/>
      <c r="AH7" s="375"/>
      <c r="AI7" s="376">
        <f t="shared" si="4"/>
        <v>757480</v>
      </c>
      <c r="AJ7" s="377">
        <f t="shared" si="5"/>
        <v>757480</v>
      </c>
      <c r="AL7" s="370">
        <f t="shared" si="6"/>
        <v>0</v>
      </c>
      <c r="AM7" s="378">
        <f t="shared" si="6"/>
        <v>2384</v>
      </c>
      <c r="AN7" s="379">
        <f t="shared" si="7"/>
        <v>2384</v>
      </c>
      <c r="AO7" s="380">
        <f t="shared" si="8"/>
        <v>1</v>
      </c>
    </row>
    <row r="8" spans="1:41" x14ac:dyDescent="0.2">
      <c r="A8" s="270">
        <v>95</v>
      </c>
      <c r="B8" s="271">
        <v>0.375</v>
      </c>
      <c r="C8" s="272">
        <v>2013</v>
      </c>
      <c r="D8" s="272">
        <v>9</v>
      </c>
      <c r="E8" s="272">
        <v>6</v>
      </c>
      <c r="F8" s="273">
        <v>759864</v>
      </c>
      <c r="G8" s="272">
        <v>0</v>
      </c>
      <c r="H8" s="273">
        <v>458955</v>
      </c>
      <c r="I8" s="272">
        <v>0</v>
      </c>
      <c r="J8" s="272">
        <v>0</v>
      </c>
      <c r="K8" s="272">
        <v>0</v>
      </c>
      <c r="L8" s="274">
        <v>321.49529999999999</v>
      </c>
      <c r="M8" s="273">
        <v>21</v>
      </c>
      <c r="N8" s="275">
        <v>0</v>
      </c>
      <c r="O8" s="276">
        <v>4877</v>
      </c>
      <c r="P8" s="261">
        <f t="shared" si="0"/>
        <v>4877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4877</v>
      </c>
      <c r="W8" s="280">
        <f t="shared" si="10"/>
        <v>172229.64559</v>
      </c>
      <c r="X8" s="265"/>
      <c r="Y8" s="281">
        <f t="shared" si="11"/>
        <v>42.485505135413611</v>
      </c>
      <c r="Z8" s="278">
        <f t="shared" si="12"/>
        <v>177.87831290094965</v>
      </c>
      <c r="AA8" s="279">
        <f t="shared" si="13"/>
        <v>168.59563227737587</v>
      </c>
      <c r="AE8" s="366" t="str">
        <f t="shared" si="3"/>
        <v>759864</v>
      </c>
      <c r="AF8" s="270"/>
      <c r="AG8" s="374"/>
      <c r="AH8" s="375"/>
      <c r="AI8" s="376">
        <f t="shared" si="4"/>
        <v>759864</v>
      </c>
      <c r="AJ8" s="377">
        <f t="shared" si="5"/>
        <v>759864</v>
      </c>
      <c r="AL8" s="370">
        <f t="shared" si="6"/>
        <v>0</v>
      </c>
      <c r="AM8" s="378">
        <f t="shared" si="6"/>
        <v>4877</v>
      </c>
      <c r="AN8" s="379">
        <f t="shared" si="7"/>
        <v>4877</v>
      </c>
      <c r="AO8" s="380">
        <f t="shared" si="8"/>
        <v>1</v>
      </c>
    </row>
    <row r="9" spans="1:41" x14ac:dyDescent="0.2">
      <c r="A9" s="270">
        <v>95</v>
      </c>
      <c r="B9" s="271">
        <v>0.375</v>
      </c>
      <c r="C9" s="272">
        <v>2013</v>
      </c>
      <c r="D9" s="272">
        <v>9</v>
      </c>
      <c r="E9" s="272">
        <v>7</v>
      </c>
      <c r="F9" s="273">
        <v>764741</v>
      </c>
      <c r="G9" s="272">
        <v>0</v>
      </c>
      <c r="H9" s="273">
        <v>459162</v>
      </c>
      <c r="I9" s="272">
        <v>0</v>
      </c>
      <c r="J9" s="272">
        <v>0</v>
      </c>
      <c r="K9" s="272">
        <v>0</v>
      </c>
      <c r="L9" s="274">
        <v>322.52420000000001</v>
      </c>
      <c r="M9" s="273">
        <v>21.7</v>
      </c>
      <c r="N9" s="275">
        <v>0</v>
      </c>
      <c r="O9" s="276">
        <v>1430</v>
      </c>
      <c r="P9" s="261">
        <f t="shared" si="0"/>
        <v>1430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1430</v>
      </c>
      <c r="W9" s="280">
        <f t="shared" si="10"/>
        <v>50499.9781</v>
      </c>
      <c r="X9" s="265"/>
      <c r="Y9" s="281">
        <f t="shared" si="11"/>
        <v>12.467854200778222</v>
      </c>
      <c r="Z9" s="278">
        <f t="shared" si="12"/>
        <v>52.200411967818262</v>
      </c>
      <c r="AA9" s="279">
        <f t="shared" si="13"/>
        <v>49.47630386934501</v>
      </c>
      <c r="AE9" s="366" t="str">
        <f t="shared" si="3"/>
        <v>764741</v>
      </c>
      <c r="AF9" s="270"/>
      <c r="AG9" s="374"/>
      <c r="AH9" s="375"/>
      <c r="AI9" s="376">
        <f t="shared" si="4"/>
        <v>764741</v>
      </c>
      <c r="AJ9" s="377">
        <f t="shared" si="5"/>
        <v>764741</v>
      </c>
      <c r="AL9" s="370">
        <f t="shared" si="6"/>
        <v>0</v>
      </c>
      <c r="AM9" s="378">
        <f t="shared" si="6"/>
        <v>1430</v>
      </c>
      <c r="AN9" s="379">
        <f t="shared" si="7"/>
        <v>1430</v>
      </c>
      <c r="AO9" s="380">
        <f t="shared" si="8"/>
        <v>1</v>
      </c>
    </row>
    <row r="10" spans="1:41" x14ac:dyDescent="0.2">
      <c r="A10" s="270">
        <v>95</v>
      </c>
      <c r="B10" s="271">
        <v>0.375</v>
      </c>
      <c r="C10" s="272">
        <v>2013</v>
      </c>
      <c r="D10" s="272">
        <v>9</v>
      </c>
      <c r="E10" s="272">
        <v>8</v>
      </c>
      <c r="F10" s="273">
        <v>766171</v>
      </c>
      <c r="G10" s="272">
        <v>0</v>
      </c>
      <c r="H10" s="273">
        <v>459222</v>
      </c>
      <c r="I10" s="272">
        <v>0</v>
      </c>
      <c r="J10" s="272">
        <v>0</v>
      </c>
      <c r="K10" s="272">
        <v>0</v>
      </c>
      <c r="L10" s="274">
        <v>329.03370000000001</v>
      </c>
      <c r="M10" s="273">
        <v>17.3</v>
      </c>
      <c r="N10" s="275">
        <v>0</v>
      </c>
      <c r="O10" s="276">
        <v>2288</v>
      </c>
      <c r="P10" s="261">
        <f t="shared" si="0"/>
        <v>2288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2288</v>
      </c>
      <c r="W10" s="280">
        <f t="shared" si="10"/>
        <v>80799.964959999998</v>
      </c>
      <c r="X10" s="265"/>
      <c r="Y10" s="281">
        <f t="shared" si="11"/>
        <v>20.057733209697261</v>
      </c>
      <c r="Z10" s="278">
        <f t="shared" si="12"/>
        <v>83.977717402360497</v>
      </c>
      <c r="AA10" s="279">
        <f t="shared" si="13"/>
        <v>79.595292600653906</v>
      </c>
      <c r="AE10" s="366" t="str">
        <f t="shared" si="3"/>
        <v>766171</v>
      </c>
      <c r="AF10" s="270"/>
      <c r="AG10" s="374"/>
      <c r="AH10" s="375"/>
      <c r="AI10" s="376">
        <f t="shared" si="4"/>
        <v>766171</v>
      </c>
      <c r="AJ10" s="377">
        <f t="shared" si="5"/>
        <v>766171</v>
      </c>
      <c r="AL10" s="370">
        <f t="shared" si="6"/>
        <v>0</v>
      </c>
      <c r="AM10" s="378">
        <f t="shared" si="6"/>
        <v>2288</v>
      </c>
      <c r="AN10" s="379">
        <f t="shared" si="7"/>
        <v>2288</v>
      </c>
      <c r="AO10" s="380">
        <f t="shared" si="8"/>
        <v>1</v>
      </c>
    </row>
    <row r="11" spans="1:41" x14ac:dyDescent="0.2">
      <c r="A11" s="270">
        <v>95</v>
      </c>
      <c r="B11" s="271">
        <v>0.375</v>
      </c>
      <c r="C11" s="272">
        <v>2013</v>
      </c>
      <c r="D11" s="272">
        <v>9</v>
      </c>
      <c r="E11" s="272">
        <v>9</v>
      </c>
      <c r="F11" s="273">
        <v>768459</v>
      </c>
      <c r="G11" s="272">
        <v>0</v>
      </c>
      <c r="H11" s="273">
        <v>459318</v>
      </c>
      <c r="I11" s="272">
        <v>0</v>
      </c>
      <c r="J11" s="272">
        <v>0</v>
      </c>
      <c r="K11" s="272">
        <v>0</v>
      </c>
      <c r="L11" s="274">
        <v>329.1035</v>
      </c>
      <c r="M11" s="273">
        <v>20.399999999999999</v>
      </c>
      <c r="N11" s="275">
        <v>0</v>
      </c>
      <c r="O11" s="276">
        <v>4403</v>
      </c>
      <c r="P11" s="261">
        <f t="shared" si="0"/>
        <v>4403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4403</v>
      </c>
      <c r="W11" s="283">
        <f t="shared" si="10"/>
        <v>155490.49200999999</v>
      </c>
      <c r="Y11" s="281">
        <f t="shared" si="11"/>
        <v>38.455196980656837</v>
      </c>
      <c r="Z11" s="278">
        <f t="shared" si="12"/>
        <v>161.00421871861406</v>
      </c>
      <c r="AA11" s="279">
        <f t="shared" si="13"/>
        <v>152.60212226830001</v>
      </c>
      <c r="AE11" s="366" t="str">
        <f t="shared" si="3"/>
        <v>768459</v>
      </c>
      <c r="AF11" s="270"/>
      <c r="AG11" s="374"/>
      <c r="AH11" s="375"/>
      <c r="AI11" s="376">
        <f t="shared" si="4"/>
        <v>768459</v>
      </c>
      <c r="AJ11" s="377">
        <f t="shared" si="5"/>
        <v>768459</v>
      </c>
      <c r="AL11" s="370">
        <f t="shared" si="6"/>
        <v>0</v>
      </c>
      <c r="AM11" s="378">
        <f t="shared" si="6"/>
        <v>4403</v>
      </c>
      <c r="AN11" s="379">
        <f t="shared" si="7"/>
        <v>4403</v>
      </c>
      <c r="AO11" s="380">
        <f t="shared" si="8"/>
        <v>1</v>
      </c>
    </row>
    <row r="12" spans="1:41" x14ac:dyDescent="0.2">
      <c r="A12" s="270">
        <v>95</v>
      </c>
      <c r="B12" s="271">
        <v>0.375</v>
      </c>
      <c r="C12" s="272">
        <v>2013</v>
      </c>
      <c r="D12" s="272">
        <v>9</v>
      </c>
      <c r="E12" s="272">
        <v>10</v>
      </c>
      <c r="F12" s="273">
        <v>772862</v>
      </c>
      <c r="G12" s="272">
        <v>0</v>
      </c>
      <c r="H12" s="273">
        <v>459505</v>
      </c>
      <c r="I12" s="272">
        <v>0</v>
      </c>
      <c r="J12" s="272">
        <v>0</v>
      </c>
      <c r="K12" s="272">
        <v>0</v>
      </c>
      <c r="L12" s="274">
        <v>322.2629</v>
      </c>
      <c r="M12" s="273">
        <v>21.3</v>
      </c>
      <c r="N12" s="275">
        <v>0</v>
      </c>
      <c r="O12" s="276">
        <v>4387</v>
      </c>
      <c r="P12" s="261">
        <f t="shared" si="0"/>
        <v>4387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4387</v>
      </c>
      <c r="W12" s="283">
        <f t="shared" si="10"/>
        <v>154925.45728999999</v>
      </c>
      <c r="Y12" s="281">
        <f t="shared" si="11"/>
        <v>38.372527573490267</v>
      </c>
      <c r="Z12" s="278">
        <f t="shared" si="12"/>
        <v>160.65809844468907</v>
      </c>
      <c r="AA12" s="279">
        <f t="shared" si="13"/>
        <v>152.27406447713525</v>
      </c>
      <c r="AE12" s="366" t="str">
        <f t="shared" si="3"/>
        <v>772862</v>
      </c>
      <c r="AF12" s="270"/>
      <c r="AG12" s="374"/>
      <c r="AH12" s="375"/>
      <c r="AI12" s="376">
        <f t="shared" si="4"/>
        <v>772862</v>
      </c>
      <c r="AJ12" s="377">
        <f t="shared" si="5"/>
        <v>772862</v>
      </c>
      <c r="AL12" s="370">
        <f t="shared" si="6"/>
        <v>0</v>
      </c>
      <c r="AM12" s="378">
        <f t="shared" si="6"/>
        <v>4387</v>
      </c>
      <c r="AN12" s="379">
        <f t="shared" si="7"/>
        <v>4387</v>
      </c>
      <c r="AO12" s="380">
        <f t="shared" si="8"/>
        <v>1</v>
      </c>
    </row>
    <row r="13" spans="1:41" x14ac:dyDescent="0.2">
      <c r="A13" s="270">
        <v>95</v>
      </c>
      <c r="B13" s="271">
        <v>0.375</v>
      </c>
      <c r="C13" s="272">
        <v>2013</v>
      </c>
      <c r="D13" s="272">
        <v>9</v>
      </c>
      <c r="E13" s="272">
        <v>11</v>
      </c>
      <c r="F13" s="273">
        <v>777249</v>
      </c>
      <c r="G13" s="272">
        <v>0</v>
      </c>
      <c r="H13" s="273">
        <v>459691</v>
      </c>
      <c r="I13" s="272">
        <v>0</v>
      </c>
      <c r="J13" s="272">
        <v>0</v>
      </c>
      <c r="K13" s="272">
        <v>0</v>
      </c>
      <c r="L13" s="274">
        <v>321.99790000000002</v>
      </c>
      <c r="M13" s="273">
        <v>21.5</v>
      </c>
      <c r="N13" s="275">
        <v>0</v>
      </c>
      <c r="O13" s="276">
        <v>4353</v>
      </c>
      <c r="P13" s="261">
        <f t="shared" si="0"/>
        <v>4353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4353</v>
      </c>
      <c r="W13" s="283">
        <f t="shared" si="10"/>
        <v>153724.75850999999</v>
      </c>
      <c r="Y13" s="281">
        <f t="shared" si="11"/>
        <v>38.032236007779311</v>
      </c>
      <c r="Z13" s="278">
        <f t="shared" si="12"/>
        <v>159.23336571737039</v>
      </c>
      <c r="AA13" s="279">
        <f t="shared" si="13"/>
        <v>150.92368223507791</v>
      </c>
      <c r="AE13" s="366" t="str">
        <f t="shared" si="3"/>
        <v>777249</v>
      </c>
      <c r="AF13" s="270"/>
      <c r="AG13" s="374"/>
      <c r="AH13" s="375"/>
      <c r="AI13" s="376">
        <f t="shared" si="4"/>
        <v>777249</v>
      </c>
      <c r="AJ13" s="377">
        <f t="shared" si="5"/>
        <v>777249</v>
      </c>
      <c r="AL13" s="370">
        <f t="shared" si="6"/>
        <v>0</v>
      </c>
      <c r="AM13" s="378">
        <f t="shared" si="6"/>
        <v>4353</v>
      </c>
      <c r="AN13" s="379">
        <f t="shared" si="7"/>
        <v>4353</v>
      </c>
      <c r="AO13" s="380">
        <f t="shared" si="8"/>
        <v>1</v>
      </c>
    </row>
    <row r="14" spans="1:41" x14ac:dyDescent="0.2">
      <c r="A14" s="270">
        <v>95</v>
      </c>
      <c r="B14" s="271">
        <v>0.375</v>
      </c>
      <c r="C14" s="272">
        <v>2013</v>
      </c>
      <c r="D14" s="272">
        <v>9</v>
      </c>
      <c r="E14" s="272">
        <v>12</v>
      </c>
      <c r="F14" s="273">
        <v>781602</v>
      </c>
      <c r="G14" s="272">
        <v>0</v>
      </c>
      <c r="H14" s="273">
        <v>459877</v>
      </c>
      <c r="I14" s="272">
        <v>0</v>
      </c>
      <c r="J14" s="272">
        <v>0</v>
      </c>
      <c r="K14" s="272">
        <v>0</v>
      </c>
      <c r="L14" s="274">
        <v>321.39069999999998</v>
      </c>
      <c r="M14" s="273">
        <v>21.7</v>
      </c>
      <c r="N14" s="275">
        <v>0</v>
      </c>
      <c r="O14" s="276">
        <v>4372</v>
      </c>
      <c r="P14" s="261">
        <f t="shared" si="0"/>
        <v>4372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4372</v>
      </c>
      <c r="W14" s="283">
        <f t="shared" si="10"/>
        <v>154395.73723999999</v>
      </c>
      <c r="Y14" s="281">
        <f t="shared" si="11"/>
        <v>38.415249763641341</v>
      </c>
      <c r="Z14" s="278">
        <f t="shared" si="12"/>
        <v>160.83696771041357</v>
      </c>
      <c r="AA14" s="279">
        <f t="shared" si="13"/>
        <v>152.44359934880117</v>
      </c>
      <c r="AE14" s="366" t="str">
        <f t="shared" si="3"/>
        <v>781602</v>
      </c>
      <c r="AF14" s="270"/>
      <c r="AG14" s="374"/>
      <c r="AH14" s="375"/>
      <c r="AI14" s="376">
        <f t="shared" si="4"/>
        <v>781602</v>
      </c>
      <c r="AJ14" s="377">
        <f t="shared" si="5"/>
        <v>781602</v>
      </c>
      <c r="AL14" s="370">
        <f t="shared" si="6"/>
        <v>0</v>
      </c>
      <c r="AM14" s="378">
        <f t="shared" si="6"/>
        <v>4372</v>
      </c>
      <c r="AN14" s="379">
        <f t="shared" si="7"/>
        <v>4372</v>
      </c>
      <c r="AO14" s="380">
        <f t="shared" si="8"/>
        <v>1</v>
      </c>
    </row>
    <row r="15" spans="1:41" x14ac:dyDescent="0.2">
      <c r="A15" s="270">
        <v>95</v>
      </c>
      <c r="B15" s="271">
        <v>0.375</v>
      </c>
      <c r="C15" s="272">
        <v>2013</v>
      </c>
      <c r="D15" s="272">
        <v>9</v>
      </c>
      <c r="E15" s="272">
        <v>13</v>
      </c>
      <c r="F15" s="273">
        <v>785974</v>
      </c>
      <c r="G15" s="272">
        <v>0</v>
      </c>
      <c r="H15" s="273">
        <v>460063</v>
      </c>
      <c r="I15" s="272">
        <v>0</v>
      </c>
      <c r="J15" s="272">
        <v>0</v>
      </c>
      <c r="K15" s="272">
        <v>0</v>
      </c>
      <c r="L15" s="274">
        <v>322.94310000000002</v>
      </c>
      <c r="M15" s="273">
        <v>21.5</v>
      </c>
      <c r="N15" s="275">
        <v>0</v>
      </c>
      <c r="O15" s="276">
        <v>4330</v>
      </c>
      <c r="P15" s="261">
        <f t="shared" si="0"/>
        <v>4330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4330</v>
      </c>
      <c r="W15" s="283">
        <f t="shared" si="10"/>
        <v>152912.52109999998</v>
      </c>
      <c r="Y15" s="281">
        <f t="shared" si="11"/>
        <v>37.984043131039591</v>
      </c>
      <c r="Z15" s="278">
        <f t="shared" si="12"/>
        <v>159.03159178103655</v>
      </c>
      <c r="AA15" s="279">
        <f t="shared" si="13"/>
        <v>150.73243798602635</v>
      </c>
      <c r="AE15" s="366" t="str">
        <f t="shared" si="3"/>
        <v>785974</v>
      </c>
      <c r="AF15" s="270"/>
      <c r="AG15" s="374"/>
      <c r="AH15" s="375"/>
      <c r="AI15" s="376">
        <f t="shared" si="4"/>
        <v>785974</v>
      </c>
      <c r="AJ15" s="377">
        <f t="shared" si="5"/>
        <v>785974</v>
      </c>
      <c r="AL15" s="370">
        <f t="shared" si="6"/>
        <v>0</v>
      </c>
      <c r="AM15" s="378">
        <f t="shared" si="6"/>
        <v>4330</v>
      </c>
      <c r="AN15" s="379">
        <f t="shared" si="7"/>
        <v>4330</v>
      </c>
      <c r="AO15" s="380">
        <f t="shared" si="8"/>
        <v>1</v>
      </c>
    </row>
    <row r="16" spans="1:41" x14ac:dyDescent="0.2">
      <c r="A16" s="270">
        <v>95</v>
      </c>
      <c r="B16" s="271">
        <v>0.375</v>
      </c>
      <c r="C16" s="272">
        <v>2013</v>
      </c>
      <c r="D16" s="272">
        <v>9</v>
      </c>
      <c r="E16" s="272">
        <v>14</v>
      </c>
      <c r="F16" s="273">
        <v>790304</v>
      </c>
      <c r="G16" s="272">
        <v>0</v>
      </c>
      <c r="H16" s="273">
        <v>460245</v>
      </c>
      <c r="I16" s="272">
        <v>0</v>
      </c>
      <c r="J16" s="272">
        <v>0</v>
      </c>
      <c r="K16" s="272">
        <v>0</v>
      </c>
      <c r="L16" s="274">
        <v>324.11989999999997</v>
      </c>
      <c r="M16" s="273">
        <v>21.1</v>
      </c>
      <c r="N16" s="275">
        <v>0</v>
      </c>
      <c r="O16" s="276">
        <v>952</v>
      </c>
      <c r="P16" s="261">
        <f t="shared" si="0"/>
        <v>952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952</v>
      </c>
      <c r="W16" s="283">
        <f t="shared" si="10"/>
        <v>33619.565840000003</v>
      </c>
      <c r="Y16" s="281">
        <f t="shared" si="11"/>
        <v>8.2484827641110794</v>
      </c>
      <c r="Z16" s="278">
        <f t="shared" si="12"/>
        <v>34.534747636780267</v>
      </c>
      <c r="AA16" s="279">
        <f t="shared" si="13"/>
        <v>32.732532248631962</v>
      </c>
      <c r="AE16" s="366" t="str">
        <f t="shared" si="3"/>
        <v>790304</v>
      </c>
      <c r="AF16" s="270"/>
      <c r="AG16" s="374"/>
      <c r="AH16" s="375"/>
      <c r="AI16" s="376">
        <f t="shared" si="4"/>
        <v>790304</v>
      </c>
      <c r="AJ16" s="377">
        <f t="shared" si="5"/>
        <v>790304</v>
      </c>
      <c r="AL16" s="370">
        <f t="shared" si="6"/>
        <v>0</v>
      </c>
      <c r="AM16" s="378">
        <f t="shared" si="6"/>
        <v>952</v>
      </c>
      <c r="AN16" s="379">
        <f t="shared" si="7"/>
        <v>952</v>
      </c>
      <c r="AO16" s="380">
        <f t="shared" si="8"/>
        <v>1</v>
      </c>
    </row>
    <row r="17" spans="1:41" x14ac:dyDescent="0.2">
      <c r="A17" s="270">
        <v>95</v>
      </c>
      <c r="B17" s="271">
        <v>0.375</v>
      </c>
      <c r="C17" s="272">
        <v>2013</v>
      </c>
      <c r="D17" s="272">
        <v>9</v>
      </c>
      <c r="E17" s="272">
        <v>15</v>
      </c>
      <c r="F17" s="273">
        <v>791256</v>
      </c>
      <c r="G17" s="272">
        <v>0</v>
      </c>
      <c r="H17" s="273">
        <v>460285</v>
      </c>
      <c r="I17" s="272">
        <v>0</v>
      </c>
      <c r="J17" s="272">
        <v>0</v>
      </c>
      <c r="K17" s="272">
        <v>0</v>
      </c>
      <c r="L17" s="274">
        <v>330.45319999999998</v>
      </c>
      <c r="M17" s="273">
        <v>16.100000000000001</v>
      </c>
      <c r="N17" s="275">
        <v>0</v>
      </c>
      <c r="O17" s="276">
        <v>0</v>
      </c>
      <c r="P17" s="261">
        <f t="shared" si="0"/>
        <v>0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0</v>
      </c>
      <c r="W17" s="283">
        <f t="shared" si="10"/>
        <v>0</v>
      </c>
      <c r="Y17" s="281">
        <f t="shared" si="11"/>
        <v>0</v>
      </c>
      <c r="Z17" s="278">
        <f t="shared" si="12"/>
        <v>0</v>
      </c>
      <c r="AA17" s="279">
        <f t="shared" si="13"/>
        <v>0</v>
      </c>
      <c r="AE17" s="366" t="str">
        <f t="shared" si="3"/>
        <v>791256</v>
      </c>
      <c r="AF17" s="270"/>
      <c r="AG17" s="374"/>
      <c r="AH17" s="375"/>
      <c r="AI17" s="376">
        <f t="shared" si="4"/>
        <v>791256</v>
      </c>
      <c r="AJ17" s="377">
        <f t="shared" si="5"/>
        <v>791256</v>
      </c>
      <c r="AL17" s="370">
        <f t="shared" si="6"/>
        <v>0</v>
      </c>
      <c r="AM17" s="378">
        <f t="shared" si="6"/>
        <v>0</v>
      </c>
      <c r="AN17" s="379">
        <f t="shared" si="7"/>
        <v>0</v>
      </c>
      <c r="AO17" s="380" t="str">
        <f t="shared" si="8"/>
        <v/>
      </c>
    </row>
    <row r="18" spans="1:41" x14ac:dyDescent="0.2">
      <c r="A18" s="270">
        <v>95</v>
      </c>
      <c r="B18" s="271">
        <v>0.375</v>
      </c>
      <c r="C18" s="272">
        <v>2013</v>
      </c>
      <c r="D18" s="272">
        <v>9</v>
      </c>
      <c r="E18" s="272">
        <v>16</v>
      </c>
      <c r="F18" s="273">
        <v>791256</v>
      </c>
      <c r="G18" s="272">
        <v>0</v>
      </c>
      <c r="H18" s="273">
        <v>460285</v>
      </c>
      <c r="I18" s="272">
        <v>0</v>
      </c>
      <c r="J18" s="272">
        <v>0</v>
      </c>
      <c r="K18" s="272">
        <v>0</v>
      </c>
      <c r="L18" s="274">
        <v>331.76499999999999</v>
      </c>
      <c r="M18" s="273">
        <v>14.8</v>
      </c>
      <c r="N18" s="275">
        <v>0</v>
      </c>
      <c r="O18" s="276">
        <v>651</v>
      </c>
      <c r="P18" s="261">
        <f t="shared" si="0"/>
        <v>651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651</v>
      </c>
      <c r="W18" s="283">
        <f t="shared" si="10"/>
        <v>22989.850170000002</v>
      </c>
      <c r="Y18" s="281">
        <f t="shared" si="11"/>
        <v>5.7425250201504463</v>
      </c>
      <c r="Z18" s="278">
        <f t="shared" si="12"/>
        <v>24.042803754365892</v>
      </c>
      <c r="AA18" s="279">
        <f t="shared" si="13"/>
        <v>22.788116407115655</v>
      </c>
      <c r="AE18" s="366" t="str">
        <f t="shared" si="3"/>
        <v>791256</v>
      </c>
      <c r="AF18" s="270"/>
      <c r="AG18" s="374"/>
      <c r="AH18" s="375"/>
      <c r="AI18" s="376">
        <f t="shared" si="4"/>
        <v>791256</v>
      </c>
      <c r="AJ18" s="377">
        <f t="shared" si="5"/>
        <v>791256</v>
      </c>
      <c r="AL18" s="370">
        <f t="shared" si="6"/>
        <v>0</v>
      </c>
      <c r="AM18" s="378">
        <f t="shared" si="6"/>
        <v>651</v>
      </c>
      <c r="AN18" s="379">
        <f t="shared" si="7"/>
        <v>651</v>
      </c>
      <c r="AO18" s="380">
        <f t="shared" si="8"/>
        <v>1</v>
      </c>
    </row>
    <row r="19" spans="1:41" x14ac:dyDescent="0.2">
      <c r="A19" s="270">
        <v>95</v>
      </c>
      <c r="B19" s="271">
        <v>0.375</v>
      </c>
      <c r="C19" s="272">
        <v>2013</v>
      </c>
      <c r="D19" s="272">
        <v>9</v>
      </c>
      <c r="E19" s="272">
        <v>17</v>
      </c>
      <c r="F19" s="273">
        <v>791907</v>
      </c>
      <c r="G19" s="272">
        <v>0</v>
      </c>
      <c r="H19" s="273">
        <v>460312</v>
      </c>
      <c r="I19" s="272">
        <v>0</v>
      </c>
      <c r="J19" s="272">
        <v>0</v>
      </c>
      <c r="K19" s="272">
        <v>0</v>
      </c>
      <c r="L19" s="274">
        <v>330.6182</v>
      </c>
      <c r="M19" s="273">
        <v>17</v>
      </c>
      <c r="N19" s="275">
        <v>0</v>
      </c>
      <c r="O19" s="276">
        <v>4369</v>
      </c>
      <c r="P19" s="261">
        <f t="shared" si="0"/>
        <v>4369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4369</v>
      </c>
      <c r="W19" s="283">
        <f t="shared" si="10"/>
        <v>154289.79323000001</v>
      </c>
      <c r="Y19" s="281">
        <f t="shared" si="11"/>
        <v>38.539311540763904</v>
      </c>
      <c r="Z19" s="278">
        <f t="shared" si="12"/>
        <v>161.35638955887032</v>
      </c>
      <c r="AA19" s="279">
        <f t="shared" si="13"/>
        <v>152.93591487356113</v>
      </c>
      <c r="AE19" s="366" t="str">
        <f t="shared" si="3"/>
        <v>791907</v>
      </c>
      <c r="AF19" s="270"/>
      <c r="AG19" s="374"/>
      <c r="AH19" s="375"/>
      <c r="AI19" s="376">
        <f t="shared" si="4"/>
        <v>791907</v>
      </c>
      <c r="AJ19" s="377">
        <f t="shared" si="5"/>
        <v>791907</v>
      </c>
      <c r="AL19" s="370">
        <f t="shared" si="6"/>
        <v>0</v>
      </c>
      <c r="AM19" s="378">
        <f t="shared" si="6"/>
        <v>4369</v>
      </c>
      <c r="AN19" s="379">
        <f t="shared" si="7"/>
        <v>4369</v>
      </c>
      <c r="AO19" s="380">
        <f t="shared" si="8"/>
        <v>1</v>
      </c>
    </row>
    <row r="20" spans="1:41" x14ac:dyDescent="0.2">
      <c r="A20" s="270">
        <v>95</v>
      </c>
      <c r="B20" s="271">
        <v>0.375</v>
      </c>
      <c r="C20" s="272">
        <v>2013</v>
      </c>
      <c r="D20" s="272">
        <v>9</v>
      </c>
      <c r="E20" s="272">
        <v>18</v>
      </c>
      <c r="F20" s="273">
        <v>796276</v>
      </c>
      <c r="G20" s="272">
        <v>0</v>
      </c>
      <c r="H20" s="273">
        <v>460497</v>
      </c>
      <c r="I20" s="272">
        <v>0</v>
      </c>
      <c r="J20" s="272">
        <v>0</v>
      </c>
      <c r="K20" s="272">
        <v>0</v>
      </c>
      <c r="L20" s="274">
        <v>323.9289</v>
      </c>
      <c r="M20" s="273">
        <v>21.1</v>
      </c>
      <c r="N20" s="275">
        <v>0</v>
      </c>
      <c r="O20" s="276">
        <v>4364</v>
      </c>
      <c r="P20" s="261">
        <f t="shared" si="0"/>
        <v>4364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4364</v>
      </c>
      <c r="W20" s="283">
        <f t="shared" si="10"/>
        <v>154113.21987999999</v>
      </c>
      <c r="Y20" s="281">
        <f t="shared" si="11"/>
        <v>38.495206125862587</v>
      </c>
      <c r="Z20" s="278">
        <f t="shared" si="12"/>
        <v>161.17172900776151</v>
      </c>
      <c r="AA20" s="279">
        <f t="shared" si="13"/>
        <v>152.76089093802258</v>
      </c>
      <c r="AE20" s="366" t="str">
        <f t="shared" si="3"/>
        <v>796276</v>
      </c>
      <c r="AF20" s="270"/>
      <c r="AG20" s="374"/>
      <c r="AH20" s="375"/>
      <c r="AI20" s="376">
        <f t="shared" si="4"/>
        <v>796276</v>
      </c>
      <c r="AJ20" s="377">
        <f t="shared" si="5"/>
        <v>796276</v>
      </c>
      <c r="AL20" s="370">
        <f t="shared" si="6"/>
        <v>0</v>
      </c>
      <c r="AM20" s="378">
        <f t="shared" si="6"/>
        <v>4364</v>
      </c>
      <c r="AN20" s="379">
        <f t="shared" si="7"/>
        <v>4364</v>
      </c>
      <c r="AO20" s="380">
        <f t="shared" si="8"/>
        <v>1</v>
      </c>
    </row>
    <row r="21" spans="1:41" x14ac:dyDescent="0.2">
      <c r="A21" s="270">
        <v>95</v>
      </c>
      <c r="B21" s="271">
        <v>0.375</v>
      </c>
      <c r="C21" s="272">
        <v>2013</v>
      </c>
      <c r="D21" s="272">
        <v>9</v>
      </c>
      <c r="E21" s="272">
        <v>19</v>
      </c>
      <c r="F21" s="273">
        <v>800640</v>
      </c>
      <c r="G21" s="272">
        <v>0</v>
      </c>
      <c r="H21" s="273">
        <v>460681</v>
      </c>
      <c r="I21" s="272">
        <v>0</v>
      </c>
      <c r="J21" s="272">
        <v>0</v>
      </c>
      <c r="K21" s="272">
        <v>0</v>
      </c>
      <c r="L21" s="274">
        <v>323.66160000000002</v>
      </c>
      <c r="M21" s="273">
        <v>20.7</v>
      </c>
      <c r="N21" s="275">
        <v>0</v>
      </c>
      <c r="O21" s="276">
        <v>4373</v>
      </c>
      <c r="P21" s="261">
        <f t="shared" si="0"/>
        <v>4373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4373</v>
      </c>
      <c r="W21" s="283">
        <f t="shared" si="10"/>
        <v>154431.05191000001</v>
      </c>
      <c r="Y21" s="281">
        <f t="shared" si="11"/>
        <v>38.574595872684945</v>
      </c>
      <c r="Z21" s="278">
        <f t="shared" si="12"/>
        <v>161.50411799975734</v>
      </c>
      <c r="AA21" s="279">
        <f t="shared" si="13"/>
        <v>153.07593402199194</v>
      </c>
      <c r="AE21" s="366" t="str">
        <f t="shared" si="3"/>
        <v>800640</v>
      </c>
      <c r="AF21" s="270"/>
      <c r="AG21" s="374"/>
      <c r="AH21" s="375"/>
      <c r="AI21" s="376">
        <f t="shared" si="4"/>
        <v>800640</v>
      </c>
      <c r="AJ21" s="377">
        <f t="shared" si="5"/>
        <v>800640</v>
      </c>
      <c r="AL21" s="370">
        <f t="shared" si="6"/>
        <v>0</v>
      </c>
      <c r="AM21" s="378">
        <f t="shared" si="6"/>
        <v>4373</v>
      </c>
      <c r="AN21" s="379">
        <f t="shared" si="7"/>
        <v>4373</v>
      </c>
      <c r="AO21" s="380">
        <f t="shared" si="8"/>
        <v>1</v>
      </c>
    </row>
    <row r="22" spans="1:41" x14ac:dyDescent="0.2">
      <c r="A22" s="270">
        <v>95</v>
      </c>
      <c r="B22" s="271">
        <v>0.375</v>
      </c>
      <c r="C22" s="272">
        <v>2013</v>
      </c>
      <c r="D22" s="272">
        <v>9</v>
      </c>
      <c r="E22" s="272">
        <v>20</v>
      </c>
      <c r="F22" s="273">
        <v>805013</v>
      </c>
      <c r="G22" s="272">
        <v>0</v>
      </c>
      <c r="H22" s="273">
        <v>460866</v>
      </c>
      <c r="I22" s="272">
        <v>0</v>
      </c>
      <c r="J22" s="272">
        <v>0</v>
      </c>
      <c r="K22" s="272">
        <v>0</v>
      </c>
      <c r="L22" s="274">
        <v>322.8528</v>
      </c>
      <c r="M22" s="273">
        <v>21.4</v>
      </c>
      <c r="N22" s="275">
        <v>0</v>
      </c>
      <c r="O22" s="276">
        <v>4383</v>
      </c>
      <c r="P22" s="261">
        <f t="shared" si="0"/>
        <v>4383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4383</v>
      </c>
      <c r="W22" s="283">
        <f t="shared" si="10"/>
        <v>154784.19860999999</v>
      </c>
      <c r="Y22" s="281">
        <f t="shared" si="11"/>
        <v>38.662806702487565</v>
      </c>
      <c r="Z22" s="278">
        <f t="shared" si="12"/>
        <v>161.87343910197495</v>
      </c>
      <c r="AA22" s="279">
        <f t="shared" si="13"/>
        <v>153.42598189306898</v>
      </c>
      <c r="AE22" s="366" t="str">
        <f t="shared" si="3"/>
        <v>805013</v>
      </c>
      <c r="AF22" s="270"/>
      <c r="AG22" s="374"/>
      <c r="AH22" s="375"/>
      <c r="AI22" s="376">
        <f t="shared" si="4"/>
        <v>805013</v>
      </c>
      <c r="AJ22" s="377">
        <f t="shared" si="5"/>
        <v>805013</v>
      </c>
      <c r="AL22" s="370">
        <f t="shared" si="6"/>
        <v>809406</v>
      </c>
      <c r="AM22" s="378">
        <f t="shared" si="6"/>
        <v>4383</v>
      </c>
      <c r="AN22" s="379">
        <f t="shared" si="7"/>
        <v>-805023</v>
      </c>
      <c r="AO22" s="380">
        <f t="shared" si="8"/>
        <v>-183.66940451745378</v>
      </c>
    </row>
    <row r="23" spans="1:41" x14ac:dyDescent="0.2">
      <c r="A23" s="270">
        <v>95</v>
      </c>
      <c r="B23" s="271">
        <v>0.375</v>
      </c>
      <c r="C23" s="272">
        <v>2013</v>
      </c>
      <c r="D23" s="272">
        <v>9</v>
      </c>
      <c r="E23" s="272">
        <v>21</v>
      </c>
      <c r="F23" s="273">
        <v>809396</v>
      </c>
      <c r="G23" s="272">
        <v>0</v>
      </c>
      <c r="H23" s="273">
        <v>461051</v>
      </c>
      <c r="I23" s="272">
        <v>0</v>
      </c>
      <c r="J23" s="272">
        <v>0</v>
      </c>
      <c r="K23" s="272">
        <v>0</v>
      </c>
      <c r="L23" s="274">
        <v>324.32580000000002</v>
      </c>
      <c r="M23" s="273">
        <v>21.1</v>
      </c>
      <c r="N23" s="275">
        <v>0</v>
      </c>
      <c r="O23" s="276">
        <v>1677</v>
      </c>
      <c r="P23" s="261">
        <f t="shared" si="0"/>
        <v>1677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1677</v>
      </c>
      <c r="W23" s="283">
        <f t="shared" si="10"/>
        <v>59222.701589999997</v>
      </c>
      <c r="Y23" s="281">
        <f t="shared" si="11"/>
        <v>14.792956157899075</v>
      </c>
      <c r="Z23" s="278">
        <f t="shared" si="12"/>
        <v>61.935148841891852</v>
      </c>
      <c r="AA23" s="279">
        <f t="shared" si="13"/>
        <v>58.703027979620508</v>
      </c>
      <c r="AE23" s="366" t="str">
        <f t="shared" si="3"/>
        <v>809396</v>
      </c>
      <c r="AF23" s="270">
        <v>95</v>
      </c>
      <c r="AG23" s="374">
        <v>21</v>
      </c>
      <c r="AH23" s="375">
        <v>809406</v>
      </c>
      <c r="AI23" s="376">
        <f t="shared" si="4"/>
        <v>809396</v>
      </c>
      <c r="AJ23" s="377">
        <f t="shared" si="5"/>
        <v>-10</v>
      </c>
      <c r="AL23" s="370">
        <f t="shared" si="6"/>
        <v>6047</v>
      </c>
      <c r="AM23" s="378">
        <f t="shared" si="6"/>
        <v>1677</v>
      </c>
      <c r="AN23" s="379">
        <f t="shared" si="7"/>
        <v>-4370</v>
      </c>
      <c r="AO23" s="380">
        <f t="shared" si="8"/>
        <v>-2.6058437686344664</v>
      </c>
    </row>
    <row r="24" spans="1:41" x14ac:dyDescent="0.2">
      <c r="A24" s="270">
        <v>95</v>
      </c>
      <c r="B24" s="271">
        <v>0.375</v>
      </c>
      <c r="C24" s="272">
        <v>2013</v>
      </c>
      <c r="D24" s="272">
        <v>9</v>
      </c>
      <c r="E24" s="272">
        <v>22</v>
      </c>
      <c r="F24" s="273">
        <v>811073</v>
      </c>
      <c r="G24" s="272">
        <v>0</v>
      </c>
      <c r="H24" s="273">
        <v>461122</v>
      </c>
      <c r="I24" s="272">
        <v>0</v>
      </c>
      <c r="J24" s="272">
        <v>0</v>
      </c>
      <c r="K24" s="272">
        <v>0</v>
      </c>
      <c r="L24" s="274">
        <v>328.12119999999999</v>
      </c>
      <c r="M24" s="273">
        <v>18.2</v>
      </c>
      <c r="N24" s="275">
        <v>0</v>
      </c>
      <c r="O24" s="276">
        <v>0</v>
      </c>
      <c r="P24" s="261">
        <f t="shared" si="0"/>
        <v>0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0</v>
      </c>
      <c r="W24" s="283">
        <f t="shared" si="10"/>
        <v>0</v>
      </c>
      <c r="Y24" s="281">
        <f t="shared" si="11"/>
        <v>0</v>
      </c>
      <c r="Z24" s="278">
        <f t="shared" si="12"/>
        <v>0</v>
      </c>
      <c r="AA24" s="279">
        <f t="shared" si="13"/>
        <v>0</v>
      </c>
      <c r="AE24" s="366" t="str">
        <f t="shared" si="3"/>
        <v>811073</v>
      </c>
      <c r="AF24" s="270">
        <v>95</v>
      </c>
      <c r="AG24" s="374">
        <v>1</v>
      </c>
      <c r="AH24" s="375">
        <v>815453</v>
      </c>
      <c r="AI24" s="376">
        <f t="shared" si="4"/>
        <v>811073</v>
      </c>
      <c r="AJ24" s="377">
        <f t="shared" si="5"/>
        <v>-4380</v>
      </c>
      <c r="AL24" s="370">
        <f t="shared" si="6"/>
        <v>-4380</v>
      </c>
      <c r="AM24" s="378">
        <f t="shared" si="6"/>
        <v>0</v>
      </c>
      <c r="AN24" s="379">
        <f t="shared" si="7"/>
        <v>4380</v>
      </c>
      <c r="AO24" s="380" t="str">
        <f t="shared" si="8"/>
        <v/>
      </c>
    </row>
    <row r="25" spans="1:41" x14ac:dyDescent="0.2">
      <c r="A25" s="270">
        <v>95</v>
      </c>
      <c r="B25" s="271">
        <v>0.375</v>
      </c>
      <c r="C25" s="272">
        <v>2013</v>
      </c>
      <c r="D25" s="272">
        <v>9</v>
      </c>
      <c r="E25" s="272">
        <v>23</v>
      </c>
      <c r="F25" s="273">
        <v>811073</v>
      </c>
      <c r="G25" s="272">
        <v>0</v>
      </c>
      <c r="H25" s="273">
        <v>461122</v>
      </c>
      <c r="I25" s="272">
        <v>0</v>
      </c>
      <c r="J25" s="272">
        <v>0</v>
      </c>
      <c r="K25" s="272">
        <v>0</v>
      </c>
      <c r="L25" s="274">
        <v>327.9554</v>
      </c>
      <c r="M25" s="273">
        <v>18.399999999999999</v>
      </c>
      <c r="N25" s="275">
        <v>0</v>
      </c>
      <c r="O25" s="276">
        <v>43</v>
      </c>
      <c r="P25" s="261">
        <f t="shared" si="0"/>
        <v>43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43</v>
      </c>
      <c r="W25" s="283">
        <f t="shared" si="10"/>
        <v>1518.53081</v>
      </c>
      <c r="Y25" s="281">
        <f t="shared" si="11"/>
        <v>0.37930656815125841</v>
      </c>
      <c r="Z25" s="278">
        <f t="shared" si="12"/>
        <v>1.5880807395356886</v>
      </c>
      <c r="AA25" s="279">
        <f t="shared" si="13"/>
        <v>1.5052058456312951</v>
      </c>
      <c r="AE25" s="366" t="str">
        <f t="shared" si="3"/>
        <v>811073</v>
      </c>
      <c r="AF25" s="270">
        <v>95</v>
      </c>
      <c r="AG25" s="374">
        <v>23</v>
      </c>
      <c r="AH25" s="375">
        <v>811073</v>
      </c>
      <c r="AI25" s="376">
        <f t="shared" si="4"/>
        <v>811073</v>
      </c>
      <c r="AJ25" s="377">
        <f t="shared" si="5"/>
        <v>0</v>
      </c>
      <c r="AL25" s="370">
        <f t="shared" si="6"/>
        <v>44</v>
      </c>
      <c r="AM25" s="378">
        <f t="shared" si="6"/>
        <v>43</v>
      </c>
      <c r="AN25" s="379">
        <f t="shared" si="7"/>
        <v>-1</v>
      </c>
      <c r="AO25" s="380">
        <f t="shared" si="8"/>
        <v>-2.3255813953488372E-2</v>
      </c>
    </row>
    <row r="26" spans="1:41" x14ac:dyDescent="0.2">
      <c r="A26" s="270">
        <v>95</v>
      </c>
      <c r="B26" s="271">
        <v>0.375</v>
      </c>
      <c r="C26" s="272">
        <v>2013</v>
      </c>
      <c r="D26" s="272">
        <v>9</v>
      </c>
      <c r="E26" s="272">
        <v>24</v>
      </c>
      <c r="F26" s="273">
        <v>811116</v>
      </c>
      <c r="G26" s="272">
        <v>0</v>
      </c>
      <c r="H26" s="273">
        <v>461124</v>
      </c>
      <c r="I26" s="272">
        <v>0</v>
      </c>
      <c r="J26" s="272">
        <v>0</v>
      </c>
      <c r="K26" s="272">
        <v>0</v>
      </c>
      <c r="L26" s="274">
        <v>323.79300000000001</v>
      </c>
      <c r="M26" s="273">
        <v>18.600000000000001</v>
      </c>
      <c r="N26" s="275">
        <v>0</v>
      </c>
      <c r="O26" s="276">
        <v>19</v>
      </c>
      <c r="P26" s="261">
        <f t="shared" si="0"/>
        <v>19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19</v>
      </c>
      <c r="W26" s="283">
        <f t="shared" si="10"/>
        <v>670.97873000000004</v>
      </c>
      <c r="Y26" s="281">
        <f t="shared" si="11"/>
        <v>0.16760057662497463</v>
      </c>
      <c r="Z26" s="278">
        <f t="shared" si="12"/>
        <v>0.70171009421344377</v>
      </c>
      <c r="AA26" s="279">
        <f t="shared" si="13"/>
        <v>0.66509095504638627</v>
      </c>
      <c r="AE26" s="366" t="str">
        <f t="shared" si="3"/>
        <v>811116</v>
      </c>
      <c r="AF26" s="270">
        <v>95</v>
      </c>
      <c r="AG26" s="374">
        <v>24</v>
      </c>
      <c r="AH26" s="375">
        <v>811117</v>
      </c>
      <c r="AI26" s="376">
        <f t="shared" si="4"/>
        <v>811116</v>
      </c>
      <c r="AJ26" s="377">
        <f t="shared" si="5"/>
        <v>-1</v>
      </c>
      <c r="AL26" s="370">
        <f t="shared" si="6"/>
        <v>18</v>
      </c>
      <c r="AM26" s="378">
        <f t="shared" si="6"/>
        <v>19</v>
      </c>
      <c r="AN26" s="379">
        <f t="shared" si="7"/>
        <v>1</v>
      </c>
      <c r="AO26" s="380">
        <f t="shared" si="8"/>
        <v>5.2631578947368418E-2</v>
      </c>
    </row>
    <row r="27" spans="1:41" x14ac:dyDescent="0.2">
      <c r="A27" s="270">
        <v>95</v>
      </c>
      <c r="B27" s="271">
        <v>0.375</v>
      </c>
      <c r="C27" s="272">
        <v>2013</v>
      </c>
      <c r="D27" s="272">
        <v>9</v>
      </c>
      <c r="E27" s="272">
        <v>25</v>
      </c>
      <c r="F27" s="273">
        <v>811135</v>
      </c>
      <c r="G27" s="272">
        <v>0</v>
      </c>
      <c r="H27" s="273">
        <v>461125</v>
      </c>
      <c r="I27" s="272">
        <v>0</v>
      </c>
      <c r="J27" s="272">
        <v>0</v>
      </c>
      <c r="K27" s="272">
        <v>0</v>
      </c>
      <c r="L27" s="274">
        <v>323.18</v>
      </c>
      <c r="M27" s="273">
        <v>18.8</v>
      </c>
      <c r="N27" s="275">
        <v>0</v>
      </c>
      <c r="O27" s="276">
        <v>61</v>
      </c>
      <c r="P27" s="261">
        <f t="shared" si="0"/>
        <v>61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61</v>
      </c>
      <c r="W27" s="283">
        <f t="shared" si="10"/>
        <v>2154.1948699999998</v>
      </c>
      <c r="Y27" s="281">
        <f t="shared" si="11"/>
        <v>0.53808606179597129</v>
      </c>
      <c r="Z27" s="278">
        <f t="shared" si="12"/>
        <v>2.2528587235273725</v>
      </c>
      <c r="AA27" s="279">
        <f t="shared" si="13"/>
        <v>2.1352920135699769</v>
      </c>
      <c r="AE27" s="366" t="str">
        <f t="shared" si="3"/>
        <v>811135</v>
      </c>
      <c r="AF27" s="270">
        <v>95</v>
      </c>
      <c r="AG27" s="374">
        <v>25</v>
      </c>
      <c r="AH27" s="375">
        <v>811135</v>
      </c>
      <c r="AI27" s="376">
        <f t="shared" si="4"/>
        <v>811135</v>
      </c>
      <c r="AJ27" s="377">
        <f t="shared" si="5"/>
        <v>0</v>
      </c>
      <c r="AL27" s="370">
        <f t="shared" si="6"/>
        <v>61</v>
      </c>
      <c r="AM27" s="378">
        <f t="shared" si="6"/>
        <v>61</v>
      </c>
      <c r="AN27" s="379">
        <f t="shared" si="7"/>
        <v>0</v>
      </c>
      <c r="AO27" s="380">
        <f t="shared" si="8"/>
        <v>0</v>
      </c>
    </row>
    <row r="28" spans="1:41" x14ac:dyDescent="0.2">
      <c r="A28" s="270">
        <v>95</v>
      </c>
      <c r="B28" s="271">
        <v>0.375</v>
      </c>
      <c r="C28" s="272">
        <v>2013</v>
      </c>
      <c r="D28" s="272">
        <v>9</v>
      </c>
      <c r="E28" s="272">
        <v>26</v>
      </c>
      <c r="F28" s="273">
        <v>811196</v>
      </c>
      <c r="G28" s="272">
        <v>0</v>
      </c>
      <c r="H28" s="273">
        <v>461127</v>
      </c>
      <c r="I28" s="272">
        <v>0</v>
      </c>
      <c r="J28" s="272">
        <v>0</v>
      </c>
      <c r="K28" s="272">
        <v>0</v>
      </c>
      <c r="L28" s="274">
        <v>323.93279999999999</v>
      </c>
      <c r="M28" s="273">
        <v>18.2</v>
      </c>
      <c r="N28" s="275">
        <v>0</v>
      </c>
      <c r="O28" s="276">
        <v>28</v>
      </c>
      <c r="P28" s="261">
        <f t="shared" si="0"/>
        <v>28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28</v>
      </c>
      <c r="W28" s="283">
        <f t="shared" si="10"/>
        <v>988.81075999999996</v>
      </c>
      <c r="Y28" s="281">
        <f t="shared" si="11"/>
        <v>0.24699032344733102</v>
      </c>
      <c r="Z28" s="278">
        <f t="shared" si="12"/>
        <v>1.0340990862092856</v>
      </c>
      <c r="AA28" s="279">
        <f t="shared" si="13"/>
        <v>0.98013403901572704</v>
      </c>
      <c r="AE28" s="366" t="str">
        <f t="shared" si="3"/>
        <v>811196</v>
      </c>
      <c r="AF28" s="270">
        <v>95</v>
      </c>
      <c r="AG28" s="374">
        <v>26</v>
      </c>
      <c r="AH28" s="375">
        <v>811196</v>
      </c>
      <c r="AI28" s="376">
        <f t="shared" si="4"/>
        <v>811196</v>
      </c>
      <c r="AJ28" s="377">
        <f t="shared" si="5"/>
        <v>0</v>
      </c>
      <c r="AL28" s="370">
        <f t="shared" si="6"/>
        <v>28</v>
      </c>
      <c r="AM28" s="378">
        <f t="shared" si="6"/>
        <v>28</v>
      </c>
      <c r="AN28" s="379">
        <f t="shared" si="7"/>
        <v>0</v>
      </c>
      <c r="AO28" s="380">
        <f t="shared" si="8"/>
        <v>0</v>
      </c>
    </row>
    <row r="29" spans="1:41" x14ac:dyDescent="0.2">
      <c r="A29" s="270">
        <v>95</v>
      </c>
      <c r="B29" s="271">
        <v>0.375</v>
      </c>
      <c r="C29" s="272">
        <v>2013</v>
      </c>
      <c r="D29" s="272">
        <v>9</v>
      </c>
      <c r="E29" s="272">
        <v>27</v>
      </c>
      <c r="F29" s="273">
        <v>811224</v>
      </c>
      <c r="G29" s="272">
        <v>0</v>
      </c>
      <c r="H29" s="273">
        <v>461128</v>
      </c>
      <c r="I29" s="272">
        <v>0</v>
      </c>
      <c r="J29" s="272">
        <v>0</v>
      </c>
      <c r="K29" s="272">
        <v>0</v>
      </c>
      <c r="L29" s="274">
        <v>324.09500000000003</v>
      </c>
      <c r="M29" s="273">
        <v>16.3</v>
      </c>
      <c r="N29" s="275">
        <v>0</v>
      </c>
      <c r="O29" s="276">
        <v>63</v>
      </c>
      <c r="P29" s="261">
        <f t="shared" si="0"/>
        <v>63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63</v>
      </c>
      <c r="W29" s="283">
        <f t="shared" si="10"/>
        <v>2224.8242099999998</v>
      </c>
      <c r="Y29" s="281">
        <f t="shared" si="11"/>
        <v>0.55572822775649489</v>
      </c>
      <c r="Z29" s="278">
        <f t="shared" si="12"/>
        <v>2.3267229439708927</v>
      </c>
      <c r="AA29" s="279">
        <f t="shared" si="13"/>
        <v>2.2053015877853857</v>
      </c>
      <c r="AE29" s="366" t="str">
        <f t="shared" si="3"/>
        <v>811224</v>
      </c>
      <c r="AF29" s="270">
        <v>95</v>
      </c>
      <c r="AG29" s="374">
        <v>27</v>
      </c>
      <c r="AH29" s="375">
        <v>811224</v>
      </c>
      <c r="AI29" s="376">
        <f t="shared" si="4"/>
        <v>811224</v>
      </c>
      <c r="AJ29" s="377">
        <f t="shared" si="5"/>
        <v>0</v>
      </c>
      <c r="AL29" s="370">
        <f t="shared" si="6"/>
        <v>63</v>
      </c>
      <c r="AM29" s="378">
        <f t="shared" si="6"/>
        <v>63</v>
      </c>
      <c r="AN29" s="379">
        <f t="shared" si="7"/>
        <v>0</v>
      </c>
      <c r="AO29" s="380">
        <f t="shared" si="8"/>
        <v>0</v>
      </c>
    </row>
    <row r="30" spans="1:41" x14ac:dyDescent="0.2">
      <c r="A30" s="270">
        <v>95</v>
      </c>
      <c r="B30" s="271">
        <v>0.375</v>
      </c>
      <c r="C30" s="272">
        <v>2013</v>
      </c>
      <c r="D30" s="272">
        <v>9</v>
      </c>
      <c r="E30" s="272">
        <v>28</v>
      </c>
      <c r="F30" s="273">
        <v>811287</v>
      </c>
      <c r="G30" s="272">
        <v>0</v>
      </c>
      <c r="H30" s="273">
        <v>461131</v>
      </c>
      <c r="I30" s="272">
        <v>0</v>
      </c>
      <c r="J30" s="272">
        <v>0</v>
      </c>
      <c r="K30" s="272">
        <v>0</v>
      </c>
      <c r="L30" s="274">
        <v>325.38029999999998</v>
      </c>
      <c r="M30" s="273">
        <v>19.5</v>
      </c>
      <c r="N30" s="275">
        <v>0</v>
      </c>
      <c r="O30" s="276">
        <v>8</v>
      </c>
      <c r="P30" s="261">
        <f t="shared" si="0"/>
        <v>8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8</v>
      </c>
      <c r="W30" s="283">
        <f t="shared" si="10"/>
        <v>282.51736</v>
      </c>
      <c r="Y30" s="281">
        <f t="shared" si="11"/>
        <v>7.0568663842094578E-2</v>
      </c>
      <c r="Z30" s="278">
        <f t="shared" si="12"/>
        <v>0.29545688177408164</v>
      </c>
      <c r="AA30" s="279">
        <f t="shared" si="13"/>
        <v>0.28003829686163628</v>
      </c>
      <c r="AE30" s="366" t="str">
        <f t="shared" si="3"/>
        <v>811287</v>
      </c>
      <c r="AF30" s="270">
        <v>95</v>
      </c>
      <c r="AG30" s="374">
        <v>28</v>
      </c>
      <c r="AH30" s="375">
        <v>811287</v>
      </c>
      <c r="AI30" s="376">
        <f t="shared" si="4"/>
        <v>811287</v>
      </c>
      <c r="AJ30" s="377">
        <f t="shared" si="5"/>
        <v>0</v>
      </c>
      <c r="AL30" s="370">
        <f t="shared" si="6"/>
        <v>8</v>
      </c>
      <c r="AM30" s="378">
        <f t="shared" si="6"/>
        <v>8</v>
      </c>
      <c r="AN30" s="379">
        <f t="shared" si="7"/>
        <v>0</v>
      </c>
      <c r="AO30" s="380">
        <f t="shared" si="8"/>
        <v>0</v>
      </c>
    </row>
    <row r="31" spans="1:41" x14ac:dyDescent="0.2">
      <c r="A31" s="270">
        <v>95</v>
      </c>
      <c r="B31" s="271">
        <v>0.375</v>
      </c>
      <c r="C31" s="272">
        <v>2013</v>
      </c>
      <c r="D31" s="272">
        <v>9</v>
      </c>
      <c r="E31" s="272">
        <v>29</v>
      </c>
      <c r="F31" s="273">
        <v>811295</v>
      </c>
      <c r="G31" s="272">
        <v>0</v>
      </c>
      <c r="H31" s="273">
        <v>461131</v>
      </c>
      <c r="I31" s="272">
        <v>0</v>
      </c>
      <c r="J31" s="272">
        <v>0</v>
      </c>
      <c r="K31" s="272">
        <v>0</v>
      </c>
      <c r="L31" s="274">
        <v>328.3141</v>
      </c>
      <c r="M31" s="273">
        <v>20.5</v>
      </c>
      <c r="N31" s="275">
        <v>0</v>
      </c>
      <c r="O31" s="276">
        <v>545</v>
      </c>
      <c r="P31" s="261">
        <f t="shared" si="0"/>
        <v>545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545</v>
      </c>
      <c r="W31" s="283">
        <f t="shared" si="10"/>
        <v>19246.495149999999</v>
      </c>
      <c r="Y31" s="281">
        <f t="shared" si="11"/>
        <v>4.8074902242426933</v>
      </c>
      <c r="Z31" s="278">
        <f t="shared" si="12"/>
        <v>20.128000070859308</v>
      </c>
      <c r="AA31" s="279">
        <f t="shared" si="13"/>
        <v>19.077608973698975</v>
      </c>
      <c r="AE31" s="366" t="str">
        <f t="shared" si="3"/>
        <v>811295</v>
      </c>
      <c r="AF31" s="270">
        <v>95</v>
      </c>
      <c r="AG31" s="374">
        <v>29</v>
      </c>
      <c r="AH31" s="375">
        <v>811295</v>
      </c>
      <c r="AI31" s="376">
        <f t="shared" si="4"/>
        <v>811295</v>
      </c>
      <c r="AJ31" s="377">
        <f t="shared" si="5"/>
        <v>0</v>
      </c>
      <c r="AL31" s="370">
        <f t="shared" si="6"/>
        <v>557</v>
      </c>
      <c r="AM31" s="378">
        <f t="shared" si="6"/>
        <v>545</v>
      </c>
      <c r="AN31" s="379">
        <f t="shared" si="7"/>
        <v>-12</v>
      </c>
      <c r="AO31" s="380">
        <f t="shared" si="8"/>
        <v>-2.2018348623853212E-2</v>
      </c>
    </row>
    <row r="32" spans="1:41" x14ac:dyDescent="0.2">
      <c r="A32" s="270">
        <v>95</v>
      </c>
      <c r="B32" s="271">
        <v>0.375</v>
      </c>
      <c r="C32" s="272">
        <v>2013</v>
      </c>
      <c r="D32" s="272">
        <v>9</v>
      </c>
      <c r="E32" s="272">
        <v>30</v>
      </c>
      <c r="F32" s="273">
        <v>811840</v>
      </c>
      <c r="G32" s="272">
        <v>0</v>
      </c>
      <c r="H32" s="273">
        <v>461154</v>
      </c>
      <c r="I32" s="272">
        <v>0</v>
      </c>
      <c r="J32" s="272">
        <v>0</v>
      </c>
      <c r="K32" s="272">
        <v>0</v>
      </c>
      <c r="L32" s="274">
        <v>328.18049999999999</v>
      </c>
      <c r="M32" s="273">
        <v>21.6</v>
      </c>
      <c r="N32" s="275">
        <v>0</v>
      </c>
      <c r="O32" s="276">
        <v>3613</v>
      </c>
      <c r="P32" s="261">
        <f t="shared" si="0"/>
        <v>3613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3613</v>
      </c>
      <c r="W32" s="283">
        <f t="shared" si="10"/>
        <v>127591.90270999999</v>
      </c>
      <c r="Y32" s="281">
        <f t="shared" si="11"/>
        <v>31.870572807685964</v>
      </c>
      <c r="Z32" s="278">
        <f t="shared" si="12"/>
        <v>133.43571423121961</v>
      </c>
      <c r="AA32" s="279">
        <f t="shared" si="13"/>
        <v>126.47229582013648</v>
      </c>
      <c r="AE32" s="366" t="str">
        <f t="shared" si="3"/>
        <v>811840</v>
      </c>
      <c r="AF32" s="270">
        <v>95</v>
      </c>
      <c r="AG32" s="374">
        <v>30</v>
      </c>
      <c r="AH32" s="375">
        <v>811852</v>
      </c>
      <c r="AI32" s="376">
        <f t="shared" si="4"/>
        <v>811840</v>
      </c>
      <c r="AJ32" s="377">
        <f t="shared" si="5"/>
        <v>-12</v>
      </c>
      <c r="AL32" s="370">
        <f t="shared" si="6"/>
        <v>-811852</v>
      </c>
      <c r="AM32" s="378">
        <f t="shared" si="6"/>
        <v>3613</v>
      </c>
      <c r="AN32" s="379">
        <f t="shared" si="7"/>
        <v>815465</v>
      </c>
      <c r="AO32" s="380">
        <f t="shared" si="8"/>
        <v>225.70301688347632</v>
      </c>
    </row>
    <row r="33" spans="1:41" ht="13.5" thickBot="1" x14ac:dyDescent="0.25">
      <c r="A33" s="270">
        <v>95</v>
      </c>
      <c r="B33" s="271">
        <v>0.375</v>
      </c>
      <c r="C33" s="272">
        <v>2013</v>
      </c>
      <c r="D33" s="272">
        <v>10</v>
      </c>
      <c r="E33" s="272">
        <v>1</v>
      </c>
      <c r="F33" s="273">
        <v>815453</v>
      </c>
      <c r="G33" s="272">
        <v>0</v>
      </c>
      <c r="H33" s="273">
        <v>461154</v>
      </c>
      <c r="I33" s="272">
        <v>0</v>
      </c>
      <c r="J33" s="272">
        <v>0</v>
      </c>
      <c r="K33" s="272">
        <v>0</v>
      </c>
      <c r="L33" s="274">
        <v>328.18049999999999</v>
      </c>
      <c r="M33" s="273">
        <v>21.6</v>
      </c>
      <c r="N33" s="275">
        <v>0</v>
      </c>
      <c r="O33" s="276">
        <v>0</v>
      </c>
      <c r="P33" s="261">
        <f t="shared" si="0"/>
        <v>-815453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815453</v>
      </c>
      <c r="AF33" s="270"/>
      <c r="AG33" s="374"/>
      <c r="AH33" s="375"/>
      <c r="AI33" s="376">
        <f t="shared" si="4"/>
        <v>815453</v>
      </c>
      <c r="AJ33" s="377">
        <f t="shared" si="5"/>
        <v>815453</v>
      </c>
      <c r="AL33" s="370">
        <f t="shared" si="6"/>
        <v>0</v>
      </c>
      <c r="AM33" s="381">
        <f t="shared" si="6"/>
        <v>-815453</v>
      </c>
      <c r="AN33" s="379">
        <f t="shared" si="7"/>
        <v>-815453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331.76499999999999</v>
      </c>
      <c r="M36" s="303">
        <f>MAX(M3:M34)</f>
        <v>23.9</v>
      </c>
      <c r="N36" s="301" t="s">
        <v>29</v>
      </c>
      <c r="O36" s="303">
        <f>SUM(O3:O33)</f>
        <v>68707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68707</v>
      </c>
      <c r="W36" s="307">
        <f>SUM(W3:W33)</f>
        <v>2426365.0316899996</v>
      </c>
      <c r="Y36" s="308">
        <f>SUM(Y3:Y33)</f>
        <v>602.48033473890962</v>
      </c>
      <c r="Z36" s="309">
        <f>SUM(Z3:Z33)</f>
        <v>2522.4646654848666</v>
      </c>
      <c r="AA36" s="310">
        <f>SUM(AA3:AA33)</f>
        <v>2390.8284165679765</v>
      </c>
      <c r="AF36" s="389" t="s">
        <v>125</v>
      </c>
      <c r="AG36" s="302">
        <f>COUNT(AG3:AG34)</f>
        <v>11</v>
      </c>
      <c r="AJ36" s="390">
        <f>SUM(AJ3:AJ33)</f>
        <v>15572311</v>
      </c>
      <c r="AK36" s="391" t="s">
        <v>93</v>
      </c>
      <c r="AL36" s="392"/>
      <c r="AM36" s="392"/>
      <c r="AN36" s="390">
        <f>SUM(AN3:AN33)</f>
        <v>0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325.46276129032253</v>
      </c>
      <c r="M37" s="311">
        <f>AVERAGE(M3:M34)</f>
        <v>19.78709677419355</v>
      </c>
      <c r="N37" s="301" t="s">
        <v>89</v>
      </c>
      <c r="O37" s="312">
        <f>O36*35.31467</f>
        <v>2426365.0316900001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20</v>
      </c>
      <c r="AN37" s="395">
        <f>IFERROR(AN36/SUM(AM3:AM33),"")</f>
        <v>0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321.39069999999998</v>
      </c>
      <c r="M38" s="312">
        <f>MIN(M3:M34)</f>
        <v>14.8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358.0090374193548</v>
      </c>
      <c r="M44" s="319">
        <f>M37*(1+$L$43)</f>
        <v>21.765806451612907</v>
      </c>
    </row>
    <row r="45" spans="1:41" x14ac:dyDescent="0.2">
      <c r="K45" s="318" t="s">
        <v>103</v>
      </c>
      <c r="L45" s="319">
        <f>L37*(1-$L$43)</f>
        <v>292.91648516129027</v>
      </c>
      <c r="M45" s="319">
        <f>M37*(1-$L$43)</f>
        <v>17.808387096774197</v>
      </c>
    </row>
    <row r="47" spans="1:41" x14ac:dyDescent="0.2">
      <c r="A47" s="301" t="s">
        <v>104</v>
      </c>
      <c r="B47" s="320" t="s">
        <v>105</v>
      </c>
    </row>
    <row r="48" spans="1:41" x14ac:dyDescent="0.2">
      <c r="A48" s="301" t="s">
        <v>106</v>
      </c>
      <c r="B48" s="321">
        <v>40583</v>
      </c>
    </row>
  </sheetData>
  <phoneticPr fontId="0" type="noConversion"/>
  <conditionalFormatting sqref="L3:L34">
    <cfRule type="cellIs" dxfId="479" priority="47" stopIfTrue="1" operator="lessThan">
      <formula>$L$45</formula>
    </cfRule>
    <cfRule type="cellIs" dxfId="478" priority="48" stopIfTrue="1" operator="greaterThan">
      <formula>$L$44</formula>
    </cfRule>
  </conditionalFormatting>
  <conditionalFormatting sqref="M3:M34">
    <cfRule type="cellIs" dxfId="477" priority="45" stopIfTrue="1" operator="lessThan">
      <formula>$M$45</formula>
    </cfRule>
    <cfRule type="cellIs" dxfId="476" priority="46" stopIfTrue="1" operator="greaterThan">
      <formula>$M$44</formula>
    </cfRule>
  </conditionalFormatting>
  <conditionalFormatting sqref="O3:O34">
    <cfRule type="cellIs" dxfId="475" priority="44" stopIfTrue="1" operator="lessThan">
      <formula>0</formula>
    </cfRule>
  </conditionalFormatting>
  <conditionalFormatting sqref="O3:O33">
    <cfRule type="cellIs" dxfId="474" priority="43" stopIfTrue="1" operator="lessThan">
      <formula>0</formula>
    </cfRule>
  </conditionalFormatting>
  <conditionalFormatting sqref="O3">
    <cfRule type="cellIs" dxfId="473" priority="42" stopIfTrue="1" operator="notEqual">
      <formula>$P$3</formula>
    </cfRule>
  </conditionalFormatting>
  <conditionalFormatting sqref="O4">
    <cfRule type="cellIs" dxfId="472" priority="41" stopIfTrue="1" operator="notEqual">
      <formula>P$4</formula>
    </cfRule>
  </conditionalFormatting>
  <conditionalFormatting sqref="O5">
    <cfRule type="cellIs" dxfId="471" priority="40" stopIfTrue="1" operator="notEqual">
      <formula>$P$5</formula>
    </cfRule>
  </conditionalFormatting>
  <conditionalFormatting sqref="O6">
    <cfRule type="cellIs" dxfId="470" priority="39" stopIfTrue="1" operator="notEqual">
      <formula>$P$6</formula>
    </cfRule>
  </conditionalFormatting>
  <conditionalFormatting sqref="O7">
    <cfRule type="cellIs" dxfId="469" priority="38" stopIfTrue="1" operator="notEqual">
      <formula>$P$7</formula>
    </cfRule>
  </conditionalFormatting>
  <conditionalFormatting sqref="O8">
    <cfRule type="cellIs" dxfId="468" priority="37" stopIfTrue="1" operator="notEqual">
      <formula>$P$8</formula>
    </cfRule>
  </conditionalFormatting>
  <conditionalFormatting sqref="O9">
    <cfRule type="cellIs" dxfId="467" priority="36" stopIfTrue="1" operator="notEqual">
      <formula>$P$9</formula>
    </cfRule>
  </conditionalFormatting>
  <conditionalFormatting sqref="O10">
    <cfRule type="cellIs" dxfId="466" priority="34" stopIfTrue="1" operator="notEqual">
      <formula>$P$10</formula>
    </cfRule>
    <cfRule type="cellIs" dxfId="465" priority="35" stopIfTrue="1" operator="greaterThan">
      <formula>$P$10</formula>
    </cfRule>
  </conditionalFormatting>
  <conditionalFormatting sqref="O11">
    <cfRule type="cellIs" dxfId="464" priority="32" stopIfTrue="1" operator="notEqual">
      <formula>$P$11</formula>
    </cfRule>
    <cfRule type="cellIs" dxfId="463" priority="33" stopIfTrue="1" operator="greaterThan">
      <formula>$P$11</formula>
    </cfRule>
  </conditionalFormatting>
  <conditionalFormatting sqref="O12">
    <cfRule type="cellIs" dxfId="462" priority="31" stopIfTrue="1" operator="notEqual">
      <formula>$P$12</formula>
    </cfRule>
  </conditionalFormatting>
  <conditionalFormatting sqref="O14">
    <cfRule type="cellIs" dxfId="461" priority="30" stopIfTrue="1" operator="notEqual">
      <formula>$P$14</formula>
    </cfRule>
  </conditionalFormatting>
  <conditionalFormatting sqref="O15">
    <cfRule type="cellIs" dxfId="460" priority="29" stopIfTrue="1" operator="notEqual">
      <formula>$P$15</formula>
    </cfRule>
  </conditionalFormatting>
  <conditionalFormatting sqref="O16">
    <cfRule type="cellIs" dxfId="459" priority="28" stopIfTrue="1" operator="notEqual">
      <formula>$P$16</formula>
    </cfRule>
  </conditionalFormatting>
  <conditionalFormatting sqref="O17">
    <cfRule type="cellIs" dxfId="458" priority="27" stopIfTrue="1" operator="notEqual">
      <formula>$P$17</formula>
    </cfRule>
  </conditionalFormatting>
  <conditionalFormatting sqref="O18">
    <cfRule type="cellIs" dxfId="457" priority="26" stopIfTrue="1" operator="notEqual">
      <formula>$P$18</formula>
    </cfRule>
  </conditionalFormatting>
  <conditionalFormatting sqref="O19">
    <cfRule type="cellIs" dxfId="456" priority="24" stopIfTrue="1" operator="notEqual">
      <formula>$P$19</formula>
    </cfRule>
    <cfRule type="cellIs" dxfId="455" priority="25" stopIfTrue="1" operator="greaterThan">
      <formula>$P$19</formula>
    </cfRule>
  </conditionalFormatting>
  <conditionalFormatting sqref="O20">
    <cfRule type="cellIs" dxfId="454" priority="22" stopIfTrue="1" operator="notEqual">
      <formula>$P$20</formula>
    </cfRule>
    <cfRule type="cellIs" dxfId="453" priority="23" stopIfTrue="1" operator="greaterThan">
      <formula>$P$20</formula>
    </cfRule>
  </conditionalFormatting>
  <conditionalFormatting sqref="O21">
    <cfRule type="cellIs" dxfId="452" priority="21" stopIfTrue="1" operator="notEqual">
      <formula>$P$21</formula>
    </cfRule>
  </conditionalFormatting>
  <conditionalFormatting sqref="O22">
    <cfRule type="cellIs" dxfId="451" priority="20" stopIfTrue="1" operator="notEqual">
      <formula>$P$22</formula>
    </cfRule>
  </conditionalFormatting>
  <conditionalFormatting sqref="O23">
    <cfRule type="cellIs" dxfId="450" priority="19" stopIfTrue="1" operator="notEqual">
      <formula>$P$23</formula>
    </cfRule>
  </conditionalFormatting>
  <conditionalFormatting sqref="O24">
    <cfRule type="cellIs" dxfId="449" priority="17" stopIfTrue="1" operator="notEqual">
      <formula>$P$24</formula>
    </cfRule>
    <cfRule type="cellIs" dxfId="448" priority="18" stopIfTrue="1" operator="greaterThan">
      <formula>$P$24</formula>
    </cfRule>
  </conditionalFormatting>
  <conditionalFormatting sqref="O25">
    <cfRule type="cellIs" dxfId="447" priority="15" stopIfTrue="1" operator="notEqual">
      <formula>$P$25</formula>
    </cfRule>
    <cfRule type="cellIs" dxfId="446" priority="16" stopIfTrue="1" operator="greaterThan">
      <formula>$P$25</formula>
    </cfRule>
  </conditionalFormatting>
  <conditionalFormatting sqref="O26">
    <cfRule type="cellIs" dxfId="445" priority="14" stopIfTrue="1" operator="notEqual">
      <formula>$P$26</formula>
    </cfRule>
  </conditionalFormatting>
  <conditionalFormatting sqref="O27">
    <cfRule type="cellIs" dxfId="444" priority="13" stopIfTrue="1" operator="notEqual">
      <formula>$P$27</formula>
    </cfRule>
  </conditionalFormatting>
  <conditionalFormatting sqref="O28">
    <cfRule type="cellIs" dxfId="443" priority="12" stopIfTrue="1" operator="notEqual">
      <formula>$P$28</formula>
    </cfRule>
  </conditionalFormatting>
  <conditionalFormatting sqref="O29">
    <cfRule type="cellIs" dxfId="442" priority="11" stopIfTrue="1" operator="notEqual">
      <formula>$P$29</formula>
    </cfRule>
  </conditionalFormatting>
  <conditionalFormatting sqref="O30">
    <cfRule type="cellIs" dxfId="441" priority="10" stopIfTrue="1" operator="notEqual">
      <formula>$P$30</formula>
    </cfRule>
  </conditionalFormatting>
  <conditionalFormatting sqref="O31">
    <cfRule type="cellIs" dxfId="440" priority="8" stopIfTrue="1" operator="notEqual">
      <formula>$P$31</formula>
    </cfRule>
    <cfRule type="cellIs" dxfId="439" priority="9" stopIfTrue="1" operator="greaterThan">
      <formula>$P$31</formula>
    </cfRule>
  </conditionalFormatting>
  <conditionalFormatting sqref="O32">
    <cfRule type="cellIs" dxfId="438" priority="6" stopIfTrue="1" operator="notEqual">
      <formula>$P$32</formula>
    </cfRule>
    <cfRule type="cellIs" dxfId="437" priority="7" stopIfTrue="1" operator="greaterThan">
      <formula>$P$32</formula>
    </cfRule>
  </conditionalFormatting>
  <conditionalFormatting sqref="O33">
    <cfRule type="cellIs" dxfId="436" priority="5" stopIfTrue="1" operator="notEqual">
      <formula>$P$33</formula>
    </cfRule>
  </conditionalFormatting>
  <conditionalFormatting sqref="O13">
    <cfRule type="cellIs" dxfId="435" priority="4" stopIfTrue="1" operator="notEqual">
      <formula>$P$13</formula>
    </cfRule>
  </conditionalFormatting>
  <conditionalFormatting sqref="AG3:AG34">
    <cfRule type="cellIs" dxfId="434" priority="3" stopIfTrue="1" operator="notEqual">
      <formula>E3</formula>
    </cfRule>
  </conditionalFormatting>
  <conditionalFormatting sqref="AH3:AH34">
    <cfRule type="cellIs" dxfId="433" priority="2" stopIfTrue="1" operator="notBetween">
      <formula>AI3+$AG$40</formula>
      <formula>AI3-$AG$40</formula>
    </cfRule>
  </conditionalFormatting>
  <conditionalFormatting sqref="AL3:AL33">
    <cfRule type="cellIs" dxfId="43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1" sqref="F31"/>
    </sheetView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93</v>
      </c>
      <c r="B3" s="255">
        <v>0.375</v>
      </c>
      <c r="C3" s="256">
        <v>2013</v>
      </c>
      <c r="D3" s="256">
        <v>9</v>
      </c>
      <c r="E3" s="256">
        <v>1</v>
      </c>
      <c r="F3" s="257">
        <v>387836</v>
      </c>
      <c r="G3" s="256">
        <v>0</v>
      </c>
      <c r="H3" s="257">
        <v>198617</v>
      </c>
      <c r="I3" s="256">
        <v>0</v>
      </c>
      <c r="J3" s="256">
        <v>0</v>
      </c>
      <c r="K3" s="256">
        <v>0</v>
      </c>
      <c r="L3" s="258">
        <v>328.78410000000002</v>
      </c>
      <c r="M3" s="257">
        <v>11.8</v>
      </c>
      <c r="N3" s="259">
        <v>0</v>
      </c>
      <c r="O3" s="260">
        <v>723</v>
      </c>
      <c r="P3" s="261">
        <f>F4-F3</f>
        <v>723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723</v>
      </c>
      <c r="W3" s="266">
        <f>V3*35.31467</f>
        <v>25532.506409999998</v>
      </c>
      <c r="X3" s="265"/>
      <c r="Y3" s="267">
        <f>V3*R3/1000000</f>
        <v>6.2983836536234001</v>
      </c>
      <c r="Z3" s="268">
        <f>S3*V3/1000000</f>
        <v>26.37007268099045</v>
      </c>
      <c r="AA3" s="269">
        <f>W3*T3/1000000</f>
        <v>24.99393548514033</v>
      </c>
      <c r="AE3" s="366" t="str">
        <f>RIGHT(F3,6)</f>
        <v>387836</v>
      </c>
      <c r="AF3" s="254">
        <v>93</v>
      </c>
      <c r="AG3" s="259">
        <v>1</v>
      </c>
      <c r="AH3" s="367">
        <v>387836</v>
      </c>
      <c r="AI3" s="368">
        <f>IFERROR(AE3*1,0)</f>
        <v>387836</v>
      </c>
      <c r="AJ3" s="369">
        <f>(AI3-AH3)</f>
        <v>0</v>
      </c>
      <c r="AL3" s="370">
        <f>AH4-AH3</f>
        <v>-387836</v>
      </c>
      <c r="AM3" s="371">
        <f>AI4-AI3</f>
        <v>723</v>
      </c>
      <c r="AN3" s="372">
        <f>(AM3-AL3)</f>
        <v>388559</v>
      </c>
      <c r="AO3" s="373">
        <f>IFERROR(AN3/AM3,"")</f>
        <v>537.42600276625171</v>
      </c>
    </row>
    <row r="4" spans="1:41" x14ac:dyDescent="0.2">
      <c r="A4" s="270">
        <v>93</v>
      </c>
      <c r="B4" s="271">
        <v>0.375</v>
      </c>
      <c r="C4" s="272">
        <v>2013</v>
      </c>
      <c r="D4" s="272">
        <v>9</v>
      </c>
      <c r="E4" s="272">
        <v>2</v>
      </c>
      <c r="F4" s="273">
        <v>388559</v>
      </c>
      <c r="G4" s="272">
        <v>0</v>
      </c>
      <c r="H4" s="273">
        <v>198647</v>
      </c>
      <c r="I4" s="272">
        <v>0</v>
      </c>
      <c r="J4" s="272">
        <v>0</v>
      </c>
      <c r="K4" s="272">
        <v>0</v>
      </c>
      <c r="L4" s="274">
        <v>329.26620000000003</v>
      </c>
      <c r="M4" s="273">
        <v>12.9</v>
      </c>
      <c r="N4" s="275">
        <v>0</v>
      </c>
      <c r="O4" s="276">
        <v>3121</v>
      </c>
      <c r="P4" s="261">
        <f t="shared" ref="P4:P33" si="0">F5-F4</f>
        <v>3121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3121</v>
      </c>
      <c r="W4" s="280">
        <f>V4*35.31467</f>
        <v>110217.08507</v>
      </c>
      <c r="X4" s="265"/>
      <c r="Y4" s="281">
        <f>V4*R4/1000000</f>
        <v>27.294734667913033</v>
      </c>
      <c r="Z4" s="278">
        <f>S4*V4/1000000</f>
        <v>114.27759510761828</v>
      </c>
      <c r="AA4" s="279">
        <f>W4*T4/1000000</f>
        <v>108.31395400649765</v>
      </c>
      <c r="AE4" s="366" t="str">
        <f t="shared" ref="AE4:AE34" si="3">RIGHT(F4,6)</f>
        <v>388559</v>
      </c>
      <c r="AF4" s="270"/>
      <c r="AG4" s="374"/>
      <c r="AH4" s="375"/>
      <c r="AI4" s="376">
        <f t="shared" ref="AI4:AI34" si="4">IFERROR(AE4*1,0)</f>
        <v>388559</v>
      </c>
      <c r="AJ4" s="377">
        <f t="shared" ref="AJ4:AJ34" si="5">(AI4-AH4)</f>
        <v>388559</v>
      </c>
      <c r="AL4" s="370">
        <f t="shared" ref="AL4:AM33" si="6">AH5-AH4</f>
        <v>0</v>
      </c>
      <c r="AM4" s="378">
        <f t="shared" si="6"/>
        <v>3121</v>
      </c>
      <c r="AN4" s="379">
        <f t="shared" ref="AN4:AN33" si="7">(AM4-AL4)</f>
        <v>3121</v>
      </c>
      <c r="AO4" s="380">
        <f t="shared" ref="AO4:AO33" si="8">IFERROR(AN4/AM4,"")</f>
        <v>1</v>
      </c>
    </row>
    <row r="5" spans="1:41" x14ac:dyDescent="0.2">
      <c r="A5" s="270">
        <v>93</v>
      </c>
      <c r="B5" s="271">
        <v>0.375</v>
      </c>
      <c r="C5" s="272">
        <v>2013</v>
      </c>
      <c r="D5" s="272">
        <v>9</v>
      </c>
      <c r="E5" s="272">
        <v>3</v>
      </c>
      <c r="F5" s="273">
        <v>391680</v>
      </c>
      <c r="G5" s="272">
        <v>0</v>
      </c>
      <c r="H5" s="273">
        <v>198777</v>
      </c>
      <c r="I5" s="272">
        <v>0</v>
      </c>
      <c r="J5" s="272">
        <v>0</v>
      </c>
      <c r="K5" s="272">
        <v>0</v>
      </c>
      <c r="L5" s="274">
        <v>324.50869999999998</v>
      </c>
      <c r="M5" s="273">
        <v>11.5</v>
      </c>
      <c r="N5" s="275">
        <v>0</v>
      </c>
      <c r="O5" s="276">
        <v>2199</v>
      </c>
      <c r="P5" s="261">
        <f t="shared" si="0"/>
        <v>2199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2199</v>
      </c>
      <c r="W5" s="280">
        <f t="shared" ref="W5:W33" si="10">V5*35.31467</f>
        <v>77656.959329999998</v>
      </c>
      <c r="X5" s="265"/>
      <c r="Y5" s="281">
        <f t="shared" ref="Y5:Y33" si="11">V5*R5/1000000</f>
        <v>19.15476422342164</v>
      </c>
      <c r="Z5" s="278">
        <f t="shared" ref="Z5:Z33" si="12">S5*V5/1000000</f>
        <v>80.197166850621727</v>
      </c>
      <c r="AA5" s="279">
        <f t="shared" ref="AA5:AA33" si="13">W5*T5/1000000</f>
        <v>76.012032223196286</v>
      </c>
      <c r="AE5" s="366" t="str">
        <f t="shared" si="3"/>
        <v>391680</v>
      </c>
      <c r="AF5" s="270"/>
      <c r="AG5" s="374"/>
      <c r="AH5" s="375"/>
      <c r="AI5" s="376">
        <f t="shared" si="4"/>
        <v>391680</v>
      </c>
      <c r="AJ5" s="377">
        <f t="shared" si="5"/>
        <v>391680</v>
      </c>
      <c r="AL5" s="370">
        <f t="shared" si="6"/>
        <v>0</v>
      </c>
      <c r="AM5" s="378">
        <f t="shared" si="6"/>
        <v>2199</v>
      </c>
      <c r="AN5" s="379">
        <f t="shared" si="7"/>
        <v>2199</v>
      </c>
      <c r="AO5" s="380">
        <f t="shared" si="8"/>
        <v>1</v>
      </c>
    </row>
    <row r="6" spans="1:41" x14ac:dyDescent="0.2">
      <c r="A6" s="270">
        <v>93</v>
      </c>
      <c r="B6" s="271">
        <v>0.375</v>
      </c>
      <c r="C6" s="272">
        <v>2013</v>
      </c>
      <c r="D6" s="272">
        <v>9</v>
      </c>
      <c r="E6" s="272">
        <v>4</v>
      </c>
      <c r="F6" s="273">
        <v>393879</v>
      </c>
      <c r="G6" s="272">
        <v>0</v>
      </c>
      <c r="H6" s="273">
        <v>198869</v>
      </c>
      <c r="I6" s="272">
        <v>0</v>
      </c>
      <c r="J6" s="272">
        <v>0</v>
      </c>
      <c r="K6" s="272">
        <v>0</v>
      </c>
      <c r="L6" s="274">
        <v>322.98390000000001</v>
      </c>
      <c r="M6" s="273">
        <v>10.9</v>
      </c>
      <c r="N6" s="275">
        <v>0</v>
      </c>
      <c r="O6" s="276">
        <v>3357</v>
      </c>
      <c r="P6" s="261">
        <f t="shared" si="0"/>
        <v>3357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3357</v>
      </c>
      <c r="W6" s="280">
        <f t="shared" si="10"/>
        <v>118551.34719</v>
      </c>
      <c r="X6" s="265"/>
      <c r="Y6" s="281">
        <f t="shared" si="11"/>
        <v>29.27942960400939</v>
      </c>
      <c r="Z6" s="278">
        <f t="shared" si="12"/>
        <v>122.58711586606651</v>
      </c>
      <c r="AA6" s="279">
        <f t="shared" si="13"/>
        <v>116.18983771230201</v>
      </c>
      <c r="AE6" s="366" t="str">
        <f t="shared" si="3"/>
        <v>393879</v>
      </c>
      <c r="AF6" s="270"/>
      <c r="AG6" s="374"/>
      <c r="AH6" s="375"/>
      <c r="AI6" s="376">
        <f t="shared" si="4"/>
        <v>393879</v>
      </c>
      <c r="AJ6" s="377">
        <f t="shared" si="5"/>
        <v>393879</v>
      </c>
      <c r="AL6" s="370">
        <f t="shared" si="6"/>
        <v>0</v>
      </c>
      <c r="AM6" s="378">
        <f t="shared" si="6"/>
        <v>3357</v>
      </c>
      <c r="AN6" s="379">
        <f t="shared" si="7"/>
        <v>3357</v>
      </c>
      <c r="AO6" s="380">
        <f t="shared" si="8"/>
        <v>1</v>
      </c>
    </row>
    <row r="7" spans="1:41" x14ac:dyDescent="0.2">
      <c r="A7" s="270">
        <v>93</v>
      </c>
      <c r="B7" s="271">
        <v>0.375</v>
      </c>
      <c r="C7" s="272">
        <v>2013</v>
      </c>
      <c r="D7" s="272">
        <v>9</v>
      </c>
      <c r="E7" s="272">
        <v>5</v>
      </c>
      <c r="F7" s="273">
        <v>397236</v>
      </c>
      <c r="G7" s="272">
        <v>0</v>
      </c>
      <c r="H7" s="273">
        <v>199010</v>
      </c>
      <c r="I7" s="272">
        <v>0</v>
      </c>
      <c r="J7" s="272">
        <v>0</v>
      </c>
      <c r="K7" s="272">
        <v>0</v>
      </c>
      <c r="L7" s="274">
        <v>322.27350000000001</v>
      </c>
      <c r="M7" s="273">
        <v>11.9</v>
      </c>
      <c r="N7" s="275">
        <v>0</v>
      </c>
      <c r="O7" s="276">
        <v>1968</v>
      </c>
      <c r="P7" s="261">
        <f t="shared" si="0"/>
        <v>1968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1968</v>
      </c>
      <c r="W7" s="280">
        <f t="shared" si="10"/>
        <v>69499.270560000004</v>
      </c>
      <c r="X7" s="265"/>
      <c r="Y7" s="281">
        <f t="shared" si="11"/>
        <v>17.21045511936596</v>
      </c>
      <c r="Z7" s="278">
        <f t="shared" si="12"/>
        <v>72.056733493761399</v>
      </c>
      <c r="AA7" s="279">
        <f t="shared" si="13"/>
        <v>68.296411997047969</v>
      </c>
      <c r="AE7" s="366" t="str">
        <f t="shared" si="3"/>
        <v>397236</v>
      </c>
      <c r="AF7" s="270"/>
      <c r="AG7" s="374"/>
      <c r="AH7" s="375"/>
      <c r="AI7" s="376">
        <f t="shared" si="4"/>
        <v>397236</v>
      </c>
      <c r="AJ7" s="377">
        <f t="shared" si="5"/>
        <v>397236</v>
      </c>
      <c r="AL7" s="370">
        <f t="shared" si="6"/>
        <v>0</v>
      </c>
      <c r="AM7" s="378">
        <f t="shared" si="6"/>
        <v>1968</v>
      </c>
      <c r="AN7" s="379">
        <f t="shared" si="7"/>
        <v>1968</v>
      </c>
      <c r="AO7" s="380">
        <f t="shared" si="8"/>
        <v>1</v>
      </c>
    </row>
    <row r="8" spans="1:41" x14ac:dyDescent="0.2">
      <c r="A8" s="270">
        <v>93</v>
      </c>
      <c r="B8" s="271">
        <v>0.375</v>
      </c>
      <c r="C8" s="272">
        <v>2013</v>
      </c>
      <c r="D8" s="272">
        <v>9</v>
      </c>
      <c r="E8" s="272">
        <v>6</v>
      </c>
      <c r="F8" s="273">
        <v>399204</v>
      </c>
      <c r="G8" s="272">
        <v>0</v>
      </c>
      <c r="H8" s="273">
        <v>199093</v>
      </c>
      <c r="I8" s="272">
        <v>0</v>
      </c>
      <c r="J8" s="272">
        <v>0</v>
      </c>
      <c r="K8" s="272">
        <v>0</v>
      </c>
      <c r="L8" s="274">
        <v>322.05220000000003</v>
      </c>
      <c r="M8" s="273">
        <v>11.4</v>
      </c>
      <c r="N8" s="275">
        <v>0</v>
      </c>
      <c r="O8" s="276">
        <v>970</v>
      </c>
      <c r="P8" s="261">
        <f t="shared" si="0"/>
        <v>970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970</v>
      </c>
      <c r="W8" s="280">
        <f t="shared" si="10"/>
        <v>34255.229899999998</v>
      </c>
      <c r="X8" s="265"/>
      <c r="Y8" s="281">
        <f t="shared" si="11"/>
        <v>8.4500594589606735</v>
      </c>
      <c r="Z8" s="278">
        <f t="shared" si="12"/>
        <v>35.378708942776541</v>
      </c>
      <c r="AA8" s="279">
        <f t="shared" si="13"/>
        <v>33.532450955311582</v>
      </c>
      <c r="AE8" s="366" t="str">
        <f t="shared" si="3"/>
        <v>399204</v>
      </c>
      <c r="AF8" s="270"/>
      <c r="AG8" s="374"/>
      <c r="AH8" s="375"/>
      <c r="AI8" s="376">
        <f t="shared" si="4"/>
        <v>399204</v>
      </c>
      <c r="AJ8" s="377">
        <f t="shared" si="5"/>
        <v>399204</v>
      </c>
      <c r="AL8" s="370">
        <f t="shared" si="6"/>
        <v>0</v>
      </c>
      <c r="AM8" s="378">
        <f t="shared" si="6"/>
        <v>970</v>
      </c>
      <c r="AN8" s="379">
        <f t="shared" si="7"/>
        <v>970</v>
      </c>
      <c r="AO8" s="380">
        <f t="shared" si="8"/>
        <v>1</v>
      </c>
    </row>
    <row r="9" spans="1:41" x14ac:dyDescent="0.2">
      <c r="A9" s="270">
        <v>93</v>
      </c>
      <c r="B9" s="271">
        <v>0.375</v>
      </c>
      <c r="C9" s="272">
        <v>2013</v>
      </c>
      <c r="D9" s="272">
        <v>9</v>
      </c>
      <c r="E9" s="272">
        <v>7</v>
      </c>
      <c r="F9" s="273">
        <v>400174</v>
      </c>
      <c r="G9" s="272">
        <v>0</v>
      </c>
      <c r="H9" s="273">
        <v>199133</v>
      </c>
      <c r="I9" s="272">
        <v>0</v>
      </c>
      <c r="J9" s="272">
        <v>0</v>
      </c>
      <c r="K9" s="272">
        <v>0</v>
      </c>
      <c r="L9" s="274">
        <v>323.25209999999998</v>
      </c>
      <c r="M9" s="273">
        <v>11</v>
      </c>
      <c r="N9" s="275">
        <v>0</v>
      </c>
      <c r="O9" s="276">
        <v>598</v>
      </c>
      <c r="P9" s="261">
        <f t="shared" si="0"/>
        <v>598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598</v>
      </c>
      <c r="W9" s="280">
        <f t="shared" si="10"/>
        <v>21118.17266</v>
      </c>
      <c r="X9" s="265"/>
      <c r="Y9" s="281">
        <f t="shared" si="11"/>
        <v>5.2138299385072573</v>
      </c>
      <c r="Z9" s="278">
        <f t="shared" si="12"/>
        <v>21.829263186542178</v>
      </c>
      <c r="AA9" s="279">
        <f t="shared" si="13"/>
        <v>20.69009070899882</v>
      </c>
      <c r="AE9" s="366" t="str">
        <f t="shared" si="3"/>
        <v>400174</v>
      </c>
      <c r="AF9" s="270"/>
      <c r="AG9" s="374"/>
      <c r="AH9" s="375"/>
      <c r="AI9" s="376">
        <f t="shared" si="4"/>
        <v>400174</v>
      </c>
      <c r="AJ9" s="377">
        <f t="shared" si="5"/>
        <v>400174</v>
      </c>
      <c r="AL9" s="370">
        <f t="shared" si="6"/>
        <v>0</v>
      </c>
      <c r="AM9" s="378">
        <f t="shared" si="6"/>
        <v>598</v>
      </c>
      <c r="AN9" s="379">
        <f t="shared" si="7"/>
        <v>598</v>
      </c>
      <c r="AO9" s="380">
        <f t="shared" si="8"/>
        <v>1</v>
      </c>
    </row>
    <row r="10" spans="1:41" x14ac:dyDescent="0.2">
      <c r="A10" s="270">
        <v>93</v>
      </c>
      <c r="B10" s="271">
        <v>0.375</v>
      </c>
      <c r="C10" s="272">
        <v>2013</v>
      </c>
      <c r="D10" s="272">
        <v>9</v>
      </c>
      <c r="E10" s="272">
        <v>8</v>
      </c>
      <c r="F10" s="273">
        <v>400772</v>
      </c>
      <c r="G10" s="272">
        <v>0</v>
      </c>
      <c r="H10" s="273">
        <v>199158</v>
      </c>
      <c r="I10" s="272">
        <v>0</v>
      </c>
      <c r="J10" s="272">
        <v>0</v>
      </c>
      <c r="K10" s="272">
        <v>0</v>
      </c>
      <c r="L10" s="274">
        <v>329.45479999999998</v>
      </c>
      <c r="M10" s="273">
        <v>10.7</v>
      </c>
      <c r="N10" s="275">
        <v>0</v>
      </c>
      <c r="O10" s="276">
        <v>889</v>
      </c>
      <c r="P10" s="261">
        <f t="shared" si="0"/>
        <v>889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889</v>
      </c>
      <c r="W10" s="280">
        <f t="shared" si="10"/>
        <v>31394.74163</v>
      </c>
      <c r="X10" s="265"/>
      <c r="Y10" s="281">
        <f t="shared" si="11"/>
        <v>7.793411199047581</v>
      </c>
      <c r="Z10" s="278">
        <f t="shared" si="12"/>
        <v>32.629454008172409</v>
      </c>
      <c r="AA10" s="279">
        <f t="shared" si="13"/>
        <v>30.92666744841841</v>
      </c>
      <c r="AE10" s="366" t="str">
        <f t="shared" si="3"/>
        <v>400772</v>
      </c>
      <c r="AF10" s="270"/>
      <c r="AG10" s="374"/>
      <c r="AH10" s="375"/>
      <c r="AI10" s="376">
        <f t="shared" si="4"/>
        <v>400772</v>
      </c>
      <c r="AJ10" s="377">
        <f t="shared" si="5"/>
        <v>400772</v>
      </c>
      <c r="AL10" s="370">
        <f t="shared" si="6"/>
        <v>0</v>
      </c>
      <c r="AM10" s="378">
        <f t="shared" si="6"/>
        <v>889</v>
      </c>
      <c r="AN10" s="379">
        <f t="shared" si="7"/>
        <v>889</v>
      </c>
      <c r="AO10" s="380">
        <f t="shared" si="8"/>
        <v>1</v>
      </c>
    </row>
    <row r="11" spans="1:41" x14ac:dyDescent="0.2">
      <c r="A11" s="270">
        <v>93</v>
      </c>
      <c r="B11" s="271">
        <v>0.375</v>
      </c>
      <c r="C11" s="272">
        <v>2013</v>
      </c>
      <c r="D11" s="272">
        <v>9</v>
      </c>
      <c r="E11" s="272">
        <v>9</v>
      </c>
      <c r="F11" s="273">
        <v>401661</v>
      </c>
      <c r="G11" s="272">
        <v>0</v>
      </c>
      <c r="H11" s="273">
        <v>199194</v>
      </c>
      <c r="I11" s="272">
        <v>0</v>
      </c>
      <c r="J11" s="272">
        <v>0</v>
      </c>
      <c r="K11" s="272">
        <v>0</v>
      </c>
      <c r="L11" s="274">
        <v>329.31029999999998</v>
      </c>
      <c r="M11" s="273">
        <v>11</v>
      </c>
      <c r="N11" s="275">
        <v>0</v>
      </c>
      <c r="O11" s="276">
        <v>2733</v>
      </c>
      <c r="P11" s="261">
        <f t="shared" si="0"/>
        <v>2733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2733</v>
      </c>
      <c r="W11" s="283">
        <f t="shared" si="10"/>
        <v>96514.993109999996</v>
      </c>
      <c r="Y11" s="281">
        <f t="shared" si="11"/>
        <v>23.86964645653762</v>
      </c>
      <c r="Z11" s="278">
        <f t="shared" si="12"/>
        <v>99.93743578423171</v>
      </c>
      <c r="AA11" s="279">
        <f t="shared" si="13"/>
        <v>94.722144028903912</v>
      </c>
      <c r="AE11" s="366" t="str">
        <f t="shared" si="3"/>
        <v>401661</v>
      </c>
      <c r="AF11" s="270"/>
      <c r="AG11" s="374"/>
      <c r="AH11" s="375"/>
      <c r="AI11" s="376">
        <f t="shared" si="4"/>
        <v>401661</v>
      </c>
      <c r="AJ11" s="377">
        <f t="shared" si="5"/>
        <v>401661</v>
      </c>
      <c r="AL11" s="370">
        <f t="shared" si="6"/>
        <v>0</v>
      </c>
      <c r="AM11" s="378">
        <f t="shared" si="6"/>
        <v>2733</v>
      </c>
      <c r="AN11" s="379">
        <f t="shared" si="7"/>
        <v>2733</v>
      </c>
      <c r="AO11" s="380">
        <f t="shared" si="8"/>
        <v>1</v>
      </c>
    </row>
    <row r="12" spans="1:41" x14ac:dyDescent="0.2">
      <c r="A12" s="270">
        <v>93</v>
      </c>
      <c r="B12" s="271">
        <v>0.375</v>
      </c>
      <c r="C12" s="272">
        <v>2013</v>
      </c>
      <c r="D12" s="272">
        <v>9</v>
      </c>
      <c r="E12" s="272">
        <v>10</v>
      </c>
      <c r="F12" s="273">
        <v>404394</v>
      </c>
      <c r="G12" s="272">
        <v>0</v>
      </c>
      <c r="H12" s="273">
        <v>199309</v>
      </c>
      <c r="I12" s="272">
        <v>0</v>
      </c>
      <c r="J12" s="272">
        <v>0</v>
      </c>
      <c r="K12" s="272">
        <v>0</v>
      </c>
      <c r="L12" s="274">
        <v>322.75659999999999</v>
      </c>
      <c r="M12" s="273">
        <v>10.9</v>
      </c>
      <c r="N12" s="275">
        <v>0</v>
      </c>
      <c r="O12" s="276">
        <v>3340</v>
      </c>
      <c r="P12" s="261">
        <f t="shared" si="0"/>
        <v>3340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3340</v>
      </c>
      <c r="W12" s="283">
        <f t="shared" si="10"/>
        <v>117950.9978</v>
      </c>
      <c r="Y12" s="281">
        <f t="shared" si="11"/>
        <v>29.214552563359359</v>
      </c>
      <c r="Z12" s="278">
        <f t="shared" si="12"/>
        <v>122.31548867227295</v>
      </c>
      <c r="AA12" s="279">
        <f t="shared" si="13"/>
        <v>115.93238553764114</v>
      </c>
      <c r="AE12" s="366" t="str">
        <f t="shared" si="3"/>
        <v>404394</v>
      </c>
      <c r="AF12" s="270"/>
      <c r="AG12" s="374"/>
      <c r="AH12" s="375"/>
      <c r="AI12" s="376">
        <f t="shared" si="4"/>
        <v>404394</v>
      </c>
      <c r="AJ12" s="377">
        <f t="shared" si="5"/>
        <v>404394</v>
      </c>
      <c r="AL12" s="370">
        <f t="shared" si="6"/>
        <v>0</v>
      </c>
      <c r="AM12" s="378">
        <f t="shared" si="6"/>
        <v>3340</v>
      </c>
      <c r="AN12" s="379">
        <f t="shared" si="7"/>
        <v>3340</v>
      </c>
      <c r="AO12" s="380">
        <f t="shared" si="8"/>
        <v>1</v>
      </c>
    </row>
    <row r="13" spans="1:41" x14ac:dyDescent="0.2">
      <c r="A13" s="270">
        <v>93</v>
      </c>
      <c r="B13" s="271">
        <v>0.375</v>
      </c>
      <c r="C13" s="272">
        <v>2013</v>
      </c>
      <c r="D13" s="272">
        <v>9</v>
      </c>
      <c r="E13" s="272">
        <v>11</v>
      </c>
      <c r="F13" s="273">
        <v>407734</v>
      </c>
      <c r="G13" s="272">
        <v>0</v>
      </c>
      <c r="H13" s="273">
        <v>199449</v>
      </c>
      <c r="I13" s="272">
        <v>0</v>
      </c>
      <c r="J13" s="272">
        <v>0</v>
      </c>
      <c r="K13" s="272">
        <v>0</v>
      </c>
      <c r="L13" s="274">
        <v>322.45339999999999</v>
      </c>
      <c r="M13" s="273">
        <v>11.5</v>
      </c>
      <c r="N13" s="275">
        <v>0</v>
      </c>
      <c r="O13" s="276">
        <v>2703</v>
      </c>
      <c r="P13" s="261">
        <f t="shared" si="0"/>
        <v>2703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2703</v>
      </c>
      <c r="W13" s="283">
        <f t="shared" si="10"/>
        <v>95455.553010000003</v>
      </c>
      <c r="Y13" s="281">
        <f t="shared" si="11"/>
        <v>23.616157576160688</v>
      </c>
      <c r="Z13" s="278">
        <f t="shared" si="12"/>
        <v>98.876128539869541</v>
      </c>
      <c r="AA13" s="279">
        <f t="shared" si="13"/>
        <v>93.716221704896782</v>
      </c>
      <c r="AE13" s="366" t="str">
        <f t="shared" si="3"/>
        <v>407734</v>
      </c>
      <c r="AF13" s="270"/>
      <c r="AG13" s="374"/>
      <c r="AH13" s="375"/>
      <c r="AI13" s="376">
        <f t="shared" si="4"/>
        <v>407734</v>
      </c>
      <c r="AJ13" s="377">
        <f t="shared" si="5"/>
        <v>407734</v>
      </c>
      <c r="AL13" s="370">
        <f t="shared" si="6"/>
        <v>0</v>
      </c>
      <c r="AM13" s="378">
        <f t="shared" si="6"/>
        <v>2703</v>
      </c>
      <c r="AN13" s="379">
        <f t="shared" si="7"/>
        <v>2703</v>
      </c>
      <c r="AO13" s="380">
        <f t="shared" si="8"/>
        <v>1</v>
      </c>
    </row>
    <row r="14" spans="1:41" x14ac:dyDescent="0.2">
      <c r="A14" s="270">
        <v>93</v>
      </c>
      <c r="B14" s="271">
        <v>0.375</v>
      </c>
      <c r="C14" s="272">
        <v>2013</v>
      </c>
      <c r="D14" s="272">
        <v>9</v>
      </c>
      <c r="E14" s="272">
        <v>12</v>
      </c>
      <c r="F14" s="273">
        <v>410437</v>
      </c>
      <c r="G14" s="272">
        <v>0</v>
      </c>
      <c r="H14" s="273">
        <v>199563</v>
      </c>
      <c r="I14" s="272">
        <v>0</v>
      </c>
      <c r="J14" s="272">
        <v>0</v>
      </c>
      <c r="K14" s="272">
        <v>0</v>
      </c>
      <c r="L14" s="274">
        <v>321.95780000000002</v>
      </c>
      <c r="M14" s="273">
        <v>11.8</v>
      </c>
      <c r="N14" s="275">
        <v>0</v>
      </c>
      <c r="O14" s="276">
        <v>3700</v>
      </c>
      <c r="P14" s="261">
        <f t="shared" si="0"/>
        <v>3700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3700</v>
      </c>
      <c r="W14" s="283">
        <f t="shared" si="10"/>
        <v>130664.27899999999</v>
      </c>
      <c r="Y14" s="281">
        <f t="shared" si="11"/>
        <v>32.510618509943498</v>
      </c>
      <c r="Z14" s="278">
        <f t="shared" si="12"/>
        <v>136.11545757743144</v>
      </c>
      <c r="AA14" s="279">
        <f t="shared" si="13"/>
        <v>129.01219524029378</v>
      </c>
      <c r="AE14" s="366" t="str">
        <f t="shared" si="3"/>
        <v>410437</v>
      </c>
      <c r="AF14" s="270"/>
      <c r="AG14" s="374"/>
      <c r="AH14" s="375"/>
      <c r="AI14" s="376">
        <f t="shared" si="4"/>
        <v>410437</v>
      </c>
      <c r="AJ14" s="377">
        <f t="shared" si="5"/>
        <v>410437</v>
      </c>
      <c r="AL14" s="370">
        <f t="shared" si="6"/>
        <v>0</v>
      </c>
      <c r="AM14" s="378">
        <f t="shared" si="6"/>
        <v>3700</v>
      </c>
      <c r="AN14" s="379">
        <f t="shared" si="7"/>
        <v>3700</v>
      </c>
      <c r="AO14" s="380">
        <f t="shared" si="8"/>
        <v>1</v>
      </c>
    </row>
    <row r="15" spans="1:41" x14ac:dyDescent="0.2">
      <c r="A15" s="270">
        <v>93</v>
      </c>
      <c r="B15" s="271">
        <v>0.375</v>
      </c>
      <c r="C15" s="272">
        <v>2013</v>
      </c>
      <c r="D15" s="272">
        <v>9</v>
      </c>
      <c r="E15" s="272">
        <v>13</v>
      </c>
      <c r="F15" s="273">
        <v>414137</v>
      </c>
      <c r="G15" s="272">
        <v>0</v>
      </c>
      <c r="H15" s="273">
        <v>199718</v>
      </c>
      <c r="I15" s="272">
        <v>0</v>
      </c>
      <c r="J15" s="272">
        <v>0</v>
      </c>
      <c r="K15" s="272">
        <v>0</v>
      </c>
      <c r="L15" s="274">
        <v>323.42790000000002</v>
      </c>
      <c r="M15" s="273">
        <v>11.5</v>
      </c>
      <c r="N15" s="275">
        <v>0</v>
      </c>
      <c r="O15" s="276">
        <v>1813</v>
      </c>
      <c r="P15" s="261">
        <f t="shared" si="0"/>
        <v>1813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1813</v>
      </c>
      <c r="W15" s="283">
        <f t="shared" si="10"/>
        <v>64025.496709999999</v>
      </c>
      <c r="Y15" s="281">
        <f t="shared" si="11"/>
        <v>15.904173255559995</v>
      </c>
      <c r="Z15" s="278">
        <f t="shared" si="12"/>
        <v>66.587592586378591</v>
      </c>
      <c r="AA15" s="279">
        <f t="shared" si="13"/>
        <v>63.112681309160685</v>
      </c>
      <c r="AE15" s="366" t="str">
        <f t="shared" si="3"/>
        <v>414137</v>
      </c>
      <c r="AF15" s="270"/>
      <c r="AG15" s="374"/>
      <c r="AH15" s="375"/>
      <c r="AI15" s="376">
        <f t="shared" si="4"/>
        <v>414137</v>
      </c>
      <c r="AJ15" s="377">
        <f t="shared" si="5"/>
        <v>414137</v>
      </c>
      <c r="AL15" s="370">
        <f t="shared" si="6"/>
        <v>0</v>
      </c>
      <c r="AM15" s="378">
        <f t="shared" si="6"/>
        <v>1813</v>
      </c>
      <c r="AN15" s="379">
        <f t="shared" si="7"/>
        <v>1813</v>
      </c>
      <c r="AO15" s="380">
        <f t="shared" si="8"/>
        <v>1</v>
      </c>
    </row>
    <row r="16" spans="1:41" x14ac:dyDescent="0.2">
      <c r="A16" s="270">
        <v>93</v>
      </c>
      <c r="B16" s="271">
        <v>0.375</v>
      </c>
      <c r="C16" s="272">
        <v>2013</v>
      </c>
      <c r="D16" s="272">
        <v>9</v>
      </c>
      <c r="E16" s="272">
        <v>14</v>
      </c>
      <c r="F16" s="273">
        <v>415950</v>
      </c>
      <c r="G16" s="272">
        <v>0</v>
      </c>
      <c r="H16" s="273">
        <v>199793</v>
      </c>
      <c r="I16" s="272">
        <v>0</v>
      </c>
      <c r="J16" s="272">
        <v>0</v>
      </c>
      <c r="K16" s="272">
        <v>0</v>
      </c>
      <c r="L16" s="274">
        <v>324.70909999999998</v>
      </c>
      <c r="M16" s="273">
        <v>10.6</v>
      </c>
      <c r="N16" s="275">
        <v>0</v>
      </c>
      <c r="O16" s="276">
        <v>539</v>
      </c>
      <c r="P16" s="261">
        <f t="shared" si="0"/>
        <v>539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539</v>
      </c>
      <c r="W16" s="283">
        <f t="shared" si="10"/>
        <v>19034.60713</v>
      </c>
      <c r="Y16" s="281">
        <f t="shared" si="11"/>
        <v>4.6700968590923022</v>
      </c>
      <c r="Z16" s="278">
        <f t="shared" si="12"/>
        <v>19.55276152964765</v>
      </c>
      <c r="AA16" s="279">
        <f t="shared" si="13"/>
        <v>18.532389581946038</v>
      </c>
      <c r="AE16" s="366" t="str">
        <f t="shared" si="3"/>
        <v>415950</v>
      </c>
      <c r="AF16" s="270"/>
      <c r="AG16" s="374"/>
      <c r="AH16" s="375"/>
      <c r="AI16" s="376">
        <f t="shared" si="4"/>
        <v>415950</v>
      </c>
      <c r="AJ16" s="377">
        <f t="shared" si="5"/>
        <v>415950</v>
      </c>
      <c r="AL16" s="370">
        <f t="shared" si="6"/>
        <v>0</v>
      </c>
      <c r="AM16" s="378">
        <f t="shared" si="6"/>
        <v>539</v>
      </c>
      <c r="AN16" s="379">
        <f t="shared" si="7"/>
        <v>539</v>
      </c>
      <c r="AO16" s="380">
        <f t="shared" si="8"/>
        <v>1</v>
      </c>
    </row>
    <row r="17" spans="1:41" x14ac:dyDescent="0.2">
      <c r="A17" s="270">
        <v>93</v>
      </c>
      <c r="B17" s="271">
        <v>0.375</v>
      </c>
      <c r="C17" s="272">
        <v>2013</v>
      </c>
      <c r="D17" s="272">
        <v>9</v>
      </c>
      <c r="E17" s="272">
        <v>15</v>
      </c>
      <c r="F17" s="273">
        <v>416489</v>
      </c>
      <c r="G17" s="272">
        <v>0</v>
      </c>
      <c r="H17" s="273">
        <v>199815</v>
      </c>
      <c r="I17" s="272">
        <v>0</v>
      </c>
      <c r="J17" s="272">
        <v>0</v>
      </c>
      <c r="K17" s="272">
        <v>0</v>
      </c>
      <c r="L17" s="274">
        <v>330.7439</v>
      </c>
      <c r="M17" s="273">
        <v>10.6</v>
      </c>
      <c r="N17" s="275">
        <v>0</v>
      </c>
      <c r="O17" s="276">
        <v>0</v>
      </c>
      <c r="P17" s="261">
        <f t="shared" si="0"/>
        <v>0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0</v>
      </c>
      <c r="W17" s="283">
        <f t="shared" si="10"/>
        <v>0</v>
      </c>
      <c r="Y17" s="281">
        <f t="shared" si="11"/>
        <v>0</v>
      </c>
      <c r="Z17" s="278">
        <f t="shared" si="12"/>
        <v>0</v>
      </c>
      <c r="AA17" s="279">
        <f t="shared" si="13"/>
        <v>0</v>
      </c>
      <c r="AE17" s="366" t="str">
        <f t="shared" si="3"/>
        <v>416489</v>
      </c>
      <c r="AF17" s="270"/>
      <c r="AG17" s="374"/>
      <c r="AH17" s="375"/>
      <c r="AI17" s="376">
        <f t="shared" si="4"/>
        <v>416489</v>
      </c>
      <c r="AJ17" s="377">
        <f t="shared" si="5"/>
        <v>416489</v>
      </c>
      <c r="AL17" s="370">
        <f t="shared" si="6"/>
        <v>453438</v>
      </c>
      <c r="AM17" s="378">
        <f t="shared" si="6"/>
        <v>0</v>
      </c>
      <c r="AN17" s="379">
        <f t="shared" si="7"/>
        <v>-453438</v>
      </c>
      <c r="AO17" s="380" t="str">
        <f t="shared" si="8"/>
        <v/>
      </c>
    </row>
    <row r="18" spans="1:41" x14ac:dyDescent="0.2">
      <c r="A18" s="270">
        <v>93</v>
      </c>
      <c r="B18" s="271">
        <v>0.375</v>
      </c>
      <c r="C18" s="272">
        <v>2013</v>
      </c>
      <c r="D18" s="272">
        <v>9</v>
      </c>
      <c r="E18" s="272">
        <v>16</v>
      </c>
      <c r="F18" s="273">
        <v>416489</v>
      </c>
      <c r="G18" s="272">
        <v>0</v>
      </c>
      <c r="H18" s="273">
        <v>199815</v>
      </c>
      <c r="I18" s="272">
        <v>0</v>
      </c>
      <c r="J18" s="272">
        <v>0</v>
      </c>
      <c r="K18" s="272">
        <v>0</v>
      </c>
      <c r="L18" s="274">
        <v>331.9239</v>
      </c>
      <c r="M18" s="273">
        <v>15.1</v>
      </c>
      <c r="N18" s="275">
        <v>0</v>
      </c>
      <c r="O18" s="276">
        <v>620</v>
      </c>
      <c r="P18" s="261">
        <f t="shared" si="0"/>
        <v>620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620</v>
      </c>
      <c r="W18" s="283">
        <f t="shared" si="10"/>
        <v>21895.095399999998</v>
      </c>
      <c r="Y18" s="281">
        <f t="shared" si="11"/>
        <v>5.4690714477623299</v>
      </c>
      <c r="Z18" s="278">
        <f t="shared" si="12"/>
        <v>22.897908337491327</v>
      </c>
      <c r="AA18" s="279">
        <f t="shared" si="13"/>
        <v>21.702968006776814</v>
      </c>
      <c r="AE18" s="366" t="str">
        <f t="shared" si="3"/>
        <v>416489</v>
      </c>
      <c r="AF18" s="270">
        <v>93</v>
      </c>
      <c r="AG18" s="374">
        <v>1</v>
      </c>
      <c r="AH18" s="375">
        <v>453438</v>
      </c>
      <c r="AI18" s="376">
        <f t="shared" si="4"/>
        <v>416489</v>
      </c>
      <c r="AJ18" s="377">
        <f t="shared" si="5"/>
        <v>-36949</v>
      </c>
      <c r="AL18" s="370">
        <f t="shared" si="6"/>
        <v>-453438</v>
      </c>
      <c r="AM18" s="378">
        <f t="shared" si="6"/>
        <v>620</v>
      </c>
      <c r="AN18" s="379">
        <f t="shared" si="7"/>
        <v>454058</v>
      </c>
      <c r="AO18" s="380">
        <f t="shared" si="8"/>
        <v>732.35161290322583</v>
      </c>
    </row>
    <row r="19" spans="1:41" x14ac:dyDescent="0.2">
      <c r="A19" s="270">
        <v>93</v>
      </c>
      <c r="B19" s="271">
        <v>0.375</v>
      </c>
      <c r="C19" s="272">
        <v>2013</v>
      </c>
      <c r="D19" s="272">
        <v>9</v>
      </c>
      <c r="E19" s="272">
        <v>17</v>
      </c>
      <c r="F19" s="273">
        <v>417109</v>
      </c>
      <c r="G19" s="272">
        <v>0</v>
      </c>
      <c r="H19" s="273">
        <v>199841</v>
      </c>
      <c r="I19" s="272">
        <v>0</v>
      </c>
      <c r="J19" s="272">
        <v>0</v>
      </c>
      <c r="K19" s="272">
        <v>0</v>
      </c>
      <c r="L19" s="274">
        <v>330.70940000000002</v>
      </c>
      <c r="M19" s="273">
        <v>14.7</v>
      </c>
      <c r="N19" s="275">
        <v>0</v>
      </c>
      <c r="O19" s="276">
        <v>3830</v>
      </c>
      <c r="P19" s="261">
        <f t="shared" si="0"/>
        <v>3830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3830</v>
      </c>
      <c r="W19" s="283">
        <f t="shared" si="10"/>
        <v>135255.18609999999</v>
      </c>
      <c r="Y19" s="281">
        <f t="shared" si="11"/>
        <v>33.784747814402785</v>
      </c>
      <c r="Z19" s="278">
        <f t="shared" si="12"/>
        <v>141.44998214934159</v>
      </c>
      <c r="AA19" s="279">
        <f t="shared" si="13"/>
        <v>134.06833462250839</v>
      </c>
      <c r="AE19" s="366" t="str">
        <f t="shared" si="3"/>
        <v>417109</v>
      </c>
      <c r="AF19" s="270"/>
      <c r="AG19" s="374"/>
      <c r="AH19" s="375"/>
      <c r="AI19" s="376">
        <f t="shared" si="4"/>
        <v>417109</v>
      </c>
      <c r="AJ19" s="377">
        <f t="shared" si="5"/>
        <v>417109</v>
      </c>
      <c r="AL19" s="370">
        <f t="shared" si="6"/>
        <v>0</v>
      </c>
      <c r="AM19" s="378">
        <f t="shared" si="6"/>
        <v>3830</v>
      </c>
      <c r="AN19" s="379">
        <f t="shared" si="7"/>
        <v>3830</v>
      </c>
      <c r="AO19" s="380">
        <f t="shared" si="8"/>
        <v>1</v>
      </c>
    </row>
    <row r="20" spans="1:41" x14ac:dyDescent="0.2">
      <c r="A20" s="270">
        <v>93</v>
      </c>
      <c r="B20" s="271">
        <v>0.375</v>
      </c>
      <c r="C20" s="272">
        <v>2013</v>
      </c>
      <c r="D20" s="272">
        <v>9</v>
      </c>
      <c r="E20" s="272">
        <v>18</v>
      </c>
      <c r="F20" s="273">
        <v>420939</v>
      </c>
      <c r="G20" s="272">
        <v>0</v>
      </c>
      <c r="H20" s="273">
        <v>200000</v>
      </c>
      <c r="I20" s="272">
        <v>0</v>
      </c>
      <c r="J20" s="272">
        <v>0</v>
      </c>
      <c r="K20" s="272">
        <v>0</v>
      </c>
      <c r="L20" s="274">
        <v>324.2552</v>
      </c>
      <c r="M20" s="273">
        <v>11.2</v>
      </c>
      <c r="N20" s="275">
        <v>0</v>
      </c>
      <c r="O20" s="276">
        <v>3618</v>
      </c>
      <c r="P20" s="261">
        <f t="shared" si="0"/>
        <v>3618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3618</v>
      </c>
      <c r="W20" s="283">
        <f t="shared" si="10"/>
        <v>127768.47606</v>
      </c>
      <c r="Y20" s="281">
        <f t="shared" si="11"/>
        <v>31.914678222587277</v>
      </c>
      <c r="Z20" s="278">
        <f t="shared" si="12"/>
        <v>133.62037478232841</v>
      </c>
      <c r="AA20" s="279">
        <f t="shared" si="13"/>
        <v>126.64731975567501</v>
      </c>
      <c r="AE20" s="366" t="str">
        <f t="shared" si="3"/>
        <v>420939</v>
      </c>
      <c r="AF20" s="270"/>
      <c r="AG20" s="374"/>
      <c r="AH20" s="375"/>
      <c r="AI20" s="376">
        <f t="shared" si="4"/>
        <v>420939</v>
      </c>
      <c r="AJ20" s="377">
        <f t="shared" si="5"/>
        <v>420939</v>
      </c>
      <c r="AL20" s="370">
        <f t="shared" si="6"/>
        <v>0</v>
      </c>
      <c r="AM20" s="378">
        <f t="shared" si="6"/>
        <v>3618</v>
      </c>
      <c r="AN20" s="379">
        <f t="shared" si="7"/>
        <v>3618</v>
      </c>
      <c r="AO20" s="380">
        <f t="shared" si="8"/>
        <v>1</v>
      </c>
    </row>
    <row r="21" spans="1:41" x14ac:dyDescent="0.2">
      <c r="A21" s="270">
        <v>93</v>
      </c>
      <c r="B21" s="271">
        <v>0.375</v>
      </c>
      <c r="C21" s="272">
        <v>2013</v>
      </c>
      <c r="D21" s="272">
        <v>9</v>
      </c>
      <c r="E21" s="272">
        <v>19</v>
      </c>
      <c r="F21" s="273">
        <v>424557</v>
      </c>
      <c r="G21" s="272">
        <v>0</v>
      </c>
      <c r="H21" s="273">
        <v>200151</v>
      </c>
      <c r="I21" s="272">
        <v>0</v>
      </c>
      <c r="J21" s="272">
        <v>0</v>
      </c>
      <c r="K21" s="272">
        <v>0</v>
      </c>
      <c r="L21" s="274">
        <v>324.00839999999999</v>
      </c>
      <c r="M21" s="273">
        <v>10.9</v>
      </c>
      <c r="N21" s="275">
        <v>0</v>
      </c>
      <c r="O21" s="276">
        <v>3251</v>
      </c>
      <c r="P21" s="261">
        <f t="shared" si="0"/>
        <v>3251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3251</v>
      </c>
      <c r="W21" s="283">
        <f t="shared" si="10"/>
        <v>114807.99217</v>
      </c>
      <c r="Y21" s="281">
        <f t="shared" si="11"/>
        <v>28.677340768831186</v>
      </c>
      <c r="Z21" s="278">
        <f t="shared" si="12"/>
        <v>120.06629033094242</v>
      </c>
      <c r="AA21" s="279">
        <f t="shared" si="13"/>
        <v>113.80056288714745</v>
      </c>
      <c r="AE21" s="366" t="str">
        <f t="shared" si="3"/>
        <v>424557</v>
      </c>
      <c r="AF21" s="270"/>
      <c r="AG21" s="374"/>
      <c r="AH21" s="375"/>
      <c r="AI21" s="376">
        <f t="shared" si="4"/>
        <v>424557</v>
      </c>
      <c r="AJ21" s="377">
        <f t="shared" si="5"/>
        <v>424557</v>
      </c>
      <c r="AL21" s="370">
        <f t="shared" si="6"/>
        <v>0</v>
      </c>
      <c r="AM21" s="378">
        <f t="shared" si="6"/>
        <v>3251</v>
      </c>
      <c r="AN21" s="379">
        <f t="shared" si="7"/>
        <v>3251</v>
      </c>
      <c r="AO21" s="380">
        <f t="shared" si="8"/>
        <v>1</v>
      </c>
    </row>
    <row r="22" spans="1:41" x14ac:dyDescent="0.2">
      <c r="A22" s="270">
        <v>93</v>
      </c>
      <c r="B22" s="271">
        <v>0.375</v>
      </c>
      <c r="C22" s="272">
        <v>2013</v>
      </c>
      <c r="D22" s="272">
        <v>9</v>
      </c>
      <c r="E22" s="272">
        <v>20</v>
      </c>
      <c r="F22" s="273">
        <v>427808</v>
      </c>
      <c r="G22" s="272">
        <v>0</v>
      </c>
      <c r="H22" s="273">
        <v>200287</v>
      </c>
      <c r="I22" s="272">
        <v>0</v>
      </c>
      <c r="J22" s="272">
        <v>0</v>
      </c>
      <c r="K22" s="272">
        <v>0</v>
      </c>
      <c r="L22" s="274">
        <v>323.26339999999999</v>
      </c>
      <c r="M22" s="273">
        <v>11.6</v>
      </c>
      <c r="N22" s="275">
        <v>0</v>
      </c>
      <c r="O22" s="276">
        <v>3545</v>
      </c>
      <c r="P22" s="261">
        <f t="shared" si="0"/>
        <v>3545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3545</v>
      </c>
      <c r="W22" s="283">
        <f t="shared" si="10"/>
        <v>125190.50515</v>
      </c>
      <c r="Y22" s="281">
        <f t="shared" si="11"/>
        <v>31.270739165028161</v>
      </c>
      <c r="Z22" s="278">
        <f t="shared" si="12"/>
        <v>130.92433073613992</v>
      </c>
      <c r="AA22" s="279">
        <f t="shared" si="13"/>
        <v>124.09197029681258</v>
      </c>
      <c r="AE22" s="366" t="str">
        <f t="shared" si="3"/>
        <v>427808</v>
      </c>
      <c r="AF22" s="270"/>
      <c r="AG22" s="374"/>
      <c r="AH22" s="375"/>
      <c r="AI22" s="376">
        <f t="shared" si="4"/>
        <v>427808</v>
      </c>
      <c r="AJ22" s="377">
        <f t="shared" si="5"/>
        <v>427808</v>
      </c>
      <c r="AL22" s="370">
        <f t="shared" si="6"/>
        <v>431340</v>
      </c>
      <c r="AM22" s="378">
        <f t="shared" si="6"/>
        <v>3545</v>
      </c>
      <c r="AN22" s="379">
        <f t="shared" si="7"/>
        <v>-427795</v>
      </c>
      <c r="AO22" s="380">
        <f t="shared" si="8"/>
        <v>-120.67559943582511</v>
      </c>
    </row>
    <row r="23" spans="1:41" x14ac:dyDescent="0.2">
      <c r="A23" s="270">
        <v>93</v>
      </c>
      <c r="B23" s="271">
        <v>0.375</v>
      </c>
      <c r="C23" s="272">
        <v>2013</v>
      </c>
      <c r="D23" s="272">
        <v>9</v>
      </c>
      <c r="E23" s="272">
        <v>21</v>
      </c>
      <c r="F23" s="273">
        <v>431353</v>
      </c>
      <c r="G23" s="272">
        <v>0</v>
      </c>
      <c r="H23" s="273">
        <v>200434</v>
      </c>
      <c r="I23" s="272">
        <v>0</v>
      </c>
      <c r="J23" s="272">
        <v>0</v>
      </c>
      <c r="K23" s="272">
        <v>0</v>
      </c>
      <c r="L23" s="274">
        <v>324.71589999999998</v>
      </c>
      <c r="M23" s="273">
        <v>11.4</v>
      </c>
      <c r="N23" s="275">
        <v>0</v>
      </c>
      <c r="O23" s="276">
        <v>1233</v>
      </c>
      <c r="P23" s="261">
        <f t="shared" si="0"/>
        <v>1233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1233</v>
      </c>
      <c r="W23" s="283">
        <f t="shared" si="10"/>
        <v>43542.988109999998</v>
      </c>
      <c r="Y23" s="281">
        <f t="shared" si="11"/>
        <v>10.876395314662828</v>
      </c>
      <c r="Z23" s="278">
        <f t="shared" si="12"/>
        <v>45.537291903430329</v>
      </c>
      <c r="AA23" s="279">
        <f t="shared" si="13"/>
        <v>43.16090250379969</v>
      </c>
      <c r="AE23" s="366" t="str">
        <f t="shared" si="3"/>
        <v>431353</v>
      </c>
      <c r="AF23" s="270">
        <v>93</v>
      </c>
      <c r="AG23" s="374">
        <v>21</v>
      </c>
      <c r="AH23" s="375">
        <v>431340</v>
      </c>
      <c r="AI23" s="376">
        <f t="shared" si="4"/>
        <v>431353</v>
      </c>
      <c r="AJ23" s="377">
        <f t="shared" si="5"/>
        <v>13</v>
      </c>
      <c r="AL23" s="370">
        <f t="shared" si="6"/>
        <v>1241</v>
      </c>
      <c r="AM23" s="378">
        <f t="shared" si="6"/>
        <v>1233</v>
      </c>
      <c r="AN23" s="379">
        <f t="shared" si="7"/>
        <v>-8</v>
      </c>
      <c r="AO23" s="380">
        <f t="shared" si="8"/>
        <v>-6.4882400648824008E-3</v>
      </c>
    </row>
    <row r="24" spans="1:41" x14ac:dyDescent="0.2">
      <c r="A24" s="270">
        <v>93</v>
      </c>
      <c r="B24" s="271">
        <v>0.375</v>
      </c>
      <c r="C24" s="272">
        <v>2013</v>
      </c>
      <c r="D24" s="272">
        <v>9</v>
      </c>
      <c r="E24" s="272">
        <v>22</v>
      </c>
      <c r="F24" s="273">
        <v>432586</v>
      </c>
      <c r="G24" s="272">
        <v>0</v>
      </c>
      <c r="H24" s="273">
        <v>200485</v>
      </c>
      <c r="I24" s="272">
        <v>0</v>
      </c>
      <c r="J24" s="272">
        <v>0</v>
      </c>
      <c r="K24" s="272">
        <v>0</v>
      </c>
      <c r="L24" s="274">
        <v>328.37139999999999</v>
      </c>
      <c r="M24" s="273">
        <v>11.8</v>
      </c>
      <c r="N24" s="275">
        <v>0</v>
      </c>
      <c r="O24" s="276">
        <v>697</v>
      </c>
      <c r="P24" s="261">
        <f t="shared" si="0"/>
        <v>697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697</v>
      </c>
      <c r="W24" s="283">
        <f t="shared" si="10"/>
        <v>24614.324990000001</v>
      </c>
      <c r="Y24" s="281">
        <f t="shared" si="11"/>
        <v>6.1482948372424904</v>
      </c>
      <c r="Z24" s="278">
        <f t="shared" si="12"/>
        <v>25.74168082456686</v>
      </c>
      <c r="AA24" s="279">
        <f t="shared" si="13"/>
        <v>24.398336614070065</v>
      </c>
      <c r="AE24" s="366" t="str">
        <f t="shared" si="3"/>
        <v>432586</v>
      </c>
      <c r="AF24" s="270">
        <v>93</v>
      </c>
      <c r="AG24" s="374">
        <v>22</v>
      </c>
      <c r="AH24" s="375">
        <v>432581</v>
      </c>
      <c r="AI24" s="376">
        <f t="shared" si="4"/>
        <v>432586</v>
      </c>
      <c r="AJ24" s="377">
        <f t="shared" si="5"/>
        <v>5</v>
      </c>
      <c r="AL24" s="370">
        <f t="shared" si="6"/>
        <v>699</v>
      </c>
      <c r="AM24" s="378">
        <f t="shared" si="6"/>
        <v>697</v>
      </c>
      <c r="AN24" s="379">
        <f t="shared" si="7"/>
        <v>-2</v>
      </c>
      <c r="AO24" s="380">
        <f t="shared" si="8"/>
        <v>-2.8694404591104736E-3</v>
      </c>
    </row>
    <row r="25" spans="1:41" x14ac:dyDescent="0.2">
      <c r="A25" s="270">
        <v>93</v>
      </c>
      <c r="B25" s="271">
        <v>0.375</v>
      </c>
      <c r="C25" s="272">
        <v>2013</v>
      </c>
      <c r="D25" s="272">
        <v>9</v>
      </c>
      <c r="E25" s="272">
        <v>23</v>
      </c>
      <c r="F25" s="273">
        <v>433283</v>
      </c>
      <c r="G25" s="272">
        <v>0</v>
      </c>
      <c r="H25" s="273">
        <v>200514</v>
      </c>
      <c r="I25" s="272">
        <v>0</v>
      </c>
      <c r="J25" s="272">
        <v>0</v>
      </c>
      <c r="K25" s="272">
        <v>0</v>
      </c>
      <c r="L25" s="274">
        <v>328.07229999999998</v>
      </c>
      <c r="M25" s="273">
        <v>12.1</v>
      </c>
      <c r="N25" s="275">
        <v>0</v>
      </c>
      <c r="O25" s="276">
        <v>2118</v>
      </c>
      <c r="P25" s="261">
        <f t="shared" si="0"/>
        <v>2118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2118</v>
      </c>
      <c r="W25" s="283">
        <f t="shared" si="10"/>
        <v>74796.471059999996</v>
      </c>
      <c r="Y25" s="281">
        <f t="shared" si="11"/>
        <v>18.683053752194539</v>
      </c>
      <c r="Z25" s="278">
        <f t="shared" si="12"/>
        <v>78.222209449688108</v>
      </c>
      <c r="AA25" s="279">
        <f t="shared" si="13"/>
        <v>74.140139094118211</v>
      </c>
      <c r="AE25" s="366" t="str">
        <f t="shared" si="3"/>
        <v>433283</v>
      </c>
      <c r="AF25" s="270">
        <v>93</v>
      </c>
      <c r="AG25" s="374">
        <v>23</v>
      </c>
      <c r="AH25" s="375">
        <v>433280</v>
      </c>
      <c r="AI25" s="376">
        <f t="shared" si="4"/>
        <v>433283</v>
      </c>
      <c r="AJ25" s="377">
        <f t="shared" si="5"/>
        <v>3</v>
      </c>
      <c r="AL25" s="370">
        <f t="shared" si="6"/>
        <v>2114</v>
      </c>
      <c r="AM25" s="378">
        <f t="shared" si="6"/>
        <v>2118</v>
      </c>
      <c r="AN25" s="379">
        <f t="shared" si="7"/>
        <v>4</v>
      </c>
      <c r="AO25" s="380">
        <f t="shared" si="8"/>
        <v>1.8885741265344666E-3</v>
      </c>
    </row>
    <row r="26" spans="1:41" x14ac:dyDescent="0.2">
      <c r="A26" s="270">
        <v>93</v>
      </c>
      <c r="B26" s="271">
        <v>0.375</v>
      </c>
      <c r="C26" s="272">
        <v>2013</v>
      </c>
      <c r="D26" s="272">
        <v>9</v>
      </c>
      <c r="E26" s="272">
        <v>24</v>
      </c>
      <c r="F26" s="273">
        <v>435401</v>
      </c>
      <c r="G26" s="272">
        <v>0</v>
      </c>
      <c r="H26" s="273">
        <v>200603</v>
      </c>
      <c r="I26" s="272">
        <v>0</v>
      </c>
      <c r="J26" s="272">
        <v>0</v>
      </c>
      <c r="K26" s="272">
        <v>0</v>
      </c>
      <c r="L26" s="274">
        <v>324.02140000000003</v>
      </c>
      <c r="M26" s="273">
        <v>11.6</v>
      </c>
      <c r="N26" s="275">
        <v>0</v>
      </c>
      <c r="O26" s="276">
        <v>3338</v>
      </c>
      <c r="P26" s="261">
        <f t="shared" si="0"/>
        <v>3338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3338</v>
      </c>
      <c r="W26" s="283">
        <f t="shared" si="10"/>
        <v>117880.36846</v>
      </c>
      <c r="Y26" s="281">
        <f t="shared" si="11"/>
        <v>29.444774988113966</v>
      </c>
      <c r="Z26" s="278">
        <f t="shared" si="12"/>
        <v>123.27938392023556</v>
      </c>
      <c r="AA26" s="279">
        <f t="shared" si="13"/>
        <v>116.84597936551775</v>
      </c>
      <c r="AE26" s="366" t="str">
        <f t="shared" si="3"/>
        <v>435401</v>
      </c>
      <c r="AF26" s="270">
        <v>93</v>
      </c>
      <c r="AG26" s="374">
        <v>24</v>
      </c>
      <c r="AH26" s="375">
        <v>435394</v>
      </c>
      <c r="AI26" s="376">
        <f t="shared" si="4"/>
        <v>435401</v>
      </c>
      <c r="AJ26" s="377">
        <f t="shared" si="5"/>
        <v>7</v>
      </c>
      <c r="AL26" s="370">
        <f t="shared" si="6"/>
        <v>-435394</v>
      </c>
      <c r="AM26" s="378">
        <f t="shared" si="6"/>
        <v>3338</v>
      </c>
      <c r="AN26" s="379">
        <f t="shared" si="7"/>
        <v>438732</v>
      </c>
      <c r="AO26" s="380">
        <f t="shared" si="8"/>
        <v>131.43559017375674</v>
      </c>
    </row>
    <row r="27" spans="1:41" x14ac:dyDescent="0.2">
      <c r="A27" s="270">
        <v>93</v>
      </c>
      <c r="B27" s="271">
        <v>0.375</v>
      </c>
      <c r="C27" s="272">
        <v>2013</v>
      </c>
      <c r="D27" s="272">
        <v>9</v>
      </c>
      <c r="E27" s="272">
        <v>25</v>
      </c>
      <c r="F27" s="273">
        <v>438739</v>
      </c>
      <c r="G27" s="272">
        <v>0</v>
      </c>
      <c r="H27" s="273">
        <v>200742</v>
      </c>
      <c r="I27" s="272">
        <v>0</v>
      </c>
      <c r="J27" s="272">
        <v>0</v>
      </c>
      <c r="K27" s="272">
        <v>0</v>
      </c>
      <c r="L27" s="274">
        <v>323.41879999999998</v>
      </c>
      <c r="M27" s="273">
        <v>11.2</v>
      </c>
      <c r="N27" s="275">
        <v>0</v>
      </c>
      <c r="O27" s="276">
        <v>3469</v>
      </c>
      <c r="P27" s="261">
        <f t="shared" si="0"/>
        <v>3469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3469</v>
      </c>
      <c r="W27" s="283">
        <f t="shared" si="10"/>
        <v>122506.59023</v>
      </c>
      <c r="Y27" s="281">
        <f t="shared" si="11"/>
        <v>30.600336858528262</v>
      </c>
      <c r="Z27" s="278">
        <f t="shared" si="12"/>
        <v>128.11749035928614</v>
      </c>
      <c r="AA27" s="279">
        <f t="shared" si="13"/>
        <v>121.43160647662704</v>
      </c>
      <c r="AE27" s="366" t="str">
        <f t="shared" si="3"/>
        <v>438739</v>
      </c>
      <c r="AF27" s="270"/>
      <c r="AG27" s="374"/>
      <c r="AH27" s="375"/>
      <c r="AI27" s="376">
        <f t="shared" si="4"/>
        <v>438739</v>
      </c>
      <c r="AJ27" s="377">
        <f t="shared" si="5"/>
        <v>438739</v>
      </c>
      <c r="AL27" s="370">
        <f t="shared" si="6"/>
        <v>0</v>
      </c>
      <c r="AM27" s="378">
        <f t="shared" si="6"/>
        <v>3469</v>
      </c>
      <c r="AN27" s="379">
        <f t="shared" si="7"/>
        <v>3469</v>
      </c>
      <c r="AO27" s="380">
        <f t="shared" si="8"/>
        <v>1</v>
      </c>
    </row>
    <row r="28" spans="1:41" x14ac:dyDescent="0.2">
      <c r="A28" s="270">
        <v>93</v>
      </c>
      <c r="B28" s="271">
        <v>0.375</v>
      </c>
      <c r="C28" s="272">
        <v>2013</v>
      </c>
      <c r="D28" s="272">
        <v>9</v>
      </c>
      <c r="E28" s="272">
        <v>26</v>
      </c>
      <c r="F28" s="273">
        <v>442208</v>
      </c>
      <c r="G28" s="272">
        <v>0</v>
      </c>
      <c r="H28" s="273">
        <v>200887</v>
      </c>
      <c r="I28" s="272">
        <v>0</v>
      </c>
      <c r="J28" s="272">
        <v>0</v>
      </c>
      <c r="K28" s="272">
        <v>0</v>
      </c>
      <c r="L28" s="274">
        <v>324.15440000000001</v>
      </c>
      <c r="M28" s="273">
        <v>11.4</v>
      </c>
      <c r="N28" s="275">
        <v>0</v>
      </c>
      <c r="O28" s="276">
        <v>3142</v>
      </c>
      <c r="P28" s="261">
        <f t="shared" si="0"/>
        <v>3142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3142</v>
      </c>
      <c r="W28" s="283">
        <f t="shared" si="10"/>
        <v>110958.69314</v>
      </c>
      <c r="Y28" s="281">
        <f t="shared" si="11"/>
        <v>27.715842723982647</v>
      </c>
      <c r="Z28" s="278">
        <f t="shared" si="12"/>
        <v>116.04069031677055</v>
      </c>
      <c r="AA28" s="279">
        <f t="shared" si="13"/>
        <v>109.98504109240766</v>
      </c>
      <c r="AE28" s="366" t="str">
        <f t="shared" si="3"/>
        <v>442208</v>
      </c>
      <c r="AF28" s="270"/>
      <c r="AG28" s="374"/>
      <c r="AH28" s="375"/>
      <c r="AI28" s="376">
        <f t="shared" si="4"/>
        <v>442208</v>
      </c>
      <c r="AJ28" s="377">
        <f t="shared" si="5"/>
        <v>442208</v>
      </c>
      <c r="AL28" s="370">
        <f t="shared" si="6"/>
        <v>0</v>
      </c>
      <c r="AM28" s="378">
        <f t="shared" si="6"/>
        <v>3142</v>
      </c>
      <c r="AN28" s="379">
        <f t="shared" si="7"/>
        <v>3142</v>
      </c>
      <c r="AO28" s="380">
        <f t="shared" si="8"/>
        <v>1</v>
      </c>
    </row>
    <row r="29" spans="1:41" x14ac:dyDescent="0.2">
      <c r="A29" s="270">
        <v>93</v>
      </c>
      <c r="B29" s="271">
        <v>0.375</v>
      </c>
      <c r="C29" s="272">
        <v>2013</v>
      </c>
      <c r="D29" s="272">
        <v>9</v>
      </c>
      <c r="E29" s="272">
        <v>27</v>
      </c>
      <c r="F29" s="273">
        <v>445350</v>
      </c>
      <c r="G29" s="272">
        <v>0</v>
      </c>
      <c r="H29" s="273">
        <v>201017</v>
      </c>
      <c r="I29" s="272">
        <v>0</v>
      </c>
      <c r="J29" s="272">
        <v>0</v>
      </c>
      <c r="K29" s="272">
        <v>0</v>
      </c>
      <c r="L29" s="274">
        <v>324.38290000000001</v>
      </c>
      <c r="M29" s="273">
        <v>11</v>
      </c>
      <c r="N29" s="275">
        <v>0</v>
      </c>
      <c r="O29" s="276">
        <v>3016</v>
      </c>
      <c r="P29" s="261">
        <f t="shared" si="0"/>
        <v>3016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3016</v>
      </c>
      <c r="W29" s="283">
        <f t="shared" si="10"/>
        <v>106509.04472000001</v>
      </c>
      <c r="Y29" s="281">
        <f t="shared" si="11"/>
        <v>26.604386268469657</v>
      </c>
      <c r="Z29" s="278">
        <f t="shared" si="12"/>
        <v>111.38724442882878</v>
      </c>
      <c r="AA29" s="279">
        <f t="shared" si="13"/>
        <v>105.57443791683689</v>
      </c>
      <c r="AE29" s="366" t="str">
        <f t="shared" si="3"/>
        <v>445350</v>
      </c>
      <c r="AF29" s="270"/>
      <c r="AG29" s="374"/>
      <c r="AH29" s="375"/>
      <c r="AI29" s="376">
        <f t="shared" si="4"/>
        <v>445350</v>
      </c>
      <c r="AJ29" s="377">
        <f t="shared" si="5"/>
        <v>445350</v>
      </c>
      <c r="AL29" s="370">
        <f t="shared" si="6"/>
        <v>448358</v>
      </c>
      <c r="AM29" s="378">
        <f t="shared" si="6"/>
        <v>3016</v>
      </c>
      <c r="AN29" s="379">
        <f t="shared" si="7"/>
        <v>-445342</v>
      </c>
      <c r="AO29" s="380">
        <f t="shared" si="8"/>
        <v>-147.65981432360743</v>
      </c>
    </row>
    <row r="30" spans="1:41" x14ac:dyDescent="0.2">
      <c r="A30" s="270">
        <v>93</v>
      </c>
      <c r="B30" s="271">
        <v>0.375</v>
      </c>
      <c r="C30" s="272">
        <v>2013</v>
      </c>
      <c r="D30" s="272">
        <v>9</v>
      </c>
      <c r="E30" s="272">
        <v>28</v>
      </c>
      <c r="F30" s="273">
        <v>448366</v>
      </c>
      <c r="G30" s="272">
        <v>0</v>
      </c>
      <c r="H30" s="273">
        <v>201143</v>
      </c>
      <c r="I30" s="272">
        <v>0</v>
      </c>
      <c r="J30" s="272">
        <v>0</v>
      </c>
      <c r="K30" s="272">
        <v>0</v>
      </c>
      <c r="L30" s="274">
        <v>325.56790000000001</v>
      </c>
      <c r="M30" s="273">
        <v>11.6</v>
      </c>
      <c r="N30" s="275">
        <v>0</v>
      </c>
      <c r="O30" s="276">
        <v>651</v>
      </c>
      <c r="P30" s="261">
        <f t="shared" si="0"/>
        <v>651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651</v>
      </c>
      <c r="W30" s="283">
        <f t="shared" si="10"/>
        <v>22989.850170000002</v>
      </c>
      <c r="Y30" s="281">
        <f t="shared" si="11"/>
        <v>5.7425250201504463</v>
      </c>
      <c r="Z30" s="278">
        <f t="shared" si="12"/>
        <v>24.042803754365892</v>
      </c>
      <c r="AA30" s="279">
        <f t="shared" si="13"/>
        <v>22.788116407115655</v>
      </c>
      <c r="AE30" s="366" t="str">
        <f t="shared" si="3"/>
        <v>448366</v>
      </c>
      <c r="AF30" s="270">
        <v>93</v>
      </c>
      <c r="AG30" s="374">
        <v>28</v>
      </c>
      <c r="AH30" s="375">
        <v>448358</v>
      </c>
      <c r="AI30" s="376">
        <f t="shared" si="4"/>
        <v>448366</v>
      </c>
      <c r="AJ30" s="377">
        <f t="shared" si="5"/>
        <v>8</v>
      </c>
      <c r="AL30" s="370">
        <f t="shared" si="6"/>
        <v>659</v>
      </c>
      <c r="AM30" s="378">
        <f t="shared" si="6"/>
        <v>651</v>
      </c>
      <c r="AN30" s="379">
        <f t="shared" si="7"/>
        <v>-8</v>
      </c>
      <c r="AO30" s="380">
        <f t="shared" si="8"/>
        <v>-1.2288786482334869E-2</v>
      </c>
    </row>
    <row r="31" spans="1:41" x14ac:dyDescent="0.2">
      <c r="A31" s="270">
        <v>93</v>
      </c>
      <c r="B31" s="271">
        <v>0.375</v>
      </c>
      <c r="C31" s="272">
        <v>2013</v>
      </c>
      <c r="D31" s="272">
        <v>9</v>
      </c>
      <c r="E31" s="272">
        <v>29</v>
      </c>
      <c r="F31" s="273">
        <v>449017</v>
      </c>
      <c r="G31" s="272">
        <v>0</v>
      </c>
      <c r="H31" s="273">
        <v>201170</v>
      </c>
      <c r="I31" s="272">
        <v>0</v>
      </c>
      <c r="J31" s="272">
        <v>0</v>
      </c>
      <c r="K31" s="272">
        <v>0</v>
      </c>
      <c r="L31" s="274">
        <v>328.45549999999997</v>
      </c>
      <c r="M31" s="273">
        <v>12.6</v>
      </c>
      <c r="N31" s="275">
        <v>0</v>
      </c>
      <c r="O31" s="276">
        <v>502</v>
      </c>
      <c r="P31" s="261">
        <f t="shared" si="0"/>
        <v>502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502</v>
      </c>
      <c r="W31" s="283">
        <f t="shared" si="10"/>
        <v>17727.964339999999</v>
      </c>
      <c r="Y31" s="281">
        <f t="shared" si="11"/>
        <v>4.4281836560914352</v>
      </c>
      <c r="Z31" s="278">
        <f t="shared" si="12"/>
        <v>18.53991933132362</v>
      </c>
      <c r="AA31" s="279">
        <f t="shared" si="13"/>
        <v>17.572403128067677</v>
      </c>
      <c r="AE31" s="366" t="str">
        <f t="shared" si="3"/>
        <v>449017</v>
      </c>
      <c r="AF31" s="270">
        <v>93</v>
      </c>
      <c r="AG31" s="374">
        <v>29</v>
      </c>
      <c r="AH31" s="375">
        <v>449017</v>
      </c>
      <c r="AI31" s="376">
        <f t="shared" si="4"/>
        <v>449017</v>
      </c>
      <c r="AJ31" s="377">
        <f t="shared" si="5"/>
        <v>0</v>
      </c>
      <c r="AL31" s="370">
        <f t="shared" si="6"/>
        <v>487</v>
      </c>
      <c r="AM31" s="378">
        <f t="shared" si="6"/>
        <v>502</v>
      </c>
      <c r="AN31" s="379">
        <f t="shared" si="7"/>
        <v>15</v>
      </c>
      <c r="AO31" s="380">
        <f t="shared" si="8"/>
        <v>2.9880478087649404E-2</v>
      </c>
    </row>
    <row r="32" spans="1:41" x14ac:dyDescent="0.2">
      <c r="A32" s="270">
        <v>93</v>
      </c>
      <c r="B32" s="271">
        <v>0.375</v>
      </c>
      <c r="C32" s="272">
        <v>2013</v>
      </c>
      <c r="D32" s="272">
        <v>9</v>
      </c>
      <c r="E32" s="272">
        <v>30</v>
      </c>
      <c r="F32" s="273">
        <v>449519</v>
      </c>
      <c r="G32" s="272">
        <v>0</v>
      </c>
      <c r="H32" s="273">
        <v>201190</v>
      </c>
      <c r="I32" s="272">
        <v>0</v>
      </c>
      <c r="J32" s="272">
        <v>0</v>
      </c>
      <c r="K32" s="272">
        <v>0</v>
      </c>
      <c r="L32" s="274">
        <v>328.29880000000003</v>
      </c>
      <c r="M32" s="273">
        <v>16.899999999999999</v>
      </c>
      <c r="N32" s="275">
        <v>0</v>
      </c>
      <c r="O32" s="276">
        <v>3919</v>
      </c>
      <c r="P32" s="261">
        <f t="shared" si="0"/>
        <v>3919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3919</v>
      </c>
      <c r="W32" s="283">
        <f t="shared" si="10"/>
        <v>138398.19172999999</v>
      </c>
      <c r="Y32" s="281">
        <f t="shared" si="11"/>
        <v>34.569824199646085</v>
      </c>
      <c r="Z32" s="278">
        <f t="shared" si="12"/>
        <v>144.73693995907823</v>
      </c>
      <c r="AA32" s="279">
        <f t="shared" si="13"/>
        <v>137.18376067509408</v>
      </c>
      <c r="AE32" s="366" t="str">
        <f t="shared" si="3"/>
        <v>449519</v>
      </c>
      <c r="AF32" s="270">
        <v>93</v>
      </c>
      <c r="AG32" s="374">
        <v>30</v>
      </c>
      <c r="AH32" s="375">
        <v>449504</v>
      </c>
      <c r="AI32" s="376">
        <f t="shared" si="4"/>
        <v>449519</v>
      </c>
      <c r="AJ32" s="377">
        <f t="shared" si="5"/>
        <v>15</v>
      </c>
      <c r="AL32" s="370">
        <f t="shared" si="6"/>
        <v>-449504</v>
      </c>
      <c r="AM32" s="378">
        <f t="shared" si="6"/>
        <v>3919</v>
      </c>
      <c r="AN32" s="379">
        <f t="shared" si="7"/>
        <v>453423</v>
      </c>
      <c r="AO32" s="380">
        <f t="shared" si="8"/>
        <v>115.69864761418729</v>
      </c>
    </row>
    <row r="33" spans="1:41" ht="13.5" thickBot="1" x14ac:dyDescent="0.25">
      <c r="A33" s="270">
        <v>93</v>
      </c>
      <c r="B33" s="271">
        <v>0.375</v>
      </c>
      <c r="C33" s="272">
        <v>2013</v>
      </c>
      <c r="D33" s="272">
        <v>10</v>
      </c>
      <c r="E33" s="272">
        <v>1</v>
      </c>
      <c r="F33" s="273">
        <v>453438</v>
      </c>
      <c r="G33" s="272">
        <v>0</v>
      </c>
      <c r="H33" s="273">
        <v>201190</v>
      </c>
      <c r="I33" s="272">
        <v>0</v>
      </c>
      <c r="J33" s="272">
        <v>0</v>
      </c>
      <c r="K33" s="272">
        <v>0</v>
      </c>
      <c r="L33" s="274">
        <v>328.29880000000003</v>
      </c>
      <c r="M33" s="273">
        <v>16.899999999999999</v>
      </c>
      <c r="N33" s="275">
        <v>0</v>
      </c>
      <c r="O33" s="276">
        <v>0</v>
      </c>
      <c r="P33" s="261">
        <f t="shared" si="0"/>
        <v>-453438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453438</v>
      </c>
      <c r="AF33" s="270"/>
      <c r="AG33" s="374"/>
      <c r="AH33" s="375"/>
      <c r="AI33" s="376">
        <f t="shared" si="4"/>
        <v>453438</v>
      </c>
      <c r="AJ33" s="377">
        <f t="shared" si="5"/>
        <v>453438</v>
      </c>
      <c r="AL33" s="370">
        <f t="shared" si="6"/>
        <v>0</v>
      </c>
      <c r="AM33" s="381">
        <f t="shared" si="6"/>
        <v>-453438</v>
      </c>
      <c r="AN33" s="379">
        <f t="shared" si="7"/>
        <v>-453438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331.9239</v>
      </c>
      <c r="M36" s="303">
        <f>MAX(M3:M34)</f>
        <v>16.899999999999999</v>
      </c>
      <c r="N36" s="301" t="s">
        <v>29</v>
      </c>
      <c r="O36" s="303">
        <f>SUM(O3:O33)</f>
        <v>65602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65602</v>
      </c>
      <c r="W36" s="307">
        <f>SUM(W3:W33)</f>
        <v>2316712.9813400004</v>
      </c>
      <c r="Y36" s="308">
        <f>SUM(Y3:Y33)</f>
        <v>576.41050812319634</v>
      </c>
      <c r="Z36" s="309">
        <f>SUM(Z3:Z33)</f>
        <v>2413.3155154101992</v>
      </c>
      <c r="AA36" s="310">
        <f>SUM(AA3:AA33)</f>
        <v>2287.3752767823303</v>
      </c>
      <c r="AF36" s="389" t="s">
        <v>125</v>
      </c>
      <c r="AG36" s="302">
        <f>COUNT(AG3:AG34)</f>
        <v>9</v>
      </c>
      <c r="AJ36" s="390">
        <f>SUM(AJ3:AJ33)</f>
        <v>9075556</v>
      </c>
      <c r="AK36" s="391" t="s">
        <v>93</v>
      </c>
      <c r="AL36" s="392"/>
      <c r="AM36" s="392"/>
      <c r="AN36" s="390">
        <f>SUM(AN3:AN33)</f>
        <v>0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325.80170645161297</v>
      </c>
      <c r="M37" s="311">
        <f>AVERAGE(M3:M34)</f>
        <v>12</v>
      </c>
      <c r="N37" s="301" t="s">
        <v>89</v>
      </c>
      <c r="O37" s="312">
        <f>O36*35.31467</f>
        <v>2316712.9813399999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22</v>
      </c>
      <c r="AN37" s="395">
        <f>IFERROR(AN36/SUM(AM3:AM33),"")</f>
        <v>0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321.95780000000002</v>
      </c>
      <c r="M38" s="312">
        <f>MIN(M3:M34)</f>
        <v>10.6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358.3818770967743</v>
      </c>
      <c r="M44" s="319">
        <f>M37*(1+$L$43)</f>
        <v>13.200000000000001</v>
      </c>
    </row>
    <row r="45" spans="1:41" x14ac:dyDescent="0.2">
      <c r="K45" s="318" t="s">
        <v>103</v>
      </c>
      <c r="L45" s="319">
        <f>L37*(1-$L$43)</f>
        <v>293.2215358064517</v>
      </c>
      <c r="M45" s="319">
        <f>M37*(1-$L$43)</f>
        <v>10.8</v>
      </c>
    </row>
    <row r="47" spans="1:41" x14ac:dyDescent="0.2">
      <c r="A47" s="301" t="s">
        <v>104</v>
      </c>
      <c r="B47" s="320" t="s">
        <v>105</v>
      </c>
    </row>
    <row r="48" spans="1:41" x14ac:dyDescent="0.2">
      <c r="A48" s="301" t="s">
        <v>106</v>
      </c>
      <c r="B48" s="321">
        <v>40583</v>
      </c>
    </row>
  </sheetData>
  <phoneticPr fontId="0" type="noConversion"/>
  <conditionalFormatting sqref="L3:L34">
    <cfRule type="cellIs" dxfId="431" priority="47" stopIfTrue="1" operator="lessThan">
      <formula>$L$45</formula>
    </cfRule>
    <cfRule type="cellIs" dxfId="430" priority="48" stopIfTrue="1" operator="greaterThan">
      <formula>$L$44</formula>
    </cfRule>
  </conditionalFormatting>
  <conditionalFormatting sqref="M3:M34">
    <cfRule type="cellIs" dxfId="429" priority="45" stopIfTrue="1" operator="lessThan">
      <formula>$M$45</formula>
    </cfRule>
    <cfRule type="cellIs" dxfId="428" priority="46" stopIfTrue="1" operator="greaterThan">
      <formula>$M$44</formula>
    </cfRule>
  </conditionalFormatting>
  <conditionalFormatting sqref="O3:O34">
    <cfRule type="cellIs" dxfId="427" priority="44" stopIfTrue="1" operator="lessThan">
      <formula>0</formula>
    </cfRule>
  </conditionalFormatting>
  <conditionalFormatting sqref="O3:O33">
    <cfRule type="cellIs" dxfId="426" priority="43" stopIfTrue="1" operator="lessThan">
      <formula>0</formula>
    </cfRule>
  </conditionalFormatting>
  <conditionalFormatting sqref="O3">
    <cfRule type="cellIs" dxfId="425" priority="42" stopIfTrue="1" operator="notEqual">
      <formula>$P$3</formula>
    </cfRule>
  </conditionalFormatting>
  <conditionalFormatting sqref="O4">
    <cfRule type="cellIs" dxfId="424" priority="41" stopIfTrue="1" operator="notEqual">
      <formula>P$4</formula>
    </cfRule>
  </conditionalFormatting>
  <conditionalFormatting sqref="O5">
    <cfRule type="cellIs" dxfId="423" priority="40" stopIfTrue="1" operator="notEqual">
      <formula>$P$5</formula>
    </cfRule>
  </conditionalFormatting>
  <conditionalFormatting sqref="O6">
    <cfRule type="cellIs" dxfId="422" priority="39" stopIfTrue="1" operator="notEqual">
      <formula>$P$6</formula>
    </cfRule>
  </conditionalFormatting>
  <conditionalFormatting sqref="O7">
    <cfRule type="cellIs" dxfId="421" priority="38" stopIfTrue="1" operator="notEqual">
      <formula>$P$7</formula>
    </cfRule>
  </conditionalFormatting>
  <conditionalFormatting sqref="O8">
    <cfRule type="cellIs" dxfId="420" priority="37" stopIfTrue="1" operator="notEqual">
      <formula>$P$8</formula>
    </cfRule>
  </conditionalFormatting>
  <conditionalFormatting sqref="O9">
    <cfRule type="cellIs" dxfId="419" priority="36" stopIfTrue="1" operator="notEqual">
      <formula>$P$9</formula>
    </cfRule>
  </conditionalFormatting>
  <conditionalFormatting sqref="O10">
    <cfRule type="cellIs" dxfId="418" priority="34" stopIfTrue="1" operator="notEqual">
      <formula>$P$10</formula>
    </cfRule>
    <cfRule type="cellIs" dxfId="417" priority="35" stopIfTrue="1" operator="greaterThan">
      <formula>$P$10</formula>
    </cfRule>
  </conditionalFormatting>
  <conditionalFormatting sqref="O11">
    <cfRule type="cellIs" dxfId="416" priority="32" stopIfTrue="1" operator="notEqual">
      <formula>$P$11</formula>
    </cfRule>
    <cfRule type="cellIs" dxfId="415" priority="33" stopIfTrue="1" operator="greaterThan">
      <formula>$P$11</formula>
    </cfRule>
  </conditionalFormatting>
  <conditionalFormatting sqref="O12">
    <cfRule type="cellIs" dxfId="414" priority="31" stopIfTrue="1" operator="notEqual">
      <formula>$P$12</formula>
    </cfRule>
  </conditionalFormatting>
  <conditionalFormatting sqref="O14">
    <cfRule type="cellIs" dxfId="413" priority="30" stopIfTrue="1" operator="notEqual">
      <formula>$P$14</formula>
    </cfRule>
  </conditionalFormatting>
  <conditionalFormatting sqref="O15">
    <cfRule type="cellIs" dxfId="412" priority="29" stopIfTrue="1" operator="notEqual">
      <formula>$P$15</formula>
    </cfRule>
  </conditionalFormatting>
  <conditionalFormatting sqref="O16">
    <cfRule type="cellIs" dxfId="411" priority="28" stopIfTrue="1" operator="notEqual">
      <formula>$P$16</formula>
    </cfRule>
  </conditionalFormatting>
  <conditionalFormatting sqref="O17">
    <cfRule type="cellIs" dxfId="410" priority="27" stopIfTrue="1" operator="notEqual">
      <formula>$P$17</formula>
    </cfRule>
  </conditionalFormatting>
  <conditionalFormatting sqref="O18">
    <cfRule type="cellIs" dxfId="409" priority="26" stopIfTrue="1" operator="notEqual">
      <formula>$P$18</formula>
    </cfRule>
  </conditionalFormatting>
  <conditionalFormatting sqref="O19">
    <cfRule type="cellIs" dxfId="408" priority="24" stopIfTrue="1" operator="notEqual">
      <formula>$P$19</formula>
    </cfRule>
    <cfRule type="cellIs" dxfId="407" priority="25" stopIfTrue="1" operator="greaterThan">
      <formula>$P$19</formula>
    </cfRule>
  </conditionalFormatting>
  <conditionalFormatting sqref="O20">
    <cfRule type="cellIs" dxfId="406" priority="22" stopIfTrue="1" operator="notEqual">
      <formula>$P$20</formula>
    </cfRule>
    <cfRule type="cellIs" dxfId="405" priority="23" stopIfTrue="1" operator="greaterThan">
      <formula>$P$20</formula>
    </cfRule>
  </conditionalFormatting>
  <conditionalFormatting sqref="O21">
    <cfRule type="cellIs" dxfId="404" priority="21" stopIfTrue="1" operator="notEqual">
      <formula>$P$21</formula>
    </cfRule>
  </conditionalFormatting>
  <conditionalFormatting sqref="O22">
    <cfRule type="cellIs" dxfId="403" priority="20" stopIfTrue="1" operator="notEqual">
      <formula>$P$22</formula>
    </cfRule>
  </conditionalFormatting>
  <conditionalFormatting sqref="O23">
    <cfRule type="cellIs" dxfId="402" priority="19" stopIfTrue="1" operator="notEqual">
      <formula>$P$23</formula>
    </cfRule>
  </conditionalFormatting>
  <conditionalFormatting sqref="O24">
    <cfRule type="cellIs" dxfId="401" priority="17" stopIfTrue="1" operator="notEqual">
      <formula>$P$24</formula>
    </cfRule>
    <cfRule type="cellIs" dxfId="400" priority="18" stopIfTrue="1" operator="greaterThan">
      <formula>$P$24</formula>
    </cfRule>
  </conditionalFormatting>
  <conditionalFormatting sqref="O25">
    <cfRule type="cellIs" dxfId="399" priority="15" stopIfTrue="1" operator="notEqual">
      <formula>$P$25</formula>
    </cfRule>
    <cfRule type="cellIs" dxfId="398" priority="16" stopIfTrue="1" operator="greaterThan">
      <formula>$P$25</formula>
    </cfRule>
  </conditionalFormatting>
  <conditionalFormatting sqref="O26">
    <cfRule type="cellIs" dxfId="397" priority="14" stopIfTrue="1" operator="notEqual">
      <formula>$P$26</formula>
    </cfRule>
  </conditionalFormatting>
  <conditionalFormatting sqref="O27">
    <cfRule type="cellIs" dxfId="396" priority="13" stopIfTrue="1" operator="notEqual">
      <formula>$P$27</formula>
    </cfRule>
  </conditionalFormatting>
  <conditionalFormatting sqref="O28">
    <cfRule type="cellIs" dxfId="395" priority="12" stopIfTrue="1" operator="notEqual">
      <formula>$P$28</formula>
    </cfRule>
  </conditionalFormatting>
  <conditionalFormatting sqref="O29">
    <cfRule type="cellIs" dxfId="394" priority="11" stopIfTrue="1" operator="notEqual">
      <formula>$P$29</formula>
    </cfRule>
  </conditionalFormatting>
  <conditionalFormatting sqref="O30">
    <cfRule type="cellIs" dxfId="393" priority="10" stopIfTrue="1" operator="notEqual">
      <formula>$P$30</formula>
    </cfRule>
  </conditionalFormatting>
  <conditionalFormatting sqref="O31">
    <cfRule type="cellIs" dxfId="392" priority="8" stopIfTrue="1" operator="notEqual">
      <formula>$P$31</formula>
    </cfRule>
    <cfRule type="cellIs" dxfId="391" priority="9" stopIfTrue="1" operator="greaterThan">
      <formula>$P$31</formula>
    </cfRule>
  </conditionalFormatting>
  <conditionalFormatting sqref="O32">
    <cfRule type="cellIs" dxfId="390" priority="6" stopIfTrue="1" operator="notEqual">
      <formula>$P$32</formula>
    </cfRule>
    <cfRule type="cellIs" dxfId="389" priority="7" stopIfTrue="1" operator="greaterThan">
      <formula>$P$32</formula>
    </cfRule>
  </conditionalFormatting>
  <conditionalFormatting sqref="O33">
    <cfRule type="cellIs" dxfId="388" priority="5" stopIfTrue="1" operator="notEqual">
      <formula>$P$33</formula>
    </cfRule>
  </conditionalFormatting>
  <conditionalFormatting sqref="O13">
    <cfRule type="cellIs" dxfId="387" priority="4" stopIfTrue="1" operator="notEqual">
      <formula>$P$13</formula>
    </cfRule>
  </conditionalFormatting>
  <conditionalFormatting sqref="AG3:AG34">
    <cfRule type="cellIs" dxfId="386" priority="3" stopIfTrue="1" operator="notEqual">
      <formula>E3</formula>
    </cfRule>
  </conditionalFormatting>
  <conditionalFormatting sqref="AH3:AH34">
    <cfRule type="cellIs" dxfId="385" priority="2" stopIfTrue="1" operator="notBetween">
      <formula>AI3+$AG$40</formula>
      <formula>AI3-$AG$40</formula>
    </cfRule>
  </conditionalFormatting>
  <conditionalFormatting sqref="AL3:AL33">
    <cfRule type="cellIs" dxfId="38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91</v>
      </c>
      <c r="B3" s="255">
        <v>0.375</v>
      </c>
      <c r="C3" s="256">
        <v>2013</v>
      </c>
      <c r="D3" s="256">
        <v>9</v>
      </c>
      <c r="E3" s="256">
        <v>1</v>
      </c>
      <c r="F3" s="257">
        <v>168897</v>
      </c>
      <c r="G3" s="256">
        <v>0</v>
      </c>
      <c r="H3" s="257">
        <v>469995</v>
      </c>
      <c r="I3" s="256">
        <v>0</v>
      </c>
      <c r="J3" s="256">
        <v>0</v>
      </c>
      <c r="K3" s="256">
        <v>0</v>
      </c>
      <c r="L3" s="258">
        <v>96.8125</v>
      </c>
      <c r="M3" s="257">
        <v>17</v>
      </c>
      <c r="N3" s="259">
        <v>0</v>
      </c>
      <c r="O3" s="260">
        <v>710</v>
      </c>
      <c r="P3" s="261">
        <f>F4-F3</f>
        <v>710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710</v>
      </c>
      <c r="W3" s="266">
        <f>V3*35.31467</f>
        <v>25073.415700000001</v>
      </c>
      <c r="X3" s="265"/>
      <c r="Y3" s="267">
        <f>V3*R3/1000000</f>
        <v>6.1851347082608772</v>
      </c>
      <c r="Z3" s="268">
        <f>S3*V3/1000000</f>
        <v>25.895921996546637</v>
      </c>
      <c r="AA3" s="269">
        <f>W3*T3/1000000</f>
        <v>24.544528623028544</v>
      </c>
      <c r="AE3" s="366" t="str">
        <f>RIGHT(F3,6)</f>
        <v>168897</v>
      </c>
      <c r="AF3" s="254"/>
      <c r="AG3" s="259"/>
      <c r="AH3" s="367"/>
      <c r="AI3" s="368">
        <f>IFERROR(AE3*1,0)</f>
        <v>168897</v>
      </c>
      <c r="AJ3" s="369">
        <f>(AI3-AH3)</f>
        <v>168897</v>
      </c>
      <c r="AL3" s="370">
        <f>AH4-AH3</f>
        <v>0</v>
      </c>
      <c r="AM3" s="371">
        <f>AI4-AI3</f>
        <v>710</v>
      </c>
      <c r="AN3" s="372">
        <f>(AM3-AL3)</f>
        <v>710</v>
      </c>
      <c r="AO3" s="373">
        <f>IFERROR(AN3/AM3,"")</f>
        <v>1</v>
      </c>
    </row>
    <row r="4" spans="1:41" x14ac:dyDescent="0.2">
      <c r="A4" s="270">
        <v>91</v>
      </c>
      <c r="B4" s="271">
        <v>0.375</v>
      </c>
      <c r="C4" s="272">
        <v>2013</v>
      </c>
      <c r="D4" s="272">
        <v>9</v>
      </c>
      <c r="E4" s="272">
        <v>2</v>
      </c>
      <c r="F4" s="273">
        <v>169607</v>
      </c>
      <c r="G4" s="272">
        <v>0</v>
      </c>
      <c r="H4" s="273">
        <v>470101</v>
      </c>
      <c r="I4" s="272">
        <v>0</v>
      </c>
      <c r="J4" s="272">
        <v>0</v>
      </c>
      <c r="K4" s="272">
        <v>0</v>
      </c>
      <c r="L4" s="274">
        <v>96.452299999999994</v>
      </c>
      <c r="M4" s="273">
        <v>20.100000000000001</v>
      </c>
      <c r="N4" s="275">
        <v>0</v>
      </c>
      <c r="O4" s="276">
        <v>1197</v>
      </c>
      <c r="P4" s="261">
        <f t="shared" ref="P4:P33" si="0">F5-F4</f>
        <v>1197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1197</v>
      </c>
      <c r="W4" s="280">
        <f>V4*35.31467</f>
        <v>42271.65999</v>
      </c>
      <c r="X4" s="265"/>
      <c r="Y4" s="281">
        <f>V4*R4/1000000</f>
        <v>10.468374686796507</v>
      </c>
      <c r="Z4" s="278">
        <f>S4*V4/1000000</f>
        <v>43.828991138679619</v>
      </c>
      <c r="AA4" s="279">
        <f>W4*T4/1000000</f>
        <v>41.541750383139281</v>
      </c>
      <c r="AE4" s="366" t="str">
        <f t="shared" ref="AE4:AE34" si="3">RIGHT(F4,6)</f>
        <v>169607</v>
      </c>
      <c r="AF4" s="270"/>
      <c r="AG4" s="374"/>
      <c r="AH4" s="375"/>
      <c r="AI4" s="376">
        <f t="shared" ref="AI4:AI34" si="4">IFERROR(AE4*1,0)</f>
        <v>169607</v>
      </c>
      <c r="AJ4" s="377">
        <f t="shared" ref="AJ4:AJ34" si="5">(AI4-AH4)</f>
        <v>169607</v>
      </c>
      <c r="AL4" s="370">
        <f t="shared" ref="AL4:AM33" si="6">AH5-AH4</f>
        <v>0</v>
      </c>
      <c r="AM4" s="378">
        <f t="shared" si="6"/>
        <v>1197</v>
      </c>
      <c r="AN4" s="379">
        <f t="shared" ref="AN4:AN33" si="7">(AM4-AL4)</f>
        <v>1197</v>
      </c>
      <c r="AO4" s="380">
        <f t="shared" ref="AO4:AO33" si="8">IFERROR(AN4/AM4,"")</f>
        <v>1</v>
      </c>
    </row>
    <row r="5" spans="1:41" x14ac:dyDescent="0.2">
      <c r="A5" s="270">
        <v>91</v>
      </c>
      <c r="B5" s="271">
        <v>0.375</v>
      </c>
      <c r="C5" s="272">
        <v>2013</v>
      </c>
      <c r="D5" s="272">
        <v>9</v>
      </c>
      <c r="E5" s="272">
        <v>3</v>
      </c>
      <c r="F5" s="273">
        <v>170804</v>
      </c>
      <c r="G5" s="272">
        <v>0</v>
      </c>
      <c r="H5" s="273">
        <v>470284</v>
      </c>
      <c r="I5" s="272">
        <v>0</v>
      </c>
      <c r="J5" s="272">
        <v>0</v>
      </c>
      <c r="K5" s="272">
        <v>0</v>
      </c>
      <c r="L5" s="274">
        <v>95.020499999999998</v>
      </c>
      <c r="M5" s="273">
        <v>16.5</v>
      </c>
      <c r="N5" s="275">
        <v>0</v>
      </c>
      <c r="O5" s="276">
        <v>1291</v>
      </c>
      <c r="P5" s="261">
        <f t="shared" si="0"/>
        <v>1291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1291</v>
      </c>
      <c r="W5" s="280">
        <f t="shared" ref="W5:W33" si="10">V5*35.31467</f>
        <v>45591.238969999999</v>
      </c>
      <c r="X5" s="265"/>
      <c r="Y5" s="281">
        <f t="shared" ref="Y5:Y33" si="11">V5*R5/1000000</f>
        <v>11.245475494514478</v>
      </c>
      <c r="Z5" s="278">
        <f t="shared" ref="Z5:Z33" si="12">S5*V5/1000000</f>
        <v>47.082556800433217</v>
      </c>
      <c r="AA5" s="279">
        <f t="shared" ref="AA5:AA33" si="13">W5*T5/1000000</f>
        <v>44.625526875919235</v>
      </c>
      <c r="AE5" s="366" t="str">
        <f t="shared" si="3"/>
        <v>170804</v>
      </c>
      <c r="AF5" s="270"/>
      <c r="AG5" s="374"/>
      <c r="AH5" s="375"/>
      <c r="AI5" s="376">
        <f t="shared" si="4"/>
        <v>170804</v>
      </c>
      <c r="AJ5" s="377">
        <f t="shared" si="5"/>
        <v>170804</v>
      </c>
      <c r="AL5" s="370">
        <f t="shared" si="6"/>
        <v>0</v>
      </c>
      <c r="AM5" s="378">
        <f t="shared" si="6"/>
        <v>1291</v>
      </c>
      <c r="AN5" s="379">
        <f t="shared" si="7"/>
        <v>1291</v>
      </c>
      <c r="AO5" s="380">
        <f t="shared" si="8"/>
        <v>1</v>
      </c>
    </row>
    <row r="6" spans="1:41" x14ac:dyDescent="0.2">
      <c r="A6" s="270">
        <v>91</v>
      </c>
      <c r="B6" s="271">
        <v>0.375</v>
      </c>
      <c r="C6" s="272">
        <v>2013</v>
      </c>
      <c r="D6" s="272">
        <v>9</v>
      </c>
      <c r="E6" s="272">
        <v>4</v>
      </c>
      <c r="F6" s="273">
        <v>172095</v>
      </c>
      <c r="G6" s="272">
        <v>0</v>
      </c>
      <c r="H6" s="273">
        <v>470480</v>
      </c>
      <c r="I6" s="272">
        <v>0</v>
      </c>
      <c r="J6" s="272">
        <v>0</v>
      </c>
      <c r="K6" s="272">
        <v>0</v>
      </c>
      <c r="L6" s="274">
        <v>94.905100000000004</v>
      </c>
      <c r="M6" s="273">
        <v>16</v>
      </c>
      <c r="N6" s="275">
        <v>0</v>
      </c>
      <c r="O6" s="276">
        <v>1203</v>
      </c>
      <c r="P6" s="261">
        <f t="shared" si="0"/>
        <v>1203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1203</v>
      </c>
      <c r="W6" s="280">
        <f t="shared" si="10"/>
        <v>42483.548009999999</v>
      </c>
      <c r="X6" s="265"/>
      <c r="Y6" s="281">
        <f t="shared" si="11"/>
        <v>10.492449750855911</v>
      </c>
      <c r="Z6" s="278">
        <f t="shared" si="12"/>
        <v>43.929788616883535</v>
      </c>
      <c r="AA6" s="279">
        <f t="shared" si="13"/>
        <v>41.637287687786511</v>
      </c>
      <c r="AE6" s="366" t="str">
        <f t="shared" si="3"/>
        <v>172095</v>
      </c>
      <c r="AF6" s="270"/>
      <c r="AG6" s="374"/>
      <c r="AH6" s="375"/>
      <c r="AI6" s="376">
        <f t="shared" si="4"/>
        <v>172095</v>
      </c>
      <c r="AJ6" s="377">
        <f t="shared" si="5"/>
        <v>172095</v>
      </c>
      <c r="AL6" s="370">
        <f t="shared" si="6"/>
        <v>0</v>
      </c>
      <c r="AM6" s="378">
        <f t="shared" si="6"/>
        <v>1203</v>
      </c>
      <c r="AN6" s="379">
        <f t="shared" si="7"/>
        <v>1203</v>
      </c>
      <c r="AO6" s="380">
        <f t="shared" si="8"/>
        <v>1</v>
      </c>
    </row>
    <row r="7" spans="1:41" x14ac:dyDescent="0.2">
      <c r="A7" s="270">
        <v>91</v>
      </c>
      <c r="B7" s="271">
        <v>0.375</v>
      </c>
      <c r="C7" s="272">
        <v>2013</v>
      </c>
      <c r="D7" s="272">
        <v>9</v>
      </c>
      <c r="E7" s="272">
        <v>5</v>
      </c>
      <c r="F7" s="273">
        <v>173298</v>
      </c>
      <c r="G7" s="272">
        <v>0</v>
      </c>
      <c r="H7" s="273">
        <v>470663</v>
      </c>
      <c r="I7" s="272">
        <v>0</v>
      </c>
      <c r="J7" s="272">
        <v>0</v>
      </c>
      <c r="K7" s="272">
        <v>0</v>
      </c>
      <c r="L7" s="274">
        <v>95.160600000000002</v>
      </c>
      <c r="M7" s="273">
        <v>18.600000000000001</v>
      </c>
      <c r="N7" s="275">
        <v>0</v>
      </c>
      <c r="O7" s="276">
        <v>1183</v>
      </c>
      <c r="P7" s="261">
        <f t="shared" si="0"/>
        <v>1183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1183</v>
      </c>
      <c r="W7" s="280">
        <f t="shared" si="10"/>
        <v>41777.254609999996</v>
      </c>
      <c r="X7" s="265"/>
      <c r="Y7" s="281">
        <f t="shared" si="11"/>
        <v>10.345512401529437</v>
      </c>
      <c r="Z7" s="278">
        <f t="shared" si="12"/>
        <v>43.314591322723452</v>
      </c>
      <c r="AA7" s="279">
        <f t="shared" si="13"/>
        <v>41.054194813266129</v>
      </c>
      <c r="AE7" s="366" t="str">
        <f t="shared" si="3"/>
        <v>173298</v>
      </c>
      <c r="AF7" s="270"/>
      <c r="AG7" s="374"/>
      <c r="AH7" s="375"/>
      <c r="AI7" s="376">
        <f t="shared" si="4"/>
        <v>173298</v>
      </c>
      <c r="AJ7" s="377">
        <f t="shared" si="5"/>
        <v>173298</v>
      </c>
      <c r="AL7" s="370">
        <f t="shared" si="6"/>
        <v>0</v>
      </c>
      <c r="AM7" s="378">
        <f t="shared" si="6"/>
        <v>1183</v>
      </c>
      <c r="AN7" s="379">
        <f t="shared" si="7"/>
        <v>1183</v>
      </c>
      <c r="AO7" s="380">
        <f t="shared" si="8"/>
        <v>1</v>
      </c>
    </row>
    <row r="8" spans="1:41" x14ac:dyDescent="0.2">
      <c r="A8" s="270">
        <v>91</v>
      </c>
      <c r="B8" s="271">
        <v>0.375</v>
      </c>
      <c r="C8" s="272">
        <v>2013</v>
      </c>
      <c r="D8" s="272">
        <v>9</v>
      </c>
      <c r="E8" s="272">
        <v>6</v>
      </c>
      <c r="F8" s="273">
        <v>174481</v>
      </c>
      <c r="G8" s="272">
        <v>0</v>
      </c>
      <c r="H8" s="273">
        <v>470843</v>
      </c>
      <c r="I8" s="272">
        <v>0</v>
      </c>
      <c r="J8" s="272">
        <v>0</v>
      </c>
      <c r="K8" s="272">
        <v>0</v>
      </c>
      <c r="L8" s="274">
        <v>95.030500000000004</v>
      </c>
      <c r="M8" s="273">
        <v>17.3</v>
      </c>
      <c r="N8" s="275">
        <v>0</v>
      </c>
      <c r="O8" s="276">
        <v>686</v>
      </c>
      <c r="P8" s="261">
        <f t="shared" si="0"/>
        <v>686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686</v>
      </c>
      <c r="W8" s="280">
        <f t="shared" si="10"/>
        <v>24225.86362</v>
      </c>
      <c r="X8" s="265"/>
      <c r="Y8" s="281">
        <f t="shared" si="11"/>
        <v>5.9760214318010529</v>
      </c>
      <c r="Z8" s="278">
        <f t="shared" si="12"/>
        <v>25.020406530664644</v>
      </c>
      <c r="AA8" s="279">
        <f t="shared" si="13"/>
        <v>23.714702428189433</v>
      </c>
      <c r="AE8" s="366" t="str">
        <f t="shared" si="3"/>
        <v>174481</v>
      </c>
      <c r="AF8" s="270"/>
      <c r="AG8" s="374"/>
      <c r="AH8" s="375"/>
      <c r="AI8" s="376">
        <f t="shared" si="4"/>
        <v>174481</v>
      </c>
      <c r="AJ8" s="377">
        <f t="shared" si="5"/>
        <v>174481</v>
      </c>
      <c r="AL8" s="370">
        <f t="shared" si="6"/>
        <v>0</v>
      </c>
      <c r="AM8" s="378">
        <f t="shared" si="6"/>
        <v>686</v>
      </c>
      <c r="AN8" s="379">
        <f t="shared" si="7"/>
        <v>686</v>
      </c>
      <c r="AO8" s="380">
        <f t="shared" si="8"/>
        <v>1</v>
      </c>
    </row>
    <row r="9" spans="1:41" x14ac:dyDescent="0.2">
      <c r="A9" s="270">
        <v>91</v>
      </c>
      <c r="B9" s="271">
        <v>0.375</v>
      </c>
      <c r="C9" s="272">
        <v>2013</v>
      </c>
      <c r="D9" s="272">
        <v>9</v>
      </c>
      <c r="E9" s="272">
        <v>7</v>
      </c>
      <c r="F9" s="273">
        <v>175167</v>
      </c>
      <c r="G9" s="272">
        <v>0</v>
      </c>
      <c r="H9" s="273">
        <v>470948</v>
      </c>
      <c r="I9" s="272">
        <v>0</v>
      </c>
      <c r="J9" s="272">
        <v>0</v>
      </c>
      <c r="K9" s="272">
        <v>0</v>
      </c>
      <c r="L9" s="274">
        <v>95.697599999999994</v>
      </c>
      <c r="M9" s="273">
        <v>16.2</v>
      </c>
      <c r="N9" s="275">
        <v>0</v>
      </c>
      <c r="O9" s="276">
        <v>0</v>
      </c>
      <c r="P9" s="261">
        <f t="shared" si="0"/>
        <v>0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0</v>
      </c>
      <c r="W9" s="280">
        <f t="shared" si="10"/>
        <v>0</v>
      </c>
      <c r="X9" s="265"/>
      <c r="Y9" s="281">
        <f t="shared" si="11"/>
        <v>0</v>
      </c>
      <c r="Z9" s="278">
        <f t="shared" si="12"/>
        <v>0</v>
      </c>
      <c r="AA9" s="279">
        <f t="shared" si="13"/>
        <v>0</v>
      </c>
      <c r="AE9" s="366" t="str">
        <f t="shared" si="3"/>
        <v>175167</v>
      </c>
      <c r="AF9" s="270"/>
      <c r="AG9" s="374"/>
      <c r="AH9" s="375"/>
      <c r="AI9" s="376">
        <f t="shared" si="4"/>
        <v>175167</v>
      </c>
      <c r="AJ9" s="377">
        <f t="shared" si="5"/>
        <v>175167</v>
      </c>
      <c r="AL9" s="370">
        <f t="shared" si="6"/>
        <v>0</v>
      </c>
      <c r="AM9" s="378">
        <f t="shared" si="6"/>
        <v>0</v>
      </c>
      <c r="AN9" s="379">
        <f t="shared" si="7"/>
        <v>0</v>
      </c>
      <c r="AO9" s="380" t="str">
        <f t="shared" si="8"/>
        <v/>
      </c>
    </row>
    <row r="10" spans="1:41" x14ac:dyDescent="0.2">
      <c r="A10" s="270">
        <v>91</v>
      </c>
      <c r="B10" s="271">
        <v>0.375</v>
      </c>
      <c r="C10" s="272">
        <v>2013</v>
      </c>
      <c r="D10" s="272">
        <v>9</v>
      </c>
      <c r="E10" s="272">
        <v>8</v>
      </c>
      <c r="F10" s="273">
        <v>175167</v>
      </c>
      <c r="G10" s="272">
        <v>0</v>
      </c>
      <c r="H10" s="273">
        <v>470948</v>
      </c>
      <c r="I10" s="272">
        <v>0</v>
      </c>
      <c r="J10" s="272">
        <v>0</v>
      </c>
      <c r="K10" s="272">
        <v>0</v>
      </c>
      <c r="L10" s="274">
        <v>96.845699999999994</v>
      </c>
      <c r="M10" s="273">
        <v>16.2</v>
      </c>
      <c r="N10" s="275">
        <v>0</v>
      </c>
      <c r="O10" s="276">
        <v>685</v>
      </c>
      <c r="P10" s="261">
        <f t="shared" si="0"/>
        <v>685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685</v>
      </c>
      <c r="W10" s="280">
        <f t="shared" si="10"/>
        <v>24190.54895</v>
      </c>
      <c r="X10" s="265"/>
      <c r="Y10" s="281">
        <f t="shared" si="11"/>
        <v>6.0050468744067418</v>
      </c>
      <c r="Z10" s="278">
        <f t="shared" si="12"/>
        <v>25.141930253766144</v>
      </c>
      <c r="AA10" s="279">
        <f t="shared" si="13"/>
        <v>23.829884366891577</v>
      </c>
      <c r="AE10" s="366" t="str">
        <f t="shared" si="3"/>
        <v>175167</v>
      </c>
      <c r="AF10" s="270"/>
      <c r="AG10" s="374"/>
      <c r="AH10" s="375"/>
      <c r="AI10" s="376">
        <f t="shared" si="4"/>
        <v>175167</v>
      </c>
      <c r="AJ10" s="377">
        <f t="shared" si="5"/>
        <v>175167</v>
      </c>
      <c r="AL10" s="370">
        <f t="shared" si="6"/>
        <v>0</v>
      </c>
      <c r="AM10" s="378">
        <f t="shared" si="6"/>
        <v>685</v>
      </c>
      <c r="AN10" s="379">
        <f t="shared" si="7"/>
        <v>685</v>
      </c>
      <c r="AO10" s="380">
        <f t="shared" si="8"/>
        <v>1</v>
      </c>
    </row>
    <row r="11" spans="1:41" x14ac:dyDescent="0.2">
      <c r="A11" s="270">
        <v>91</v>
      </c>
      <c r="B11" s="271">
        <v>0.375</v>
      </c>
      <c r="C11" s="272">
        <v>2013</v>
      </c>
      <c r="D11" s="272">
        <v>9</v>
      </c>
      <c r="E11" s="272">
        <v>9</v>
      </c>
      <c r="F11" s="273">
        <v>175852</v>
      </c>
      <c r="G11" s="272">
        <v>0</v>
      </c>
      <c r="H11" s="273">
        <v>471052</v>
      </c>
      <c r="I11" s="272">
        <v>0</v>
      </c>
      <c r="J11" s="272">
        <v>0</v>
      </c>
      <c r="K11" s="272">
        <v>0</v>
      </c>
      <c r="L11" s="274">
        <v>96.261600000000001</v>
      </c>
      <c r="M11" s="273">
        <v>17.3</v>
      </c>
      <c r="N11" s="275">
        <v>0</v>
      </c>
      <c r="O11" s="276">
        <v>1276</v>
      </c>
      <c r="P11" s="261">
        <f t="shared" si="0"/>
        <v>1276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1276</v>
      </c>
      <c r="W11" s="283">
        <f t="shared" si="10"/>
        <v>45061.518920000002</v>
      </c>
      <c r="Y11" s="281">
        <f t="shared" si="11"/>
        <v>11.144408663937797</v>
      </c>
      <c r="Z11" s="278">
        <f t="shared" si="12"/>
        <v>46.659410194174775</v>
      </c>
      <c r="AA11" s="279">
        <f t="shared" si="13"/>
        <v>44.224462415251153</v>
      </c>
      <c r="AE11" s="366" t="str">
        <f t="shared" si="3"/>
        <v>175852</v>
      </c>
      <c r="AF11" s="270"/>
      <c r="AG11" s="374"/>
      <c r="AH11" s="375"/>
      <c r="AI11" s="376">
        <f t="shared" si="4"/>
        <v>175852</v>
      </c>
      <c r="AJ11" s="377">
        <f t="shared" si="5"/>
        <v>175852</v>
      </c>
      <c r="AL11" s="370">
        <f t="shared" si="6"/>
        <v>0</v>
      </c>
      <c r="AM11" s="378">
        <f t="shared" si="6"/>
        <v>1276</v>
      </c>
      <c r="AN11" s="379">
        <f t="shared" si="7"/>
        <v>1276</v>
      </c>
      <c r="AO11" s="380">
        <f t="shared" si="8"/>
        <v>1</v>
      </c>
    </row>
    <row r="12" spans="1:41" x14ac:dyDescent="0.2">
      <c r="A12" s="270">
        <v>91</v>
      </c>
      <c r="B12" s="271">
        <v>0.375</v>
      </c>
      <c r="C12" s="272">
        <v>2013</v>
      </c>
      <c r="D12" s="272">
        <v>9</v>
      </c>
      <c r="E12" s="272">
        <v>10</v>
      </c>
      <c r="F12" s="273">
        <v>177128</v>
      </c>
      <c r="G12" s="272">
        <v>0</v>
      </c>
      <c r="H12" s="273">
        <v>471244</v>
      </c>
      <c r="I12" s="272">
        <v>0</v>
      </c>
      <c r="J12" s="272">
        <v>0</v>
      </c>
      <c r="K12" s="272">
        <v>0</v>
      </c>
      <c r="L12" s="274">
        <v>95.434600000000003</v>
      </c>
      <c r="M12" s="273">
        <v>16.600000000000001</v>
      </c>
      <c r="N12" s="275">
        <v>0</v>
      </c>
      <c r="O12" s="276">
        <v>1381</v>
      </c>
      <c r="P12" s="261">
        <f t="shared" si="0"/>
        <v>1381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1381</v>
      </c>
      <c r="W12" s="283">
        <f t="shared" si="10"/>
        <v>48769.559269999998</v>
      </c>
      <c r="Y12" s="281">
        <f t="shared" si="11"/>
        <v>12.079430266466847</v>
      </c>
      <c r="Z12" s="278">
        <f t="shared" si="12"/>
        <v>50.574158639643393</v>
      </c>
      <c r="AA12" s="279">
        <f t="shared" si="13"/>
        <v>47.934917493258205</v>
      </c>
      <c r="AE12" s="366" t="str">
        <f t="shared" si="3"/>
        <v>177128</v>
      </c>
      <c r="AF12" s="270"/>
      <c r="AG12" s="374"/>
      <c r="AH12" s="375"/>
      <c r="AI12" s="376">
        <f t="shared" si="4"/>
        <v>177128</v>
      </c>
      <c r="AJ12" s="377">
        <f t="shared" si="5"/>
        <v>177128</v>
      </c>
      <c r="AL12" s="370">
        <f t="shared" si="6"/>
        <v>0</v>
      </c>
      <c r="AM12" s="378">
        <f t="shared" si="6"/>
        <v>1381</v>
      </c>
      <c r="AN12" s="379">
        <f t="shared" si="7"/>
        <v>1381</v>
      </c>
      <c r="AO12" s="380">
        <f t="shared" si="8"/>
        <v>1</v>
      </c>
    </row>
    <row r="13" spans="1:41" x14ac:dyDescent="0.2">
      <c r="A13" s="270">
        <v>91</v>
      </c>
      <c r="B13" s="271">
        <v>0.375</v>
      </c>
      <c r="C13" s="272">
        <v>2013</v>
      </c>
      <c r="D13" s="272">
        <v>9</v>
      </c>
      <c r="E13" s="272">
        <v>11</v>
      </c>
      <c r="F13" s="273">
        <v>178509</v>
      </c>
      <c r="G13" s="272">
        <v>0</v>
      </c>
      <c r="H13" s="273">
        <v>471455</v>
      </c>
      <c r="I13" s="272">
        <v>0</v>
      </c>
      <c r="J13" s="272">
        <v>0</v>
      </c>
      <c r="K13" s="272">
        <v>0</v>
      </c>
      <c r="L13" s="274">
        <v>94.918700000000001</v>
      </c>
      <c r="M13" s="273">
        <v>17.8</v>
      </c>
      <c r="N13" s="275">
        <v>0</v>
      </c>
      <c r="O13" s="276">
        <v>1512</v>
      </c>
      <c r="P13" s="261">
        <f t="shared" si="0"/>
        <v>1512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1512</v>
      </c>
      <c r="W13" s="283">
        <f t="shared" si="10"/>
        <v>53395.781040000002</v>
      </c>
      <c r="Y13" s="281">
        <f t="shared" si="11"/>
        <v>13.210370053701428</v>
      </c>
      <c r="Z13" s="278">
        <f t="shared" si="12"/>
        <v>55.309177340837131</v>
      </c>
      <c r="AA13" s="279">
        <f t="shared" si="13"/>
        <v>52.422836558566004</v>
      </c>
      <c r="AE13" s="366" t="str">
        <f t="shared" si="3"/>
        <v>178509</v>
      </c>
      <c r="AF13" s="270"/>
      <c r="AG13" s="374"/>
      <c r="AH13" s="375"/>
      <c r="AI13" s="376">
        <f t="shared" si="4"/>
        <v>178509</v>
      </c>
      <c r="AJ13" s="377">
        <f t="shared" si="5"/>
        <v>178509</v>
      </c>
      <c r="AL13" s="370">
        <f t="shared" si="6"/>
        <v>0</v>
      </c>
      <c r="AM13" s="378">
        <f t="shared" si="6"/>
        <v>1512</v>
      </c>
      <c r="AN13" s="379">
        <f t="shared" si="7"/>
        <v>1512</v>
      </c>
      <c r="AO13" s="380">
        <f t="shared" si="8"/>
        <v>1</v>
      </c>
    </row>
    <row r="14" spans="1:41" x14ac:dyDescent="0.2">
      <c r="A14" s="270">
        <v>91</v>
      </c>
      <c r="B14" s="271">
        <v>0.375</v>
      </c>
      <c r="C14" s="272">
        <v>2013</v>
      </c>
      <c r="D14" s="272">
        <v>9</v>
      </c>
      <c r="E14" s="272">
        <v>12</v>
      </c>
      <c r="F14" s="273">
        <v>180021</v>
      </c>
      <c r="G14" s="272">
        <v>0</v>
      </c>
      <c r="H14" s="273">
        <v>471686</v>
      </c>
      <c r="I14" s="272">
        <v>0</v>
      </c>
      <c r="J14" s="272">
        <v>0</v>
      </c>
      <c r="K14" s="272">
        <v>0</v>
      </c>
      <c r="L14" s="274">
        <v>95.125699999999995</v>
      </c>
      <c r="M14" s="273">
        <v>19.100000000000001</v>
      </c>
      <c r="N14" s="275">
        <v>0</v>
      </c>
      <c r="O14" s="276">
        <v>1139</v>
      </c>
      <c r="P14" s="261">
        <f t="shared" si="0"/>
        <v>1139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1139</v>
      </c>
      <c r="W14" s="283">
        <f t="shared" si="10"/>
        <v>40223.40913</v>
      </c>
      <c r="Y14" s="281">
        <f t="shared" si="11"/>
        <v>10.007998508871795</v>
      </c>
      <c r="Z14" s="278">
        <f t="shared" si="12"/>
        <v>41.901488156944431</v>
      </c>
      <c r="AA14" s="279">
        <f t="shared" si="13"/>
        <v>39.714835237485026</v>
      </c>
      <c r="AE14" s="366" t="str">
        <f t="shared" si="3"/>
        <v>180021</v>
      </c>
      <c r="AF14" s="270"/>
      <c r="AG14" s="374"/>
      <c r="AH14" s="375"/>
      <c r="AI14" s="376">
        <f t="shared" si="4"/>
        <v>180021</v>
      </c>
      <c r="AJ14" s="377">
        <f t="shared" si="5"/>
        <v>180021</v>
      </c>
      <c r="AL14" s="370">
        <f t="shared" si="6"/>
        <v>0</v>
      </c>
      <c r="AM14" s="378">
        <f t="shared" si="6"/>
        <v>1139</v>
      </c>
      <c r="AN14" s="379">
        <f t="shared" si="7"/>
        <v>1139</v>
      </c>
      <c r="AO14" s="380">
        <f t="shared" si="8"/>
        <v>1</v>
      </c>
    </row>
    <row r="15" spans="1:41" x14ac:dyDescent="0.2">
      <c r="A15" s="270">
        <v>91</v>
      </c>
      <c r="B15" s="271">
        <v>0.375</v>
      </c>
      <c r="C15" s="272">
        <v>2013</v>
      </c>
      <c r="D15" s="272">
        <v>9</v>
      </c>
      <c r="E15" s="272">
        <v>13</v>
      </c>
      <c r="F15" s="273">
        <v>181160</v>
      </c>
      <c r="G15" s="272">
        <v>0</v>
      </c>
      <c r="H15" s="273">
        <v>471860</v>
      </c>
      <c r="I15" s="272">
        <v>0</v>
      </c>
      <c r="J15" s="272">
        <v>0</v>
      </c>
      <c r="K15" s="272">
        <v>0</v>
      </c>
      <c r="L15" s="274">
        <v>95.118899999999996</v>
      </c>
      <c r="M15" s="273">
        <v>17.899999999999999</v>
      </c>
      <c r="N15" s="275">
        <v>0</v>
      </c>
      <c r="O15" s="276">
        <v>623</v>
      </c>
      <c r="P15" s="261">
        <f t="shared" si="0"/>
        <v>623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623</v>
      </c>
      <c r="W15" s="283">
        <f t="shared" si="10"/>
        <v>22001.039410000001</v>
      </c>
      <c r="Y15" s="281">
        <f t="shared" si="11"/>
        <v>5.4651406167754422</v>
      </c>
      <c r="Z15" s="278">
        <f t="shared" si="12"/>
        <v>22.881450734315422</v>
      </c>
      <c r="AA15" s="279">
        <f t="shared" si="13"/>
        <v>21.687369252954834</v>
      </c>
      <c r="AE15" s="366" t="str">
        <f t="shared" si="3"/>
        <v>181160</v>
      </c>
      <c r="AF15" s="270"/>
      <c r="AG15" s="374"/>
      <c r="AH15" s="375"/>
      <c r="AI15" s="376">
        <f t="shared" si="4"/>
        <v>181160</v>
      </c>
      <c r="AJ15" s="377">
        <f t="shared" si="5"/>
        <v>181160</v>
      </c>
      <c r="AL15" s="370">
        <f t="shared" si="6"/>
        <v>0</v>
      </c>
      <c r="AM15" s="378">
        <f t="shared" si="6"/>
        <v>623</v>
      </c>
      <c r="AN15" s="379">
        <f t="shared" si="7"/>
        <v>623</v>
      </c>
      <c r="AO15" s="380">
        <f t="shared" si="8"/>
        <v>1</v>
      </c>
    </row>
    <row r="16" spans="1:41" x14ac:dyDescent="0.2">
      <c r="A16" s="270">
        <v>91</v>
      </c>
      <c r="B16" s="271">
        <v>0.375</v>
      </c>
      <c r="C16" s="272">
        <v>2013</v>
      </c>
      <c r="D16" s="272">
        <v>9</v>
      </c>
      <c r="E16" s="272">
        <v>14</v>
      </c>
      <c r="F16" s="273">
        <v>181783</v>
      </c>
      <c r="G16" s="272">
        <v>0</v>
      </c>
      <c r="H16" s="273">
        <v>471954</v>
      </c>
      <c r="I16" s="272">
        <v>0</v>
      </c>
      <c r="J16" s="272">
        <v>0</v>
      </c>
      <c r="K16" s="272">
        <v>0</v>
      </c>
      <c r="L16" s="274">
        <v>95.750100000000003</v>
      </c>
      <c r="M16" s="273">
        <v>15.8</v>
      </c>
      <c r="N16" s="275">
        <v>0</v>
      </c>
      <c r="O16" s="276">
        <v>0</v>
      </c>
      <c r="P16" s="261">
        <f t="shared" si="0"/>
        <v>0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0</v>
      </c>
      <c r="W16" s="283">
        <f t="shared" si="10"/>
        <v>0</v>
      </c>
      <c r="Y16" s="281">
        <f t="shared" si="11"/>
        <v>0</v>
      </c>
      <c r="Z16" s="278">
        <f t="shared" si="12"/>
        <v>0</v>
      </c>
      <c r="AA16" s="279">
        <f t="shared" si="13"/>
        <v>0</v>
      </c>
      <c r="AE16" s="366" t="str">
        <f t="shared" si="3"/>
        <v>181783</v>
      </c>
      <c r="AF16" s="270"/>
      <c r="AG16" s="374"/>
      <c r="AH16" s="375"/>
      <c r="AI16" s="376">
        <f t="shared" si="4"/>
        <v>181783</v>
      </c>
      <c r="AJ16" s="377">
        <f t="shared" si="5"/>
        <v>181783</v>
      </c>
      <c r="AL16" s="370">
        <f t="shared" si="6"/>
        <v>0</v>
      </c>
      <c r="AM16" s="378">
        <f t="shared" si="6"/>
        <v>0</v>
      </c>
      <c r="AN16" s="379">
        <f t="shared" si="7"/>
        <v>0</v>
      </c>
      <c r="AO16" s="380" t="str">
        <f t="shared" si="8"/>
        <v/>
      </c>
    </row>
    <row r="17" spans="1:41" x14ac:dyDescent="0.2">
      <c r="A17" s="270">
        <v>91</v>
      </c>
      <c r="B17" s="271">
        <v>0.375</v>
      </c>
      <c r="C17" s="272">
        <v>2013</v>
      </c>
      <c r="D17" s="272">
        <v>9</v>
      </c>
      <c r="E17" s="272">
        <v>15</v>
      </c>
      <c r="F17" s="273">
        <v>181783</v>
      </c>
      <c r="G17" s="272">
        <v>0</v>
      </c>
      <c r="H17" s="273">
        <v>471954</v>
      </c>
      <c r="I17" s="272">
        <v>0</v>
      </c>
      <c r="J17" s="272">
        <v>0</v>
      </c>
      <c r="K17" s="272">
        <v>0</v>
      </c>
      <c r="L17" s="274">
        <v>99.685699999999997</v>
      </c>
      <c r="M17" s="273">
        <v>15</v>
      </c>
      <c r="N17" s="275">
        <v>0</v>
      </c>
      <c r="O17" s="276">
        <v>0</v>
      </c>
      <c r="P17" s="261">
        <f t="shared" si="0"/>
        <v>0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0</v>
      </c>
      <c r="W17" s="283">
        <f t="shared" si="10"/>
        <v>0</v>
      </c>
      <c r="Y17" s="281">
        <f t="shared" si="11"/>
        <v>0</v>
      </c>
      <c r="Z17" s="278">
        <f t="shared" si="12"/>
        <v>0</v>
      </c>
      <c r="AA17" s="279">
        <f t="shared" si="13"/>
        <v>0</v>
      </c>
      <c r="AE17" s="366" t="str">
        <f t="shared" si="3"/>
        <v>181783</v>
      </c>
      <c r="AF17" s="270"/>
      <c r="AG17" s="374"/>
      <c r="AH17" s="375"/>
      <c r="AI17" s="376">
        <f t="shared" si="4"/>
        <v>181783</v>
      </c>
      <c r="AJ17" s="377">
        <f t="shared" si="5"/>
        <v>181783</v>
      </c>
      <c r="AL17" s="370">
        <f t="shared" si="6"/>
        <v>0</v>
      </c>
      <c r="AM17" s="378">
        <f t="shared" si="6"/>
        <v>0</v>
      </c>
      <c r="AN17" s="379">
        <f t="shared" si="7"/>
        <v>0</v>
      </c>
      <c r="AO17" s="380" t="str">
        <f t="shared" si="8"/>
        <v/>
      </c>
    </row>
    <row r="18" spans="1:41" x14ac:dyDescent="0.2">
      <c r="A18" s="270">
        <v>91</v>
      </c>
      <c r="B18" s="271">
        <v>0.375</v>
      </c>
      <c r="C18" s="272">
        <v>2013</v>
      </c>
      <c r="D18" s="272">
        <v>9</v>
      </c>
      <c r="E18" s="272">
        <v>16</v>
      </c>
      <c r="F18" s="273">
        <v>181783</v>
      </c>
      <c r="G18" s="272">
        <v>0</v>
      </c>
      <c r="H18" s="273">
        <v>471954</v>
      </c>
      <c r="I18" s="272">
        <v>0</v>
      </c>
      <c r="J18" s="272">
        <v>0</v>
      </c>
      <c r="K18" s="272">
        <v>0</v>
      </c>
      <c r="L18" s="274">
        <v>100.7987</v>
      </c>
      <c r="M18" s="273">
        <v>15.1</v>
      </c>
      <c r="N18" s="275">
        <v>0</v>
      </c>
      <c r="O18" s="276">
        <v>666</v>
      </c>
      <c r="P18" s="261">
        <f t="shared" si="0"/>
        <v>666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666</v>
      </c>
      <c r="W18" s="283">
        <f t="shared" si="10"/>
        <v>23519.570220000001</v>
      </c>
      <c r="Y18" s="281">
        <f t="shared" si="11"/>
        <v>5.874841264854374</v>
      </c>
      <c r="Z18" s="278">
        <f t="shared" si="12"/>
        <v>24.596785407692295</v>
      </c>
      <c r="AA18" s="279">
        <f t="shared" si="13"/>
        <v>23.313188213731223</v>
      </c>
      <c r="AE18" s="366" t="str">
        <f t="shared" si="3"/>
        <v>181783</v>
      </c>
      <c r="AF18" s="270"/>
      <c r="AG18" s="374"/>
      <c r="AH18" s="375"/>
      <c r="AI18" s="376">
        <f t="shared" si="4"/>
        <v>181783</v>
      </c>
      <c r="AJ18" s="377">
        <f t="shared" si="5"/>
        <v>181783</v>
      </c>
      <c r="AL18" s="370">
        <f t="shared" si="6"/>
        <v>0</v>
      </c>
      <c r="AM18" s="378">
        <f t="shared" si="6"/>
        <v>666</v>
      </c>
      <c r="AN18" s="379">
        <f t="shared" si="7"/>
        <v>666</v>
      </c>
      <c r="AO18" s="380">
        <f t="shared" si="8"/>
        <v>1</v>
      </c>
    </row>
    <row r="19" spans="1:41" x14ac:dyDescent="0.2">
      <c r="A19" s="270">
        <v>91</v>
      </c>
      <c r="B19" s="271">
        <v>0.375</v>
      </c>
      <c r="C19" s="272">
        <v>2013</v>
      </c>
      <c r="D19" s="272">
        <v>9</v>
      </c>
      <c r="E19" s="272">
        <v>17</v>
      </c>
      <c r="F19" s="273">
        <v>182449</v>
      </c>
      <c r="G19" s="272">
        <v>0</v>
      </c>
      <c r="H19" s="273">
        <v>472054</v>
      </c>
      <c r="I19" s="272">
        <v>0</v>
      </c>
      <c r="J19" s="272">
        <v>0</v>
      </c>
      <c r="K19" s="272">
        <v>0</v>
      </c>
      <c r="L19" s="274">
        <v>99.393100000000004</v>
      </c>
      <c r="M19" s="273">
        <v>16.600000000000001</v>
      </c>
      <c r="N19" s="275">
        <v>0</v>
      </c>
      <c r="O19" s="276">
        <v>1314</v>
      </c>
      <c r="P19" s="261">
        <f t="shared" si="0"/>
        <v>1314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1314</v>
      </c>
      <c r="W19" s="283">
        <f t="shared" si="10"/>
        <v>46403.47638</v>
      </c>
      <c r="Y19" s="281">
        <f t="shared" si="11"/>
        <v>11.590903036064034</v>
      </c>
      <c r="Z19" s="278">
        <f t="shared" si="12"/>
        <v>48.528792831392906</v>
      </c>
      <c r="AA19" s="279">
        <f t="shared" si="13"/>
        <v>45.996290259523761</v>
      </c>
      <c r="AE19" s="366" t="str">
        <f t="shared" si="3"/>
        <v>182449</v>
      </c>
      <c r="AF19" s="270"/>
      <c r="AG19" s="374"/>
      <c r="AH19" s="375"/>
      <c r="AI19" s="376">
        <f t="shared" si="4"/>
        <v>182449</v>
      </c>
      <c r="AJ19" s="377">
        <f t="shared" si="5"/>
        <v>182449</v>
      </c>
      <c r="AL19" s="370">
        <f t="shared" si="6"/>
        <v>0</v>
      </c>
      <c r="AM19" s="378">
        <f t="shared" si="6"/>
        <v>1314</v>
      </c>
      <c r="AN19" s="379">
        <f t="shared" si="7"/>
        <v>1314</v>
      </c>
      <c r="AO19" s="380">
        <f t="shared" si="8"/>
        <v>1</v>
      </c>
    </row>
    <row r="20" spans="1:41" x14ac:dyDescent="0.2">
      <c r="A20" s="270">
        <v>91</v>
      </c>
      <c r="B20" s="271">
        <v>0.375</v>
      </c>
      <c r="C20" s="272">
        <v>2013</v>
      </c>
      <c r="D20" s="272">
        <v>9</v>
      </c>
      <c r="E20" s="272">
        <v>18</v>
      </c>
      <c r="F20" s="273">
        <v>183763</v>
      </c>
      <c r="G20" s="272">
        <v>0</v>
      </c>
      <c r="H20" s="273">
        <v>472254</v>
      </c>
      <c r="I20" s="272">
        <v>0</v>
      </c>
      <c r="J20" s="272">
        <v>0</v>
      </c>
      <c r="K20" s="272">
        <v>0</v>
      </c>
      <c r="L20" s="274">
        <v>95.193799999999996</v>
      </c>
      <c r="M20" s="273">
        <v>17.2</v>
      </c>
      <c r="N20" s="275">
        <v>0</v>
      </c>
      <c r="O20" s="276">
        <v>1102</v>
      </c>
      <c r="P20" s="261">
        <f t="shared" si="0"/>
        <v>1102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1102</v>
      </c>
      <c r="W20" s="283">
        <f t="shared" si="10"/>
        <v>38916.766340000002</v>
      </c>
      <c r="Y20" s="281">
        <f t="shared" si="11"/>
        <v>9.7208334442485285</v>
      </c>
      <c r="Z20" s="278">
        <f t="shared" si="12"/>
        <v>40.699185464379745</v>
      </c>
      <c r="AA20" s="279">
        <f t="shared" si="13"/>
        <v>38.575275392690408</v>
      </c>
      <c r="AE20" s="366" t="str">
        <f t="shared" si="3"/>
        <v>183763</v>
      </c>
      <c r="AF20" s="270"/>
      <c r="AG20" s="374"/>
      <c r="AH20" s="375"/>
      <c r="AI20" s="376">
        <f t="shared" si="4"/>
        <v>183763</v>
      </c>
      <c r="AJ20" s="377">
        <f t="shared" si="5"/>
        <v>183763</v>
      </c>
      <c r="AL20" s="370">
        <f t="shared" si="6"/>
        <v>0</v>
      </c>
      <c r="AM20" s="378">
        <f t="shared" si="6"/>
        <v>1102</v>
      </c>
      <c r="AN20" s="379">
        <f t="shared" si="7"/>
        <v>1102</v>
      </c>
      <c r="AO20" s="380">
        <f t="shared" si="8"/>
        <v>1</v>
      </c>
    </row>
    <row r="21" spans="1:41" x14ac:dyDescent="0.2">
      <c r="A21" s="270">
        <v>91</v>
      </c>
      <c r="B21" s="271">
        <v>0.375</v>
      </c>
      <c r="C21" s="272">
        <v>2013</v>
      </c>
      <c r="D21" s="272">
        <v>9</v>
      </c>
      <c r="E21" s="272">
        <v>19</v>
      </c>
      <c r="F21" s="273">
        <v>184865</v>
      </c>
      <c r="G21" s="272">
        <v>0</v>
      </c>
      <c r="H21" s="273">
        <v>472420</v>
      </c>
      <c r="I21" s="272">
        <v>0</v>
      </c>
      <c r="J21" s="272">
        <v>0</v>
      </c>
      <c r="K21" s="272">
        <v>0</v>
      </c>
      <c r="L21" s="274">
        <v>95.16</v>
      </c>
      <c r="M21" s="273">
        <v>16.3</v>
      </c>
      <c r="N21" s="275">
        <v>0</v>
      </c>
      <c r="O21" s="276">
        <v>1057</v>
      </c>
      <c r="P21" s="261">
        <f t="shared" si="0"/>
        <v>1057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1057</v>
      </c>
      <c r="W21" s="283">
        <f t="shared" si="10"/>
        <v>37327.606189999999</v>
      </c>
      <c r="Y21" s="281">
        <f t="shared" si="11"/>
        <v>9.3238847101367472</v>
      </c>
      <c r="Z21" s="278">
        <f t="shared" si="12"/>
        <v>39.037240504400536</v>
      </c>
      <c r="AA21" s="279">
        <f t="shared" si="13"/>
        <v>37.000059972843694</v>
      </c>
      <c r="AE21" s="366" t="str">
        <f t="shared" si="3"/>
        <v>184865</v>
      </c>
      <c r="AF21" s="270"/>
      <c r="AG21" s="374"/>
      <c r="AH21" s="375"/>
      <c r="AI21" s="376">
        <f t="shared" si="4"/>
        <v>184865</v>
      </c>
      <c r="AJ21" s="377">
        <f t="shared" si="5"/>
        <v>184865</v>
      </c>
      <c r="AL21" s="370">
        <f t="shared" si="6"/>
        <v>146206</v>
      </c>
      <c r="AM21" s="378">
        <f t="shared" si="6"/>
        <v>1057</v>
      </c>
      <c r="AN21" s="379">
        <f t="shared" si="7"/>
        <v>-145149</v>
      </c>
      <c r="AO21" s="380">
        <f t="shared" si="8"/>
        <v>-137.321665089877</v>
      </c>
    </row>
    <row r="22" spans="1:41" x14ac:dyDescent="0.2">
      <c r="A22" s="270">
        <v>91</v>
      </c>
      <c r="B22" s="271">
        <v>0.375</v>
      </c>
      <c r="C22" s="272">
        <v>2013</v>
      </c>
      <c r="D22" s="272">
        <v>9</v>
      </c>
      <c r="E22" s="272">
        <v>20</v>
      </c>
      <c r="F22" s="273">
        <v>185922</v>
      </c>
      <c r="G22" s="272">
        <v>0</v>
      </c>
      <c r="H22" s="273">
        <v>472582</v>
      </c>
      <c r="I22" s="272">
        <v>0</v>
      </c>
      <c r="J22" s="272">
        <v>0</v>
      </c>
      <c r="K22" s="272">
        <v>0</v>
      </c>
      <c r="L22" s="274">
        <v>95.237799999999993</v>
      </c>
      <c r="M22" s="273">
        <v>19.2</v>
      </c>
      <c r="N22" s="275">
        <v>0</v>
      </c>
      <c r="O22" s="276">
        <v>497</v>
      </c>
      <c r="P22" s="261">
        <f t="shared" si="0"/>
        <v>497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497</v>
      </c>
      <c r="W22" s="283">
        <f t="shared" si="10"/>
        <v>17551.39099</v>
      </c>
      <c r="Y22" s="281">
        <f t="shared" si="11"/>
        <v>4.3840782411901262</v>
      </c>
      <c r="Z22" s="278">
        <f t="shared" si="12"/>
        <v>18.355258780214822</v>
      </c>
      <c r="AA22" s="279">
        <f t="shared" si="13"/>
        <v>17.397379192529158</v>
      </c>
      <c r="AE22" s="366" t="str">
        <f t="shared" si="3"/>
        <v>185922</v>
      </c>
      <c r="AF22" s="270">
        <v>91</v>
      </c>
      <c r="AG22" s="374">
        <v>20</v>
      </c>
      <c r="AH22" s="375">
        <v>146206</v>
      </c>
      <c r="AI22" s="376">
        <f t="shared" si="4"/>
        <v>185922</v>
      </c>
      <c r="AJ22" s="377">
        <f t="shared" si="5"/>
        <v>39716</v>
      </c>
      <c r="AL22" s="370">
        <f t="shared" si="6"/>
        <v>59</v>
      </c>
      <c r="AM22" s="378">
        <f t="shared" si="6"/>
        <v>497</v>
      </c>
      <c r="AN22" s="379">
        <f t="shared" si="7"/>
        <v>438</v>
      </c>
      <c r="AO22" s="380">
        <f t="shared" si="8"/>
        <v>0.88128772635814889</v>
      </c>
    </row>
    <row r="23" spans="1:41" x14ac:dyDescent="0.2">
      <c r="A23" s="270">
        <v>91</v>
      </c>
      <c r="B23" s="271">
        <v>0.375</v>
      </c>
      <c r="C23" s="272">
        <v>2013</v>
      </c>
      <c r="D23" s="272">
        <v>9</v>
      </c>
      <c r="E23" s="272">
        <v>21</v>
      </c>
      <c r="F23" s="273">
        <v>186419</v>
      </c>
      <c r="G23" s="272">
        <v>0</v>
      </c>
      <c r="H23" s="273">
        <v>472658</v>
      </c>
      <c r="I23" s="272">
        <v>0</v>
      </c>
      <c r="J23" s="272">
        <v>0</v>
      </c>
      <c r="K23" s="272">
        <v>0</v>
      </c>
      <c r="L23" s="274">
        <v>95.950400000000002</v>
      </c>
      <c r="M23" s="273">
        <v>17.5</v>
      </c>
      <c r="N23" s="275">
        <v>0</v>
      </c>
      <c r="O23" s="276">
        <v>0</v>
      </c>
      <c r="P23" s="261">
        <f t="shared" si="0"/>
        <v>0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0</v>
      </c>
      <c r="W23" s="283">
        <f t="shared" si="10"/>
        <v>0</v>
      </c>
      <c r="Y23" s="281">
        <f t="shared" si="11"/>
        <v>0</v>
      </c>
      <c r="Z23" s="278">
        <f t="shared" si="12"/>
        <v>0</v>
      </c>
      <c r="AA23" s="279">
        <f t="shared" si="13"/>
        <v>0</v>
      </c>
      <c r="AE23" s="366" t="str">
        <f t="shared" si="3"/>
        <v>186419</v>
      </c>
      <c r="AF23" s="270">
        <v>91</v>
      </c>
      <c r="AG23" s="374">
        <v>21</v>
      </c>
      <c r="AH23" s="375">
        <v>146265</v>
      </c>
      <c r="AI23" s="376">
        <f t="shared" si="4"/>
        <v>186419</v>
      </c>
      <c r="AJ23" s="377">
        <f t="shared" si="5"/>
        <v>40154</v>
      </c>
      <c r="AL23" s="370">
        <f t="shared" si="6"/>
        <v>0</v>
      </c>
      <c r="AM23" s="378">
        <f t="shared" si="6"/>
        <v>0</v>
      </c>
      <c r="AN23" s="379">
        <f t="shared" si="7"/>
        <v>0</v>
      </c>
      <c r="AO23" s="380" t="str">
        <f t="shared" si="8"/>
        <v/>
      </c>
    </row>
    <row r="24" spans="1:41" x14ac:dyDescent="0.2">
      <c r="A24" s="270">
        <v>91</v>
      </c>
      <c r="B24" s="271">
        <v>0.375</v>
      </c>
      <c r="C24" s="272">
        <v>2013</v>
      </c>
      <c r="D24" s="272">
        <v>9</v>
      </c>
      <c r="E24" s="272">
        <v>22</v>
      </c>
      <c r="F24" s="273">
        <v>186419</v>
      </c>
      <c r="G24" s="272">
        <v>0</v>
      </c>
      <c r="H24" s="273">
        <v>472658</v>
      </c>
      <c r="I24" s="272">
        <v>0</v>
      </c>
      <c r="J24" s="272">
        <v>0</v>
      </c>
      <c r="K24" s="272">
        <v>0</v>
      </c>
      <c r="L24" s="274">
        <v>99.905699999999996</v>
      </c>
      <c r="M24" s="273">
        <v>18.100000000000001</v>
      </c>
      <c r="N24" s="275">
        <v>0</v>
      </c>
      <c r="O24" s="276">
        <v>763</v>
      </c>
      <c r="P24" s="261">
        <f t="shared" si="0"/>
        <v>763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763</v>
      </c>
      <c r="W24" s="283">
        <f t="shared" si="10"/>
        <v>26945.093209999999</v>
      </c>
      <c r="Y24" s="281">
        <f t="shared" si="11"/>
        <v>6.730486313939771</v>
      </c>
      <c r="Z24" s="278">
        <f t="shared" si="12"/>
        <v>28.179200099203037</v>
      </c>
      <c r="AA24" s="279">
        <f t="shared" si="13"/>
        <v>26.708652563178561</v>
      </c>
      <c r="AE24" s="366" t="str">
        <f t="shared" si="3"/>
        <v>186419</v>
      </c>
      <c r="AF24" s="270">
        <v>91</v>
      </c>
      <c r="AG24" s="374">
        <v>22</v>
      </c>
      <c r="AH24" s="375">
        <v>146265</v>
      </c>
      <c r="AI24" s="376">
        <f t="shared" si="4"/>
        <v>186419</v>
      </c>
      <c r="AJ24" s="377">
        <f t="shared" si="5"/>
        <v>40154</v>
      </c>
      <c r="AL24" s="370">
        <f t="shared" si="6"/>
        <v>1234</v>
      </c>
      <c r="AM24" s="378">
        <f t="shared" si="6"/>
        <v>763</v>
      </c>
      <c r="AN24" s="379">
        <f t="shared" si="7"/>
        <v>-471</v>
      </c>
      <c r="AO24" s="380">
        <f t="shared" si="8"/>
        <v>-0.61730013106159898</v>
      </c>
    </row>
    <row r="25" spans="1:41" x14ac:dyDescent="0.2">
      <c r="A25" s="270">
        <v>91</v>
      </c>
      <c r="B25" s="271">
        <v>0.375</v>
      </c>
      <c r="C25" s="272">
        <v>2013</v>
      </c>
      <c r="D25" s="272">
        <v>9</v>
      </c>
      <c r="E25" s="272">
        <v>23</v>
      </c>
      <c r="F25" s="273">
        <v>187182</v>
      </c>
      <c r="G25" s="272">
        <v>0</v>
      </c>
      <c r="H25" s="273">
        <v>472772</v>
      </c>
      <c r="I25" s="272">
        <v>0</v>
      </c>
      <c r="J25" s="272">
        <v>0</v>
      </c>
      <c r="K25" s="272">
        <v>0</v>
      </c>
      <c r="L25" s="274">
        <v>97.414599999999993</v>
      </c>
      <c r="M25" s="273">
        <v>18.3</v>
      </c>
      <c r="N25" s="275">
        <v>0</v>
      </c>
      <c r="O25" s="276">
        <v>1363</v>
      </c>
      <c r="P25" s="261">
        <f t="shared" si="0"/>
        <v>1363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1363</v>
      </c>
      <c r="W25" s="283">
        <f t="shared" si="10"/>
        <v>48133.895210000002</v>
      </c>
      <c r="Y25" s="281">
        <f t="shared" si="11"/>
        <v>12.023136102096865</v>
      </c>
      <c r="Z25" s="278">
        <f t="shared" si="12"/>
        <v>50.338466232259151</v>
      </c>
      <c r="AA25" s="279">
        <f t="shared" si="13"/>
        <v>47.711524827801284</v>
      </c>
      <c r="AE25" s="366" t="str">
        <f t="shared" si="3"/>
        <v>187182</v>
      </c>
      <c r="AF25" s="270">
        <v>91</v>
      </c>
      <c r="AG25" s="374">
        <v>23</v>
      </c>
      <c r="AH25" s="375">
        <v>147499</v>
      </c>
      <c r="AI25" s="376">
        <f t="shared" si="4"/>
        <v>187182</v>
      </c>
      <c r="AJ25" s="377">
        <f t="shared" si="5"/>
        <v>39683</v>
      </c>
      <c r="AL25" s="370">
        <f t="shared" si="6"/>
        <v>1491</v>
      </c>
      <c r="AM25" s="378">
        <f t="shared" si="6"/>
        <v>1363</v>
      </c>
      <c r="AN25" s="379">
        <f t="shared" si="7"/>
        <v>-128</v>
      </c>
      <c r="AO25" s="380">
        <f t="shared" si="8"/>
        <v>-9.3910491562729279E-2</v>
      </c>
    </row>
    <row r="26" spans="1:41" x14ac:dyDescent="0.2">
      <c r="A26" s="270">
        <v>91</v>
      </c>
      <c r="B26" s="271">
        <v>0.375</v>
      </c>
      <c r="C26" s="272">
        <v>2013</v>
      </c>
      <c r="D26" s="272">
        <v>9</v>
      </c>
      <c r="E26" s="272">
        <v>24</v>
      </c>
      <c r="F26" s="273">
        <v>188545</v>
      </c>
      <c r="G26" s="272">
        <v>0</v>
      </c>
      <c r="H26" s="273">
        <v>472980</v>
      </c>
      <c r="I26" s="272">
        <v>0</v>
      </c>
      <c r="J26" s="272">
        <v>0</v>
      </c>
      <c r="K26" s="272">
        <v>0</v>
      </c>
      <c r="L26" s="274">
        <v>95.155100000000004</v>
      </c>
      <c r="M26" s="273">
        <v>18.3</v>
      </c>
      <c r="N26" s="275">
        <v>0</v>
      </c>
      <c r="O26" s="276">
        <v>1210</v>
      </c>
      <c r="P26" s="261">
        <f t="shared" si="0"/>
        <v>1210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1210</v>
      </c>
      <c r="W26" s="283">
        <f t="shared" si="10"/>
        <v>42730.750699999997</v>
      </c>
      <c r="Y26" s="281">
        <f t="shared" si="11"/>
        <v>10.673510406116806</v>
      </c>
      <c r="Z26" s="278">
        <f t="shared" si="12"/>
        <v>44.687853368329847</v>
      </c>
      <c r="AA26" s="279">
        <f t="shared" si="13"/>
        <v>42.355792400322493</v>
      </c>
      <c r="AE26" s="366" t="str">
        <f t="shared" si="3"/>
        <v>188545</v>
      </c>
      <c r="AF26" s="270">
        <v>91</v>
      </c>
      <c r="AG26" s="374">
        <v>24</v>
      </c>
      <c r="AH26" s="375">
        <v>148990</v>
      </c>
      <c r="AI26" s="376">
        <f t="shared" si="4"/>
        <v>188545</v>
      </c>
      <c r="AJ26" s="377">
        <f t="shared" si="5"/>
        <v>39555</v>
      </c>
      <c r="AL26" s="370">
        <f t="shared" si="6"/>
        <v>1006</v>
      </c>
      <c r="AM26" s="378">
        <f t="shared" si="6"/>
        <v>1210</v>
      </c>
      <c r="AN26" s="379">
        <f t="shared" si="7"/>
        <v>204</v>
      </c>
      <c r="AO26" s="380">
        <f t="shared" si="8"/>
        <v>0.16859504132231404</v>
      </c>
    </row>
    <row r="27" spans="1:41" x14ac:dyDescent="0.2">
      <c r="A27" s="270">
        <v>91</v>
      </c>
      <c r="B27" s="271">
        <v>0.375</v>
      </c>
      <c r="C27" s="272">
        <v>2013</v>
      </c>
      <c r="D27" s="272">
        <v>9</v>
      </c>
      <c r="E27" s="272">
        <v>25</v>
      </c>
      <c r="F27" s="273">
        <v>189755</v>
      </c>
      <c r="G27" s="272">
        <v>0</v>
      </c>
      <c r="H27" s="273">
        <v>473164</v>
      </c>
      <c r="I27" s="272">
        <v>0</v>
      </c>
      <c r="J27" s="272">
        <v>0</v>
      </c>
      <c r="K27" s="272">
        <v>0</v>
      </c>
      <c r="L27" s="274">
        <v>95.129099999999994</v>
      </c>
      <c r="M27" s="273">
        <v>17.8</v>
      </c>
      <c r="N27" s="275">
        <v>0</v>
      </c>
      <c r="O27" s="276">
        <v>1026</v>
      </c>
      <c r="P27" s="261">
        <f t="shared" si="0"/>
        <v>1026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1026</v>
      </c>
      <c r="W27" s="283">
        <f t="shared" si="10"/>
        <v>36232.851419999999</v>
      </c>
      <c r="Y27" s="281">
        <f t="shared" si="11"/>
        <v>9.05043113774863</v>
      </c>
      <c r="Z27" s="278">
        <f t="shared" si="12"/>
        <v>37.89234508752596</v>
      </c>
      <c r="AA27" s="279">
        <f t="shared" si="13"/>
        <v>35.914911572504856</v>
      </c>
      <c r="AE27" s="366" t="str">
        <f t="shared" si="3"/>
        <v>189755</v>
      </c>
      <c r="AF27" s="270">
        <v>91</v>
      </c>
      <c r="AG27" s="374">
        <v>25</v>
      </c>
      <c r="AH27" s="375">
        <v>149996</v>
      </c>
      <c r="AI27" s="376">
        <f t="shared" si="4"/>
        <v>189755</v>
      </c>
      <c r="AJ27" s="377">
        <f t="shared" si="5"/>
        <v>39759</v>
      </c>
      <c r="AL27" s="370">
        <f t="shared" si="6"/>
        <v>1106</v>
      </c>
      <c r="AM27" s="378">
        <f t="shared" si="6"/>
        <v>1026</v>
      </c>
      <c r="AN27" s="379">
        <f t="shared" si="7"/>
        <v>-80</v>
      </c>
      <c r="AO27" s="380">
        <f t="shared" si="8"/>
        <v>-7.7972709551656916E-2</v>
      </c>
    </row>
    <row r="28" spans="1:41" x14ac:dyDescent="0.2">
      <c r="A28" s="270">
        <v>91</v>
      </c>
      <c r="B28" s="271">
        <v>0.375</v>
      </c>
      <c r="C28" s="272">
        <v>2013</v>
      </c>
      <c r="D28" s="272">
        <v>9</v>
      </c>
      <c r="E28" s="272">
        <v>26</v>
      </c>
      <c r="F28" s="273">
        <v>190781</v>
      </c>
      <c r="G28" s="272">
        <v>0</v>
      </c>
      <c r="H28" s="273">
        <v>473319</v>
      </c>
      <c r="I28" s="272">
        <v>0</v>
      </c>
      <c r="J28" s="272">
        <v>0</v>
      </c>
      <c r="K28" s="272">
        <v>0</v>
      </c>
      <c r="L28" s="274">
        <v>95.3399</v>
      </c>
      <c r="M28" s="273">
        <v>17.7</v>
      </c>
      <c r="N28" s="275">
        <v>0</v>
      </c>
      <c r="O28" s="276">
        <v>1338</v>
      </c>
      <c r="P28" s="261">
        <f t="shared" si="0"/>
        <v>1338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1338</v>
      </c>
      <c r="W28" s="283">
        <f t="shared" si="10"/>
        <v>47251.028460000001</v>
      </c>
      <c r="Y28" s="281">
        <f t="shared" si="11"/>
        <v>11.80260902759032</v>
      </c>
      <c r="Z28" s="278">
        <f t="shared" si="12"/>
        <v>49.415163476715151</v>
      </c>
      <c r="AA28" s="279">
        <f t="shared" si="13"/>
        <v>46.836405150108675</v>
      </c>
      <c r="AE28" s="366" t="str">
        <f t="shared" si="3"/>
        <v>190781</v>
      </c>
      <c r="AF28" s="270">
        <v>91</v>
      </c>
      <c r="AG28" s="374">
        <v>26</v>
      </c>
      <c r="AH28" s="375">
        <v>151102</v>
      </c>
      <c r="AI28" s="376">
        <f t="shared" si="4"/>
        <v>190781</v>
      </c>
      <c r="AJ28" s="377">
        <f t="shared" si="5"/>
        <v>39679</v>
      </c>
      <c r="AL28" s="370">
        <f t="shared" si="6"/>
        <v>1360</v>
      </c>
      <c r="AM28" s="378">
        <f t="shared" si="6"/>
        <v>1338</v>
      </c>
      <c r="AN28" s="379">
        <f t="shared" si="7"/>
        <v>-22</v>
      </c>
      <c r="AO28" s="380">
        <f t="shared" si="8"/>
        <v>-1.6442451420029897E-2</v>
      </c>
    </row>
    <row r="29" spans="1:41" x14ac:dyDescent="0.2">
      <c r="A29" s="270">
        <v>91</v>
      </c>
      <c r="B29" s="271">
        <v>0.375</v>
      </c>
      <c r="C29" s="272">
        <v>2013</v>
      </c>
      <c r="D29" s="272">
        <v>9</v>
      </c>
      <c r="E29" s="272">
        <v>27</v>
      </c>
      <c r="F29" s="273">
        <v>192119</v>
      </c>
      <c r="G29" s="272">
        <v>0</v>
      </c>
      <c r="H29" s="273">
        <v>473521</v>
      </c>
      <c r="I29" s="272">
        <v>0</v>
      </c>
      <c r="J29" s="272">
        <v>0</v>
      </c>
      <c r="K29" s="272">
        <v>0</v>
      </c>
      <c r="L29" s="274">
        <v>95.418899999999994</v>
      </c>
      <c r="M29" s="273">
        <v>17.399999999999999</v>
      </c>
      <c r="N29" s="275">
        <v>0</v>
      </c>
      <c r="O29" s="276">
        <v>599</v>
      </c>
      <c r="P29" s="261">
        <f t="shared" si="0"/>
        <v>599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599</v>
      </c>
      <c r="W29" s="283">
        <f t="shared" si="10"/>
        <v>21153.48733</v>
      </c>
      <c r="Y29" s="281">
        <f t="shared" si="11"/>
        <v>5.2838287051768322</v>
      </c>
      <c r="Z29" s="278">
        <f t="shared" si="12"/>
        <v>22.122334022834362</v>
      </c>
      <c r="AA29" s="279">
        <f t="shared" si="13"/>
        <v>20.967867477515018</v>
      </c>
      <c r="AE29" s="366" t="str">
        <f t="shared" si="3"/>
        <v>192119</v>
      </c>
      <c r="AF29" s="270">
        <v>91</v>
      </c>
      <c r="AG29" s="374">
        <v>27</v>
      </c>
      <c r="AH29" s="375">
        <v>152462</v>
      </c>
      <c r="AI29" s="376">
        <f t="shared" si="4"/>
        <v>192119</v>
      </c>
      <c r="AJ29" s="377">
        <f t="shared" si="5"/>
        <v>39657</v>
      </c>
      <c r="AL29" s="370">
        <f t="shared" si="6"/>
        <v>-152462</v>
      </c>
      <c r="AM29" s="378">
        <f t="shared" si="6"/>
        <v>599</v>
      </c>
      <c r="AN29" s="379">
        <f t="shared" si="7"/>
        <v>153061</v>
      </c>
      <c r="AO29" s="380">
        <f t="shared" si="8"/>
        <v>255.52754590984975</v>
      </c>
    </row>
    <row r="30" spans="1:41" x14ac:dyDescent="0.2">
      <c r="A30" s="270">
        <v>91</v>
      </c>
      <c r="B30" s="271">
        <v>0.375</v>
      </c>
      <c r="C30" s="272">
        <v>2013</v>
      </c>
      <c r="D30" s="272">
        <v>9</v>
      </c>
      <c r="E30" s="272">
        <v>28</v>
      </c>
      <c r="F30" s="273">
        <v>192718</v>
      </c>
      <c r="G30" s="272">
        <v>0</v>
      </c>
      <c r="H30" s="273">
        <v>473612</v>
      </c>
      <c r="I30" s="272">
        <v>0</v>
      </c>
      <c r="J30" s="272">
        <v>0</v>
      </c>
      <c r="K30" s="272">
        <v>0</v>
      </c>
      <c r="L30" s="274">
        <v>96.440600000000003</v>
      </c>
      <c r="M30" s="273">
        <v>18.3</v>
      </c>
      <c r="N30" s="275">
        <v>0</v>
      </c>
      <c r="O30" s="276">
        <v>0</v>
      </c>
      <c r="P30" s="261">
        <f t="shared" si="0"/>
        <v>0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0</v>
      </c>
      <c r="W30" s="283">
        <f t="shared" si="10"/>
        <v>0</v>
      </c>
      <c r="Y30" s="281">
        <f t="shared" si="11"/>
        <v>0</v>
      </c>
      <c r="Z30" s="278">
        <f t="shared" si="12"/>
        <v>0</v>
      </c>
      <c r="AA30" s="279">
        <f t="shared" si="13"/>
        <v>0</v>
      </c>
      <c r="AE30" s="366" t="str">
        <f t="shared" si="3"/>
        <v>192718</v>
      </c>
      <c r="AF30" s="270"/>
      <c r="AG30" s="374"/>
      <c r="AH30" s="375"/>
      <c r="AI30" s="376">
        <f t="shared" si="4"/>
        <v>192718</v>
      </c>
      <c r="AJ30" s="377">
        <f t="shared" si="5"/>
        <v>192718</v>
      </c>
      <c r="AL30" s="370">
        <f t="shared" si="6"/>
        <v>0</v>
      </c>
      <c r="AM30" s="378">
        <f t="shared" si="6"/>
        <v>0</v>
      </c>
      <c r="AN30" s="379">
        <f t="shared" si="7"/>
        <v>0</v>
      </c>
      <c r="AO30" s="380" t="str">
        <f t="shared" si="8"/>
        <v/>
      </c>
    </row>
    <row r="31" spans="1:41" x14ac:dyDescent="0.2">
      <c r="A31" s="270">
        <v>91</v>
      </c>
      <c r="B31" s="271">
        <v>0.375</v>
      </c>
      <c r="C31" s="272">
        <v>2013</v>
      </c>
      <c r="D31" s="272">
        <v>9</v>
      </c>
      <c r="E31" s="272">
        <v>29</v>
      </c>
      <c r="F31" s="273">
        <v>192718</v>
      </c>
      <c r="G31" s="272">
        <v>0</v>
      </c>
      <c r="H31" s="273">
        <v>473612</v>
      </c>
      <c r="I31" s="272">
        <v>0</v>
      </c>
      <c r="J31" s="272">
        <v>0</v>
      </c>
      <c r="K31" s="272">
        <v>0</v>
      </c>
      <c r="L31" s="274">
        <v>100.1395</v>
      </c>
      <c r="M31" s="273">
        <v>18.8</v>
      </c>
      <c r="N31" s="275">
        <v>0</v>
      </c>
      <c r="O31" s="276">
        <v>554</v>
      </c>
      <c r="P31" s="261">
        <f t="shared" si="0"/>
        <v>554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554</v>
      </c>
      <c r="W31" s="283">
        <f t="shared" si="10"/>
        <v>19564.32718</v>
      </c>
      <c r="Y31" s="281">
        <f t="shared" si="11"/>
        <v>4.8868799710650501</v>
      </c>
      <c r="Z31" s="278">
        <f t="shared" si="12"/>
        <v>20.46038906285515</v>
      </c>
      <c r="AA31" s="279">
        <f t="shared" si="13"/>
        <v>19.392652057668315</v>
      </c>
      <c r="AE31" s="366" t="str">
        <f t="shared" si="3"/>
        <v>192718</v>
      </c>
      <c r="AF31" s="270"/>
      <c r="AG31" s="374"/>
      <c r="AH31" s="375"/>
      <c r="AI31" s="376">
        <f t="shared" si="4"/>
        <v>192718</v>
      </c>
      <c r="AJ31" s="377">
        <f t="shared" si="5"/>
        <v>192718</v>
      </c>
      <c r="AL31" s="370">
        <f t="shared" si="6"/>
        <v>0</v>
      </c>
      <c r="AM31" s="378">
        <f t="shared" si="6"/>
        <v>554</v>
      </c>
      <c r="AN31" s="379">
        <f t="shared" si="7"/>
        <v>554</v>
      </c>
      <c r="AO31" s="380">
        <f t="shared" si="8"/>
        <v>1</v>
      </c>
    </row>
    <row r="32" spans="1:41" x14ac:dyDescent="0.2">
      <c r="A32" s="270">
        <v>91</v>
      </c>
      <c r="B32" s="271">
        <v>0.375</v>
      </c>
      <c r="C32" s="272">
        <v>2013</v>
      </c>
      <c r="D32" s="272">
        <v>9</v>
      </c>
      <c r="E32" s="272">
        <v>30</v>
      </c>
      <c r="F32" s="273">
        <v>193272</v>
      </c>
      <c r="G32" s="272">
        <v>0</v>
      </c>
      <c r="H32" s="273">
        <v>473695</v>
      </c>
      <c r="I32" s="272">
        <v>0</v>
      </c>
      <c r="J32" s="272">
        <v>0</v>
      </c>
      <c r="K32" s="272">
        <v>0</v>
      </c>
      <c r="L32" s="274">
        <v>98.386600000000001</v>
      </c>
      <c r="M32" s="273">
        <v>19.5</v>
      </c>
      <c r="N32" s="275">
        <v>0</v>
      </c>
      <c r="O32" s="276">
        <v>945</v>
      </c>
      <c r="P32" s="261">
        <f t="shared" si="0"/>
        <v>945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945</v>
      </c>
      <c r="W32" s="283">
        <f t="shared" si="10"/>
        <v>33372.363149999997</v>
      </c>
      <c r="Y32" s="281">
        <f t="shared" si="11"/>
        <v>8.3359234163474234</v>
      </c>
      <c r="Z32" s="278">
        <f t="shared" si="12"/>
        <v>34.900844159563391</v>
      </c>
      <c r="AA32" s="279">
        <f t="shared" si="13"/>
        <v>33.079523816780785</v>
      </c>
      <c r="AE32" s="366" t="str">
        <f t="shared" si="3"/>
        <v>193272</v>
      </c>
      <c r="AF32" s="270"/>
      <c r="AG32" s="374"/>
      <c r="AH32" s="375"/>
      <c r="AI32" s="376">
        <f t="shared" si="4"/>
        <v>193272</v>
      </c>
      <c r="AJ32" s="377">
        <f t="shared" si="5"/>
        <v>193272</v>
      </c>
      <c r="AL32" s="370">
        <f t="shared" si="6"/>
        <v>0</v>
      </c>
      <c r="AM32" s="378">
        <f t="shared" si="6"/>
        <v>945</v>
      </c>
      <c r="AN32" s="379">
        <f t="shared" si="7"/>
        <v>945</v>
      </c>
      <c r="AO32" s="380">
        <f t="shared" si="8"/>
        <v>1</v>
      </c>
    </row>
    <row r="33" spans="1:41" ht="13.5" thickBot="1" x14ac:dyDescent="0.25">
      <c r="A33" s="270">
        <v>91</v>
      </c>
      <c r="B33" s="271">
        <v>0.375</v>
      </c>
      <c r="C33" s="272">
        <v>2013</v>
      </c>
      <c r="D33" s="272">
        <v>10</v>
      </c>
      <c r="E33" s="272">
        <v>1</v>
      </c>
      <c r="F33" s="273">
        <v>194217</v>
      </c>
      <c r="G33" s="272">
        <v>0</v>
      </c>
      <c r="H33" s="273">
        <v>473838</v>
      </c>
      <c r="I33" s="272">
        <v>0</v>
      </c>
      <c r="J33" s="272">
        <v>0</v>
      </c>
      <c r="K33" s="272">
        <v>0</v>
      </c>
      <c r="L33" s="274">
        <v>95.534800000000004</v>
      </c>
      <c r="M33" s="273">
        <v>19.100000000000001</v>
      </c>
      <c r="N33" s="275">
        <v>0</v>
      </c>
      <c r="O33" s="276">
        <v>0</v>
      </c>
      <c r="P33" s="261">
        <f t="shared" si="0"/>
        <v>-194217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194217</v>
      </c>
      <c r="AF33" s="270"/>
      <c r="AG33" s="374"/>
      <c r="AH33" s="375"/>
      <c r="AI33" s="376">
        <f t="shared" si="4"/>
        <v>194217</v>
      </c>
      <c r="AJ33" s="377">
        <f t="shared" si="5"/>
        <v>194217</v>
      </c>
      <c r="AL33" s="370">
        <f t="shared" si="6"/>
        <v>0</v>
      </c>
      <c r="AM33" s="381">
        <f t="shared" si="6"/>
        <v>-194217</v>
      </c>
      <c r="AN33" s="379">
        <f t="shared" si="7"/>
        <v>-194217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100.7987</v>
      </c>
      <c r="M36" s="303">
        <f>MAX(M3:M34)</f>
        <v>20.100000000000001</v>
      </c>
      <c r="N36" s="301" t="s">
        <v>29</v>
      </c>
      <c r="O36" s="303">
        <f>SUM(O3:O33)</f>
        <v>25320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25320</v>
      </c>
      <c r="W36" s="307">
        <f>SUM(W3:W33)</f>
        <v>894167.44439999992</v>
      </c>
      <c r="Y36" s="308">
        <f>SUM(Y3:Y33)</f>
        <v>222.30670923449378</v>
      </c>
      <c r="Z36" s="309">
        <f>SUM(Z3:Z33)</f>
        <v>930.75373022297879</v>
      </c>
      <c r="AA36" s="310">
        <f>SUM(AA3:AA33)</f>
        <v>882.18181903293419</v>
      </c>
      <c r="AF36" s="389" t="s">
        <v>125</v>
      </c>
      <c r="AG36" s="302">
        <f>COUNT(AG3:AG34)</f>
        <v>8</v>
      </c>
      <c r="AJ36" s="390">
        <f>SUM(AJ3:AJ33)</f>
        <v>4459894</v>
      </c>
      <c r="AK36" s="391" t="s">
        <v>93</v>
      </c>
      <c r="AL36" s="392"/>
      <c r="AM36" s="392"/>
      <c r="AN36" s="390">
        <f>SUM(AN3:AN33)</f>
        <v>-168897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96.413506451612918</v>
      </c>
      <c r="M37" s="311">
        <f>AVERAGE(M3:M34)</f>
        <v>17.503225806451614</v>
      </c>
      <c r="N37" s="301" t="s">
        <v>89</v>
      </c>
      <c r="O37" s="312">
        <f>O36*35.31467</f>
        <v>894167.44440000004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23</v>
      </c>
      <c r="AN37" s="395">
        <f>IFERROR(AN36/SUM(AM3:AM33),"")</f>
        <v>1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94.905100000000004</v>
      </c>
      <c r="M38" s="312">
        <f>MIN(M3:M34)</f>
        <v>15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106.05485709677421</v>
      </c>
      <c r="M44" s="319">
        <f>M37*(1+$L$43)</f>
        <v>19.253548387096778</v>
      </c>
    </row>
    <row r="45" spans="1:41" x14ac:dyDescent="0.2">
      <c r="K45" s="318" t="s">
        <v>103</v>
      </c>
      <c r="L45" s="319">
        <f>L37*(1-$L$43)</f>
        <v>86.772155806451622</v>
      </c>
      <c r="M45" s="319">
        <f>M37*(1-$L$43)</f>
        <v>15.752903225806453</v>
      </c>
    </row>
    <row r="47" spans="1:41" x14ac:dyDescent="0.2">
      <c r="A47" s="301" t="s">
        <v>104</v>
      </c>
      <c r="B47" s="320" t="s">
        <v>105</v>
      </c>
    </row>
    <row r="48" spans="1:41" x14ac:dyDescent="0.2">
      <c r="A48" s="301" t="s">
        <v>106</v>
      </c>
      <c r="B48" s="321">
        <v>40583</v>
      </c>
    </row>
  </sheetData>
  <phoneticPr fontId="0" type="noConversion"/>
  <conditionalFormatting sqref="L3:L34">
    <cfRule type="cellIs" dxfId="383" priority="47" stopIfTrue="1" operator="lessThan">
      <formula>$L$45</formula>
    </cfRule>
    <cfRule type="cellIs" dxfId="382" priority="48" stopIfTrue="1" operator="greaterThan">
      <formula>$L$44</formula>
    </cfRule>
  </conditionalFormatting>
  <conditionalFormatting sqref="M3:M34">
    <cfRule type="cellIs" dxfId="381" priority="45" stopIfTrue="1" operator="lessThan">
      <formula>$M$45</formula>
    </cfRule>
    <cfRule type="cellIs" dxfId="380" priority="46" stopIfTrue="1" operator="greaterThan">
      <formula>$M$44</formula>
    </cfRule>
  </conditionalFormatting>
  <conditionalFormatting sqref="O3:O34">
    <cfRule type="cellIs" dxfId="379" priority="44" stopIfTrue="1" operator="lessThan">
      <formula>0</formula>
    </cfRule>
  </conditionalFormatting>
  <conditionalFormatting sqref="O3:O33">
    <cfRule type="cellIs" dxfId="378" priority="43" stopIfTrue="1" operator="lessThan">
      <formula>0</formula>
    </cfRule>
  </conditionalFormatting>
  <conditionalFormatting sqref="O3">
    <cfRule type="cellIs" dxfId="377" priority="42" stopIfTrue="1" operator="notEqual">
      <formula>$P$3</formula>
    </cfRule>
  </conditionalFormatting>
  <conditionalFormatting sqref="O4">
    <cfRule type="cellIs" dxfId="376" priority="41" stopIfTrue="1" operator="notEqual">
      <formula>P$4</formula>
    </cfRule>
  </conditionalFormatting>
  <conditionalFormatting sqref="O5">
    <cfRule type="cellIs" dxfId="375" priority="40" stopIfTrue="1" operator="notEqual">
      <formula>$P$5</formula>
    </cfRule>
  </conditionalFormatting>
  <conditionalFormatting sqref="O6">
    <cfRule type="cellIs" dxfId="374" priority="39" stopIfTrue="1" operator="notEqual">
      <formula>$P$6</formula>
    </cfRule>
  </conditionalFormatting>
  <conditionalFormatting sqref="O7">
    <cfRule type="cellIs" dxfId="373" priority="38" stopIfTrue="1" operator="notEqual">
      <formula>$P$7</formula>
    </cfRule>
  </conditionalFormatting>
  <conditionalFormatting sqref="O8">
    <cfRule type="cellIs" dxfId="372" priority="37" stopIfTrue="1" operator="notEqual">
      <formula>$P$8</formula>
    </cfRule>
  </conditionalFormatting>
  <conditionalFormatting sqref="O9">
    <cfRule type="cellIs" dxfId="371" priority="36" stopIfTrue="1" operator="notEqual">
      <formula>$P$9</formula>
    </cfRule>
  </conditionalFormatting>
  <conditionalFormatting sqref="O10">
    <cfRule type="cellIs" dxfId="370" priority="34" stopIfTrue="1" operator="notEqual">
      <formula>$P$10</formula>
    </cfRule>
    <cfRule type="cellIs" dxfId="369" priority="35" stopIfTrue="1" operator="greaterThan">
      <formula>$P$10</formula>
    </cfRule>
  </conditionalFormatting>
  <conditionalFormatting sqref="O11">
    <cfRule type="cellIs" dxfId="368" priority="32" stopIfTrue="1" operator="notEqual">
      <formula>$P$11</formula>
    </cfRule>
    <cfRule type="cellIs" dxfId="367" priority="33" stopIfTrue="1" operator="greaterThan">
      <formula>$P$11</formula>
    </cfRule>
  </conditionalFormatting>
  <conditionalFormatting sqref="O12">
    <cfRule type="cellIs" dxfId="366" priority="31" stopIfTrue="1" operator="notEqual">
      <formula>$P$12</formula>
    </cfRule>
  </conditionalFormatting>
  <conditionalFormatting sqref="O14">
    <cfRule type="cellIs" dxfId="365" priority="30" stopIfTrue="1" operator="notEqual">
      <formula>$P$14</formula>
    </cfRule>
  </conditionalFormatting>
  <conditionalFormatting sqref="O15">
    <cfRule type="cellIs" dxfId="364" priority="29" stopIfTrue="1" operator="notEqual">
      <formula>$P$15</formula>
    </cfRule>
  </conditionalFormatting>
  <conditionalFormatting sqref="O16">
    <cfRule type="cellIs" dxfId="363" priority="28" stopIfTrue="1" operator="notEqual">
      <formula>$P$16</formula>
    </cfRule>
  </conditionalFormatting>
  <conditionalFormatting sqref="O17">
    <cfRule type="cellIs" dxfId="362" priority="27" stopIfTrue="1" operator="notEqual">
      <formula>$P$17</formula>
    </cfRule>
  </conditionalFormatting>
  <conditionalFormatting sqref="O18">
    <cfRule type="cellIs" dxfId="361" priority="26" stopIfTrue="1" operator="notEqual">
      <formula>$P$18</formula>
    </cfRule>
  </conditionalFormatting>
  <conditionalFormatting sqref="O19">
    <cfRule type="cellIs" dxfId="360" priority="24" stopIfTrue="1" operator="notEqual">
      <formula>$P$19</formula>
    </cfRule>
    <cfRule type="cellIs" dxfId="359" priority="25" stopIfTrue="1" operator="greaterThan">
      <formula>$P$19</formula>
    </cfRule>
  </conditionalFormatting>
  <conditionalFormatting sqref="O20">
    <cfRule type="cellIs" dxfId="358" priority="22" stopIfTrue="1" operator="notEqual">
      <formula>$P$20</formula>
    </cfRule>
    <cfRule type="cellIs" dxfId="357" priority="23" stopIfTrue="1" operator="greaterThan">
      <formula>$P$20</formula>
    </cfRule>
  </conditionalFormatting>
  <conditionalFormatting sqref="O21">
    <cfRule type="cellIs" dxfId="356" priority="21" stopIfTrue="1" operator="notEqual">
      <formula>$P$21</formula>
    </cfRule>
  </conditionalFormatting>
  <conditionalFormatting sqref="O22">
    <cfRule type="cellIs" dxfId="355" priority="20" stopIfTrue="1" operator="notEqual">
      <formula>$P$22</formula>
    </cfRule>
  </conditionalFormatting>
  <conditionalFormatting sqref="O23">
    <cfRule type="cellIs" dxfId="354" priority="19" stopIfTrue="1" operator="notEqual">
      <formula>$P$23</formula>
    </cfRule>
  </conditionalFormatting>
  <conditionalFormatting sqref="O24">
    <cfRule type="cellIs" dxfId="353" priority="17" stopIfTrue="1" operator="notEqual">
      <formula>$P$24</formula>
    </cfRule>
    <cfRule type="cellIs" dxfId="352" priority="18" stopIfTrue="1" operator="greaterThan">
      <formula>$P$24</formula>
    </cfRule>
  </conditionalFormatting>
  <conditionalFormatting sqref="O25">
    <cfRule type="cellIs" dxfId="351" priority="15" stopIfTrue="1" operator="notEqual">
      <formula>$P$25</formula>
    </cfRule>
    <cfRule type="cellIs" dxfId="350" priority="16" stopIfTrue="1" operator="greaterThan">
      <formula>$P$25</formula>
    </cfRule>
  </conditionalFormatting>
  <conditionalFormatting sqref="O26">
    <cfRule type="cellIs" dxfId="349" priority="14" stopIfTrue="1" operator="notEqual">
      <formula>$P$26</formula>
    </cfRule>
  </conditionalFormatting>
  <conditionalFormatting sqref="O27">
    <cfRule type="cellIs" dxfId="348" priority="13" stopIfTrue="1" operator="notEqual">
      <formula>$P$27</formula>
    </cfRule>
  </conditionalFormatting>
  <conditionalFormatting sqref="O28">
    <cfRule type="cellIs" dxfId="347" priority="12" stopIfTrue="1" operator="notEqual">
      <formula>$P$28</formula>
    </cfRule>
  </conditionalFormatting>
  <conditionalFormatting sqref="O29">
    <cfRule type="cellIs" dxfId="346" priority="11" stopIfTrue="1" operator="notEqual">
      <formula>$P$29</formula>
    </cfRule>
  </conditionalFormatting>
  <conditionalFormatting sqref="O30">
    <cfRule type="cellIs" dxfId="345" priority="10" stopIfTrue="1" operator="notEqual">
      <formula>$P$30</formula>
    </cfRule>
  </conditionalFormatting>
  <conditionalFormatting sqref="O31">
    <cfRule type="cellIs" dxfId="344" priority="8" stopIfTrue="1" operator="notEqual">
      <formula>$P$31</formula>
    </cfRule>
    <cfRule type="cellIs" dxfId="343" priority="9" stopIfTrue="1" operator="greaterThan">
      <formula>$P$31</formula>
    </cfRule>
  </conditionalFormatting>
  <conditionalFormatting sqref="O32">
    <cfRule type="cellIs" dxfId="342" priority="6" stopIfTrue="1" operator="notEqual">
      <formula>$P$32</formula>
    </cfRule>
    <cfRule type="cellIs" dxfId="341" priority="7" stopIfTrue="1" operator="greaterThan">
      <formula>$P$32</formula>
    </cfRule>
  </conditionalFormatting>
  <conditionalFormatting sqref="O33">
    <cfRule type="cellIs" dxfId="340" priority="5" stopIfTrue="1" operator="notEqual">
      <formula>$P$33</formula>
    </cfRule>
  </conditionalFormatting>
  <conditionalFormatting sqref="O13">
    <cfRule type="cellIs" dxfId="339" priority="4" stopIfTrue="1" operator="notEqual">
      <formula>$P$13</formula>
    </cfRule>
  </conditionalFormatting>
  <conditionalFormatting sqref="AG3:AG34">
    <cfRule type="cellIs" dxfId="338" priority="3" stopIfTrue="1" operator="notEqual">
      <formula>E3</formula>
    </cfRule>
  </conditionalFormatting>
  <conditionalFormatting sqref="AH3:AH34">
    <cfRule type="cellIs" dxfId="337" priority="2" stopIfTrue="1" operator="notBetween">
      <formula>AI3+$AG$40</formula>
      <formula>AI3-$AG$40</formula>
    </cfRule>
  </conditionalFormatting>
  <conditionalFormatting sqref="AL3:AL33">
    <cfRule type="cellIs" dxfId="33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8" sqref="F28"/>
    </sheetView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89</v>
      </c>
      <c r="B3" s="255">
        <v>0.375</v>
      </c>
      <c r="C3" s="256">
        <v>2013</v>
      </c>
      <c r="D3" s="256">
        <v>9</v>
      </c>
      <c r="E3" s="256">
        <v>1</v>
      </c>
      <c r="F3" s="257">
        <v>528604</v>
      </c>
      <c r="G3" s="256">
        <v>0</v>
      </c>
      <c r="H3" s="257">
        <v>256772</v>
      </c>
      <c r="I3" s="256">
        <v>0</v>
      </c>
      <c r="J3" s="256">
        <v>4</v>
      </c>
      <c r="K3" s="256">
        <v>0</v>
      </c>
      <c r="L3" s="258">
        <v>328.73099999999999</v>
      </c>
      <c r="M3" s="257">
        <v>19.399999999999999</v>
      </c>
      <c r="N3" s="259">
        <v>0</v>
      </c>
      <c r="O3" s="260">
        <v>3860</v>
      </c>
      <c r="P3" s="261">
        <f>F4-F3</f>
        <v>3860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3860</v>
      </c>
      <c r="W3" s="266">
        <f>V3*35.31467</f>
        <v>136314.6262</v>
      </c>
      <c r="X3" s="265"/>
      <c r="Y3" s="267">
        <f>V3*R3/1000000</f>
        <v>33.626225315333784</v>
      </c>
      <c r="Z3" s="268">
        <f>S3*V3/1000000</f>
        <v>140.78628015023946</v>
      </c>
      <c r="AA3" s="269">
        <f>W3*T3/1000000</f>
        <v>133.43926828857769</v>
      </c>
      <c r="AE3" s="366" t="str">
        <f>RIGHT(F3,6)</f>
        <v>528604</v>
      </c>
      <c r="AF3" s="254">
        <v>89</v>
      </c>
      <c r="AG3" s="259">
        <v>1</v>
      </c>
      <c r="AH3" s="367">
        <v>528642</v>
      </c>
      <c r="AI3" s="368">
        <f>IFERROR(AE3*1,0)</f>
        <v>528604</v>
      </c>
      <c r="AJ3" s="369">
        <f>(AI3-AH3)</f>
        <v>-38</v>
      </c>
      <c r="AL3" s="370">
        <f>AH4-AH3</f>
        <v>-528642</v>
      </c>
      <c r="AM3" s="371">
        <f>AI4-AI3</f>
        <v>3860</v>
      </c>
      <c r="AN3" s="372">
        <f>(AM3-AL3)</f>
        <v>532502</v>
      </c>
      <c r="AO3" s="373">
        <f>IFERROR(AN3/AM3,"")</f>
        <v>137.95388601036268</v>
      </c>
    </row>
    <row r="4" spans="1:41" x14ac:dyDescent="0.2">
      <c r="A4" s="270">
        <v>89</v>
      </c>
      <c r="B4" s="271">
        <v>0.375</v>
      </c>
      <c r="C4" s="272">
        <v>2013</v>
      </c>
      <c r="D4" s="272">
        <v>9</v>
      </c>
      <c r="E4" s="272">
        <v>2</v>
      </c>
      <c r="F4" s="273">
        <v>532464</v>
      </c>
      <c r="G4" s="272">
        <v>0</v>
      </c>
      <c r="H4" s="273">
        <v>256931</v>
      </c>
      <c r="I4" s="272">
        <v>0</v>
      </c>
      <c r="J4" s="272">
        <v>4</v>
      </c>
      <c r="K4" s="272">
        <v>0</v>
      </c>
      <c r="L4" s="274">
        <v>330.0215</v>
      </c>
      <c r="M4" s="273">
        <v>20.3</v>
      </c>
      <c r="N4" s="275">
        <v>0</v>
      </c>
      <c r="O4" s="276">
        <v>5880</v>
      </c>
      <c r="P4" s="261">
        <f t="shared" ref="P4:P33" si="0">F5-F4</f>
        <v>5880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5880</v>
      </c>
      <c r="W4" s="280">
        <f>V4*35.31467</f>
        <v>207650.25959999999</v>
      </c>
      <c r="X4" s="265"/>
      <c r="Y4" s="281">
        <f>V4*R4/1000000</f>
        <v>51.423594952684596</v>
      </c>
      <c r="Z4" s="278">
        <f>S4*V4/1000000</f>
        <v>215.30030734789989</v>
      </c>
      <c r="AA4" s="279">
        <f>W4*T4/1000000</f>
        <v>204.06473872419295</v>
      </c>
      <c r="AE4" s="366" t="str">
        <f t="shared" ref="AE4:AE34" si="3">RIGHT(F4,6)</f>
        <v>532464</v>
      </c>
      <c r="AF4" s="270"/>
      <c r="AG4" s="374"/>
      <c r="AH4" s="375"/>
      <c r="AI4" s="376">
        <f t="shared" ref="AI4:AI34" si="4">IFERROR(AE4*1,0)</f>
        <v>532464</v>
      </c>
      <c r="AJ4" s="377">
        <f t="shared" ref="AJ4:AJ34" si="5">(AI4-AH4)</f>
        <v>532464</v>
      </c>
      <c r="AL4" s="370">
        <f t="shared" ref="AL4:AM33" si="6">AH5-AH4</f>
        <v>0</v>
      </c>
      <c r="AM4" s="378">
        <f t="shared" si="6"/>
        <v>5880</v>
      </c>
      <c r="AN4" s="379">
        <f t="shared" ref="AN4:AN33" si="7">(AM4-AL4)</f>
        <v>5880</v>
      </c>
      <c r="AO4" s="380">
        <f t="shared" ref="AO4:AO33" si="8">IFERROR(AN4/AM4,"")</f>
        <v>1</v>
      </c>
    </row>
    <row r="5" spans="1:41" x14ac:dyDescent="0.2">
      <c r="A5" s="270">
        <v>89</v>
      </c>
      <c r="B5" s="271">
        <v>0.375</v>
      </c>
      <c r="C5" s="272">
        <v>2013</v>
      </c>
      <c r="D5" s="272">
        <v>9</v>
      </c>
      <c r="E5" s="272">
        <v>3</v>
      </c>
      <c r="F5" s="273">
        <v>538344</v>
      </c>
      <c r="G5" s="272">
        <v>0</v>
      </c>
      <c r="H5" s="273">
        <v>257177</v>
      </c>
      <c r="I5" s="272">
        <v>0</v>
      </c>
      <c r="J5" s="272">
        <v>4</v>
      </c>
      <c r="K5" s="272">
        <v>0</v>
      </c>
      <c r="L5" s="274">
        <v>323.55500000000001</v>
      </c>
      <c r="M5" s="273">
        <v>19.2</v>
      </c>
      <c r="N5" s="275">
        <v>0</v>
      </c>
      <c r="O5" s="276">
        <v>5966</v>
      </c>
      <c r="P5" s="261">
        <f t="shared" si="0"/>
        <v>5966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5966</v>
      </c>
      <c r="W5" s="280">
        <f t="shared" ref="W5:W33" si="10">V5*35.31467</f>
        <v>210687.32121999998</v>
      </c>
      <c r="X5" s="265"/>
      <c r="Y5" s="281">
        <f t="shared" ref="Y5:Y33" si="11">V5*R5/1000000</f>
        <v>51.967859643898819</v>
      </c>
      <c r="Z5" s="278">
        <f t="shared" ref="Z5:Z33" si="12">S5*V5/1000000</f>
        <v>217.57903475707559</v>
      </c>
      <c r="AA5" s="279">
        <f t="shared" ref="AA5:AA33" si="13">W5*T5/1000000</f>
        <v>206.22454945138199</v>
      </c>
      <c r="AE5" s="366" t="str">
        <f t="shared" si="3"/>
        <v>538344</v>
      </c>
      <c r="AF5" s="270"/>
      <c r="AG5" s="374"/>
      <c r="AH5" s="375"/>
      <c r="AI5" s="376">
        <f t="shared" si="4"/>
        <v>538344</v>
      </c>
      <c r="AJ5" s="377">
        <f t="shared" si="5"/>
        <v>538344</v>
      </c>
      <c r="AL5" s="370">
        <f t="shared" si="6"/>
        <v>0</v>
      </c>
      <c r="AM5" s="378">
        <f t="shared" si="6"/>
        <v>5966</v>
      </c>
      <c r="AN5" s="379">
        <f t="shared" si="7"/>
        <v>5966</v>
      </c>
      <c r="AO5" s="380">
        <f t="shared" si="8"/>
        <v>1</v>
      </c>
    </row>
    <row r="6" spans="1:41" x14ac:dyDescent="0.2">
      <c r="A6" s="270">
        <v>89</v>
      </c>
      <c r="B6" s="271">
        <v>0.375</v>
      </c>
      <c r="C6" s="272">
        <v>2013</v>
      </c>
      <c r="D6" s="272">
        <v>9</v>
      </c>
      <c r="E6" s="272">
        <v>4</v>
      </c>
      <c r="F6" s="273">
        <v>544310</v>
      </c>
      <c r="G6" s="272">
        <v>0</v>
      </c>
      <c r="H6" s="273">
        <v>257430</v>
      </c>
      <c r="I6" s="272">
        <v>0</v>
      </c>
      <c r="J6" s="272">
        <v>4</v>
      </c>
      <c r="K6" s="272">
        <v>0</v>
      </c>
      <c r="L6" s="274">
        <v>320.84550000000002</v>
      </c>
      <c r="M6" s="273">
        <v>17.8</v>
      </c>
      <c r="N6" s="275">
        <v>0</v>
      </c>
      <c r="O6" s="276">
        <v>6322</v>
      </c>
      <c r="P6" s="261">
        <f t="shared" si="0"/>
        <v>6322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6322</v>
      </c>
      <c r="W6" s="280">
        <f t="shared" si="10"/>
        <v>223259.34374000001</v>
      </c>
      <c r="X6" s="265"/>
      <c r="Y6" s="281">
        <f t="shared" si="11"/>
        <v>55.139873088039131</v>
      </c>
      <c r="Z6" s="278">
        <f t="shared" si="12"/>
        <v>230.85962064500225</v>
      </c>
      <c r="AA6" s="279">
        <f t="shared" si="13"/>
        <v>218.81208043407011</v>
      </c>
      <c r="AE6" s="366" t="str">
        <f t="shared" si="3"/>
        <v>544310</v>
      </c>
      <c r="AF6" s="270"/>
      <c r="AG6" s="374"/>
      <c r="AH6" s="375"/>
      <c r="AI6" s="376">
        <f t="shared" si="4"/>
        <v>544310</v>
      </c>
      <c r="AJ6" s="377">
        <f t="shared" si="5"/>
        <v>544310</v>
      </c>
      <c r="AL6" s="370">
        <f t="shared" si="6"/>
        <v>0</v>
      </c>
      <c r="AM6" s="378">
        <f t="shared" si="6"/>
        <v>6322</v>
      </c>
      <c r="AN6" s="379">
        <f t="shared" si="7"/>
        <v>6322</v>
      </c>
      <c r="AO6" s="380">
        <f t="shared" si="8"/>
        <v>1</v>
      </c>
    </row>
    <row r="7" spans="1:41" x14ac:dyDescent="0.2">
      <c r="A7" s="270">
        <v>89</v>
      </c>
      <c r="B7" s="271">
        <v>0.375</v>
      </c>
      <c r="C7" s="272">
        <v>2013</v>
      </c>
      <c r="D7" s="272">
        <v>9</v>
      </c>
      <c r="E7" s="272">
        <v>5</v>
      </c>
      <c r="F7" s="273">
        <v>550632</v>
      </c>
      <c r="G7" s="272">
        <v>0</v>
      </c>
      <c r="H7" s="273">
        <v>257700</v>
      </c>
      <c r="I7" s="272">
        <v>0</v>
      </c>
      <c r="J7" s="272">
        <v>4</v>
      </c>
      <c r="K7" s="272">
        <v>0</v>
      </c>
      <c r="L7" s="274">
        <v>319.81990000000002</v>
      </c>
      <c r="M7" s="273">
        <v>19.3</v>
      </c>
      <c r="N7" s="275">
        <v>0</v>
      </c>
      <c r="O7" s="276">
        <v>5776</v>
      </c>
      <c r="P7" s="261">
        <f t="shared" si="0"/>
        <v>5776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5776</v>
      </c>
      <c r="W7" s="280">
        <f t="shared" si="10"/>
        <v>203977.53391999999</v>
      </c>
      <c r="X7" s="265"/>
      <c r="Y7" s="281">
        <f t="shared" si="11"/>
        <v>50.511986163342378</v>
      </c>
      <c r="Z7" s="278">
        <f t="shared" si="12"/>
        <v>211.48358366868186</v>
      </c>
      <c r="AA7" s="279">
        <f t="shared" si="13"/>
        <v>200.44719293442532</v>
      </c>
      <c r="AE7" s="366" t="str">
        <f t="shared" si="3"/>
        <v>550632</v>
      </c>
      <c r="AF7" s="270"/>
      <c r="AG7" s="374"/>
      <c r="AH7" s="375"/>
      <c r="AI7" s="376">
        <f t="shared" si="4"/>
        <v>550632</v>
      </c>
      <c r="AJ7" s="377">
        <f t="shared" si="5"/>
        <v>550632</v>
      </c>
      <c r="AL7" s="370">
        <f t="shared" si="6"/>
        <v>0</v>
      </c>
      <c r="AM7" s="378">
        <f t="shared" si="6"/>
        <v>5776</v>
      </c>
      <c r="AN7" s="379">
        <f t="shared" si="7"/>
        <v>5776</v>
      </c>
      <c r="AO7" s="380">
        <f t="shared" si="8"/>
        <v>1</v>
      </c>
    </row>
    <row r="8" spans="1:41" x14ac:dyDescent="0.2">
      <c r="A8" s="270">
        <v>89</v>
      </c>
      <c r="B8" s="271">
        <v>0.375</v>
      </c>
      <c r="C8" s="272">
        <v>2013</v>
      </c>
      <c r="D8" s="272">
        <v>9</v>
      </c>
      <c r="E8" s="272">
        <v>6</v>
      </c>
      <c r="F8" s="273">
        <v>556408</v>
      </c>
      <c r="G8" s="272">
        <v>0</v>
      </c>
      <c r="H8" s="273">
        <v>257946</v>
      </c>
      <c r="I8" s="272">
        <v>0</v>
      </c>
      <c r="J8" s="272">
        <v>4</v>
      </c>
      <c r="K8" s="272">
        <v>0</v>
      </c>
      <c r="L8" s="274">
        <v>319.56029999999998</v>
      </c>
      <c r="M8" s="273">
        <v>19.2</v>
      </c>
      <c r="N8" s="275">
        <v>0</v>
      </c>
      <c r="O8" s="276">
        <v>5333</v>
      </c>
      <c r="P8" s="261">
        <f t="shared" si="0"/>
        <v>5333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5333</v>
      </c>
      <c r="W8" s="280">
        <f t="shared" si="10"/>
        <v>188333.13511</v>
      </c>
      <c r="X8" s="265"/>
      <c r="Y8" s="281">
        <f t="shared" si="11"/>
        <v>46.457904221275534</v>
      </c>
      <c r="Z8" s="278">
        <f t="shared" si="12"/>
        <v>194.50995339363638</v>
      </c>
      <c r="AA8" s="279">
        <f t="shared" si="13"/>
        <v>184.35934118007907</v>
      </c>
      <c r="AE8" s="366" t="str">
        <f t="shared" si="3"/>
        <v>556408</v>
      </c>
      <c r="AF8" s="270"/>
      <c r="AG8" s="374"/>
      <c r="AH8" s="375"/>
      <c r="AI8" s="376">
        <f t="shared" si="4"/>
        <v>556408</v>
      </c>
      <c r="AJ8" s="377">
        <f t="shared" si="5"/>
        <v>556408</v>
      </c>
      <c r="AL8" s="370">
        <f t="shared" si="6"/>
        <v>0</v>
      </c>
      <c r="AM8" s="378">
        <f t="shared" si="6"/>
        <v>5333</v>
      </c>
      <c r="AN8" s="379">
        <f t="shared" si="7"/>
        <v>5333</v>
      </c>
      <c r="AO8" s="380">
        <f t="shared" si="8"/>
        <v>1</v>
      </c>
    </row>
    <row r="9" spans="1:41" x14ac:dyDescent="0.2">
      <c r="A9" s="270">
        <v>89</v>
      </c>
      <c r="B9" s="271">
        <v>0.375</v>
      </c>
      <c r="C9" s="272">
        <v>2013</v>
      </c>
      <c r="D9" s="272">
        <v>9</v>
      </c>
      <c r="E9" s="272">
        <v>7</v>
      </c>
      <c r="F9" s="273">
        <v>561741</v>
      </c>
      <c r="G9" s="272">
        <v>0</v>
      </c>
      <c r="H9" s="273">
        <v>258172</v>
      </c>
      <c r="I9" s="272">
        <v>0</v>
      </c>
      <c r="J9" s="272">
        <v>4</v>
      </c>
      <c r="K9" s="272">
        <v>0</v>
      </c>
      <c r="L9" s="274">
        <v>321.1284</v>
      </c>
      <c r="M9" s="273">
        <v>19.100000000000001</v>
      </c>
      <c r="N9" s="275">
        <v>0</v>
      </c>
      <c r="O9" s="276">
        <v>4840</v>
      </c>
      <c r="P9" s="261">
        <f t="shared" si="0"/>
        <v>4840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4840</v>
      </c>
      <c r="W9" s="280">
        <f t="shared" si="10"/>
        <v>170923.00279999999</v>
      </c>
      <c r="X9" s="265"/>
      <c r="Y9" s="281">
        <f t="shared" si="11"/>
        <v>42.198891141095523</v>
      </c>
      <c r="Z9" s="278">
        <f t="shared" si="12"/>
        <v>176.67831742953874</v>
      </c>
      <c r="AA9" s="279">
        <f t="shared" si="13"/>
        <v>167.45825925009078</v>
      </c>
      <c r="AE9" s="366" t="str">
        <f t="shared" si="3"/>
        <v>561741</v>
      </c>
      <c r="AF9" s="270"/>
      <c r="AG9" s="374"/>
      <c r="AH9" s="375"/>
      <c r="AI9" s="376">
        <f t="shared" si="4"/>
        <v>561741</v>
      </c>
      <c r="AJ9" s="377">
        <f t="shared" si="5"/>
        <v>561741</v>
      </c>
      <c r="AL9" s="370">
        <f t="shared" si="6"/>
        <v>0</v>
      </c>
      <c r="AM9" s="378">
        <f t="shared" si="6"/>
        <v>4840</v>
      </c>
      <c r="AN9" s="379">
        <f t="shared" si="7"/>
        <v>4840</v>
      </c>
      <c r="AO9" s="380">
        <f t="shared" si="8"/>
        <v>1</v>
      </c>
    </row>
    <row r="10" spans="1:41" x14ac:dyDescent="0.2">
      <c r="A10" s="270">
        <v>89</v>
      </c>
      <c r="B10" s="271">
        <v>0.375</v>
      </c>
      <c r="C10" s="272">
        <v>2013</v>
      </c>
      <c r="D10" s="272">
        <v>9</v>
      </c>
      <c r="E10" s="272">
        <v>8</v>
      </c>
      <c r="F10" s="273">
        <v>566581</v>
      </c>
      <c r="G10" s="272">
        <v>0</v>
      </c>
      <c r="H10" s="273">
        <v>258371</v>
      </c>
      <c r="I10" s="272">
        <v>0</v>
      </c>
      <c r="J10" s="272">
        <v>4</v>
      </c>
      <c r="K10" s="272">
        <v>0</v>
      </c>
      <c r="L10" s="274">
        <v>329.56560000000002</v>
      </c>
      <c r="M10" s="273">
        <v>18.399999999999999</v>
      </c>
      <c r="N10" s="275">
        <v>0</v>
      </c>
      <c r="O10" s="276">
        <v>3840</v>
      </c>
      <c r="P10" s="261">
        <f t="shared" si="0"/>
        <v>3840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3840</v>
      </c>
      <c r="W10" s="280">
        <f t="shared" si="10"/>
        <v>135608.3328</v>
      </c>
      <c r="X10" s="265"/>
      <c r="Y10" s="281">
        <f t="shared" si="11"/>
        <v>33.663328463827575</v>
      </c>
      <c r="Z10" s="278">
        <f t="shared" si="12"/>
        <v>140.94162361235325</v>
      </c>
      <c r="AA10" s="279">
        <f t="shared" si="13"/>
        <v>133.58650506403453</v>
      </c>
      <c r="AE10" s="366" t="str">
        <f t="shared" si="3"/>
        <v>566581</v>
      </c>
      <c r="AF10" s="270"/>
      <c r="AG10" s="374"/>
      <c r="AH10" s="375"/>
      <c r="AI10" s="376">
        <f t="shared" si="4"/>
        <v>566581</v>
      </c>
      <c r="AJ10" s="377">
        <f t="shared" si="5"/>
        <v>566581</v>
      </c>
      <c r="AL10" s="370">
        <f t="shared" si="6"/>
        <v>0</v>
      </c>
      <c r="AM10" s="378">
        <f t="shared" si="6"/>
        <v>3840</v>
      </c>
      <c r="AN10" s="379">
        <f t="shared" si="7"/>
        <v>3840</v>
      </c>
      <c r="AO10" s="380">
        <f t="shared" si="8"/>
        <v>1</v>
      </c>
    </row>
    <row r="11" spans="1:41" x14ac:dyDescent="0.2">
      <c r="A11" s="270">
        <v>89</v>
      </c>
      <c r="B11" s="271">
        <v>0.375</v>
      </c>
      <c r="C11" s="272">
        <v>2013</v>
      </c>
      <c r="D11" s="272">
        <v>9</v>
      </c>
      <c r="E11" s="272">
        <v>9</v>
      </c>
      <c r="F11" s="273">
        <v>570421</v>
      </c>
      <c r="G11" s="272">
        <v>0</v>
      </c>
      <c r="H11" s="273">
        <v>258528</v>
      </c>
      <c r="I11" s="272">
        <v>0</v>
      </c>
      <c r="J11" s="272">
        <v>4</v>
      </c>
      <c r="K11" s="272">
        <v>0</v>
      </c>
      <c r="L11" s="274">
        <v>330.23680000000002</v>
      </c>
      <c r="M11" s="273">
        <v>18.8</v>
      </c>
      <c r="N11" s="275">
        <v>0</v>
      </c>
      <c r="O11" s="276">
        <v>5984</v>
      </c>
      <c r="P11" s="261">
        <f t="shared" si="0"/>
        <v>5984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5984</v>
      </c>
      <c r="W11" s="283">
        <f t="shared" si="10"/>
        <v>211322.98527999999</v>
      </c>
      <c r="Y11" s="281">
        <f t="shared" si="11"/>
        <v>52.263433734328984</v>
      </c>
      <c r="Z11" s="278">
        <f t="shared" si="12"/>
        <v>218.81654435888859</v>
      </c>
      <c r="AA11" s="279">
        <f t="shared" si="13"/>
        <v>207.39747891290193</v>
      </c>
      <c r="AE11" s="366" t="str">
        <f t="shared" si="3"/>
        <v>570421</v>
      </c>
      <c r="AF11" s="270"/>
      <c r="AG11" s="374"/>
      <c r="AH11" s="375"/>
      <c r="AI11" s="376">
        <f t="shared" si="4"/>
        <v>570421</v>
      </c>
      <c r="AJ11" s="377">
        <f t="shared" si="5"/>
        <v>570421</v>
      </c>
      <c r="AL11" s="370">
        <f t="shared" si="6"/>
        <v>0</v>
      </c>
      <c r="AM11" s="378">
        <f t="shared" si="6"/>
        <v>5984</v>
      </c>
      <c r="AN11" s="379">
        <f t="shared" si="7"/>
        <v>5984</v>
      </c>
      <c r="AO11" s="380">
        <f t="shared" si="8"/>
        <v>1</v>
      </c>
    </row>
    <row r="12" spans="1:41" x14ac:dyDescent="0.2">
      <c r="A12" s="270">
        <v>89</v>
      </c>
      <c r="B12" s="271">
        <v>0.375</v>
      </c>
      <c r="C12" s="272">
        <v>2013</v>
      </c>
      <c r="D12" s="272">
        <v>9</v>
      </c>
      <c r="E12" s="272">
        <v>10</v>
      </c>
      <c r="F12" s="273">
        <v>576405</v>
      </c>
      <c r="G12" s="272">
        <v>0</v>
      </c>
      <c r="H12" s="273">
        <v>258782</v>
      </c>
      <c r="I12" s="272">
        <v>0</v>
      </c>
      <c r="J12" s="272">
        <v>4</v>
      </c>
      <c r="K12" s="272">
        <v>0</v>
      </c>
      <c r="L12" s="274">
        <v>320.7174</v>
      </c>
      <c r="M12" s="273">
        <v>18.7</v>
      </c>
      <c r="N12" s="275">
        <v>0</v>
      </c>
      <c r="O12" s="276">
        <v>4883</v>
      </c>
      <c r="P12" s="261">
        <f t="shared" si="0"/>
        <v>4883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4883</v>
      </c>
      <c r="W12" s="283">
        <f t="shared" si="10"/>
        <v>172441.53360999998</v>
      </c>
      <c r="Y12" s="281">
        <f t="shared" si="11"/>
        <v>42.710976097869384</v>
      </c>
      <c r="Z12" s="278">
        <f t="shared" si="12"/>
        <v>178.82231472655951</v>
      </c>
      <c r="AA12" s="279">
        <f t="shared" si="13"/>
        <v>169.49037083242564</v>
      </c>
      <c r="AE12" s="366" t="str">
        <f t="shared" si="3"/>
        <v>576405</v>
      </c>
      <c r="AF12" s="270"/>
      <c r="AG12" s="374"/>
      <c r="AH12" s="375"/>
      <c r="AI12" s="376">
        <f t="shared" si="4"/>
        <v>576405</v>
      </c>
      <c r="AJ12" s="377">
        <f t="shared" si="5"/>
        <v>576405</v>
      </c>
      <c r="AL12" s="370">
        <f t="shared" si="6"/>
        <v>0</v>
      </c>
      <c r="AM12" s="378">
        <f t="shared" si="6"/>
        <v>4883</v>
      </c>
      <c r="AN12" s="379">
        <f t="shared" si="7"/>
        <v>4883</v>
      </c>
      <c r="AO12" s="380">
        <f t="shared" si="8"/>
        <v>1</v>
      </c>
    </row>
    <row r="13" spans="1:41" x14ac:dyDescent="0.2">
      <c r="A13" s="270">
        <v>89</v>
      </c>
      <c r="B13" s="271">
        <v>0.375</v>
      </c>
      <c r="C13" s="272">
        <v>2013</v>
      </c>
      <c r="D13" s="272">
        <v>9</v>
      </c>
      <c r="E13" s="272">
        <v>11</v>
      </c>
      <c r="F13" s="273">
        <v>581288</v>
      </c>
      <c r="G13" s="272">
        <v>0</v>
      </c>
      <c r="H13" s="273">
        <v>258989</v>
      </c>
      <c r="I13" s="272">
        <v>0</v>
      </c>
      <c r="J13" s="272">
        <v>4</v>
      </c>
      <c r="K13" s="272">
        <v>0</v>
      </c>
      <c r="L13" s="274">
        <v>320.6191</v>
      </c>
      <c r="M13" s="273">
        <v>19</v>
      </c>
      <c r="N13" s="275">
        <v>0</v>
      </c>
      <c r="O13" s="276">
        <v>6709</v>
      </c>
      <c r="P13" s="261">
        <f t="shared" si="0"/>
        <v>6709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6709</v>
      </c>
      <c r="W13" s="283">
        <f t="shared" si="10"/>
        <v>236926.12103000001</v>
      </c>
      <c r="Y13" s="281">
        <f t="shared" si="11"/>
        <v>58.616648604684443</v>
      </c>
      <c r="Z13" s="278">
        <f t="shared" si="12"/>
        <v>245.41618437809279</v>
      </c>
      <c r="AA13" s="279">
        <f t="shared" si="13"/>
        <v>232.60900163453658</v>
      </c>
      <c r="AE13" s="366" t="str">
        <f t="shared" si="3"/>
        <v>581288</v>
      </c>
      <c r="AF13" s="270"/>
      <c r="AG13" s="374"/>
      <c r="AH13" s="375"/>
      <c r="AI13" s="376">
        <f t="shared" si="4"/>
        <v>581288</v>
      </c>
      <c r="AJ13" s="377">
        <f t="shared" si="5"/>
        <v>581288</v>
      </c>
      <c r="AL13" s="370">
        <f t="shared" si="6"/>
        <v>685926</v>
      </c>
      <c r="AM13" s="378">
        <f t="shared" si="6"/>
        <v>6709</v>
      </c>
      <c r="AN13" s="379">
        <f t="shared" si="7"/>
        <v>-679217</v>
      </c>
      <c r="AO13" s="380">
        <f t="shared" si="8"/>
        <v>-101.23967804441794</v>
      </c>
    </row>
    <row r="14" spans="1:41" x14ac:dyDescent="0.2">
      <c r="A14" s="270">
        <v>89</v>
      </c>
      <c r="B14" s="271">
        <v>0.375</v>
      </c>
      <c r="C14" s="272">
        <v>2013</v>
      </c>
      <c r="D14" s="272">
        <v>9</v>
      </c>
      <c r="E14" s="272">
        <v>12</v>
      </c>
      <c r="F14" s="273">
        <v>587997</v>
      </c>
      <c r="G14" s="272">
        <v>0</v>
      </c>
      <c r="H14" s="273">
        <v>259274</v>
      </c>
      <c r="I14" s="272">
        <v>0</v>
      </c>
      <c r="J14" s="272">
        <v>4</v>
      </c>
      <c r="K14" s="272">
        <v>0</v>
      </c>
      <c r="L14" s="274">
        <v>319.48770000000002</v>
      </c>
      <c r="M14" s="273">
        <v>19.899999999999999</v>
      </c>
      <c r="N14" s="275">
        <v>0</v>
      </c>
      <c r="O14" s="276">
        <v>5724</v>
      </c>
      <c r="P14" s="261">
        <f t="shared" si="0"/>
        <v>5724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5724</v>
      </c>
      <c r="W14" s="283">
        <f t="shared" si="10"/>
        <v>202141.17108</v>
      </c>
      <c r="Y14" s="281">
        <f t="shared" si="11"/>
        <v>50.294805500247726</v>
      </c>
      <c r="Z14" s="278">
        <f t="shared" si="12"/>
        <v>210.57429166843716</v>
      </c>
      <c r="AA14" s="279">
        <f t="shared" si="13"/>
        <v>199.58535285282204</v>
      </c>
      <c r="AE14" s="366" t="str">
        <f t="shared" si="3"/>
        <v>587997</v>
      </c>
      <c r="AF14" s="270">
        <v>89</v>
      </c>
      <c r="AG14" s="374">
        <v>1</v>
      </c>
      <c r="AH14" s="375">
        <v>685926</v>
      </c>
      <c r="AI14" s="376">
        <f t="shared" si="4"/>
        <v>587997</v>
      </c>
      <c r="AJ14" s="377">
        <f t="shared" si="5"/>
        <v>-97929</v>
      </c>
      <c r="AL14" s="370">
        <f t="shared" si="6"/>
        <v>-685926</v>
      </c>
      <c r="AM14" s="378">
        <f t="shared" si="6"/>
        <v>5724</v>
      </c>
      <c r="AN14" s="379">
        <f t="shared" si="7"/>
        <v>691650</v>
      </c>
      <c r="AO14" s="380">
        <f t="shared" si="8"/>
        <v>120.83333333333333</v>
      </c>
    </row>
    <row r="15" spans="1:41" x14ac:dyDescent="0.2">
      <c r="A15" s="270">
        <v>89</v>
      </c>
      <c r="B15" s="271">
        <v>0.375</v>
      </c>
      <c r="C15" s="272">
        <v>2013</v>
      </c>
      <c r="D15" s="272">
        <v>9</v>
      </c>
      <c r="E15" s="272">
        <v>13</v>
      </c>
      <c r="F15" s="273">
        <v>593721</v>
      </c>
      <c r="G15" s="272">
        <v>0</v>
      </c>
      <c r="H15" s="273">
        <v>259516</v>
      </c>
      <c r="I15" s="272">
        <v>0</v>
      </c>
      <c r="J15" s="272">
        <v>4</v>
      </c>
      <c r="K15" s="272">
        <v>0</v>
      </c>
      <c r="L15" s="274">
        <v>321.90120000000002</v>
      </c>
      <c r="M15" s="273">
        <v>19</v>
      </c>
      <c r="N15" s="275">
        <v>0</v>
      </c>
      <c r="O15" s="276">
        <v>6241</v>
      </c>
      <c r="P15" s="261">
        <f t="shared" si="0"/>
        <v>6241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6241</v>
      </c>
      <c r="W15" s="283">
        <f t="shared" si="10"/>
        <v>220398.85547000001</v>
      </c>
      <c r="Y15" s="281">
        <f t="shared" si="11"/>
        <v>54.747901427440667</v>
      </c>
      <c r="Z15" s="278">
        <f t="shared" si="12"/>
        <v>229.21851369640859</v>
      </c>
      <c r="AA15" s="279">
        <f t="shared" si="13"/>
        <v>217.25661558216873</v>
      </c>
      <c r="AE15" s="366" t="str">
        <f t="shared" si="3"/>
        <v>593721</v>
      </c>
      <c r="AF15" s="270"/>
      <c r="AG15" s="374"/>
      <c r="AH15" s="375"/>
      <c r="AI15" s="376">
        <f t="shared" si="4"/>
        <v>593721</v>
      </c>
      <c r="AJ15" s="377">
        <f t="shared" si="5"/>
        <v>593721</v>
      </c>
      <c r="AL15" s="370">
        <f t="shared" si="6"/>
        <v>0</v>
      </c>
      <c r="AM15" s="378">
        <f t="shared" si="6"/>
        <v>6241</v>
      </c>
      <c r="AN15" s="379">
        <f t="shared" si="7"/>
        <v>6241</v>
      </c>
      <c r="AO15" s="380">
        <f t="shared" si="8"/>
        <v>1</v>
      </c>
    </row>
    <row r="16" spans="1:41" x14ac:dyDescent="0.2">
      <c r="A16" s="270">
        <v>89</v>
      </c>
      <c r="B16" s="271">
        <v>0.375</v>
      </c>
      <c r="C16" s="272">
        <v>2013</v>
      </c>
      <c r="D16" s="272">
        <v>9</v>
      </c>
      <c r="E16" s="272">
        <v>14</v>
      </c>
      <c r="F16" s="273">
        <v>599962</v>
      </c>
      <c r="G16" s="272">
        <v>0</v>
      </c>
      <c r="H16" s="273">
        <v>259777</v>
      </c>
      <c r="I16" s="272">
        <v>0</v>
      </c>
      <c r="J16" s="272">
        <v>4</v>
      </c>
      <c r="K16" s="272">
        <v>0</v>
      </c>
      <c r="L16" s="274">
        <v>323.10680000000002</v>
      </c>
      <c r="M16" s="273">
        <v>18.5</v>
      </c>
      <c r="N16" s="275">
        <v>0</v>
      </c>
      <c r="O16" s="276">
        <v>4659</v>
      </c>
      <c r="P16" s="261">
        <f t="shared" si="0"/>
        <v>4659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4659</v>
      </c>
      <c r="W16" s="283">
        <f t="shared" si="10"/>
        <v>164531.04753000001</v>
      </c>
      <c r="Y16" s="281">
        <f t="shared" si="11"/>
        <v>40.367312182766305</v>
      </c>
      <c r="Z16" s="278">
        <f t="shared" si="12"/>
        <v>169.00986264680597</v>
      </c>
      <c r="AA16" s="279">
        <f t="shared" si="13"/>
        <v>160.18998712854656</v>
      </c>
      <c r="AE16" s="366" t="str">
        <f t="shared" si="3"/>
        <v>599962</v>
      </c>
      <c r="AF16" s="270"/>
      <c r="AG16" s="374"/>
      <c r="AH16" s="375"/>
      <c r="AI16" s="376">
        <f t="shared" si="4"/>
        <v>599962</v>
      </c>
      <c r="AJ16" s="377">
        <f t="shared" si="5"/>
        <v>599962</v>
      </c>
      <c r="AL16" s="370">
        <f t="shared" si="6"/>
        <v>0</v>
      </c>
      <c r="AM16" s="378">
        <f t="shared" si="6"/>
        <v>4659</v>
      </c>
      <c r="AN16" s="379">
        <f t="shared" si="7"/>
        <v>4659</v>
      </c>
      <c r="AO16" s="380">
        <f t="shared" si="8"/>
        <v>1</v>
      </c>
    </row>
    <row r="17" spans="1:41" x14ac:dyDescent="0.2">
      <c r="A17" s="270">
        <v>89</v>
      </c>
      <c r="B17" s="271">
        <v>0.375</v>
      </c>
      <c r="C17" s="272">
        <v>2013</v>
      </c>
      <c r="D17" s="272">
        <v>9</v>
      </c>
      <c r="E17" s="272">
        <v>15</v>
      </c>
      <c r="F17" s="273">
        <v>604621</v>
      </c>
      <c r="G17" s="272">
        <v>0</v>
      </c>
      <c r="H17" s="273">
        <v>259967</v>
      </c>
      <c r="I17" s="272">
        <v>0</v>
      </c>
      <c r="J17" s="272">
        <v>4</v>
      </c>
      <c r="K17" s="272">
        <v>0</v>
      </c>
      <c r="L17" s="274">
        <v>331.25880000000001</v>
      </c>
      <c r="M17" s="273">
        <v>17.7</v>
      </c>
      <c r="N17" s="275">
        <v>0</v>
      </c>
      <c r="O17" s="276">
        <v>2723</v>
      </c>
      <c r="P17" s="261">
        <f t="shared" si="0"/>
        <v>2723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2723</v>
      </c>
      <c r="W17" s="283">
        <f t="shared" si="10"/>
        <v>96161.846409999998</v>
      </c>
      <c r="Y17" s="281">
        <f t="shared" si="11"/>
        <v>24.019808955252941</v>
      </c>
      <c r="Z17" s="278">
        <f t="shared" si="12"/>
        <v>100.56613613385304</v>
      </c>
      <c r="AA17" s="279">
        <f t="shared" si="13"/>
        <v>95.318035294279454</v>
      </c>
      <c r="AE17" s="366" t="str">
        <f t="shared" si="3"/>
        <v>604621</v>
      </c>
      <c r="AF17" s="270"/>
      <c r="AG17" s="374"/>
      <c r="AH17" s="375"/>
      <c r="AI17" s="376">
        <f t="shared" si="4"/>
        <v>604621</v>
      </c>
      <c r="AJ17" s="377">
        <f t="shared" si="5"/>
        <v>604621</v>
      </c>
      <c r="AL17" s="370">
        <f t="shared" si="6"/>
        <v>0</v>
      </c>
      <c r="AM17" s="378">
        <f t="shared" si="6"/>
        <v>2723</v>
      </c>
      <c r="AN17" s="379">
        <f t="shared" si="7"/>
        <v>2723</v>
      </c>
      <c r="AO17" s="380">
        <f t="shared" si="8"/>
        <v>1</v>
      </c>
    </row>
    <row r="18" spans="1:41" x14ac:dyDescent="0.2">
      <c r="A18" s="270">
        <v>89</v>
      </c>
      <c r="B18" s="271">
        <v>0.375</v>
      </c>
      <c r="C18" s="272">
        <v>2013</v>
      </c>
      <c r="D18" s="272">
        <v>9</v>
      </c>
      <c r="E18" s="272">
        <v>16</v>
      </c>
      <c r="F18" s="273">
        <v>607344</v>
      </c>
      <c r="G18" s="272">
        <v>0</v>
      </c>
      <c r="H18" s="273">
        <v>260077</v>
      </c>
      <c r="I18" s="272">
        <v>0</v>
      </c>
      <c r="J18" s="272">
        <v>4</v>
      </c>
      <c r="K18" s="272">
        <v>0</v>
      </c>
      <c r="L18" s="274">
        <v>333.44470000000001</v>
      </c>
      <c r="M18" s="273">
        <v>15.9</v>
      </c>
      <c r="N18" s="275">
        <v>0</v>
      </c>
      <c r="O18" s="276">
        <v>526</v>
      </c>
      <c r="P18" s="261">
        <f t="shared" si="0"/>
        <v>526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526</v>
      </c>
      <c r="W18" s="283">
        <f t="shared" si="10"/>
        <v>18575.51642</v>
      </c>
      <c r="Y18" s="281">
        <f t="shared" si="11"/>
        <v>4.6398896476177187</v>
      </c>
      <c r="Z18" s="278">
        <f t="shared" si="12"/>
        <v>19.426289976645865</v>
      </c>
      <c r="AA18" s="279">
        <f t="shared" si="13"/>
        <v>18.412518018652587</v>
      </c>
      <c r="AE18" s="366" t="str">
        <f t="shared" si="3"/>
        <v>607344</v>
      </c>
      <c r="AF18" s="270"/>
      <c r="AG18" s="374"/>
      <c r="AH18" s="375"/>
      <c r="AI18" s="376">
        <f t="shared" si="4"/>
        <v>607344</v>
      </c>
      <c r="AJ18" s="377">
        <f t="shared" si="5"/>
        <v>607344</v>
      </c>
      <c r="AL18" s="370">
        <f t="shared" si="6"/>
        <v>0</v>
      </c>
      <c r="AM18" s="378">
        <f t="shared" si="6"/>
        <v>526</v>
      </c>
      <c r="AN18" s="379">
        <f t="shared" si="7"/>
        <v>526</v>
      </c>
      <c r="AO18" s="380">
        <f t="shared" si="8"/>
        <v>1</v>
      </c>
    </row>
    <row r="19" spans="1:41" x14ac:dyDescent="0.2">
      <c r="A19" s="270">
        <v>89</v>
      </c>
      <c r="B19" s="271">
        <v>0.375</v>
      </c>
      <c r="C19" s="272">
        <v>2013</v>
      </c>
      <c r="D19" s="272">
        <v>9</v>
      </c>
      <c r="E19" s="272">
        <v>17</v>
      </c>
      <c r="F19" s="273">
        <v>607870</v>
      </c>
      <c r="G19" s="272">
        <v>0</v>
      </c>
      <c r="H19" s="273">
        <v>260099</v>
      </c>
      <c r="I19" s="272">
        <v>0</v>
      </c>
      <c r="J19" s="272">
        <v>4</v>
      </c>
      <c r="K19" s="272">
        <v>0</v>
      </c>
      <c r="L19" s="274">
        <v>332.18340000000001</v>
      </c>
      <c r="M19" s="273">
        <v>15.4</v>
      </c>
      <c r="N19" s="275">
        <v>0</v>
      </c>
      <c r="O19" s="276">
        <v>4629</v>
      </c>
      <c r="P19" s="261">
        <f t="shared" si="0"/>
        <v>4629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4629</v>
      </c>
      <c r="W19" s="283">
        <f t="shared" si="10"/>
        <v>163471.60743</v>
      </c>
      <c r="Y19" s="281">
        <f t="shared" si="11"/>
        <v>40.832793115631972</v>
      </c>
      <c r="Z19" s="278">
        <f t="shared" si="12"/>
        <v>170.95873821652796</v>
      </c>
      <c r="AA19" s="279">
        <f t="shared" si="13"/>
        <v>162.03715952156429</v>
      </c>
      <c r="AE19" s="366" t="str">
        <f t="shared" si="3"/>
        <v>607870</v>
      </c>
      <c r="AF19" s="270"/>
      <c r="AG19" s="374"/>
      <c r="AH19" s="375"/>
      <c r="AI19" s="376">
        <f t="shared" si="4"/>
        <v>607870</v>
      </c>
      <c r="AJ19" s="377">
        <f t="shared" si="5"/>
        <v>607870</v>
      </c>
      <c r="AL19" s="370">
        <f t="shared" si="6"/>
        <v>0</v>
      </c>
      <c r="AM19" s="378">
        <f t="shared" si="6"/>
        <v>4629</v>
      </c>
      <c r="AN19" s="379">
        <f t="shared" si="7"/>
        <v>4629</v>
      </c>
      <c r="AO19" s="380">
        <f t="shared" si="8"/>
        <v>1</v>
      </c>
    </row>
    <row r="20" spans="1:41" x14ac:dyDescent="0.2">
      <c r="A20" s="270">
        <v>89</v>
      </c>
      <c r="B20" s="271">
        <v>0.375</v>
      </c>
      <c r="C20" s="272">
        <v>2013</v>
      </c>
      <c r="D20" s="272">
        <v>9</v>
      </c>
      <c r="E20" s="272">
        <v>18</v>
      </c>
      <c r="F20" s="273">
        <v>612499</v>
      </c>
      <c r="G20" s="272">
        <v>0</v>
      </c>
      <c r="H20" s="273">
        <v>260293</v>
      </c>
      <c r="I20" s="272">
        <v>0</v>
      </c>
      <c r="J20" s="272">
        <v>4</v>
      </c>
      <c r="K20" s="272">
        <v>0</v>
      </c>
      <c r="L20" s="274">
        <v>323.43369999999999</v>
      </c>
      <c r="M20" s="273">
        <v>19.5</v>
      </c>
      <c r="N20" s="275">
        <v>0</v>
      </c>
      <c r="O20" s="276">
        <v>6963</v>
      </c>
      <c r="P20" s="261">
        <f t="shared" si="0"/>
        <v>6963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6963</v>
      </c>
      <c r="W20" s="283">
        <f t="shared" si="10"/>
        <v>245896.04720999999</v>
      </c>
      <c r="Y20" s="281">
        <f t="shared" si="11"/>
        <v>61.421200791563074</v>
      </c>
      <c r="Z20" s="278">
        <f t="shared" si="12"/>
        <v>257.15828347411627</v>
      </c>
      <c r="AA20" s="279">
        <f t="shared" si="13"/>
        <v>243.7383326309467</v>
      </c>
      <c r="AE20" s="366" t="str">
        <f t="shared" si="3"/>
        <v>612499</v>
      </c>
      <c r="AF20" s="270"/>
      <c r="AG20" s="374"/>
      <c r="AH20" s="375"/>
      <c r="AI20" s="376">
        <f t="shared" si="4"/>
        <v>612499</v>
      </c>
      <c r="AJ20" s="377">
        <f t="shared" si="5"/>
        <v>612499</v>
      </c>
      <c r="AL20" s="370">
        <f t="shared" si="6"/>
        <v>0</v>
      </c>
      <c r="AM20" s="378">
        <f t="shared" si="6"/>
        <v>6963</v>
      </c>
      <c r="AN20" s="379">
        <f t="shared" si="7"/>
        <v>6963</v>
      </c>
      <c r="AO20" s="380">
        <f t="shared" si="8"/>
        <v>1</v>
      </c>
    </row>
    <row r="21" spans="1:41" x14ac:dyDescent="0.2">
      <c r="A21" s="270">
        <v>89</v>
      </c>
      <c r="B21" s="271">
        <v>0.375</v>
      </c>
      <c r="C21" s="272">
        <v>2013</v>
      </c>
      <c r="D21" s="272">
        <v>9</v>
      </c>
      <c r="E21" s="272">
        <v>19</v>
      </c>
      <c r="F21" s="273">
        <v>619462</v>
      </c>
      <c r="G21" s="272">
        <v>0</v>
      </c>
      <c r="H21" s="273">
        <v>260586</v>
      </c>
      <c r="I21" s="272">
        <v>0</v>
      </c>
      <c r="J21" s="272">
        <v>4</v>
      </c>
      <c r="K21" s="272">
        <v>0</v>
      </c>
      <c r="L21" s="274">
        <v>322.69299999999998</v>
      </c>
      <c r="M21" s="273">
        <v>18.7</v>
      </c>
      <c r="N21" s="275">
        <v>0</v>
      </c>
      <c r="O21" s="276">
        <v>6243</v>
      </c>
      <c r="P21" s="261">
        <f t="shared" si="0"/>
        <v>6243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6243</v>
      </c>
      <c r="W21" s="283">
        <f t="shared" si="10"/>
        <v>220469.48480999999</v>
      </c>
      <c r="Y21" s="281">
        <f t="shared" si="11"/>
        <v>55.07002104577456</v>
      </c>
      <c r="Z21" s="278">
        <f t="shared" si="12"/>
        <v>230.56716411444893</v>
      </c>
      <c r="AA21" s="279">
        <f t="shared" si="13"/>
        <v>218.53488591339942</v>
      </c>
      <c r="AE21" s="366" t="str">
        <f t="shared" si="3"/>
        <v>619462</v>
      </c>
      <c r="AF21" s="270"/>
      <c r="AG21" s="374"/>
      <c r="AH21" s="375"/>
      <c r="AI21" s="376">
        <f t="shared" si="4"/>
        <v>619462</v>
      </c>
      <c r="AJ21" s="377">
        <f t="shared" si="5"/>
        <v>619462</v>
      </c>
      <c r="AL21" s="370">
        <f t="shared" si="6"/>
        <v>0</v>
      </c>
      <c r="AM21" s="378">
        <f t="shared" si="6"/>
        <v>6243</v>
      </c>
      <c r="AN21" s="379">
        <f t="shared" si="7"/>
        <v>6243</v>
      </c>
      <c r="AO21" s="380">
        <f t="shared" si="8"/>
        <v>1</v>
      </c>
    </row>
    <row r="22" spans="1:41" x14ac:dyDescent="0.2">
      <c r="A22" s="270">
        <v>89</v>
      </c>
      <c r="B22" s="271">
        <v>0.375</v>
      </c>
      <c r="C22" s="272">
        <v>2013</v>
      </c>
      <c r="D22" s="272">
        <v>9</v>
      </c>
      <c r="E22" s="272">
        <v>20</v>
      </c>
      <c r="F22" s="273">
        <v>625705</v>
      </c>
      <c r="G22" s="272">
        <v>0</v>
      </c>
      <c r="H22" s="273">
        <v>260851</v>
      </c>
      <c r="I22" s="272">
        <v>0</v>
      </c>
      <c r="J22" s="272">
        <v>4</v>
      </c>
      <c r="K22" s="272">
        <v>0</v>
      </c>
      <c r="L22" s="274">
        <v>321.57170000000002</v>
      </c>
      <c r="M22" s="273">
        <v>20</v>
      </c>
      <c r="N22" s="275">
        <v>0</v>
      </c>
      <c r="O22" s="276">
        <v>5582</v>
      </c>
      <c r="P22" s="261">
        <f t="shared" si="0"/>
        <v>5582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5582</v>
      </c>
      <c r="W22" s="283">
        <f t="shared" si="10"/>
        <v>197126.48793999999</v>
      </c>
      <c r="Y22" s="281">
        <f t="shared" si="11"/>
        <v>49.239285195821495</v>
      </c>
      <c r="Z22" s="278">
        <f t="shared" si="12"/>
        <v>206.15503925786547</v>
      </c>
      <c r="AA22" s="279">
        <f t="shared" si="13"/>
        <v>195.39672163520672</v>
      </c>
      <c r="AE22" s="366" t="str">
        <f t="shared" si="3"/>
        <v>625705</v>
      </c>
      <c r="AF22" s="270"/>
      <c r="AG22" s="374"/>
      <c r="AH22" s="375"/>
      <c r="AI22" s="376">
        <f t="shared" si="4"/>
        <v>625705</v>
      </c>
      <c r="AJ22" s="377">
        <f t="shared" si="5"/>
        <v>625705</v>
      </c>
      <c r="AL22" s="370">
        <f t="shared" si="6"/>
        <v>0</v>
      </c>
      <c r="AM22" s="378">
        <f t="shared" si="6"/>
        <v>5582</v>
      </c>
      <c r="AN22" s="379">
        <f t="shared" si="7"/>
        <v>5582</v>
      </c>
      <c r="AO22" s="380">
        <f t="shared" si="8"/>
        <v>1</v>
      </c>
    </row>
    <row r="23" spans="1:41" x14ac:dyDescent="0.2">
      <c r="A23" s="270">
        <v>89</v>
      </c>
      <c r="B23" s="271">
        <v>0.375</v>
      </c>
      <c r="C23" s="272">
        <v>2013</v>
      </c>
      <c r="D23" s="272">
        <v>9</v>
      </c>
      <c r="E23" s="272">
        <v>21</v>
      </c>
      <c r="F23" s="273">
        <v>631287</v>
      </c>
      <c r="G23" s="272">
        <v>0</v>
      </c>
      <c r="H23" s="273">
        <v>261086</v>
      </c>
      <c r="I23" s="272">
        <v>0</v>
      </c>
      <c r="J23" s="272">
        <v>4</v>
      </c>
      <c r="K23" s="272">
        <v>0</v>
      </c>
      <c r="L23" s="274">
        <v>323.56900000000002</v>
      </c>
      <c r="M23" s="273">
        <v>19.7</v>
      </c>
      <c r="N23" s="275">
        <v>0</v>
      </c>
      <c r="O23" s="276">
        <v>6259</v>
      </c>
      <c r="P23" s="261">
        <f t="shared" si="0"/>
        <v>6259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6259</v>
      </c>
      <c r="W23" s="283">
        <f t="shared" si="10"/>
        <v>221034.51952999999</v>
      </c>
      <c r="Y23" s="281">
        <f t="shared" si="11"/>
        <v>55.211158373458751</v>
      </c>
      <c r="Z23" s="278">
        <f t="shared" si="12"/>
        <v>231.1580778779971</v>
      </c>
      <c r="AA23" s="279">
        <f t="shared" si="13"/>
        <v>219.09496250712269</v>
      </c>
      <c r="AE23" s="366" t="str">
        <f t="shared" si="3"/>
        <v>631287</v>
      </c>
      <c r="AF23" s="270"/>
      <c r="AG23" s="374"/>
      <c r="AH23" s="375"/>
      <c r="AI23" s="376">
        <f t="shared" si="4"/>
        <v>631287</v>
      </c>
      <c r="AJ23" s="377">
        <f t="shared" si="5"/>
        <v>631287</v>
      </c>
      <c r="AL23" s="370">
        <f t="shared" si="6"/>
        <v>0</v>
      </c>
      <c r="AM23" s="378">
        <f t="shared" si="6"/>
        <v>6259</v>
      </c>
      <c r="AN23" s="379">
        <f t="shared" si="7"/>
        <v>6259</v>
      </c>
      <c r="AO23" s="380">
        <f t="shared" si="8"/>
        <v>1</v>
      </c>
    </row>
    <row r="24" spans="1:41" x14ac:dyDescent="0.2">
      <c r="A24" s="270">
        <v>89</v>
      </c>
      <c r="B24" s="271">
        <v>0.375</v>
      </c>
      <c r="C24" s="272">
        <v>2013</v>
      </c>
      <c r="D24" s="272">
        <v>9</v>
      </c>
      <c r="E24" s="272">
        <v>22</v>
      </c>
      <c r="F24" s="273">
        <v>637546</v>
      </c>
      <c r="G24" s="272">
        <v>0</v>
      </c>
      <c r="H24" s="273">
        <v>261345</v>
      </c>
      <c r="I24" s="272">
        <v>0</v>
      </c>
      <c r="J24" s="272">
        <v>4</v>
      </c>
      <c r="K24" s="272">
        <v>0</v>
      </c>
      <c r="L24" s="274">
        <v>328.40120000000002</v>
      </c>
      <c r="M24" s="273">
        <v>19.5</v>
      </c>
      <c r="N24" s="275">
        <v>0</v>
      </c>
      <c r="O24" s="276">
        <v>3164</v>
      </c>
      <c r="P24" s="261">
        <f t="shared" si="0"/>
        <v>3164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3164</v>
      </c>
      <c r="W24" s="283">
        <f t="shared" si="10"/>
        <v>111735.61588</v>
      </c>
      <c r="Y24" s="281">
        <f t="shared" si="11"/>
        <v>27.909906549548406</v>
      </c>
      <c r="Z24" s="278">
        <f t="shared" si="12"/>
        <v>116.85319674164928</v>
      </c>
      <c r="AA24" s="279">
        <f t="shared" si="13"/>
        <v>110.75514640877716</v>
      </c>
      <c r="AE24" s="366" t="str">
        <f t="shared" si="3"/>
        <v>637546</v>
      </c>
      <c r="AF24" s="270"/>
      <c r="AG24" s="374"/>
      <c r="AH24" s="375"/>
      <c r="AI24" s="376">
        <f t="shared" si="4"/>
        <v>637546</v>
      </c>
      <c r="AJ24" s="377">
        <f t="shared" si="5"/>
        <v>637546</v>
      </c>
      <c r="AL24" s="370">
        <f t="shared" si="6"/>
        <v>0</v>
      </c>
      <c r="AM24" s="378">
        <f t="shared" si="6"/>
        <v>3164</v>
      </c>
      <c r="AN24" s="379">
        <f t="shared" si="7"/>
        <v>3164</v>
      </c>
      <c r="AO24" s="380">
        <f t="shared" si="8"/>
        <v>1</v>
      </c>
    </row>
    <row r="25" spans="1:41" x14ac:dyDescent="0.2">
      <c r="A25" s="270">
        <v>89</v>
      </c>
      <c r="B25" s="271">
        <v>0.375</v>
      </c>
      <c r="C25" s="272">
        <v>2013</v>
      </c>
      <c r="D25" s="272">
        <v>9</v>
      </c>
      <c r="E25" s="272">
        <v>23</v>
      </c>
      <c r="F25" s="273">
        <v>640710</v>
      </c>
      <c r="G25" s="272">
        <v>0</v>
      </c>
      <c r="H25" s="273">
        <v>261476</v>
      </c>
      <c r="I25" s="272">
        <v>0</v>
      </c>
      <c r="J25" s="272">
        <v>4</v>
      </c>
      <c r="K25" s="272">
        <v>0</v>
      </c>
      <c r="L25" s="274">
        <v>328.28969999999998</v>
      </c>
      <c r="M25" s="273">
        <v>18.7</v>
      </c>
      <c r="N25" s="275">
        <v>0</v>
      </c>
      <c r="O25" s="276">
        <v>4847</v>
      </c>
      <c r="P25" s="261">
        <f t="shared" si="0"/>
        <v>4847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4847</v>
      </c>
      <c r="W25" s="283">
        <f t="shared" si="10"/>
        <v>171170.20548999999</v>
      </c>
      <c r="Y25" s="281">
        <f t="shared" si="11"/>
        <v>42.755789205329052</v>
      </c>
      <c r="Z25" s="278">
        <f t="shared" si="12"/>
        <v>179.00993824487171</v>
      </c>
      <c r="AA25" s="279">
        <f t="shared" si="13"/>
        <v>169.66820311104391</v>
      </c>
      <c r="AE25" s="366" t="str">
        <f t="shared" si="3"/>
        <v>640710</v>
      </c>
      <c r="AF25" s="270"/>
      <c r="AG25" s="374"/>
      <c r="AH25" s="375"/>
      <c r="AI25" s="376">
        <f t="shared" si="4"/>
        <v>640710</v>
      </c>
      <c r="AJ25" s="377">
        <f t="shared" si="5"/>
        <v>640710</v>
      </c>
      <c r="AL25" s="370">
        <f t="shared" si="6"/>
        <v>645647</v>
      </c>
      <c r="AM25" s="378">
        <f t="shared" si="6"/>
        <v>4847</v>
      </c>
      <c r="AN25" s="379">
        <f t="shared" si="7"/>
        <v>-640800</v>
      </c>
      <c r="AO25" s="380">
        <f t="shared" si="8"/>
        <v>-132.20548793067877</v>
      </c>
    </row>
    <row r="26" spans="1:41" x14ac:dyDescent="0.2">
      <c r="A26" s="270">
        <v>89</v>
      </c>
      <c r="B26" s="271">
        <v>0.375</v>
      </c>
      <c r="C26" s="272">
        <v>2013</v>
      </c>
      <c r="D26" s="272">
        <v>9</v>
      </c>
      <c r="E26" s="272">
        <v>24</v>
      </c>
      <c r="F26" s="273">
        <v>645557</v>
      </c>
      <c r="G26" s="272">
        <v>0</v>
      </c>
      <c r="H26" s="273">
        <v>261681</v>
      </c>
      <c r="I26" s="272">
        <v>0</v>
      </c>
      <c r="J26" s="272">
        <v>4</v>
      </c>
      <c r="K26" s="272">
        <v>0</v>
      </c>
      <c r="L26" s="274">
        <v>322.3503</v>
      </c>
      <c r="M26" s="273">
        <v>19.8</v>
      </c>
      <c r="N26" s="275">
        <v>0</v>
      </c>
      <c r="O26" s="276">
        <v>6746</v>
      </c>
      <c r="P26" s="261">
        <f t="shared" si="0"/>
        <v>6746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6746</v>
      </c>
      <c r="W26" s="283">
        <f t="shared" si="10"/>
        <v>238232.76381999999</v>
      </c>
      <c r="Y26" s="281">
        <f t="shared" si="11"/>
        <v>59.507025784846256</v>
      </c>
      <c r="Z26" s="278">
        <f t="shared" si="12"/>
        <v>249.14401555599434</v>
      </c>
      <c r="AA26" s="279">
        <f t="shared" si="13"/>
        <v>236.14229382857479</v>
      </c>
      <c r="AE26" s="366" t="str">
        <f t="shared" si="3"/>
        <v>645557</v>
      </c>
      <c r="AF26" s="270">
        <v>89</v>
      </c>
      <c r="AG26" s="374">
        <v>24</v>
      </c>
      <c r="AH26" s="375">
        <v>645647</v>
      </c>
      <c r="AI26" s="376">
        <f t="shared" si="4"/>
        <v>645557</v>
      </c>
      <c r="AJ26" s="377">
        <f t="shared" si="5"/>
        <v>-90</v>
      </c>
      <c r="AL26" s="370">
        <f t="shared" si="6"/>
        <v>-645647</v>
      </c>
      <c r="AM26" s="378">
        <f t="shared" si="6"/>
        <v>6746</v>
      </c>
      <c r="AN26" s="379">
        <f t="shared" si="7"/>
        <v>652393</v>
      </c>
      <c r="AO26" s="380">
        <f t="shared" si="8"/>
        <v>96.708123332345096</v>
      </c>
    </row>
    <row r="27" spans="1:41" x14ac:dyDescent="0.2">
      <c r="A27" s="270">
        <v>89</v>
      </c>
      <c r="B27" s="271">
        <v>0.375</v>
      </c>
      <c r="C27" s="272">
        <v>2013</v>
      </c>
      <c r="D27" s="272">
        <v>9</v>
      </c>
      <c r="E27" s="272">
        <v>25</v>
      </c>
      <c r="F27" s="273">
        <v>652303</v>
      </c>
      <c r="G27" s="272">
        <v>0</v>
      </c>
      <c r="H27" s="273">
        <v>261967</v>
      </c>
      <c r="I27" s="272">
        <v>0</v>
      </c>
      <c r="J27" s="272">
        <v>4</v>
      </c>
      <c r="K27" s="272">
        <v>0</v>
      </c>
      <c r="L27" s="274">
        <v>321.48160000000001</v>
      </c>
      <c r="M27" s="273">
        <v>19.5</v>
      </c>
      <c r="N27" s="275">
        <v>0</v>
      </c>
      <c r="O27" s="276">
        <v>6244</v>
      </c>
      <c r="P27" s="261">
        <f t="shared" si="0"/>
        <v>6244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6244</v>
      </c>
      <c r="W27" s="283">
        <f t="shared" si="10"/>
        <v>220504.79947999999</v>
      </c>
      <c r="Y27" s="281">
        <f t="shared" si="11"/>
        <v>55.078842128754822</v>
      </c>
      <c r="Z27" s="278">
        <f t="shared" si="12"/>
        <v>230.60409622467071</v>
      </c>
      <c r="AA27" s="279">
        <f t="shared" si="13"/>
        <v>218.56989070050713</v>
      </c>
      <c r="AE27" s="366" t="str">
        <f t="shared" si="3"/>
        <v>652303</v>
      </c>
      <c r="AF27" s="270"/>
      <c r="AG27" s="374"/>
      <c r="AH27" s="375"/>
      <c r="AI27" s="376">
        <f t="shared" si="4"/>
        <v>652303</v>
      </c>
      <c r="AJ27" s="377">
        <f t="shared" si="5"/>
        <v>652303</v>
      </c>
      <c r="AL27" s="370">
        <f t="shared" si="6"/>
        <v>0</v>
      </c>
      <c r="AM27" s="378">
        <f t="shared" si="6"/>
        <v>6244</v>
      </c>
      <c r="AN27" s="379">
        <f t="shared" si="7"/>
        <v>6244</v>
      </c>
      <c r="AO27" s="380">
        <f t="shared" si="8"/>
        <v>1</v>
      </c>
    </row>
    <row r="28" spans="1:41" x14ac:dyDescent="0.2">
      <c r="A28" s="270">
        <v>89</v>
      </c>
      <c r="B28" s="271">
        <v>0.375</v>
      </c>
      <c r="C28" s="272">
        <v>2013</v>
      </c>
      <c r="D28" s="272">
        <v>9</v>
      </c>
      <c r="E28" s="272">
        <v>26</v>
      </c>
      <c r="F28" s="273">
        <v>658547</v>
      </c>
      <c r="G28" s="272">
        <v>0</v>
      </c>
      <c r="H28" s="273">
        <v>262230</v>
      </c>
      <c r="I28" s="272">
        <v>0</v>
      </c>
      <c r="J28" s="272">
        <v>4</v>
      </c>
      <c r="K28" s="272">
        <v>0</v>
      </c>
      <c r="L28" s="274">
        <v>322.61610000000002</v>
      </c>
      <c r="M28" s="273">
        <v>19.3</v>
      </c>
      <c r="N28" s="275">
        <v>0</v>
      </c>
      <c r="O28" s="276">
        <v>5350</v>
      </c>
      <c r="P28" s="261">
        <f t="shared" si="0"/>
        <v>5350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5350</v>
      </c>
      <c r="W28" s="283">
        <f t="shared" si="10"/>
        <v>188933.48449999999</v>
      </c>
      <c r="Y28" s="281">
        <f t="shared" si="11"/>
        <v>47.192793944400748</v>
      </c>
      <c r="Z28" s="278">
        <f t="shared" si="12"/>
        <v>197.58678968641706</v>
      </c>
      <c r="AA28" s="279">
        <f t="shared" si="13"/>
        <v>187.27561102621928</v>
      </c>
      <c r="AE28" s="366" t="str">
        <f t="shared" si="3"/>
        <v>658547</v>
      </c>
      <c r="AF28" s="270"/>
      <c r="AG28" s="374"/>
      <c r="AH28" s="375"/>
      <c r="AI28" s="376">
        <f t="shared" si="4"/>
        <v>658547</v>
      </c>
      <c r="AJ28" s="377">
        <f t="shared" si="5"/>
        <v>658547</v>
      </c>
      <c r="AL28" s="370">
        <f t="shared" si="6"/>
        <v>663951</v>
      </c>
      <c r="AM28" s="378">
        <f t="shared" si="6"/>
        <v>5350</v>
      </c>
      <c r="AN28" s="379">
        <f t="shared" si="7"/>
        <v>-658601</v>
      </c>
      <c r="AO28" s="380">
        <f t="shared" si="8"/>
        <v>-123.10299065420561</v>
      </c>
    </row>
    <row r="29" spans="1:41" x14ac:dyDescent="0.2">
      <c r="A29" s="270">
        <v>89</v>
      </c>
      <c r="B29" s="271">
        <v>0.375</v>
      </c>
      <c r="C29" s="272">
        <v>2013</v>
      </c>
      <c r="D29" s="272">
        <v>9</v>
      </c>
      <c r="E29" s="272">
        <v>27</v>
      </c>
      <c r="F29" s="273">
        <v>663897</v>
      </c>
      <c r="G29" s="272">
        <v>0</v>
      </c>
      <c r="H29" s="273">
        <v>262455</v>
      </c>
      <c r="I29" s="272">
        <v>0</v>
      </c>
      <c r="J29" s="272">
        <v>4</v>
      </c>
      <c r="K29" s="272">
        <v>0</v>
      </c>
      <c r="L29" s="274">
        <v>322.63189999999997</v>
      </c>
      <c r="M29" s="273">
        <v>18.399999999999999</v>
      </c>
      <c r="N29" s="275">
        <v>0</v>
      </c>
      <c r="O29" s="276">
        <v>5379</v>
      </c>
      <c r="P29" s="261">
        <f t="shared" si="0"/>
        <v>5379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5379</v>
      </c>
      <c r="W29" s="283">
        <f t="shared" si="10"/>
        <v>189957.60993000001</v>
      </c>
      <c r="Y29" s="281">
        <f t="shared" si="11"/>
        <v>47.448605350828345</v>
      </c>
      <c r="Z29" s="278">
        <f t="shared" si="12"/>
        <v>198.65782088284811</v>
      </c>
      <c r="AA29" s="279">
        <f t="shared" si="13"/>
        <v>188.29074985234271</v>
      </c>
      <c r="AE29" s="366" t="str">
        <f t="shared" si="3"/>
        <v>663897</v>
      </c>
      <c r="AF29" s="270">
        <v>89</v>
      </c>
      <c r="AG29" s="374">
        <v>27</v>
      </c>
      <c r="AH29" s="375">
        <v>663951</v>
      </c>
      <c r="AI29" s="376">
        <f t="shared" si="4"/>
        <v>663897</v>
      </c>
      <c r="AJ29" s="377">
        <f t="shared" si="5"/>
        <v>-54</v>
      </c>
      <c r="AL29" s="370">
        <f t="shared" si="6"/>
        <v>5420</v>
      </c>
      <c r="AM29" s="378">
        <f t="shared" si="6"/>
        <v>5379</v>
      </c>
      <c r="AN29" s="379">
        <f t="shared" si="7"/>
        <v>-41</v>
      </c>
      <c r="AO29" s="380">
        <f t="shared" si="8"/>
        <v>-7.6222346160996464E-3</v>
      </c>
    </row>
    <row r="30" spans="1:41" x14ac:dyDescent="0.2">
      <c r="A30" s="270">
        <v>89</v>
      </c>
      <c r="B30" s="271">
        <v>0.375</v>
      </c>
      <c r="C30" s="272">
        <v>2013</v>
      </c>
      <c r="D30" s="272">
        <v>9</v>
      </c>
      <c r="E30" s="272">
        <v>28</v>
      </c>
      <c r="F30" s="273">
        <v>669276</v>
      </c>
      <c r="G30" s="272">
        <v>0</v>
      </c>
      <c r="H30" s="273">
        <v>262681</v>
      </c>
      <c r="I30" s="272">
        <v>0</v>
      </c>
      <c r="J30" s="272">
        <v>4</v>
      </c>
      <c r="K30" s="272">
        <v>0</v>
      </c>
      <c r="L30" s="274">
        <v>324.12040000000002</v>
      </c>
      <c r="M30" s="273">
        <v>19.8</v>
      </c>
      <c r="N30" s="275">
        <v>0</v>
      </c>
      <c r="O30" s="276">
        <v>5719</v>
      </c>
      <c r="P30" s="261">
        <f t="shared" si="0"/>
        <v>5719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5719</v>
      </c>
      <c r="W30" s="283">
        <f t="shared" si="10"/>
        <v>201964.59773000001</v>
      </c>
      <c r="Y30" s="281">
        <f t="shared" si="11"/>
        <v>50.447773564117362</v>
      </c>
      <c r="Z30" s="278">
        <f t="shared" si="12"/>
        <v>211.21473835824659</v>
      </c>
      <c r="AA30" s="279">
        <f t="shared" si="13"/>
        <v>200.19237746896226</v>
      </c>
      <c r="AE30" s="366" t="str">
        <f t="shared" si="3"/>
        <v>669276</v>
      </c>
      <c r="AF30" s="270">
        <v>89</v>
      </c>
      <c r="AG30" s="374">
        <v>28</v>
      </c>
      <c r="AH30" s="375">
        <v>669371</v>
      </c>
      <c r="AI30" s="376">
        <f t="shared" si="4"/>
        <v>669276</v>
      </c>
      <c r="AJ30" s="377">
        <f t="shared" si="5"/>
        <v>-95</v>
      </c>
      <c r="AL30" s="370">
        <f t="shared" si="6"/>
        <v>5709</v>
      </c>
      <c r="AM30" s="378">
        <f t="shared" si="6"/>
        <v>5719</v>
      </c>
      <c r="AN30" s="379">
        <f t="shared" si="7"/>
        <v>10</v>
      </c>
      <c r="AO30" s="380">
        <f t="shared" si="8"/>
        <v>1.7485574401119076E-3</v>
      </c>
    </row>
    <row r="31" spans="1:41" x14ac:dyDescent="0.2">
      <c r="A31" s="270">
        <v>89</v>
      </c>
      <c r="B31" s="271">
        <v>0.375</v>
      </c>
      <c r="C31" s="272">
        <v>2013</v>
      </c>
      <c r="D31" s="272">
        <v>9</v>
      </c>
      <c r="E31" s="272">
        <v>29</v>
      </c>
      <c r="F31" s="273">
        <v>674995</v>
      </c>
      <c r="G31" s="272">
        <v>0</v>
      </c>
      <c r="H31" s="273">
        <v>262919</v>
      </c>
      <c r="I31" s="272">
        <v>0</v>
      </c>
      <c r="J31" s="272">
        <v>4</v>
      </c>
      <c r="K31" s="272">
        <v>0</v>
      </c>
      <c r="L31" s="274">
        <v>328.44380000000001</v>
      </c>
      <c r="M31" s="273">
        <v>20.100000000000001</v>
      </c>
      <c r="N31" s="275">
        <v>0</v>
      </c>
      <c r="O31" s="276">
        <v>4955</v>
      </c>
      <c r="P31" s="261">
        <f t="shared" si="0"/>
        <v>4955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4955</v>
      </c>
      <c r="W31" s="283">
        <f t="shared" si="10"/>
        <v>174984.18985</v>
      </c>
      <c r="Y31" s="281">
        <f t="shared" si="11"/>
        <v>43.708466167197329</v>
      </c>
      <c r="Z31" s="278">
        <f t="shared" si="12"/>
        <v>182.99860614882181</v>
      </c>
      <c r="AA31" s="279">
        <f t="shared" si="13"/>
        <v>173.44872011867596</v>
      </c>
      <c r="AE31" s="366" t="str">
        <f t="shared" si="3"/>
        <v>674995</v>
      </c>
      <c r="AF31" s="270">
        <v>89</v>
      </c>
      <c r="AG31" s="374">
        <v>29</v>
      </c>
      <c r="AH31" s="375">
        <v>675080</v>
      </c>
      <c r="AI31" s="376">
        <f t="shared" si="4"/>
        <v>674995</v>
      </c>
      <c r="AJ31" s="377">
        <f t="shared" si="5"/>
        <v>-85</v>
      </c>
      <c r="AL31" s="370">
        <f t="shared" si="6"/>
        <v>4978</v>
      </c>
      <c r="AM31" s="378">
        <f t="shared" si="6"/>
        <v>4955</v>
      </c>
      <c r="AN31" s="379">
        <f t="shared" si="7"/>
        <v>-23</v>
      </c>
      <c r="AO31" s="380">
        <f t="shared" si="8"/>
        <v>-4.6417759838546921E-3</v>
      </c>
    </row>
    <row r="32" spans="1:41" x14ac:dyDescent="0.2">
      <c r="A32" s="270">
        <v>89</v>
      </c>
      <c r="B32" s="271">
        <v>0.375</v>
      </c>
      <c r="C32" s="272">
        <v>2013</v>
      </c>
      <c r="D32" s="272">
        <v>9</v>
      </c>
      <c r="E32" s="272">
        <v>30</v>
      </c>
      <c r="F32" s="273">
        <v>679950</v>
      </c>
      <c r="G32" s="272">
        <v>0</v>
      </c>
      <c r="H32" s="273">
        <v>263124</v>
      </c>
      <c r="I32" s="272">
        <v>0</v>
      </c>
      <c r="J32" s="272">
        <v>4</v>
      </c>
      <c r="K32" s="272">
        <v>0</v>
      </c>
      <c r="L32" s="274">
        <v>328.78230000000002</v>
      </c>
      <c r="M32" s="273">
        <v>19.600000000000001</v>
      </c>
      <c r="N32" s="275">
        <v>0</v>
      </c>
      <c r="O32" s="276">
        <v>5886</v>
      </c>
      <c r="P32" s="261">
        <f t="shared" si="0"/>
        <v>5886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5886</v>
      </c>
      <c r="W32" s="283">
        <f t="shared" si="10"/>
        <v>207862.14762</v>
      </c>
      <c r="Y32" s="281">
        <f t="shared" si="11"/>
        <v>51.920894421821089</v>
      </c>
      <c r="Z32" s="278">
        <f t="shared" si="12"/>
        <v>217.38240076528055</v>
      </c>
      <c r="AA32" s="279">
        <f t="shared" si="13"/>
        <v>206.03817691594892</v>
      </c>
      <c r="AE32" s="366" t="str">
        <f t="shared" si="3"/>
        <v>679950</v>
      </c>
      <c r="AF32" s="270">
        <v>89</v>
      </c>
      <c r="AG32" s="374">
        <v>30</v>
      </c>
      <c r="AH32" s="375">
        <v>680058</v>
      </c>
      <c r="AI32" s="376">
        <f t="shared" si="4"/>
        <v>679950</v>
      </c>
      <c r="AJ32" s="377">
        <f t="shared" si="5"/>
        <v>-108</v>
      </c>
      <c r="AL32" s="370">
        <f t="shared" si="6"/>
        <v>-680058</v>
      </c>
      <c r="AM32" s="378">
        <f t="shared" si="6"/>
        <v>5886</v>
      </c>
      <c r="AN32" s="379">
        <f t="shared" si="7"/>
        <v>685944</v>
      </c>
      <c r="AO32" s="380">
        <f t="shared" si="8"/>
        <v>116.53822629969419</v>
      </c>
    </row>
    <row r="33" spans="1:41" ht="13.5" thickBot="1" x14ac:dyDescent="0.25">
      <c r="A33" s="270">
        <v>89</v>
      </c>
      <c r="B33" s="271">
        <v>0.375</v>
      </c>
      <c r="C33" s="272">
        <v>2013</v>
      </c>
      <c r="D33" s="272">
        <v>10</v>
      </c>
      <c r="E33" s="272">
        <v>1</v>
      </c>
      <c r="F33" s="273">
        <v>685836</v>
      </c>
      <c r="G33" s="272">
        <v>0</v>
      </c>
      <c r="H33" s="273">
        <v>263373</v>
      </c>
      <c r="I33" s="272">
        <v>0</v>
      </c>
      <c r="J33" s="272">
        <v>4</v>
      </c>
      <c r="K33" s="272">
        <v>0</v>
      </c>
      <c r="L33" s="274">
        <v>322.06950000000001</v>
      </c>
      <c r="M33" s="273">
        <v>20.100000000000001</v>
      </c>
      <c r="N33" s="275">
        <v>0</v>
      </c>
      <c r="O33" s="276">
        <v>0</v>
      </c>
      <c r="P33" s="261">
        <f t="shared" si="0"/>
        <v>-685836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685836</v>
      </c>
      <c r="AF33" s="270"/>
      <c r="AG33" s="374"/>
      <c r="AH33" s="375"/>
      <c r="AI33" s="376">
        <f t="shared" si="4"/>
        <v>685836</v>
      </c>
      <c r="AJ33" s="377">
        <f t="shared" si="5"/>
        <v>685836</v>
      </c>
      <c r="AL33" s="370">
        <f t="shared" si="6"/>
        <v>0</v>
      </c>
      <c r="AM33" s="381">
        <f t="shared" si="6"/>
        <v>-685836</v>
      </c>
      <c r="AN33" s="379">
        <f t="shared" si="7"/>
        <v>-685836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333.44470000000001</v>
      </c>
      <c r="M36" s="303">
        <f>MAX(M3:M34)</f>
        <v>20.3</v>
      </c>
      <c r="N36" s="301" t="s">
        <v>29</v>
      </c>
      <c r="O36" s="303">
        <f>SUM(O3:O33)</f>
        <v>157232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157232</v>
      </c>
      <c r="W36" s="307">
        <f>SUM(W3:W33)</f>
        <v>5552596.1934399987</v>
      </c>
      <c r="Y36" s="308">
        <f>SUM(Y3:Y33)</f>
        <v>1380.3949947787985</v>
      </c>
      <c r="Z36" s="309">
        <f>SUM(Z3:Z33)</f>
        <v>5779.4377641398742</v>
      </c>
      <c r="AA36" s="310">
        <f>SUM(AA3:AA33)</f>
        <v>5477.8345272224769</v>
      </c>
      <c r="AF36" s="389" t="s">
        <v>125</v>
      </c>
      <c r="AG36" s="302">
        <f>COUNT(AG3:AG34)</f>
        <v>7</v>
      </c>
      <c r="AJ36" s="390">
        <f>SUM(AJ3:AJ33)</f>
        <v>14257608</v>
      </c>
      <c r="AK36" s="391" t="s">
        <v>93</v>
      </c>
      <c r="AL36" s="392"/>
      <c r="AM36" s="392"/>
      <c r="AN36" s="390">
        <f>SUM(AN3:AN33)</f>
        <v>38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324.73023548387101</v>
      </c>
      <c r="M37" s="311">
        <f>AVERAGE(M3:M34)</f>
        <v>18.977419354838709</v>
      </c>
      <c r="N37" s="301" t="s">
        <v>89</v>
      </c>
      <c r="O37" s="312">
        <f>O36*35.31467</f>
        <v>5552596.1934399996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24</v>
      </c>
      <c r="AN37" s="395">
        <f>IFERROR(AN36/SUM(AM3:AM33),"")</f>
        <v>-7.1887462069904879E-5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319.48770000000002</v>
      </c>
      <c r="M38" s="312">
        <f>MIN(M3:M34)</f>
        <v>15.4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357.20325903225813</v>
      </c>
      <c r="M44" s="319">
        <f>M37*(1+$L$43)</f>
        <v>20.87516129032258</v>
      </c>
    </row>
    <row r="45" spans="1:41" x14ac:dyDescent="0.2">
      <c r="K45" s="318" t="s">
        <v>103</v>
      </c>
      <c r="L45" s="319">
        <f>L37*(1-$L$43)</f>
        <v>292.25721193548389</v>
      </c>
      <c r="M45" s="319">
        <f>M37*(1-$L$43)</f>
        <v>17.079677419354837</v>
      </c>
    </row>
    <row r="47" spans="1:41" x14ac:dyDescent="0.2">
      <c r="A47" s="301" t="s">
        <v>104</v>
      </c>
      <c r="B47" s="320" t="s">
        <v>105</v>
      </c>
    </row>
    <row r="48" spans="1:41" x14ac:dyDescent="0.2">
      <c r="A48" s="301" t="s">
        <v>106</v>
      </c>
      <c r="B48" s="321">
        <v>40583</v>
      </c>
    </row>
  </sheetData>
  <phoneticPr fontId="0" type="noConversion"/>
  <conditionalFormatting sqref="L3:L34">
    <cfRule type="cellIs" dxfId="335" priority="47" stopIfTrue="1" operator="lessThan">
      <formula>$L$45</formula>
    </cfRule>
    <cfRule type="cellIs" dxfId="334" priority="48" stopIfTrue="1" operator="greaterThan">
      <formula>$L$44</formula>
    </cfRule>
  </conditionalFormatting>
  <conditionalFormatting sqref="M3:M34">
    <cfRule type="cellIs" dxfId="333" priority="45" stopIfTrue="1" operator="lessThan">
      <formula>$M$45</formula>
    </cfRule>
    <cfRule type="cellIs" dxfId="332" priority="46" stopIfTrue="1" operator="greaterThan">
      <formula>$M$44</formula>
    </cfRule>
  </conditionalFormatting>
  <conditionalFormatting sqref="O3:O34">
    <cfRule type="cellIs" dxfId="331" priority="44" stopIfTrue="1" operator="lessThan">
      <formula>0</formula>
    </cfRule>
  </conditionalFormatting>
  <conditionalFormatting sqref="O3:O33">
    <cfRule type="cellIs" dxfId="330" priority="43" stopIfTrue="1" operator="lessThan">
      <formula>0</formula>
    </cfRule>
  </conditionalFormatting>
  <conditionalFormatting sqref="O3">
    <cfRule type="cellIs" dxfId="329" priority="42" stopIfTrue="1" operator="notEqual">
      <formula>$P$3</formula>
    </cfRule>
  </conditionalFormatting>
  <conditionalFormatting sqref="O4">
    <cfRule type="cellIs" dxfId="328" priority="41" stopIfTrue="1" operator="notEqual">
      <formula>P$4</formula>
    </cfRule>
  </conditionalFormatting>
  <conditionalFormatting sqref="O5">
    <cfRule type="cellIs" dxfId="327" priority="40" stopIfTrue="1" operator="notEqual">
      <formula>$P$5</formula>
    </cfRule>
  </conditionalFormatting>
  <conditionalFormatting sqref="O6">
    <cfRule type="cellIs" dxfId="326" priority="39" stopIfTrue="1" operator="notEqual">
      <formula>$P$6</formula>
    </cfRule>
  </conditionalFormatting>
  <conditionalFormatting sqref="O7">
    <cfRule type="cellIs" dxfId="325" priority="38" stopIfTrue="1" operator="notEqual">
      <formula>$P$7</formula>
    </cfRule>
  </conditionalFormatting>
  <conditionalFormatting sqref="O8">
    <cfRule type="cellIs" dxfId="324" priority="37" stopIfTrue="1" operator="notEqual">
      <formula>$P$8</formula>
    </cfRule>
  </conditionalFormatting>
  <conditionalFormatting sqref="O9">
    <cfRule type="cellIs" dxfId="323" priority="36" stopIfTrue="1" operator="notEqual">
      <formula>$P$9</formula>
    </cfRule>
  </conditionalFormatting>
  <conditionalFormatting sqref="O10">
    <cfRule type="cellIs" dxfId="322" priority="34" stopIfTrue="1" operator="notEqual">
      <formula>$P$10</formula>
    </cfRule>
    <cfRule type="cellIs" dxfId="321" priority="35" stopIfTrue="1" operator="greaterThan">
      <formula>$P$10</formula>
    </cfRule>
  </conditionalFormatting>
  <conditionalFormatting sqref="O11">
    <cfRule type="cellIs" dxfId="320" priority="32" stopIfTrue="1" operator="notEqual">
      <formula>$P$11</formula>
    </cfRule>
    <cfRule type="cellIs" dxfId="319" priority="33" stopIfTrue="1" operator="greaterThan">
      <formula>$P$11</formula>
    </cfRule>
  </conditionalFormatting>
  <conditionalFormatting sqref="O12">
    <cfRule type="cellIs" dxfId="318" priority="31" stopIfTrue="1" operator="notEqual">
      <formula>$P$12</formula>
    </cfRule>
  </conditionalFormatting>
  <conditionalFormatting sqref="O14">
    <cfRule type="cellIs" dxfId="317" priority="30" stopIfTrue="1" operator="notEqual">
      <formula>$P$14</formula>
    </cfRule>
  </conditionalFormatting>
  <conditionalFormatting sqref="O15">
    <cfRule type="cellIs" dxfId="316" priority="29" stopIfTrue="1" operator="notEqual">
      <formula>$P$15</formula>
    </cfRule>
  </conditionalFormatting>
  <conditionalFormatting sqref="O16">
    <cfRule type="cellIs" dxfId="315" priority="28" stopIfTrue="1" operator="notEqual">
      <formula>$P$16</formula>
    </cfRule>
  </conditionalFormatting>
  <conditionalFormatting sqref="O17">
    <cfRule type="cellIs" dxfId="314" priority="27" stopIfTrue="1" operator="notEqual">
      <formula>$P$17</formula>
    </cfRule>
  </conditionalFormatting>
  <conditionalFormatting sqref="O18">
    <cfRule type="cellIs" dxfId="313" priority="26" stopIfTrue="1" operator="notEqual">
      <formula>$P$18</formula>
    </cfRule>
  </conditionalFormatting>
  <conditionalFormatting sqref="O19">
    <cfRule type="cellIs" dxfId="312" priority="24" stopIfTrue="1" operator="notEqual">
      <formula>$P$19</formula>
    </cfRule>
    <cfRule type="cellIs" dxfId="311" priority="25" stopIfTrue="1" operator="greaterThan">
      <formula>$P$19</formula>
    </cfRule>
  </conditionalFormatting>
  <conditionalFormatting sqref="O20">
    <cfRule type="cellIs" dxfId="310" priority="22" stopIfTrue="1" operator="notEqual">
      <formula>$P$20</formula>
    </cfRule>
    <cfRule type="cellIs" dxfId="309" priority="23" stopIfTrue="1" operator="greaterThan">
      <formula>$P$20</formula>
    </cfRule>
  </conditionalFormatting>
  <conditionalFormatting sqref="O21">
    <cfRule type="cellIs" dxfId="308" priority="21" stopIfTrue="1" operator="notEqual">
      <formula>$P$21</formula>
    </cfRule>
  </conditionalFormatting>
  <conditionalFormatting sqref="O22">
    <cfRule type="cellIs" dxfId="307" priority="20" stopIfTrue="1" operator="notEqual">
      <formula>$P$22</formula>
    </cfRule>
  </conditionalFormatting>
  <conditionalFormatting sqref="O23">
    <cfRule type="cellIs" dxfId="306" priority="19" stopIfTrue="1" operator="notEqual">
      <formula>$P$23</formula>
    </cfRule>
  </conditionalFormatting>
  <conditionalFormatting sqref="O24">
    <cfRule type="cellIs" dxfId="305" priority="17" stopIfTrue="1" operator="notEqual">
      <formula>$P$24</formula>
    </cfRule>
    <cfRule type="cellIs" dxfId="304" priority="18" stopIfTrue="1" operator="greaterThan">
      <formula>$P$24</formula>
    </cfRule>
  </conditionalFormatting>
  <conditionalFormatting sqref="O25">
    <cfRule type="cellIs" dxfId="303" priority="15" stopIfTrue="1" operator="notEqual">
      <formula>$P$25</formula>
    </cfRule>
    <cfRule type="cellIs" dxfId="302" priority="16" stopIfTrue="1" operator="greaterThan">
      <formula>$P$25</formula>
    </cfRule>
  </conditionalFormatting>
  <conditionalFormatting sqref="O26">
    <cfRule type="cellIs" dxfId="301" priority="14" stopIfTrue="1" operator="notEqual">
      <formula>$P$26</formula>
    </cfRule>
  </conditionalFormatting>
  <conditionalFormatting sqref="O27">
    <cfRule type="cellIs" dxfId="300" priority="13" stopIfTrue="1" operator="notEqual">
      <formula>$P$27</formula>
    </cfRule>
  </conditionalFormatting>
  <conditionalFormatting sqref="O28">
    <cfRule type="cellIs" dxfId="299" priority="12" stopIfTrue="1" operator="notEqual">
      <formula>$P$28</formula>
    </cfRule>
  </conditionalFormatting>
  <conditionalFormatting sqref="O29">
    <cfRule type="cellIs" dxfId="298" priority="11" stopIfTrue="1" operator="notEqual">
      <formula>$P$29</formula>
    </cfRule>
  </conditionalFormatting>
  <conditionalFormatting sqref="O30">
    <cfRule type="cellIs" dxfId="297" priority="10" stopIfTrue="1" operator="notEqual">
      <formula>$P$30</formula>
    </cfRule>
  </conditionalFormatting>
  <conditionalFormatting sqref="O31">
    <cfRule type="cellIs" dxfId="296" priority="8" stopIfTrue="1" operator="notEqual">
      <formula>$P$31</formula>
    </cfRule>
    <cfRule type="cellIs" dxfId="295" priority="9" stopIfTrue="1" operator="greaterThan">
      <formula>$P$31</formula>
    </cfRule>
  </conditionalFormatting>
  <conditionalFormatting sqref="O32">
    <cfRule type="cellIs" dxfId="294" priority="6" stopIfTrue="1" operator="notEqual">
      <formula>$P$32</formula>
    </cfRule>
    <cfRule type="cellIs" dxfId="293" priority="7" stopIfTrue="1" operator="greaterThan">
      <formula>$P$32</formula>
    </cfRule>
  </conditionalFormatting>
  <conditionalFormatting sqref="O33">
    <cfRule type="cellIs" dxfId="292" priority="5" stopIfTrue="1" operator="notEqual">
      <formula>$P$33</formula>
    </cfRule>
  </conditionalFormatting>
  <conditionalFormatting sqref="O13">
    <cfRule type="cellIs" dxfId="291" priority="4" stopIfTrue="1" operator="notEqual">
      <formula>$P$13</formula>
    </cfRule>
  </conditionalFormatting>
  <conditionalFormatting sqref="AG3:AG34">
    <cfRule type="cellIs" dxfId="290" priority="3" stopIfTrue="1" operator="notEqual">
      <formula>E3</formula>
    </cfRule>
  </conditionalFormatting>
  <conditionalFormatting sqref="AH3:AH34">
    <cfRule type="cellIs" dxfId="289" priority="2" stopIfTrue="1" operator="notBetween">
      <formula>AI3+$AG$40</formula>
      <formula>AI3-$AG$40</formula>
    </cfRule>
  </conditionalFormatting>
  <conditionalFormatting sqref="AL3:AL33">
    <cfRule type="cellIs" dxfId="28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87</v>
      </c>
      <c r="B3" s="255">
        <v>0.375</v>
      </c>
      <c r="C3" s="256">
        <v>2013</v>
      </c>
      <c r="D3" s="256">
        <v>9</v>
      </c>
      <c r="E3" s="256">
        <v>1</v>
      </c>
      <c r="F3" s="257">
        <v>60280</v>
      </c>
      <c r="G3" s="256">
        <v>0</v>
      </c>
      <c r="H3" s="257">
        <v>55232</v>
      </c>
      <c r="I3" s="256">
        <v>0</v>
      </c>
      <c r="J3" s="256">
        <v>0</v>
      </c>
      <c r="K3" s="256">
        <v>0</v>
      </c>
      <c r="L3" s="258">
        <v>85.434399999999997</v>
      </c>
      <c r="M3" s="257">
        <v>16.899999999999999</v>
      </c>
      <c r="N3" s="259">
        <v>0</v>
      </c>
      <c r="O3" s="260">
        <v>0</v>
      </c>
      <c r="P3" s="261">
        <f>F4-F3</f>
        <v>0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0</v>
      </c>
      <c r="W3" s="266">
        <f>V3*35.31467</f>
        <v>0</v>
      </c>
      <c r="X3" s="265"/>
      <c r="Y3" s="267">
        <f>V3*R3/1000000</f>
        <v>0</v>
      </c>
      <c r="Z3" s="268">
        <f>S3*V3/1000000</f>
        <v>0</v>
      </c>
      <c r="AA3" s="269">
        <f>W3*T3/1000000</f>
        <v>0</v>
      </c>
      <c r="AE3" s="366" t="str">
        <f>RIGHT(F3,6)</f>
        <v>60280</v>
      </c>
      <c r="AF3" s="254">
        <v>87</v>
      </c>
      <c r="AG3" s="259">
        <v>1</v>
      </c>
      <c r="AH3" s="367">
        <v>60279</v>
      </c>
      <c r="AI3" s="368">
        <f>IFERROR(AE3*1,0)</f>
        <v>60280</v>
      </c>
      <c r="AJ3" s="369">
        <f>(AI3-AH3)</f>
        <v>1</v>
      </c>
      <c r="AL3" s="370">
        <f>AH4-AH3</f>
        <v>-60279</v>
      </c>
      <c r="AM3" s="371">
        <f>AI4-AI3</f>
        <v>0</v>
      </c>
      <c r="AN3" s="372">
        <f>(AM3-AL3)</f>
        <v>60279</v>
      </c>
      <c r="AO3" s="373" t="str">
        <f>IFERROR(AN3/AM3,"")</f>
        <v/>
      </c>
    </row>
    <row r="4" spans="1:41" x14ac:dyDescent="0.2">
      <c r="A4" s="270">
        <v>87</v>
      </c>
      <c r="B4" s="271">
        <v>0.375</v>
      </c>
      <c r="C4" s="272">
        <v>2013</v>
      </c>
      <c r="D4" s="272">
        <v>9</v>
      </c>
      <c r="E4" s="272">
        <v>2</v>
      </c>
      <c r="F4" s="273">
        <v>60280</v>
      </c>
      <c r="G4" s="272">
        <v>0</v>
      </c>
      <c r="H4" s="273">
        <v>55232</v>
      </c>
      <c r="I4" s="272">
        <v>0</v>
      </c>
      <c r="J4" s="272">
        <v>0</v>
      </c>
      <c r="K4" s="272">
        <v>0</v>
      </c>
      <c r="L4" s="274">
        <v>85.213899999999995</v>
      </c>
      <c r="M4" s="273">
        <v>17.7</v>
      </c>
      <c r="N4" s="275">
        <v>0</v>
      </c>
      <c r="O4" s="276">
        <v>0</v>
      </c>
      <c r="P4" s="261">
        <f t="shared" ref="P4:P33" si="0">F5-F4</f>
        <v>0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0</v>
      </c>
      <c r="W4" s="280">
        <f>V4*35.31467</f>
        <v>0</v>
      </c>
      <c r="X4" s="265"/>
      <c r="Y4" s="281">
        <f>V4*R4/1000000</f>
        <v>0</v>
      </c>
      <c r="Z4" s="278">
        <f>S4*V4/1000000</f>
        <v>0</v>
      </c>
      <c r="AA4" s="279">
        <f>W4*T4/1000000</f>
        <v>0</v>
      </c>
      <c r="AE4" s="366" t="str">
        <f t="shared" ref="AE4:AE34" si="3">RIGHT(F4,6)</f>
        <v>60280</v>
      </c>
      <c r="AF4" s="270"/>
      <c r="AG4" s="374"/>
      <c r="AH4" s="375"/>
      <c r="AI4" s="376">
        <f t="shared" ref="AI4:AI34" si="4">IFERROR(AE4*1,0)</f>
        <v>60280</v>
      </c>
      <c r="AJ4" s="377">
        <f t="shared" ref="AJ4:AJ34" si="5">(AI4-AH4)</f>
        <v>60280</v>
      </c>
      <c r="AL4" s="370">
        <f t="shared" ref="AL4:AM33" si="6">AH5-AH4</f>
        <v>0</v>
      </c>
      <c r="AM4" s="378">
        <f t="shared" si="6"/>
        <v>0</v>
      </c>
      <c r="AN4" s="379">
        <f t="shared" ref="AN4:AN33" si="7">(AM4-AL4)</f>
        <v>0</v>
      </c>
      <c r="AO4" s="380" t="str">
        <f t="shared" ref="AO4:AO33" si="8">IFERROR(AN4/AM4,"")</f>
        <v/>
      </c>
    </row>
    <row r="5" spans="1:41" x14ac:dyDescent="0.2">
      <c r="A5" s="270">
        <v>87</v>
      </c>
      <c r="B5" s="271">
        <v>0.375</v>
      </c>
      <c r="C5" s="272">
        <v>2013</v>
      </c>
      <c r="D5" s="272">
        <v>9</v>
      </c>
      <c r="E5" s="272">
        <v>3</v>
      </c>
      <c r="F5" s="273">
        <v>60280</v>
      </c>
      <c r="G5" s="272">
        <v>0</v>
      </c>
      <c r="H5" s="273">
        <v>55232</v>
      </c>
      <c r="I5" s="272">
        <v>0</v>
      </c>
      <c r="J5" s="272">
        <v>0</v>
      </c>
      <c r="K5" s="272">
        <v>0</v>
      </c>
      <c r="L5" s="274">
        <v>83.8185</v>
      </c>
      <c r="M5" s="273">
        <v>15.8</v>
      </c>
      <c r="N5" s="275">
        <v>0</v>
      </c>
      <c r="O5" s="276">
        <v>5</v>
      </c>
      <c r="P5" s="261">
        <f t="shared" si="0"/>
        <v>5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5</v>
      </c>
      <c r="W5" s="280">
        <f t="shared" ref="W5:W33" si="10">V5*35.31467</f>
        <v>176.57335</v>
      </c>
      <c r="X5" s="265"/>
      <c r="Y5" s="281">
        <f t="shared" ref="Y5:Y33" si="11">V5*R5/1000000</f>
        <v>4.3553352031427101E-2</v>
      </c>
      <c r="Z5" s="278">
        <f t="shared" ref="Z5:Z33" si="12">S5*V5/1000000</f>
        <v>0.18234917428517899</v>
      </c>
      <c r="AA5" s="279">
        <f t="shared" ref="AA5:AA33" si="13">W5*T5/1000000</f>
        <v>0.17283317922509386</v>
      </c>
      <c r="AE5" s="366" t="str">
        <f t="shared" si="3"/>
        <v>60280</v>
      </c>
      <c r="AF5" s="270"/>
      <c r="AG5" s="374"/>
      <c r="AH5" s="375"/>
      <c r="AI5" s="376">
        <f t="shared" si="4"/>
        <v>60280</v>
      </c>
      <c r="AJ5" s="377">
        <f t="shared" si="5"/>
        <v>60280</v>
      </c>
      <c r="AL5" s="370">
        <f t="shared" si="6"/>
        <v>0</v>
      </c>
      <c r="AM5" s="378">
        <f t="shared" si="6"/>
        <v>5</v>
      </c>
      <c r="AN5" s="379">
        <f t="shared" si="7"/>
        <v>5</v>
      </c>
      <c r="AO5" s="380">
        <f t="shared" si="8"/>
        <v>1</v>
      </c>
    </row>
    <row r="6" spans="1:41" x14ac:dyDescent="0.2">
      <c r="A6" s="270">
        <v>87</v>
      </c>
      <c r="B6" s="271">
        <v>0.375</v>
      </c>
      <c r="C6" s="272">
        <v>2013</v>
      </c>
      <c r="D6" s="272">
        <v>9</v>
      </c>
      <c r="E6" s="272">
        <v>4</v>
      </c>
      <c r="F6" s="273">
        <v>60285</v>
      </c>
      <c r="G6" s="272">
        <v>0</v>
      </c>
      <c r="H6" s="273">
        <v>55232</v>
      </c>
      <c r="I6" s="272">
        <v>0</v>
      </c>
      <c r="J6" s="272">
        <v>0</v>
      </c>
      <c r="K6" s="272">
        <v>0</v>
      </c>
      <c r="L6" s="274">
        <v>83.716499999999996</v>
      </c>
      <c r="M6" s="273">
        <v>15</v>
      </c>
      <c r="N6" s="275">
        <v>0</v>
      </c>
      <c r="O6" s="276">
        <v>30</v>
      </c>
      <c r="P6" s="261">
        <f t="shared" si="0"/>
        <v>30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30</v>
      </c>
      <c r="W6" s="280">
        <f t="shared" si="10"/>
        <v>1059.4401</v>
      </c>
      <c r="X6" s="265"/>
      <c r="Y6" s="281">
        <f t="shared" si="11"/>
        <v>0.2616571010188507</v>
      </c>
      <c r="Z6" s="278">
        <f t="shared" si="12"/>
        <v>1.0955059505457241</v>
      </c>
      <c r="AA6" s="279">
        <f t="shared" si="13"/>
        <v>1.0383363513163719</v>
      </c>
      <c r="AE6" s="366" t="str">
        <f t="shared" si="3"/>
        <v>60285</v>
      </c>
      <c r="AF6" s="270"/>
      <c r="AG6" s="374"/>
      <c r="AH6" s="375"/>
      <c r="AI6" s="376">
        <f t="shared" si="4"/>
        <v>60285</v>
      </c>
      <c r="AJ6" s="377">
        <f t="shared" si="5"/>
        <v>60285</v>
      </c>
      <c r="AL6" s="370">
        <f t="shared" si="6"/>
        <v>0</v>
      </c>
      <c r="AM6" s="378">
        <f t="shared" si="6"/>
        <v>30</v>
      </c>
      <c r="AN6" s="379">
        <f t="shared" si="7"/>
        <v>30</v>
      </c>
      <c r="AO6" s="380">
        <f t="shared" si="8"/>
        <v>1</v>
      </c>
    </row>
    <row r="7" spans="1:41" x14ac:dyDescent="0.2">
      <c r="A7" s="270">
        <v>87</v>
      </c>
      <c r="B7" s="271">
        <v>0.375</v>
      </c>
      <c r="C7" s="272">
        <v>2013</v>
      </c>
      <c r="D7" s="272">
        <v>9</v>
      </c>
      <c r="E7" s="272">
        <v>5</v>
      </c>
      <c r="F7" s="273">
        <v>60315</v>
      </c>
      <c r="G7" s="272">
        <v>0</v>
      </c>
      <c r="H7" s="273">
        <v>55237</v>
      </c>
      <c r="I7" s="272">
        <v>0</v>
      </c>
      <c r="J7" s="272">
        <v>0</v>
      </c>
      <c r="K7" s="272">
        <v>0</v>
      </c>
      <c r="L7" s="274">
        <v>83.933400000000006</v>
      </c>
      <c r="M7" s="273">
        <v>16.899999999999999</v>
      </c>
      <c r="N7" s="275">
        <v>0</v>
      </c>
      <c r="O7" s="276">
        <v>80</v>
      </c>
      <c r="P7" s="261">
        <f t="shared" si="0"/>
        <v>80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80</v>
      </c>
      <c r="W7" s="280">
        <f t="shared" si="10"/>
        <v>2825.1736000000001</v>
      </c>
      <c r="X7" s="265"/>
      <c r="Y7" s="281">
        <f t="shared" si="11"/>
        <v>0.69961199672219354</v>
      </c>
      <c r="Z7" s="278">
        <f t="shared" si="12"/>
        <v>2.92913550787648</v>
      </c>
      <c r="AA7" s="279">
        <f t="shared" si="13"/>
        <v>2.7762769104491047</v>
      </c>
      <c r="AE7" s="366" t="str">
        <f t="shared" si="3"/>
        <v>60315</v>
      </c>
      <c r="AF7" s="270"/>
      <c r="AG7" s="374"/>
      <c r="AH7" s="375"/>
      <c r="AI7" s="376">
        <f t="shared" si="4"/>
        <v>60315</v>
      </c>
      <c r="AJ7" s="377">
        <f t="shared" si="5"/>
        <v>60315</v>
      </c>
      <c r="AL7" s="370">
        <f t="shared" si="6"/>
        <v>0</v>
      </c>
      <c r="AM7" s="378">
        <f t="shared" si="6"/>
        <v>80</v>
      </c>
      <c r="AN7" s="379">
        <f t="shared" si="7"/>
        <v>80</v>
      </c>
      <c r="AO7" s="380">
        <f t="shared" si="8"/>
        <v>1</v>
      </c>
    </row>
    <row r="8" spans="1:41" x14ac:dyDescent="0.2">
      <c r="A8" s="270">
        <v>87</v>
      </c>
      <c r="B8" s="271">
        <v>0.375</v>
      </c>
      <c r="C8" s="272">
        <v>2013</v>
      </c>
      <c r="D8" s="272">
        <v>9</v>
      </c>
      <c r="E8" s="272">
        <v>6</v>
      </c>
      <c r="F8" s="273">
        <v>60395</v>
      </c>
      <c r="G8" s="272">
        <v>0</v>
      </c>
      <c r="H8" s="273">
        <v>55248</v>
      </c>
      <c r="I8" s="272">
        <v>0</v>
      </c>
      <c r="J8" s="272">
        <v>0</v>
      </c>
      <c r="K8" s="272">
        <v>0</v>
      </c>
      <c r="L8" s="274">
        <v>83.7864</v>
      </c>
      <c r="M8" s="273">
        <v>16.7</v>
      </c>
      <c r="N8" s="275">
        <v>0</v>
      </c>
      <c r="O8" s="276">
        <v>7</v>
      </c>
      <c r="P8" s="261">
        <f t="shared" si="0"/>
        <v>7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7</v>
      </c>
      <c r="W8" s="280">
        <f t="shared" si="10"/>
        <v>247.20268999999999</v>
      </c>
      <c r="X8" s="265"/>
      <c r="Y8" s="281">
        <f t="shared" si="11"/>
        <v>6.0979810528582173E-2</v>
      </c>
      <c r="Z8" s="278">
        <f t="shared" si="12"/>
        <v>0.25531027072106777</v>
      </c>
      <c r="AA8" s="279">
        <f t="shared" si="13"/>
        <v>0.24198675947132073</v>
      </c>
      <c r="AE8" s="366" t="str">
        <f t="shared" si="3"/>
        <v>60395</v>
      </c>
      <c r="AF8" s="270"/>
      <c r="AG8" s="374"/>
      <c r="AH8" s="375"/>
      <c r="AI8" s="376">
        <f t="shared" si="4"/>
        <v>60395</v>
      </c>
      <c r="AJ8" s="377">
        <f t="shared" si="5"/>
        <v>60395</v>
      </c>
      <c r="AL8" s="370">
        <f t="shared" si="6"/>
        <v>0</v>
      </c>
      <c r="AM8" s="378">
        <f t="shared" si="6"/>
        <v>7</v>
      </c>
      <c r="AN8" s="379">
        <f t="shared" si="7"/>
        <v>7</v>
      </c>
      <c r="AO8" s="380">
        <f t="shared" si="8"/>
        <v>1</v>
      </c>
    </row>
    <row r="9" spans="1:41" x14ac:dyDescent="0.2">
      <c r="A9" s="270">
        <v>87</v>
      </c>
      <c r="B9" s="271">
        <v>0.375</v>
      </c>
      <c r="C9" s="272">
        <v>2013</v>
      </c>
      <c r="D9" s="272">
        <v>9</v>
      </c>
      <c r="E9" s="272">
        <v>7</v>
      </c>
      <c r="F9" s="273">
        <v>60402</v>
      </c>
      <c r="G9" s="272">
        <v>0</v>
      </c>
      <c r="H9" s="273">
        <v>55249</v>
      </c>
      <c r="I9" s="272">
        <v>0</v>
      </c>
      <c r="J9" s="272">
        <v>0</v>
      </c>
      <c r="K9" s="272">
        <v>0</v>
      </c>
      <c r="L9" s="274">
        <v>84.391999999999996</v>
      </c>
      <c r="M9" s="273">
        <v>16.399999999999999</v>
      </c>
      <c r="N9" s="275">
        <v>0</v>
      </c>
      <c r="O9" s="276">
        <v>39</v>
      </c>
      <c r="P9" s="261">
        <f t="shared" si="0"/>
        <v>39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39</v>
      </c>
      <c r="W9" s="280">
        <f t="shared" si="10"/>
        <v>1377.2721300000001</v>
      </c>
      <c r="X9" s="265"/>
      <c r="Y9" s="281">
        <f t="shared" si="11"/>
        <v>0.34003238729395152</v>
      </c>
      <c r="Z9" s="278">
        <f t="shared" si="12"/>
        <v>1.4236475991223161</v>
      </c>
      <c r="AA9" s="279">
        <f t="shared" si="13"/>
        <v>1.3493537418912276</v>
      </c>
      <c r="AE9" s="366" t="str">
        <f t="shared" si="3"/>
        <v>60402</v>
      </c>
      <c r="AF9" s="270"/>
      <c r="AG9" s="374"/>
      <c r="AH9" s="375"/>
      <c r="AI9" s="376">
        <f t="shared" si="4"/>
        <v>60402</v>
      </c>
      <c r="AJ9" s="377">
        <f t="shared" si="5"/>
        <v>60402</v>
      </c>
      <c r="AL9" s="370">
        <f t="shared" si="6"/>
        <v>0</v>
      </c>
      <c r="AM9" s="378">
        <f t="shared" si="6"/>
        <v>39</v>
      </c>
      <c r="AN9" s="379">
        <f t="shared" si="7"/>
        <v>39</v>
      </c>
      <c r="AO9" s="380">
        <f t="shared" si="8"/>
        <v>1</v>
      </c>
    </row>
    <row r="10" spans="1:41" x14ac:dyDescent="0.2">
      <c r="A10" s="270">
        <v>87</v>
      </c>
      <c r="B10" s="271">
        <v>0.375</v>
      </c>
      <c r="C10" s="272">
        <v>2013</v>
      </c>
      <c r="D10" s="272">
        <v>9</v>
      </c>
      <c r="E10" s="272">
        <v>8</v>
      </c>
      <c r="F10" s="273">
        <v>60441</v>
      </c>
      <c r="G10" s="272">
        <v>0</v>
      </c>
      <c r="H10" s="273">
        <v>55255</v>
      </c>
      <c r="I10" s="272">
        <v>0</v>
      </c>
      <c r="J10" s="272">
        <v>0</v>
      </c>
      <c r="K10" s="272">
        <v>0</v>
      </c>
      <c r="L10" s="274">
        <v>85.487899999999996</v>
      </c>
      <c r="M10" s="273">
        <v>16.100000000000001</v>
      </c>
      <c r="N10" s="275">
        <v>0</v>
      </c>
      <c r="O10" s="276">
        <v>7</v>
      </c>
      <c r="P10" s="261">
        <f t="shared" si="0"/>
        <v>7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7</v>
      </c>
      <c r="W10" s="280">
        <f t="shared" si="10"/>
        <v>247.20268999999999</v>
      </c>
      <c r="X10" s="265"/>
      <c r="Y10" s="281">
        <f t="shared" si="11"/>
        <v>6.1365442512185682E-2</v>
      </c>
      <c r="Z10" s="278">
        <f t="shared" si="12"/>
        <v>0.25692483471001898</v>
      </c>
      <c r="AA10" s="279">
        <f t="shared" si="13"/>
        <v>0.24351706652297958</v>
      </c>
      <c r="AE10" s="366" t="str">
        <f t="shared" si="3"/>
        <v>60441</v>
      </c>
      <c r="AF10" s="270"/>
      <c r="AG10" s="374"/>
      <c r="AH10" s="375"/>
      <c r="AI10" s="376">
        <f t="shared" si="4"/>
        <v>60441</v>
      </c>
      <c r="AJ10" s="377">
        <f t="shared" si="5"/>
        <v>60441</v>
      </c>
      <c r="AL10" s="370">
        <f t="shared" si="6"/>
        <v>0</v>
      </c>
      <c r="AM10" s="378">
        <f t="shared" si="6"/>
        <v>7</v>
      </c>
      <c r="AN10" s="379">
        <f t="shared" si="7"/>
        <v>7</v>
      </c>
      <c r="AO10" s="380">
        <f t="shared" si="8"/>
        <v>1</v>
      </c>
    </row>
    <row r="11" spans="1:41" x14ac:dyDescent="0.2">
      <c r="A11" s="270">
        <v>87</v>
      </c>
      <c r="B11" s="271">
        <v>0.375</v>
      </c>
      <c r="C11" s="272">
        <v>2013</v>
      </c>
      <c r="D11" s="272">
        <v>9</v>
      </c>
      <c r="E11" s="272">
        <v>9</v>
      </c>
      <c r="F11" s="273">
        <v>60448</v>
      </c>
      <c r="G11" s="272">
        <v>0</v>
      </c>
      <c r="H11" s="273">
        <v>55256</v>
      </c>
      <c r="I11" s="272">
        <v>0</v>
      </c>
      <c r="J11" s="272">
        <v>0</v>
      </c>
      <c r="K11" s="272">
        <v>0</v>
      </c>
      <c r="L11" s="274">
        <v>85.045900000000003</v>
      </c>
      <c r="M11" s="273">
        <v>16</v>
      </c>
      <c r="N11" s="275">
        <v>0</v>
      </c>
      <c r="O11" s="276">
        <v>87</v>
      </c>
      <c r="P11" s="261">
        <f t="shared" si="0"/>
        <v>87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87</v>
      </c>
      <c r="W11" s="283">
        <f t="shared" si="10"/>
        <v>3072.3762900000002</v>
      </c>
      <c r="Y11" s="281">
        <f t="shared" si="11"/>
        <v>0.7598460452684862</v>
      </c>
      <c r="Z11" s="278">
        <f t="shared" si="12"/>
        <v>3.1813234223300983</v>
      </c>
      <c r="AA11" s="279">
        <f t="shared" si="13"/>
        <v>3.0153042555853058</v>
      </c>
      <c r="AE11" s="366" t="str">
        <f t="shared" si="3"/>
        <v>60448</v>
      </c>
      <c r="AF11" s="270"/>
      <c r="AG11" s="374"/>
      <c r="AH11" s="375"/>
      <c r="AI11" s="376">
        <f t="shared" si="4"/>
        <v>60448</v>
      </c>
      <c r="AJ11" s="377">
        <f t="shared" si="5"/>
        <v>60448</v>
      </c>
      <c r="AL11" s="370">
        <f t="shared" si="6"/>
        <v>0</v>
      </c>
      <c r="AM11" s="378">
        <f t="shared" si="6"/>
        <v>87</v>
      </c>
      <c r="AN11" s="379">
        <f t="shared" si="7"/>
        <v>87</v>
      </c>
      <c r="AO11" s="380">
        <f t="shared" si="8"/>
        <v>1</v>
      </c>
    </row>
    <row r="12" spans="1:41" x14ac:dyDescent="0.2">
      <c r="A12" s="270">
        <v>87</v>
      </c>
      <c r="B12" s="271">
        <v>0.375</v>
      </c>
      <c r="C12" s="272">
        <v>2013</v>
      </c>
      <c r="D12" s="272">
        <v>9</v>
      </c>
      <c r="E12" s="272">
        <v>10</v>
      </c>
      <c r="F12" s="273">
        <v>60535</v>
      </c>
      <c r="G12" s="272">
        <v>0</v>
      </c>
      <c r="H12" s="273">
        <v>55269</v>
      </c>
      <c r="I12" s="272">
        <v>0</v>
      </c>
      <c r="J12" s="272">
        <v>0</v>
      </c>
      <c r="K12" s="272">
        <v>0</v>
      </c>
      <c r="L12" s="274">
        <v>84.206699999999998</v>
      </c>
      <c r="M12" s="273">
        <v>15.3</v>
      </c>
      <c r="N12" s="275">
        <v>0</v>
      </c>
      <c r="O12" s="276">
        <v>85</v>
      </c>
      <c r="P12" s="261">
        <f t="shared" si="0"/>
        <v>85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85</v>
      </c>
      <c r="W12" s="283">
        <f t="shared" si="10"/>
        <v>3001.7469499999997</v>
      </c>
      <c r="Y12" s="281">
        <f t="shared" si="11"/>
        <v>0.74348412212142068</v>
      </c>
      <c r="Z12" s="278">
        <f t="shared" si="12"/>
        <v>3.1128193224979643</v>
      </c>
      <c r="AA12" s="279">
        <f t="shared" si="13"/>
        <v>2.9503750810477531</v>
      </c>
      <c r="AE12" s="366" t="str">
        <f t="shared" si="3"/>
        <v>60535</v>
      </c>
      <c r="AF12" s="270"/>
      <c r="AG12" s="374"/>
      <c r="AH12" s="375"/>
      <c r="AI12" s="376">
        <f t="shared" si="4"/>
        <v>60535</v>
      </c>
      <c r="AJ12" s="377">
        <f t="shared" si="5"/>
        <v>60535</v>
      </c>
      <c r="AL12" s="370">
        <f t="shared" si="6"/>
        <v>0</v>
      </c>
      <c r="AM12" s="378">
        <f t="shared" si="6"/>
        <v>85</v>
      </c>
      <c r="AN12" s="379">
        <f t="shared" si="7"/>
        <v>85</v>
      </c>
      <c r="AO12" s="380">
        <f t="shared" si="8"/>
        <v>1</v>
      </c>
    </row>
    <row r="13" spans="1:41" x14ac:dyDescent="0.2">
      <c r="A13" s="270">
        <v>87</v>
      </c>
      <c r="B13" s="271">
        <v>0.375</v>
      </c>
      <c r="C13" s="272">
        <v>2013</v>
      </c>
      <c r="D13" s="272">
        <v>9</v>
      </c>
      <c r="E13" s="272">
        <v>11</v>
      </c>
      <c r="F13" s="273">
        <v>60620</v>
      </c>
      <c r="G13" s="272">
        <v>0</v>
      </c>
      <c r="H13" s="273">
        <v>55281</v>
      </c>
      <c r="I13" s="272">
        <v>0</v>
      </c>
      <c r="J13" s="272">
        <v>0</v>
      </c>
      <c r="K13" s="272">
        <v>0</v>
      </c>
      <c r="L13" s="274">
        <v>83.763599999999997</v>
      </c>
      <c r="M13" s="273">
        <v>16.100000000000001</v>
      </c>
      <c r="N13" s="275">
        <v>0</v>
      </c>
      <c r="O13" s="276">
        <v>8</v>
      </c>
      <c r="P13" s="261">
        <f t="shared" si="0"/>
        <v>8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8</v>
      </c>
      <c r="W13" s="283">
        <f t="shared" si="10"/>
        <v>282.51736</v>
      </c>
      <c r="Y13" s="281">
        <f t="shared" si="11"/>
        <v>6.98961378502721E-2</v>
      </c>
      <c r="Z13" s="278">
        <f t="shared" si="12"/>
        <v>0.29264114995151919</v>
      </c>
      <c r="AA13" s="279">
        <f t="shared" si="13"/>
        <v>0.27736950560087831</v>
      </c>
      <c r="AE13" s="366" t="str">
        <f t="shared" si="3"/>
        <v>60620</v>
      </c>
      <c r="AF13" s="270"/>
      <c r="AG13" s="374"/>
      <c r="AH13" s="375"/>
      <c r="AI13" s="376">
        <f t="shared" si="4"/>
        <v>60620</v>
      </c>
      <c r="AJ13" s="377">
        <f t="shared" si="5"/>
        <v>60620</v>
      </c>
      <c r="AL13" s="370">
        <f t="shared" si="6"/>
        <v>0</v>
      </c>
      <c r="AM13" s="378">
        <f t="shared" si="6"/>
        <v>8</v>
      </c>
      <c r="AN13" s="379">
        <f t="shared" si="7"/>
        <v>8</v>
      </c>
      <c r="AO13" s="380">
        <f t="shared" si="8"/>
        <v>1</v>
      </c>
    </row>
    <row r="14" spans="1:41" x14ac:dyDescent="0.2">
      <c r="A14" s="270">
        <v>87</v>
      </c>
      <c r="B14" s="271">
        <v>0.375</v>
      </c>
      <c r="C14" s="272">
        <v>2013</v>
      </c>
      <c r="D14" s="272">
        <v>9</v>
      </c>
      <c r="E14" s="272">
        <v>12</v>
      </c>
      <c r="F14" s="273">
        <v>60628</v>
      </c>
      <c r="G14" s="272">
        <v>0</v>
      </c>
      <c r="H14" s="273">
        <v>55282</v>
      </c>
      <c r="I14" s="272">
        <v>0</v>
      </c>
      <c r="J14" s="272">
        <v>0</v>
      </c>
      <c r="K14" s="272">
        <v>0</v>
      </c>
      <c r="L14" s="274">
        <v>83.990099999999998</v>
      </c>
      <c r="M14" s="273">
        <v>16.8</v>
      </c>
      <c r="N14" s="275">
        <v>0</v>
      </c>
      <c r="O14" s="276">
        <v>94</v>
      </c>
      <c r="P14" s="261">
        <f t="shared" si="0"/>
        <v>94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94</v>
      </c>
      <c r="W14" s="283">
        <f t="shared" si="10"/>
        <v>3319.5789799999998</v>
      </c>
      <c r="Y14" s="281">
        <f t="shared" si="11"/>
        <v>0.8259454432255916</v>
      </c>
      <c r="Z14" s="278">
        <f t="shared" si="12"/>
        <v>3.4580683816969064</v>
      </c>
      <c r="AA14" s="279">
        <f t="shared" si="13"/>
        <v>3.2776071223209766</v>
      </c>
      <c r="AE14" s="366" t="str">
        <f t="shared" si="3"/>
        <v>60628</v>
      </c>
      <c r="AF14" s="270"/>
      <c r="AG14" s="374"/>
      <c r="AH14" s="375"/>
      <c r="AI14" s="376">
        <f t="shared" si="4"/>
        <v>60628</v>
      </c>
      <c r="AJ14" s="377">
        <f t="shared" si="5"/>
        <v>60628</v>
      </c>
      <c r="AL14" s="370">
        <f t="shared" si="6"/>
        <v>0</v>
      </c>
      <c r="AM14" s="378">
        <f t="shared" si="6"/>
        <v>94</v>
      </c>
      <c r="AN14" s="379">
        <f t="shared" si="7"/>
        <v>94</v>
      </c>
      <c r="AO14" s="380">
        <f t="shared" si="8"/>
        <v>1</v>
      </c>
    </row>
    <row r="15" spans="1:41" x14ac:dyDescent="0.2">
      <c r="A15" s="270">
        <v>87</v>
      </c>
      <c r="B15" s="271">
        <v>0.375</v>
      </c>
      <c r="C15" s="272">
        <v>2013</v>
      </c>
      <c r="D15" s="272">
        <v>9</v>
      </c>
      <c r="E15" s="272">
        <v>13</v>
      </c>
      <c r="F15" s="273">
        <v>60722</v>
      </c>
      <c r="G15" s="272">
        <v>0</v>
      </c>
      <c r="H15" s="273">
        <v>55296</v>
      </c>
      <c r="I15" s="272">
        <v>0</v>
      </c>
      <c r="J15" s="272">
        <v>0</v>
      </c>
      <c r="K15" s="272">
        <v>0</v>
      </c>
      <c r="L15" s="274">
        <v>83.905600000000007</v>
      </c>
      <c r="M15" s="273">
        <v>16.399999999999999</v>
      </c>
      <c r="N15" s="275">
        <v>0</v>
      </c>
      <c r="O15" s="276">
        <v>16</v>
      </c>
      <c r="P15" s="261">
        <f t="shared" si="0"/>
        <v>16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16</v>
      </c>
      <c r="W15" s="283">
        <f t="shared" si="10"/>
        <v>565.03471999999999</v>
      </c>
      <c r="Y15" s="281">
        <f t="shared" si="11"/>
        <v>0.14035674136180912</v>
      </c>
      <c r="Z15" s="278">
        <f t="shared" si="12"/>
        <v>0.58764560473362237</v>
      </c>
      <c r="AA15" s="279">
        <f t="shared" si="13"/>
        <v>0.55697898562965853</v>
      </c>
      <c r="AE15" s="366" t="str">
        <f t="shared" si="3"/>
        <v>60722</v>
      </c>
      <c r="AF15" s="270"/>
      <c r="AG15" s="374"/>
      <c r="AH15" s="375"/>
      <c r="AI15" s="376">
        <f t="shared" si="4"/>
        <v>60722</v>
      </c>
      <c r="AJ15" s="377">
        <f t="shared" si="5"/>
        <v>60722</v>
      </c>
      <c r="AL15" s="370">
        <f t="shared" si="6"/>
        <v>0</v>
      </c>
      <c r="AM15" s="378">
        <f t="shared" si="6"/>
        <v>16</v>
      </c>
      <c r="AN15" s="379">
        <f t="shared" si="7"/>
        <v>16</v>
      </c>
      <c r="AO15" s="380">
        <f t="shared" si="8"/>
        <v>1</v>
      </c>
    </row>
    <row r="16" spans="1:41" x14ac:dyDescent="0.2">
      <c r="A16" s="270">
        <v>87</v>
      </c>
      <c r="B16" s="271">
        <v>0.375</v>
      </c>
      <c r="C16" s="272">
        <v>2013</v>
      </c>
      <c r="D16" s="272">
        <v>9</v>
      </c>
      <c r="E16" s="272">
        <v>14</v>
      </c>
      <c r="F16" s="273">
        <v>60738</v>
      </c>
      <c r="G16" s="272">
        <v>0</v>
      </c>
      <c r="H16" s="273">
        <v>55299</v>
      </c>
      <c r="I16" s="272">
        <v>0</v>
      </c>
      <c r="J16" s="272">
        <v>0</v>
      </c>
      <c r="K16" s="272">
        <v>0</v>
      </c>
      <c r="L16" s="274">
        <v>84.494900000000001</v>
      </c>
      <c r="M16" s="273">
        <v>15.6</v>
      </c>
      <c r="N16" s="275">
        <v>0</v>
      </c>
      <c r="O16" s="276">
        <v>0</v>
      </c>
      <c r="P16" s="261">
        <f t="shared" si="0"/>
        <v>0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0</v>
      </c>
      <c r="W16" s="283">
        <f t="shared" si="10"/>
        <v>0</v>
      </c>
      <c r="Y16" s="281">
        <f t="shared" si="11"/>
        <v>0</v>
      </c>
      <c r="Z16" s="278">
        <f t="shared" si="12"/>
        <v>0</v>
      </c>
      <c r="AA16" s="279">
        <f t="shared" si="13"/>
        <v>0</v>
      </c>
      <c r="AE16" s="366" t="str">
        <f t="shared" si="3"/>
        <v>60738</v>
      </c>
      <c r="AF16" s="270"/>
      <c r="AG16" s="374"/>
      <c r="AH16" s="375"/>
      <c r="AI16" s="376">
        <f t="shared" si="4"/>
        <v>60738</v>
      </c>
      <c r="AJ16" s="377">
        <f t="shared" si="5"/>
        <v>60738</v>
      </c>
      <c r="AL16" s="370">
        <f t="shared" si="6"/>
        <v>0</v>
      </c>
      <c r="AM16" s="378">
        <f t="shared" si="6"/>
        <v>0</v>
      </c>
      <c r="AN16" s="379">
        <f t="shared" si="7"/>
        <v>0</v>
      </c>
      <c r="AO16" s="380" t="str">
        <f t="shared" si="8"/>
        <v/>
      </c>
    </row>
    <row r="17" spans="1:41" x14ac:dyDescent="0.2">
      <c r="A17" s="270">
        <v>87</v>
      </c>
      <c r="B17" s="271">
        <v>0.375</v>
      </c>
      <c r="C17" s="272">
        <v>2013</v>
      </c>
      <c r="D17" s="272">
        <v>9</v>
      </c>
      <c r="E17" s="272">
        <v>15</v>
      </c>
      <c r="F17" s="273">
        <v>60738</v>
      </c>
      <c r="G17" s="272">
        <v>0</v>
      </c>
      <c r="H17" s="273">
        <v>55299</v>
      </c>
      <c r="I17" s="272">
        <v>0</v>
      </c>
      <c r="J17" s="272">
        <v>0</v>
      </c>
      <c r="K17" s="272">
        <v>0</v>
      </c>
      <c r="L17" s="274">
        <v>88.362499999999997</v>
      </c>
      <c r="M17" s="273">
        <v>15.3</v>
      </c>
      <c r="N17" s="275">
        <v>0</v>
      </c>
      <c r="O17" s="276">
        <v>0</v>
      </c>
      <c r="P17" s="261">
        <f t="shared" si="0"/>
        <v>0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0</v>
      </c>
      <c r="W17" s="283">
        <f t="shared" si="10"/>
        <v>0</v>
      </c>
      <c r="Y17" s="281">
        <f t="shared" si="11"/>
        <v>0</v>
      </c>
      <c r="Z17" s="278">
        <f t="shared" si="12"/>
        <v>0</v>
      </c>
      <c r="AA17" s="279">
        <f t="shared" si="13"/>
        <v>0</v>
      </c>
      <c r="AE17" s="366" t="str">
        <f t="shared" si="3"/>
        <v>60738</v>
      </c>
      <c r="AF17" s="270"/>
      <c r="AG17" s="374"/>
      <c r="AH17" s="375"/>
      <c r="AI17" s="376">
        <f t="shared" si="4"/>
        <v>60738</v>
      </c>
      <c r="AJ17" s="377">
        <f t="shared" si="5"/>
        <v>60738</v>
      </c>
      <c r="AL17" s="370">
        <f t="shared" si="6"/>
        <v>0</v>
      </c>
      <c r="AM17" s="378">
        <f t="shared" si="6"/>
        <v>0</v>
      </c>
      <c r="AN17" s="379">
        <f t="shared" si="7"/>
        <v>0</v>
      </c>
      <c r="AO17" s="380" t="str">
        <f t="shared" si="8"/>
        <v/>
      </c>
    </row>
    <row r="18" spans="1:41" x14ac:dyDescent="0.2">
      <c r="A18" s="270">
        <v>87</v>
      </c>
      <c r="B18" s="271">
        <v>0.375</v>
      </c>
      <c r="C18" s="272">
        <v>2013</v>
      </c>
      <c r="D18" s="272">
        <v>9</v>
      </c>
      <c r="E18" s="272">
        <v>16</v>
      </c>
      <c r="F18" s="273">
        <v>60738</v>
      </c>
      <c r="G18" s="272">
        <v>0</v>
      </c>
      <c r="H18" s="273">
        <v>55299</v>
      </c>
      <c r="I18" s="272">
        <v>0</v>
      </c>
      <c r="J18" s="272">
        <v>0</v>
      </c>
      <c r="K18" s="272">
        <v>0</v>
      </c>
      <c r="L18" s="274">
        <v>89.417100000000005</v>
      </c>
      <c r="M18" s="273">
        <v>15.3</v>
      </c>
      <c r="N18" s="275">
        <v>0</v>
      </c>
      <c r="O18" s="276">
        <v>0</v>
      </c>
      <c r="P18" s="261">
        <f t="shared" si="0"/>
        <v>0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0</v>
      </c>
      <c r="W18" s="283">
        <f t="shared" si="10"/>
        <v>0</v>
      </c>
      <c r="Y18" s="281">
        <f t="shared" si="11"/>
        <v>0</v>
      </c>
      <c r="Z18" s="278">
        <f t="shared" si="12"/>
        <v>0</v>
      </c>
      <c r="AA18" s="279">
        <f t="shared" si="13"/>
        <v>0</v>
      </c>
      <c r="AE18" s="366" t="str">
        <f t="shared" si="3"/>
        <v>60738</v>
      </c>
      <c r="AF18" s="270"/>
      <c r="AG18" s="374"/>
      <c r="AH18" s="375"/>
      <c r="AI18" s="376">
        <f t="shared" si="4"/>
        <v>60738</v>
      </c>
      <c r="AJ18" s="377">
        <f t="shared" si="5"/>
        <v>60738</v>
      </c>
      <c r="AL18" s="370">
        <f t="shared" si="6"/>
        <v>0</v>
      </c>
      <c r="AM18" s="378">
        <f t="shared" si="6"/>
        <v>0</v>
      </c>
      <c r="AN18" s="379">
        <f t="shared" si="7"/>
        <v>0</v>
      </c>
      <c r="AO18" s="380" t="str">
        <f t="shared" si="8"/>
        <v/>
      </c>
    </row>
    <row r="19" spans="1:41" x14ac:dyDescent="0.2">
      <c r="A19" s="270">
        <v>87</v>
      </c>
      <c r="B19" s="271">
        <v>0.375</v>
      </c>
      <c r="C19" s="272">
        <v>2013</v>
      </c>
      <c r="D19" s="272">
        <v>9</v>
      </c>
      <c r="E19" s="272">
        <v>17</v>
      </c>
      <c r="F19" s="273">
        <v>60738</v>
      </c>
      <c r="G19" s="272">
        <v>0</v>
      </c>
      <c r="H19" s="273">
        <v>55299</v>
      </c>
      <c r="I19" s="272">
        <v>0</v>
      </c>
      <c r="J19" s="272">
        <v>0</v>
      </c>
      <c r="K19" s="272">
        <v>0</v>
      </c>
      <c r="L19" s="274">
        <v>88.221800000000002</v>
      </c>
      <c r="M19" s="273">
        <v>15.9</v>
      </c>
      <c r="N19" s="275">
        <v>0</v>
      </c>
      <c r="O19" s="276">
        <v>92</v>
      </c>
      <c r="P19" s="261">
        <f t="shared" si="0"/>
        <v>92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92</v>
      </c>
      <c r="W19" s="283">
        <f t="shared" si="10"/>
        <v>3248.9496399999998</v>
      </c>
      <c r="Y19" s="281">
        <f t="shared" si="11"/>
        <v>0.8115396341840877</v>
      </c>
      <c r="Z19" s="278">
        <f t="shared" si="12"/>
        <v>3.3977541404019385</v>
      </c>
      <c r="AA19" s="279">
        <f t="shared" si="13"/>
        <v>3.2204404139088174</v>
      </c>
      <c r="AE19" s="366" t="str">
        <f t="shared" si="3"/>
        <v>60738</v>
      </c>
      <c r="AF19" s="270"/>
      <c r="AG19" s="374"/>
      <c r="AH19" s="375"/>
      <c r="AI19" s="376">
        <f t="shared" si="4"/>
        <v>60738</v>
      </c>
      <c r="AJ19" s="377">
        <f t="shared" si="5"/>
        <v>60738</v>
      </c>
      <c r="AL19" s="370">
        <f t="shared" si="6"/>
        <v>0</v>
      </c>
      <c r="AM19" s="378">
        <f t="shared" si="6"/>
        <v>92</v>
      </c>
      <c r="AN19" s="379">
        <f t="shared" si="7"/>
        <v>92</v>
      </c>
      <c r="AO19" s="380">
        <f t="shared" si="8"/>
        <v>1</v>
      </c>
    </row>
    <row r="20" spans="1:41" x14ac:dyDescent="0.2">
      <c r="A20" s="270">
        <v>87</v>
      </c>
      <c r="B20" s="271">
        <v>0.375</v>
      </c>
      <c r="C20" s="272">
        <v>2013</v>
      </c>
      <c r="D20" s="272">
        <v>9</v>
      </c>
      <c r="E20" s="272">
        <v>18</v>
      </c>
      <c r="F20" s="273">
        <v>60830</v>
      </c>
      <c r="G20" s="272">
        <v>0</v>
      </c>
      <c r="H20" s="273">
        <v>55312</v>
      </c>
      <c r="I20" s="272">
        <v>0</v>
      </c>
      <c r="J20" s="272">
        <v>0</v>
      </c>
      <c r="K20" s="272">
        <v>0</v>
      </c>
      <c r="L20" s="274">
        <v>84.018600000000006</v>
      </c>
      <c r="M20" s="273">
        <v>16.100000000000001</v>
      </c>
      <c r="N20" s="275">
        <v>0</v>
      </c>
      <c r="O20" s="276">
        <v>4</v>
      </c>
      <c r="P20" s="261">
        <f t="shared" si="0"/>
        <v>4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4</v>
      </c>
      <c r="W20" s="283">
        <f t="shared" si="10"/>
        <v>141.25868</v>
      </c>
      <c r="Y20" s="281">
        <f t="shared" si="11"/>
        <v>3.5284331921047289E-2</v>
      </c>
      <c r="Z20" s="278">
        <f t="shared" si="12"/>
        <v>0.14772844088704082</v>
      </c>
      <c r="AA20" s="279">
        <f t="shared" si="13"/>
        <v>0.14001914843081814</v>
      </c>
      <c r="AE20" s="366" t="str">
        <f t="shared" si="3"/>
        <v>60830</v>
      </c>
      <c r="AF20" s="270"/>
      <c r="AG20" s="374"/>
      <c r="AH20" s="375"/>
      <c r="AI20" s="376">
        <f t="shared" si="4"/>
        <v>60830</v>
      </c>
      <c r="AJ20" s="377">
        <f t="shared" si="5"/>
        <v>60830</v>
      </c>
      <c r="AL20" s="370">
        <f t="shared" si="6"/>
        <v>0</v>
      </c>
      <c r="AM20" s="378">
        <f t="shared" si="6"/>
        <v>4</v>
      </c>
      <c r="AN20" s="379">
        <f t="shared" si="7"/>
        <v>4</v>
      </c>
      <c r="AO20" s="380">
        <f t="shared" si="8"/>
        <v>1</v>
      </c>
    </row>
    <row r="21" spans="1:41" x14ac:dyDescent="0.2">
      <c r="A21" s="270">
        <v>87</v>
      </c>
      <c r="B21" s="271">
        <v>0.375</v>
      </c>
      <c r="C21" s="272">
        <v>2013</v>
      </c>
      <c r="D21" s="272">
        <v>9</v>
      </c>
      <c r="E21" s="272">
        <v>19</v>
      </c>
      <c r="F21" s="273">
        <v>60834</v>
      </c>
      <c r="G21" s="272">
        <v>0</v>
      </c>
      <c r="H21" s="273">
        <v>55313</v>
      </c>
      <c r="I21" s="272">
        <v>0</v>
      </c>
      <c r="J21" s="272">
        <v>0</v>
      </c>
      <c r="K21" s="272">
        <v>0</v>
      </c>
      <c r="L21" s="274">
        <v>83.935400000000001</v>
      </c>
      <c r="M21" s="273">
        <v>15.6</v>
      </c>
      <c r="N21" s="275">
        <v>0</v>
      </c>
      <c r="O21" s="276">
        <v>31</v>
      </c>
      <c r="P21" s="261">
        <f t="shared" si="0"/>
        <v>31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31</v>
      </c>
      <c r="W21" s="283">
        <f t="shared" si="10"/>
        <v>1094.75477</v>
      </c>
      <c r="Y21" s="281">
        <f t="shared" si="11"/>
        <v>0.27345357238811652</v>
      </c>
      <c r="Z21" s="278">
        <f t="shared" si="12"/>
        <v>1.1448954168745664</v>
      </c>
      <c r="AA21" s="279">
        <f t="shared" si="13"/>
        <v>1.0851484003388407</v>
      </c>
      <c r="AE21" s="366" t="str">
        <f t="shared" si="3"/>
        <v>60834</v>
      </c>
      <c r="AF21" s="270"/>
      <c r="AG21" s="374"/>
      <c r="AH21" s="375"/>
      <c r="AI21" s="376">
        <f t="shared" si="4"/>
        <v>60834</v>
      </c>
      <c r="AJ21" s="377">
        <f t="shared" si="5"/>
        <v>60834</v>
      </c>
      <c r="AL21" s="370">
        <f t="shared" si="6"/>
        <v>0</v>
      </c>
      <c r="AM21" s="378">
        <f t="shared" si="6"/>
        <v>31</v>
      </c>
      <c r="AN21" s="379">
        <f t="shared" si="7"/>
        <v>31</v>
      </c>
      <c r="AO21" s="380">
        <f t="shared" si="8"/>
        <v>1</v>
      </c>
    </row>
    <row r="22" spans="1:41" x14ac:dyDescent="0.2">
      <c r="A22" s="270">
        <v>87</v>
      </c>
      <c r="B22" s="271">
        <v>0.375</v>
      </c>
      <c r="C22" s="272">
        <v>2013</v>
      </c>
      <c r="D22" s="272">
        <v>9</v>
      </c>
      <c r="E22" s="272">
        <v>20</v>
      </c>
      <c r="F22" s="273">
        <v>60865</v>
      </c>
      <c r="G22" s="272">
        <v>0</v>
      </c>
      <c r="H22" s="273">
        <v>55317</v>
      </c>
      <c r="I22" s="272">
        <v>0</v>
      </c>
      <c r="J22" s="272">
        <v>0</v>
      </c>
      <c r="K22" s="272">
        <v>0</v>
      </c>
      <c r="L22" s="274">
        <v>84.042299999999997</v>
      </c>
      <c r="M22" s="273">
        <v>18.100000000000001</v>
      </c>
      <c r="N22" s="275">
        <v>0</v>
      </c>
      <c r="O22" s="276">
        <v>7</v>
      </c>
      <c r="P22" s="261">
        <f t="shared" si="0"/>
        <v>7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7</v>
      </c>
      <c r="W22" s="283">
        <f t="shared" si="10"/>
        <v>247.20268999999999</v>
      </c>
      <c r="Y22" s="281">
        <f t="shared" si="11"/>
        <v>6.1747580861832754E-2</v>
      </c>
      <c r="Z22" s="278">
        <f t="shared" si="12"/>
        <v>0.2585247715523214</v>
      </c>
      <c r="AA22" s="279">
        <f t="shared" si="13"/>
        <v>0.24503350975393176</v>
      </c>
      <c r="AE22" s="366" t="str">
        <f t="shared" si="3"/>
        <v>60865</v>
      </c>
      <c r="AF22" s="270"/>
      <c r="AG22" s="374"/>
      <c r="AH22" s="375"/>
      <c r="AI22" s="376">
        <f t="shared" si="4"/>
        <v>60865</v>
      </c>
      <c r="AJ22" s="377">
        <f t="shared" si="5"/>
        <v>60865</v>
      </c>
      <c r="AL22" s="370">
        <f t="shared" si="6"/>
        <v>60863</v>
      </c>
      <c r="AM22" s="378">
        <f t="shared" si="6"/>
        <v>7</v>
      </c>
      <c r="AN22" s="379">
        <f t="shared" si="7"/>
        <v>-60856</v>
      </c>
      <c r="AO22" s="380">
        <f t="shared" si="8"/>
        <v>-8693.7142857142862</v>
      </c>
    </row>
    <row r="23" spans="1:41" x14ac:dyDescent="0.2">
      <c r="A23" s="270">
        <v>87</v>
      </c>
      <c r="B23" s="271">
        <v>0.375</v>
      </c>
      <c r="C23" s="272">
        <v>2013</v>
      </c>
      <c r="D23" s="272">
        <v>9</v>
      </c>
      <c r="E23" s="272">
        <v>21</v>
      </c>
      <c r="F23" s="273">
        <v>60872</v>
      </c>
      <c r="G23" s="272">
        <v>0</v>
      </c>
      <c r="H23" s="273">
        <v>55318</v>
      </c>
      <c r="I23" s="272">
        <v>0</v>
      </c>
      <c r="J23" s="272">
        <v>0</v>
      </c>
      <c r="K23" s="272">
        <v>0</v>
      </c>
      <c r="L23" s="274">
        <v>84.6417</v>
      </c>
      <c r="M23" s="273">
        <v>18</v>
      </c>
      <c r="N23" s="275">
        <v>0</v>
      </c>
      <c r="O23" s="276">
        <v>26</v>
      </c>
      <c r="P23" s="261">
        <f t="shared" si="0"/>
        <v>26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26</v>
      </c>
      <c r="W23" s="283">
        <f t="shared" si="10"/>
        <v>918.18142</v>
      </c>
      <c r="Y23" s="281">
        <f t="shared" si="11"/>
        <v>0.22934815748680737</v>
      </c>
      <c r="Z23" s="278">
        <f t="shared" si="12"/>
        <v>0.96023486576576533</v>
      </c>
      <c r="AA23" s="279">
        <f t="shared" si="13"/>
        <v>0.91012446480031806</v>
      </c>
      <c r="AE23" s="366" t="str">
        <f t="shared" si="3"/>
        <v>60872</v>
      </c>
      <c r="AF23" s="270">
        <v>87</v>
      </c>
      <c r="AG23" s="374">
        <v>21</v>
      </c>
      <c r="AH23" s="375">
        <v>60863</v>
      </c>
      <c r="AI23" s="376">
        <f t="shared" si="4"/>
        <v>60872</v>
      </c>
      <c r="AJ23" s="377">
        <f t="shared" si="5"/>
        <v>9</v>
      </c>
      <c r="AL23" s="370">
        <f t="shared" si="6"/>
        <v>463</v>
      </c>
      <c r="AM23" s="378">
        <f t="shared" si="6"/>
        <v>26</v>
      </c>
      <c r="AN23" s="379">
        <f t="shared" si="7"/>
        <v>-437</v>
      </c>
      <c r="AO23" s="380">
        <f t="shared" si="8"/>
        <v>-16.807692307692307</v>
      </c>
    </row>
    <row r="24" spans="1:41" x14ac:dyDescent="0.2">
      <c r="A24" s="270">
        <v>87</v>
      </c>
      <c r="B24" s="271">
        <v>0.375</v>
      </c>
      <c r="C24" s="272">
        <v>2013</v>
      </c>
      <c r="D24" s="272">
        <v>9</v>
      </c>
      <c r="E24" s="272">
        <v>22</v>
      </c>
      <c r="F24" s="273">
        <v>60898</v>
      </c>
      <c r="G24" s="272">
        <v>0</v>
      </c>
      <c r="H24" s="273">
        <v>55322</v>
      </c>
      <c r="I24" s="272">
        <v>0</v>
      </c>
      <c r="J24" s="272">
        <v>0</v>
      </c>
      <c r="K24" s="272">
        <v>0</v>
      </c>
      <c r="L24" s="274">
        <v>88.577200000000005</v>
      </c>
      <c r="M24" s="273">
        <v>17.2</v>
      </c>
      <c r="N24" s="275">
        <v>0</v>
      </c>
      <c r="O24" s="276">
        <v>8</v>
      </c>
      <c r="P24" s="261">
        <f t="shared" si="0"/>
        <v>8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8</v>
      </c>
      <c r="W24" s="283">
        <f t="shared" si="10"/>
        <v>282.51736</v>
      </c>
      <c r="Y24" s="281">
        <f t="shared" si="11"/>
        <v>7.0568663842094578E-2</v>
      </c>
      <c r="Z24" s="278">
        <f t="shared" si="12"/>
        <v>0.29545688177408164</v>
      </c>
      <c r="AA24" s="279">
        <f t="shared" si="13"/>
        <v>0.28003829686163628</v>
      </c>
      <c r="AE24" s="366" t="str">
        <f t="shared" si="3"/>
        <v>60898</v>
      </c>
      <c r="AF24" s="270">
        <v>87</v>
      </c>
      <c r="AG24" s="374">
        <v>1</v>
      </c>
      <c r="AH24" s="375">
        <v>61326</v>
      </c>
      <c r="AI24" s="376">
        <f t="shared" si="4"/>
        <v>60898</v>
      </c>
      <c r="AJ24" s="377">
        <f t="shared" si="5"/>
        <v>-428</v>
      </c>
      <c r="AL24" s="370">
        <f t="shared" si="6"/>
        <v>-429</v>
      </c>
      <c r="AM24" s="378">
        <f t="shared" si="6"/>
        <v>8</v>
      </c>
      <c r="AN24" s="379">
        <f t="shared" si="7"/>
        <v>437</v>
      </c>
      <c r="AO24" s="380">
        <f t="shared" si="8"/>
        <v>54.625</v>
      </c>
    </row>
    <row r="25" spans="1:41" x14ac:dyDescent="0.2">
      <c r="A25" s="270">
        <v>87</v>
      </c>
      <c r="B25" s="271">
        <v>0.375</v>
      </c>
      <c r="C25" s="272">
        <v>2013</v>
      </c>
      <c r="D25" s="272">
        <v>9</v>
      </c>
      <c r="E25" s="272">
        <v>23</v>
      </c>
      <c r="F25" s="273">
        <v>60906</v>
      </c>
      <c r="G25" s="272">
        <v>0</v>
      </c>
      <c r="H25" s="273">
        <v>55323</v>
      </c>
      <c r="I25" s="272">
        <v>0</v>
      </c>
      <c r="J25" s="272">
        <v>0</v>
      </c>
      <c r="K25" s="272">
        <v>0</v>
      </c>
      <c r="L25" s="274">
        <v>86.259200000000007</v>
      </c>
      <c r="M25" s="273">
        <v>17.5</v>
      </c>
      <c r="N25" s="275">
        <v>0</v>
      </c>
      <c r="O25" s="276">
        <v>91</v>
      </c>
      <c r="P25" s="261">
        <f t="shared" si="0"/>
        <v>91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91</v>
      </c>
      <c r="W25" s="283">
        <f t="shared" si="10"/>
        <v>3213.6349700000001</v>
      </c>
      <c r="Y25" s="281">
        <f t="shared" si="11"/>
        <v>0.80271855120382585</v>
      </c>
      <c r="Z25" s="278">
        <f t="shared" si="12"/>
        <v>3.3608220301801786</v>
      </c>
      <c r="AA25" s="279">
        <f t="shared" si="13"/>
        <v>3.1854356268011133</v>
      </c>
      <c r="AE25" s="366" t="str">
        <f t="shared" si="3"/>
        <v>60906</v>
      </c>
      <c r="AF25" s="270">
        <v>87</v>
      </c>
      <c r="AG25" s="374">
        <v>23</v>
      </c>
      <c r="AH25" s="375">
        <v>60897</v>
      </c>
      <c r="AI25" s="376">
        <f t="shared" si="4"/>
        <v>60906</v>
      </c>
      <c r="AJ25" s="377">
        <f t="shared" si="5"/>
        <v>9</v>
      </c>
      <c r="AL25" s="370">
        <f t="shared" si="6"/>
        <v>91</v>
      </c>
      <c r="AM25" s="378">
        <f t="shared" si="6"/>
        <v>91</v>
      </c>
      <c r="AN25" s="379">
        <f t="shared" si="7"/>
        <v>0</v>
      </c>
      <c r="AO25" s="380">
        <f t="shared" si="8"/>
        <v>0</v>
      </c>
    </row>
    <row r="26" spans="1:41" x14ac:dyDescent="0.2">
      <c r="A26" s="270">
        <v>87</v>
      </c>
      <c r="B26" s="271">
        <v>0.375</v>
      </c>
      <c r="C26" s="272">
        <v>2013</v>
      </c>
      <c r="D26" s="272">
        <v>9</v>
      </c>
      <c r="E26" s="272">
        <v>24</v>
      </c>
      <c r="F26" s="273">
        <v>60997</v>
      </c>
      <c r="G26" s="272">
        <v>0</v>
      </c>
      <c r="H26" s="273">
        <v>55337</v>
      </c>
      <c r="I26" s="272">
        <v>0</v>
      </c>
      <c r="J26" s="272">
        <v>0</v>
      </c>
      <c r="K26" s="272">
        <v>0</v>
      </c>
      <c r="L26" s="274">
        <v>84.007099999999994</v>
      </c>
      <c r="M26" s="273">
        <v>17.2</v>
      </c>
      <c r="N26" s="275">
        <v>0</v>
      </c>
      <c r="O26" s="276">
        <v>84</v>
      </c>
      <c r="P26" s="261">
        <f t="shared" si="0"/>
        <v>84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84</v>
      </c>
      <c r="W26" s="283">
        <f t="shared" si="10"/>
        <v>2966.43228</v>
      </c>
      <c r="Y26" s="281">
        <f t="shared" si="11"/>
        <v>0.74097097034199311</v>
      </c>
      <c r="Z26" s="278">
        <f t="shared" si="12"/>
        <v>3.102297258627857</v>
      </c>
      <c r="AA26" s="279">
        <f t="shared" si="13"/>
        <v>2.9404021170471815</v>
      </c>
      <c r="AE26" s="366" t="str">
        <f t="shared" si="3"/>
        <v>60997</v>
      </c>
      <c r="AF26" s="270">
        <v>87</v>
      </c>
      <c r="AG26" s="374">
        <v>24</v>
      </c>
      <c r="AH26" s="375">
        <v>60988</v>
      </c>
      <c r="AI26" s="376">
        <f t="shared" si="4"/>
        <v>60997</v>
      </c>
      <c r="AJ26" s="377">
        <f t="shared" si="5"/>
        <v>9</v>
      </c>
      <c r="AL26" s="370">
        <f t="shared" si="6"/>
        <v>88</v>
      </c>
      <c r="AM26" s="378">
        <f t="shared" si="6"/>
        <v>84</v>
      </c>
      <c r="AN26" s="379">
        <f t="shared" si="7"/>
        <v>-4</v>
      </c>
      <c r="AO26" s="380">
        <f t="shared" si="8"/>
        <v>-4.7619047619047616E-2</v>
      </c>
    </row>
    <row r="27" spans="1:41" x14ac:dyDescent="0.2">
      <c r="A27" s="270">
        <v>87</v>
      </c>
      <c r="B27" s="271">
        <v>0.375</v>
      </c>
      <c r="C27" s="272">
        <v>2013</v>
      </c>
      <c r="D27" s="272">
        <v>9</v>
      </c>
      <c r="E27" s="272">
        <v>25</v>
      </c>
      <c r="F27" s="273">
        <v>61081</v>
      </c>
      <c r="G27" s="272">
        <v>0</v>
      </c>
      <c r="H27" s="273">
        <v>55349</v>
      </c>
      <c r="I27" s="272">
        <v>0</v>
      </c>
      <c r="J27" s="272">
        <v>0</v>
      </c>
      <c r="K27" s="272">
        <v>0</v>
      </c>
      <c r="L27" s="274">
        <v>83.914100000000005</v>
      </c>
      <c r="M27" s="273">
        <v>17</v>
      </c>
      <c r="N27" s="275">
        <v>0</v>
      </c>
      <c r="O27" s="276">
        <v>28</v>
      </c>
      <c r="P27" s="261">
        <f t="shared" si="0"/>
        <v>28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28</v>
      </c>
      <c r="W27" s="283">
        <f t="shared" si="10"/>
        <v>988.81075999999996</v>
      </c>
      <c r="Y27" s="281">
        <f t="shared" si="11"/>
        <v>0.24699032344733102</v>
      </c>
      <c r="Z27" s="278">
        <f t="shared" si="12"/>
        <v>1.0340990862092856</v>
      </c>
      <c r="AA27" s="279">
        <f t="shared" si="13"/>
        <v>0.98013403901572704</v>
      </c>
      <c r="AE27" s="366" t="str">
        <f t="shared" si="3"/>
        <v>61081</v>
      </c>
      <c r="AF27" s="270">
        <v>87</v>
      </c>
      <c r="AG27" s="374">
        <v>25</v>
      </c>
      <c r="AH27" s="375">
        <v>61076</v>
      </c>
      <c r="AI27" s="376">
        <f t="shared" si="4"/>
        <v>61081</v>
      </c>
      <c r="AJ27" s="377">
        <f t="shared" si="5"/>
        <v>5</v>
      </c>
      <c r="AL27" s="370">
        <f t="shared" si="6"/>
        <v>28</v>
      </c>
      <c r="AM27" s="378">
        <f t="shared" si="6"/>
        <v>28</v>
      </c>
      <c r="AN27" s="379">
        <f t="shared" si="7"/>
        <v>0</v>
      </c>
      <c r="AO27" s="380">
        <f t="shared" si="8"/>
        <v>0</v>
      </c>
    </row>
    <row r="28" spans="1:41" x14ac:dyDescent="0.2">
      <c r="A28" s="270">
        <v>87</v>
      </c>
      <c r="B28" s="271">
        <v>0.375</v>
      </c>
      <c r="C28" s="272">
        <v>2013</v>
      </c>
      <c r="D28" s="272">
        <v>9</v>
      </c>
      <c r="E28" s="272">
        <v>26</v>
      </c>
      <c r="F28" s="273">
        <v>61109</v>
      </c>
      <c r="G28" s="272">
        <v>0</v>
      </c>
      <c r="H28" s="273">
        <v>55353</v>
      </c>
      <c r="I28" s="272">
        <v>0</v>
      </c>
      <c r="J28" s="272">
        <v>0</v>
      </c>
      <c r="K28" s="272">
        <v>0</v>
      </c>
      <c r="L28" s="274">
        <v>84.105800000000002</v>
      </c>
      <c r="M28" s="273">
        <v>16.8</v>
      </c>
      <c r="N28" s="275">
        <v>0</v>
      </c>
      <c r="O28" s="276">
        <v>78</v>
      </c>
      <c r="P28" s="261">
        <f t="shared" si="0"/>
        <v>78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78</v>
      </c>
      <c r="W28" s="283">
        <f t="shared" si="10"/>
        <v>2754.5442600000001</v>
      </c>
      <c r="Y28" s="281">
        <f t="shared" si="11"/>
        <v>0.68804447246042222</v>
      </c>
      <c r="Z28" s="278">
        <f t="shared" si="12"/>
        <v>2.8807045972972958</v>
      </c>
      <c r="AA28" s="279">
        <f t="shared" si="13"/>
        <v>2.7303733944009543</v>
      </c>
      <c r="AE28" s="366" t="str">
        <f t="shared" si="3"/>
        <v>61109</v>
      </c>
      <c r="AF28" s="270">
        <v>87</v>
      </c>
      <c r="AG28" s="374">
        <v>26</v>
      </c>
      <c r="AH28" s="375">
        <v>61104</v>
      </c>
      <c r="AI28" s="376">
        <f t="shared" si="4"/>
        <v>61109</v>
      </c>
      <c r="AJ28" s="377">
        <f t="shared" si="5"/>
        <v>5</v>
      </c>
      <c r="AL28" s="370">
        <f t="shared" si="6"/>
        <v>81</v>
      </c>
      <c r="AM28" s="378">
        <f t="shared" si="6"/>
        <v>78</v>
      </c>
      <c r="AN28" s="379">
        <f t="shared" si="7"/>
        <v>-3</v>
      </c>
      <c r="AO28" s="380">
        <f t="shared" si="8"/>
        <v>-3.8461538461538464E-2</v>
      </c>
    </row>
    <row r="29" spans="1:41" x14ac:dyDescent="0.2">
      <c r="A29" s="270">
        <v>87</v>
      </c>
      <c r="B29" s="271">
        <v>0.375</v>
      </c>
      <c r="C29" s="272">
        <v>2013</v>
      </c>
      <c r="D29" s="272">
        <v>9</v>
      </c>
      <c r="E29" s="272">
        <v>27</v>
      </c>
      <c r="F29" s="273">
        <v>61187</v>
      </c>
      <c r="G29" s="272">
        <v>0</v>
      </c>
      <c r="H29" s="273">
        <v>55365</v>
      </c>
      <c r="I29" s="272">
        <v>0</v>
      </c>
      <c r="J29" s="272">
        <v>0</v>
      </c>
      <c r="K29" s="272">
        <v>0</v>
      </c>
      <c r="L29" s="274">
        <v>84.217200000000005</v>
      </c>
      <c r="M29" s="273">
        <v>16.2</v>
      </c>
      <c r="N29" s="275">
        <v>0</v>
      </c>
      <c r="O29" s="276">
        <v>33</v>
      </c>
      <c r="P29" s="261">
        <f t="shared" si="0"/>
        <v>33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33</v>
      </c>
      <c r="W29" s="283">
        <f t="shared" si="10"/>
        <v>1165.38411</v>
      </c>
      <c r="Y29" s="281">
        <f t="shared" si="11"/>
        <v>0.29109573834864017</v>
      </c>
      <c r="Z29" s="278">
        <f t="shared" si="12"/>
        <v>1.2187596373180867</v>
      </c>
      <c r="AA29" s="279">
        <f t="shared" si="13"/>
        <v>1.1551579745542497</v>
      </c>
      <c r="AE29" s="366" t="str">
        <f t="shared" si="3"/>
        <v>61187</v>
      </c>
      <c r="AF29" s="270">
        <v>87</v>
      </c>
      <c r="AG29" s="374">
        <v>27</v>
      </c>
      <c r="AH29" s="375">
        <v>61185</v>
      </c>
      <c r="AI29" s="376">
        <f t="shared" si="4"/>
        <v>61187</v>
      </c>
      <c r="AJ29" s="377">
        <f t="shared" si="5"/>
        <v>2</v>
      </c>
      <c r="AL29" s="370">
        <f t="shared" si="6"/>
        <v>34</v>
      </c>
      <c r="AM29" s="378">
        <f t="shared" si="6"/>
        <v>33</v>
      </c>
      <c r="AN29" s="379">
        <f t="shared" si="7"/>
        <v>-1</v>
      </c>
      <c r="AO29" s="380">
        <f t="shared" si="8"/>
        <v>-3.0303030303030304E-2</v>
      </c>
    </row>
    <row r="30" spans="1:41" x14ac:dyDescent="0.2">
      <c r="A30" s="270">
        <v>87</v>
      </c>
      <c r="B30" s="271">
        <v>0.375</v>
      </c>
      <c r="C30" s="272">
        <v>2013</v>
      </c>
      <c r="D30" s="272">
        <v>9</v>
      </c>
      <c r="E30" s="272">
        <v>28</v>
      </c>
      <c r="F30" s="273">
        <v>61220</v>
      </c>
      <c r="G30" s="272">
        <v>0</v>
      </c>
      <c r="H30" s="273">
        <v>55370</v>
      </c>
      <c r="I30" s="272">
        <v>0</v>
      </c>
      <c r="J30" s="272">
        <v>0</v>
      </c>
      <c r="K30" s="272">
        <v>0</v>
      </c>
      <c r="L30" s="274">
        <v>85.083299999999994</v>
      </c>
      <c r="M30" s="273">
        <v>17.7</v>
      </c>
      <c r="N30" s="275">
        <v>0</v>
      </c>
      <c r="O30" s="276">
        <v>0</v>
      </c>
      <c r="P30" s="261">
        <f t="shared" si="0"/>
        <v>0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0</v>
      </c>
      <c r="W30" s="283">
        <f t="shared" si="10"/>
        <v>0</v>
      </c>
      <c r="Y30" s="281">
        <f t="shared" si="11"/>
        <v>0</v>
      </c>
      <c r="Z30" s="278">
        <f t="shared" si="12"/>
        <v>0</v>
      </c>
      <c r="AA30" s="279">
        <f t="shared" si="13"/>
        <v>0</v>
      </c>
      <c r="AE30" s="366" t="str">
        <f t="shared" si="3"/>
        <v>61220</v>
      </c>
      <c r="AF30" s="270">
        <v>87</v>
      </c>
      <c r="AG30" s="374">
        <v>28</v>
      </c>
      <c r="AH30" s="375">
        <v>61219</v>
      </c>
      <c r="AI30" s="376">
        <f t="shared" si="4"/>
        <v>61220</v>
      </c>
      <c r="AJ30" s="377">
        <f t="shared" si="5"/>
        <v>1</v>
      </c>
      <c r="AL30" s="370">
        <f t="shared" si="6"/>
        <v>0</v>
      </c>
      <c r="AM30" s="378">
        <f t="shared" si="6"/>
        <v>0</v>
      </c>
      <c r="AN30" s="379">
        <f t="shared" si="7"/>
        <v>0</v>
      </c>
      <c r="AO30" s="380" t="str">
        <f t="shared" si="8"/>
        <v/>
      </c>
    </row>
    <row r="31" spans="1:41" x14ac:dyDescent="0.2">
      <c r="A31" s="270">
        <v>87</v>
      </c>
      <c r="B31" s="271">
        <v>0.375</v>
      </c>
      <c r="C31" s="272">
        <v>2013</v>
      </c>
      <c r="D31" s="272">
        <v>9</v>
      </c>
      <c r="E31" s="272">
        <v>29</v>
      </c>
      <c r="F31" s="273">
        <v>61220</v>
      </c>
      <c r="G31" s="272">
        <v>0</v>
      </c>
      <c r="H31" s="273">
        <v>55370</v>
      </c>
      <c r="I31" s="272">
        <v>0</v>
      </c>
      <c r="J31" s="272">
        <v>0</v>
      </c>
      <c r="K31" s="272">
        <v>0</v>
      </c>
      <c r="L31" s="274">
        <v>88.738100000000003</v>
      </c>
      <c r="M31" s="273">
        <v>17.399999999999999</v>
      </c>
      <c r="N31" s="275">
        <v>0</v>
      </c>
      <c r="O31" s="276">
        <v>28</v>
      </c>
      <c r="P31" s="261">
        <f t="shared" si="0"/>
        <v>28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28</v>
      </c>
      <c r="W31" s="283">
        <f t="shared" si="10"/>
        <v>988.81075999999996</v>
      </c>
      <c r="Y31" s="281">
        <f t="shared" si="11"/>
        <v>0.24699032344733102</v>
      </c>
      <c r="Z31" s="278">
        <f t="shared" si="12"/>
        <v>1.0340990862092856</v>
      </c>
      <c r="AA31" s="279">
        <f t="shared" si="13"/>
        <v>0.98013403901572704</v>
      </c>
      <c r="AE31" s="366" t="str">
        <f t="shared" si="3"/>
        <v>61220</v>
      </c>
      <c r="AF31" s="270">
        <v>87</v>
      </c>
      <c r="AG31" s="374">
        <v>29</v>
      </c>
      <c r="AH31" s="375">
        <v>61219</v>
      </c>
      <c r="AI31" s="376">
        <f t="shared" si="4"/>
        <v>61220</v>
      </c>
      <c r="AJ31" s="377">
        <f t="shared" si="5"/>
        <v>1</v>
      </c>
      <c r="AL31" s="370">
        <f t="shared" si="6"/>
        <v>0</v>
      </c>
      <c r="AM31" s="378">
        <f t="shared" si="6"/>
        <v>28</v>
      </c>
      <c r="AN31" s="379">
        <f t="shared" si="7"/>
        <v>28</v>
      </c>
      <c r="AO31" s="380">
        <f t="shared" si="8"/>
        <v>1</v>
      </c>
    </row>
    <row r="32" spans="1:41" x14ac:dyDescent="0.2">
      <c r="A32" s="270">
        <v>87</v>
      </c>
      <c r="B32" s="271">
        <v>0.375</v>
      </c>
      <c r="C32" s="272">
        <v>2013</v>
      </c>
      <c r="D32" s="272">
        <v>9</v>
      </c>
      <c r="E32" s="272">
        <v>30</v>
      </c>
      <c r="F32" s="273">
        <v>61248</v>
      </c>
      <c r="G32" s="272">
        <v>0</v>
      </c>
      <c r="H32" s="273">
        <v>55374</v>
      </c>
      <c r="I32" s="272">
        <v>0</v>
      </c>
      <c r="J32" s="272">
        <v>0</v>
      </c>
      <c r="K32" s="272">
        <v>0</v>
      </c>
      <c r="L32" s="274">
        <v>87.094300000000004</v>
      </c>
      <c r="M32" s="273">
        <v>16.899999999999999</v>
      </c>
      <c r="N32" s="275">
        <v>0</v>
      </c>
      <c r="O32" s="276">
        <v>86</v>
      </c>
      <c r="P32" s="261">
        <f t="shared" si="0"/>
        <v>86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86</v>
      </c>
      <c r="W32" s="283">
        <f t="shared" si="10"/>
        <v>3037.0616199999999</v>
      </c>
      <c r="Y32" s="281">
        <f t="shared" si="11"/>
        <v>0.75861313630251681</v>
      </c>
      <c r="Z32" s="278">
        <f t="shared" si="12"/>
        <v>3.1761614790713772</v>
      </c>
      <c r="AA32" s="279">
        <f t="shared" si="13"/>
        <v>3.0104116912625902</v>
      </c>
      <c r="AE32" s="366" t="str">
        <f t="shared" si="3"/>
        <v>61248</v>
      </c>
      <c r="AF32" s="270">
        <v>87</v>
      </c>
      <c r="AG32" s="374">
        <v>30</v>
      </c>
      <c r="AH32" s="375">
        <v>61219</v>
      </c>
      <c r="AI32" s="376">
        <f t="shared" si="4"/>
        <v>61248</v>
      </c>
      <c r="AJ32" s="377">
        <f t="shared" si="5"/>
        <v>29</v>
      </c>
      <c r="AL32" s="370">
        <f t="shared" si="6"/>
        <v>-61219</v>
      </c>
      <c r="AM32" s="378">
        <f t="shared" si="6"/>
        <v>86</v>
      </c>
      <c r="AN32" s="379">
        <f t="shared" si="7"/>
        <v>61305</v>
      </c>
      <c r="AO32" s="380">
        <f t="shared" si="8"/>
        <v>712.84883720930236</v>
      </c>
    </row>
    <row r="33" spans="1:41" ht="13.5" thickBot="1" x14ac:dyDescent="0.25">
      <c r="A33" s="270">
        <v>87</v>
      </c>
      <c r="B33" s="271">
        <v>0.375</v>
      </c>
      <c r="C33" s="272">
        <v>2013</v>
      </c>
      <c r="D33" s="272">
        <v>10</v>
      </c>
      <c r="E33" s="272">
        <v>1</v>
      </c>
      <c r="F33" s="273">
        <v>61334</v>
      </c>
      <c r="G33" s="272">
        <v>0</v>
      </c>
      <c r="H33" s="273">
        <v>55386</v>
      </c>
      <c r="I33" s="272">
        <v>0</v>
      </c>
      <c r="J33" s="272">
        <v>0</v>
      </c>
      <c r="K33" s="272">
        <v>0</v>
      </c>
      <c r="L33" s="274">
        <v>84.255700000000004</v>
      </c>
      <c r="M33" s="273">
        <v>16.899999999999999</v>
      </c>
      <c r="N33" s="275">
        <v>0</v>
      </c>
      <c r="O33" s="276">
        <v>0</v>
      </c>
      <c r="P33" s="261">
        <f t="shared" si="0"/>
        <v>-61334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61334</v>
      </c>
      <c r="AF33" s="270"/>
      <c r="AG33" s="374"/>
      <c r="AH33" s="375"/>
      <c r="AI33" s="376">
        <f t="shared" si="4"/>
        <v>61334</v>
      </c>
      <c r="AJ33" s="377">
        <f t="shared" si="5"/>
        <v>61334</v>
      </c>
      <c r="AL33" s="370">
        <f t="shared" si="6"/>
        <v>0</v>
      </c>
      <c r="AM33" s="381">
        <f t="shared" si="6"/>
        <v>-61334</v>
      </c>
      <c r="AN33" s="379">
        <f t="shared" si="7"/>
        <v>-61334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89.417100000000005</v>
      </c>
      <c r="M36" s="303">
        <f>MAX(M3:M34)</f>
        <v>18.100000000000001</v>
      </c>
      <c r="N36" s="301" t="s">
        <v>29</v>
      </c>
      <c r="O36" s="303">
        <f>SUM(O3:O33)</f>
        <v>1054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1054</v>
      </c>
      <c r="W36" s="307">
        <f>SUM(W3:W33)</f>
        <v>37221.662179999999</v>
      </c>
      <c r="Y36" s="308">
        <f>SUM(Y3:Y33)</f>
        <v>9.2640940361708175</v>
      </c>
      <c r="Z36" s="309">
        <f>SUM(Z3:Z33)</f>
        <v>38.78690891063998</v>
      </c>
      <c r="AA36" s="310">
        <f>SUM(AA3:AA33)</f>
        <v>36.76279207525257</v>
      </c>
      <c r="AF36" s="389" t="s">
        <v>125</v>
      </c>
      <c r="AG36" s="302">
        <f>COUNT(AG3:AG34)</f>
        <v>11</v>
      </c>
      <c r="AJ36" s="390">
        <f>SUM(AJ3:AJ33)</f>
        <v>1211809</v>
      </c>
      <c r="AK36" s="391" t="s">
        <v>93</v>
      </c>
      <c r="AL36" s="392"/>
      <c r="AM36" s="392"/>
      <c r="AN36" s="390">
        <f>SUM(AN3:AN33)</f>
        <v>-1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85.163909677419355</v>
      </c>
      <c r="M37" s="311">
        <f>AVERAGE(M3:M34)</f>
        <v>16.541935483870965</v>
      </c>
      <c r="N37" s="301" t="s">
        <v>89</v>
      </c>
      <c r="O37" s="312">
        <f>O36*35.31467</f>
        <v>37221.662179999999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20</v>
      </c>
      <c r="AN37" s="395">
        <f>IFERROR(AN36/SUM(AM3:AM33),"")</f>
        <v>1.6589250165892501E-5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83.716499999999996</v>
      </c>
      <c r="M38" s="312">
        <f>MIN(M3:M34)</f>
        <v>15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93.680300645161296</v>
      </c>
      <c r="M44" s="319">
        <f>M37*(1+$L$43)</f>
        <v>18.196129032258064</v>
      </c>
    </row>
    <row r="45" spans="1:41" x14ac:dyDescent="0.2">
      <c r="K45" s="318" t="s">
        <v>103</v>
      </c>
      <c r="L45" s="319">
        <f>L37*(1-$L$43)</f>
        <v>76.647518709677428</v>
      </c>
      <c r="M45" s="319">
        <f>M37*(1-$L$43)</f>
        <v>14.887741935483868</v>
      </c>
    </row>
    <row r="47" spans="1:41" x14ac:dyDescent="0.2">
      <c r="A47" s="301" t="s">
        <v>104</v>
      </c>
      <c r="B47" s="320" t="s">
        <v>105</v>
      </c>
    </row>
    <row r="48" spans="1:41" x14ac:dyDescent="0.2">
      <c r="A48" s="301" t="s">
        <v>106</v>
      </c>
      <c r="B48" s="321">
        <v>40583</v>
      </c>
    </row>
  </sheetData>
  <phoneticPr fontId="0" type="noConversion"/>
  <conditionalFormatting sqref="L3:L34">
    <cfRule type="cellIs" dxfId="287" priority="47" stopIfTrue="1" operator="lessThan">
      <formula>$L$45</formula>
    </cfRule>
    <cfRule type="cellIs" dxfId="286" priority="48" stopIfTrue="1" operator="greaterThan">
      <formula>$L$44</formula>
    </cfRule>
  </conditionalFormatting>
  <conditionalFormatting sqref="M3:M34">
    <cfRule type="cellIs" dxfId="285" priority="45" stopIfTrue="1" operator="lessThan">
      <formula>$M$45</formula>
    </cfRule>
    <cfRule type="cellIs" dxfId="284" priority="46" stopIfTrue="1" operator="greaterThan">
      <formula>$M$44</formula>
    </cfRule>
  </conditionalFormatting>
  <conditionalFormatting sqref="O3:O34">
    <cfRule type="cellIs" dxfId="283" priority="44" stopIfTrue="1" operator="lessThan">
      <formula>0</formula>
    </cfRule>
  </conditionalFormatting>
  <conditionalFormatting sqref="O3:O33">
    <cfRule type="cellIs" dxfId="282" priority="43" stopIfTrue="1" operator="lessThan">
      <formula>0</formula>
    </cfRule>
  </conditionalFormatting>
  <conditionalFormatting sqref="O3">
    <cfRule type="cellIs" dxfId="281" priority="42" stopIfTrue="1" operator="notEqual">
      <formula>$P$3</formula>
    </cfRule>
  </conditionalFormatting>
  <conditionalFormatting sqref="O4">
    <cfRule type="cellIs" dxfId="280" priority="41" stopIfTrue="1" operator="notEqual">
      <formula>P$4</formula>
    </cfRule>
  </conditionalFormatting>
  <conditionalFormatting sqref="O5">
    <cfRule type="cellIs" dxfId="279" priority="40" stopIfTrue="1" operator="notEqual">
      <formula>$P$5</formula>
    </cfRule>
  </conditionalFormatting>
  <conditionalFormatting sqref="O6">
    <cfRule type="cellIs" dxfId="278" priority="39" stopIfTrue="1" operator="notEqual">
      <formula>$P$6</formula>
    </cfRule>
  </conditionalFormatting>
  <conditionalFormatting sqref="O7">
    <cfRule type="cellIs" dxfId="277" priority="38" stopIfTrue="1" operator="notEqual">
      <formula>$P$7</formula>
    </cfRule>
  </conditionalFormatting>
  <conditionalFormatting sqref="O8">
    <cfRule type="cellIs" dxfId="276" priority="37" stopIfTrue="1" operator="notEqual">
      <formula>$P$8</formula>
    </cfRule>
  </conditionalFormatting>
  <conditionalFormatting sqref="O9">
    <cfRule type="cellIs" dxfId="275" priority="36" stopIfTrue="1" operator="notEqual">
      <formula>$P$9</formula>
    </cfRule>
  </conditionalFormatting>
  <conditionalFormatting sqref="O10">
    <cfRule type="cellIs" dxfId="274" priority="34" stopIfTrue="1" operator="notEqual">
      <formula>$P$10</formula>
    </cfRule>
    <cfRule type="cellIs" dxfId="273" priority="35" stopIfTrue="1" operator="greaterThan">
      <formula>$P$10</formula>
    </cfRule>
  </conditionalFormatting>
  <conditionalFormatting sqref="O11">
    <cfRule type="cellIs" dxfId="272" priority="32" stopIfTrue="1" operator="notEqual">
      <formula>$P$11</formula>
    </cfRule>
    <cfRule type="cellIs" dxfId="271" priority="33" stopIfTrue="1" operator="greaterThan">
      <formula>$P$11</formula>
    </cfRule>
  </conditionalFormatting>
  <conditionalFormatting sqref="O12">
    <cfRule type="cellIs" dxfId="270" priority="31" stopIfTrue="1" operator="notEqual">
      <formula>$P$12</formula>
    </cfRule>
  </conditionalFormatting>
  <conditionalFormatting sqref="O14">
    <cfRule type="cellIs" dxfId="269" priority="30" stopIfTrue="1" operator="notEqual">
      <formula>$P$14</formula>
    </cfRule>
  </conditionalFormatting>
  <conditionalFormatting sqref="O15">
    <cfRule type="cellIs" dxfId="268" priority="29" stopIfTrue="1" operator="notEqual">
      <formula>$P$15</formula>
    </cfRule>
  </conditionalFormatting>
  <conditionalFormatting sqref="O16">
    <cfRule type="cellIs" dxfId="267" priority="28" stopIfTrue="1" operator="notEqual">
      <formula>$P$16</formula>
    </cfRule>
  </conditionalFormatting>
  <conditionalFormatting sqref="O17">
    <cfRule type="cellIs" dxfId="266" priority="27" stopIfTrue="1" operator="notEqual">
      <formula>$P$17</formula>
    </cfRule>
  </conditionalFormatting>
  <conditionalFormatting sqref="O18">
    <cfRule type="cellIs" dxfId="265" priority="26" stopIfTrue="1" operator="notEqual">
      <formula>$P$18</formula>
    </cfRule>
  </conditionalFormatting>
  <conditionalFormatting sqref="O19">
    <cfRule type="cellIs" dxfId="264" priority="24" stopIfTrue="1" operator="notEqual">
      <formula>$P$19</formula>
    </cfRule>
    <cfRule type="cellIs" dxfId="263" priority="25" stopIfTrue="1" operator="greaterThan">
      <formula>$P$19</formula>
    </cfRule>
  </conditionalFormatting>
  <conditionalFormatting sqref="O20">
    <cfRule type="cellIs" dxfId="262" priority="22" stopIfTrue="1" operator="notEqual">
      <formula>$P$20</formula>
    </cfRule>
    <cfRule type="cellIs" dxfId="261" priority="23" stopIfTrue="1" operator="greaterThan">
      <formula>$P$20</formula>
    </cfRule>
  </conditionalFormatting>
  <conditionalFormatting sqref="O21">
    <cfRule type="cellIs" dxfId="260" priority="21" stopIfTrue="1" operator="notEqual">
      <formula>$P$21</formula>
    </cfRule>
  </conditionalFormatting>
  <conditionalFormatting sqref="O22">
    <cfRule type="cellIs" dxfId="259" priority="20" stopIfTrue="1" operator="notEqual">
      <formula>$P$22</formula>
    </cfRule>
  </conditionalFormatting>
  <conditionalFormatting sqref="O23">
    <cfRule type="cellIs" dxfId="258" priority="19" stopIfTrue="1" operator="notEqual">
      <formula>$P$23</formula>
    </cfRule>
  </conditionalFormatting>
  <conditionalFormatting sqref="O24">
    <cfRule type="cellIs" dxfId="257" priority="17" stopIfTrue="1" operator="notEqual">
      <formula>$P$24</formula>
    </cfRule>
    <cfRule type="cellIs" dxfId="256" priority="18" stopIfTrue="1" operator="greaterThan">
      <formula>$P$24</formula>
    </cfRule>
  </conditionalFormatting>
  <conditionalFormatting sqref="O25">
    <cfRule type="cellIs" dxfId="255" priority="15" stopIfTrue="1" operator="notEqual">
      <formula>$P$25</formula>
    </cfRule>
    <cfRule type="cellIs" dxfId="254" priority="16" stopIfTrue="1" operator="greaterThan">
      <formula>$P$25</formula>
    </cfRule>
  </conditionalFormatting>
  <conditionalFormatting sqref="O26">
    <cfRule type="cellIs" dxfId="253" priority="14" stopIfTrue="1" operator="notEqual">
      <formula>$P$26</formula>
    </cfRule>
  </conditionalFormatting>
  <conditionalFormatting sqref="O27">
    <cfRule type="cellIs" dxfId="252" priority="13" stopIfTrue="1" operator="notEqual">
      <formula>$P$27</formula>
    </cfRule>
  </conditionalFormatting>
  <conditionalFormatting sqref="O28">
    <cfRule type="cellIs" dxfId="251" priority="12" stopIfTrue="1" operator="notEqual">
      <formula>$P$28</formula>
    </cfRule>
  </conditionalFormatting>
  <conditionalFormatting sqref="O29">
    <cfRule type="cellIs" dxfId="250" priority="11" stopIfTrue="1" operator="notEqual">
      <formula>$P$29</formula>
    </cfRule>
  </conditionalFormatting>
  <conditionalFormatting sqref="O30">
    <cfRule type="cellIs" dxfId="249" priority="10" stopIfTrue="1" operator="notEqual">
      <formula>$P$30</formula>
    </cfRule>
  </conditionalFormatting>
  <conditionalFormatting sqref="O31">
    <cfRule type="cellIs" dxfId="248" priority="8" stopIfTrue="1" operator="notEqual">
      <formula>$P$31</formula>
    </cfRule>
    <cfRule type="cellIs" dxfId="247" priority="9" stopIfTrue="1" operator="greaterThan">
      <formula>$P$31</formula>
    </cfRule>
  </conditionalFormatting>
  <conditionalFormatting sqref="O32">
    <cfRule type="cellIs" dxfId="246" priority="6" stopIfTrue="1" operator="notEqual">
      <formula>$P$32</formula>
    </cfRule>
    <cfRule type="cellIs" dxfId="245" priority="7" stopIfTrue="1" operator="greaterThan">
      <formula>$P$32</formula>
    </cfRule>
  </conditionalFormatting>
  <conditionalFormatting sqref="O33">
    <cfRule type="cellIs" dxfId="244" priority="5" stopIfTrue="1" operator="notEqual">
      <formula>$P$33</formula>
    </cfRule>
  </conditionalFormatting>
  <conditionalFormatting sqref="O13">
    <cfRule type="cellIs" dxfId="243" priority="4" stopIfTrue="1" operator="notEqual">
      <formula>$P$13</formula>
    </cfRule>
  </conditionalFormatting>
  <conditionalFormatting sqref="AG3:AG34">
    <cfRule type="cellIs" dxfId="242" priority="3" stopIfTrue="1" operator="notEqual">
      <formula>E3</formula>
    </cfRule>
  </conditionalFormatting>
  <conditionalFormatting sqref="AH3:AH34">
    <cfRule type="cellIs" dxfId="241" priority="2" stopIfTrue="1" operator="notBetween">
      <formula>AI3+$AG$40</formula>
      <formula>AI3-$AG$40</formula>
    </cfRule>
  </conditionalFormatting>
  <conditionalFormatting sqref="AL3:AL33">
    <cfRule type="cellIs" dxfId="24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G32" sqref="G32"/>
    </sheetView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285</v>
      </c>
      <c r="B3" s="255">
        <v>0.375</v>
      </c>
      <c r="C3" s="256">
        <v>2013</v>
      </c>
      <c r="D3" s="256">
        <v>9</v>
      </c>
      <c r="E3" s="256">
        <v>1</v>
      </c>
      <c r="F3" s="257">
        <v>38415</v>
      </c>
      <c r="G3" s="256">
        <v>0</v>
      </c>
      <c r="H3" s="257">
        <v>664749</v>
      </c>
      <c r="I3" s="256">
        <v>0</v>
      </c>
      <c r="J3" s="256">
        <v>0</v>
      </c>
      <c r="K3" s="256">
        <v>0</v>
      </c>
      <c r="L3" s="258">
        <v>85.462500000000006</v>
      </c>
      <c r="M3" s="257">
        <v>17.899999999999999</v>
      </c>
      <c r="N3" s="259">
        <v>0</v>
      </c>
      <c r="O3" s="260">
        <v>162</v>
      </c>
      <c r="P3" s="261">
        <f>F4-F3</f>
        <v>162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162</v>
      </c>
      <c r="W3" s="266">
        <f>V3*35.31467</f>
        <v>5720.9765399999997</v>
      </c>
      <c r="X3" s="265"/>
      <c r="Y3" s="267">
        <f>V3*R3/1000000</f>
        <v>1.4112560883637495</v>
      </c>
      <c r="Z3" s="268">
        <f>S3*V3/1000000</f>
        <v>5.908646990761345</v>
      </c>
      <c r="AA3" s="269">
        <f>W3*T3/1000000</f>
        <v>5.6003008970853854</v>
      </c>
      <c r="AE3" s="366" t="str">
        <f>RIGHT(F3,6)</f>
        <v>38415</v>
      </c>
      <c r="AF3" s="254">
        <v>285</v>
      </c>
      <c r="AG3" s="259">
        <v>1</v>
      </c>
      <c r="AH3" s="367">
        <v>38415</v>
      </c>
      <c r="AI3" s="368">
        <f>IFERROR(AE3*1,0)</f>
        <v>38415</v>
      </c>
      <c r="AJ3" s="369">
        <f>(AI3-AH3)</f>
        <v>0</v>
      </c>
      <c r="AL3" s="370">
        <f>AH4-AH3</f>
        <v>-38415</v>
      </c>
      <c r="AM3" s="371">
        <f>AI4-AI3</f>
        <v>162</v>
      </c>
      <c r="AN3" s="372">
        <f>(AM3-AL3)</f>
        <v>38577</v>
      </c>
      <c r="AO3" s="373">
        <f>IFERROR(AN3/AM3,"")</f>
        <v>238.12962962962962</v>
      </c>
    </row>
    <row r="4" spans="1:41" x14ac:dyDescent="0.2">
      <c r="A4" s="270">
        <v>285</v>
      </c>
      <c r="B4" s="271">
        <v>0.375</v>
      </c>
      <c r="C4" s="272">
        <v>2013</v>
      </c>
      <c r="D4" s="272">
        <v>9</v>
      </c>
      <c r="E4" s="272">
        <v>2</v>
      </c>
      <c r="F4" s="273">
        <v>38577</v>
      </c>
      <c r="G4" s="272">
        <v>0</v>
      </c>
      <c r="H4" s="273">
        <v>664773</v>
      </c>
      <c r="I4" s="272">
        <v>0</v>
      </c>
      <c r="J4" s="272">
        <v>0</v>
      </c>
      <c r="K4" s="272">
        <v>0</v>
      </c>
      <c r="L4" s="274">
        <v>85.159199999999998</v>
      </c>
      <c r="M4" s="273">
        <v>19.899999999999999</v>
      </c>
      <c r="N4" s="275">
        <v>0</v>
      </c>
      <c r="O4" s="276">
        <v>1786</v>
      </c>
      <c r="P4" s="261">
        <f t="shared" ref="P4:P33" si="0">F5-F4</f>
        <v>1786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1786</v>
      </c>
      <c r="W4" s="280">
        <f>V4*35.31467</f>
        <v>63072.000619999999</v>
      </c>
      <c r="X4" s="265"/>
      <c r="Y4" s="281">
        <f>V4*R4/1000000</f>
        <v>15.619479691410662</v>
      </c>
      <c r="Z4" s="278">
        <f>S4*V4/1000000</f>
        <v>65.395637571998151</v>
      </c>
      <c r="AA4" s="279">
        <f>W4*T4/1000000</f>
        <v>61.982929143096698</v>
      </c>
      <c r="AE4" s="366" t="str">
        <f t="shared" ref="AE4:AE34" si="3">RIGHT(F4,6)</f>
        <v>38577</v>
      </c>
      <c r="AF4" s="270"/>
      <c r="AG4" s="374"/>
      <c r="AH4" s="375"/>
      <c r="AI4" s="376">
        <f t="shared" ref="AI4:AI34" si="4">IFERROR(AE4*1,0)</f>
        <v>38577</v>
      </c>
      <c r="AJ4" s="377">
        <f t="shared" ref="AJ4:AJ34" si="5">(AI4-AH4)</f>
        <v>38577</v>
      </c>
      <c r="AL4" s="370">
        <f t="shared" ref="AL4:AM33" si="6">AH5-AH4</f>
        <v>0</v>
      </c>
      <c r="AM4" s="378">
        <f t="shared" si="6"/>
        <v>1786</v>
      </c>
      <c r="AN4" s="379">
        <f t="shared" ref="AN4:AN33" si="7">(AM4-AL4)</f>
        <v>1786</v>
      </c>
      <c r="AO4" s="380">
        <f t="shared" ref="AO4:AO33" si="8">IFERROR(AN4/AM4,"")</f>
        <v>1</v>
      </c>
    </row>
    <row r="5" spans="1:41" x14ac:dyDescent="0.2">
      <c r="A5" s="270">
        <v>285</v>
      </c>
      <c r="B5" s="271">
        <v>0.375</v>
      </c>
      <c r="C5" s="272">
        <v>2013</v>
      </c>
      <c r="D5" s="272">
        <v>9</v>
      </c>
      <c r="E5" s="272">
        <v>3</v>
      </c>
      <c r="F5" s="273">
        <v>40363</v>
      </c>
      <c r="G5" s="272">
        <v>0</v>
      </c>
      <c r="H5" s="273">
        <v>665044</v>
      </c>
      <c r="I5" s="272">
        <v>0</v>
      </c>
      <c r="J5" s="272">
        <v>0</v>
      </c>
      <c r="K5" s="272">
        <v>0</v>
      </c>
      <c r="L5" s="274">
        <v>83.105999999999995</v>
      </c>
      <c r="M5" s="273">
        <v>19.600000000000001</v>
      </c>
      <c r="N5" s="275">
        <v>0</v>
      </c>
      <c r="O5" s="276">
        <v>2923</v>
      </c>
      <c r="P5" s="261">
        <f t="shared" si="0"/>
        <v>2923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2923</v>
      </c>
      <c r="W5" s="280">
        <f t="shared" ref="W5:W33" si="10">V5*35.31467</f>
        <v>103224.78040999999</v>
      </c>
      <c r="X5" s="265"/>
      <c r="Y5" s="281">
        <f t="shared" ref="Y5:Y33" si="11">V5*R5/1000000</f>
        <v>25.461289597572286</v>
      </c>
      <c r="Z5" s="278">
        <f t="shared" ref="Z5:Z33" si="12">S5*V5/1000000</f>
        <v>106.60132728711565</v>
      </c>
      <c r="AA5" s="279">
        <f t="shared" ref="AA5:AA33" si="13">W5*T5/1000000</f>
        <v>101.03827657498987</v>
      </c>
      <c r="AE5" s="366" t="str">
        <f t="shared" si="3"/>
        <v>40363</v>
      </c>
      <c r="AF5" s="270"/>
      <c r="AG5" s="374"/>
      <c r="AH5" s="375"/>
      <c r="AI5" s="376">
        <f t="shared" si="4"/>
        <v>40363</v>
      </c>
      <c r="AJ5" s="377">
        <f t="shared" si="5"/>
        <v>40363</v>
      </c>
      <c r="AL5" s="370">
        <f t="shared" si="6"/>
        <v>0</v>
      </c>
      <c r="AM5" s="378">
        <f t="shared" si="6"/>
        <v>2923</v>
      </c>
      <c r="AN5" s="379">
        <f t="shared" si="7"/>
        <v>2923</v>
      </c>
      <c r="AO5" s="380">
        <f t="shared" si="8"/>
        <v>1</v>
      </c>
    </row>
    <row r="6" spans="1:41" x14ac:dyDescent="0.2">
      <c r="A6" s="270">
        <v>285</v>
      </c>
      <c r="B6" s="271">
        <v>0.375</v>
      </c>
      <c r="C6" s="272">
        <v>2013</v>
      </c>
      <c r="D6" s="272">
        <v>9</v>
      </c>
      <c r="E6" s="272">
        <v>4</v>
      </c>
      <c r="F6" s="273">
        <v>43286</v>
      </c>
      <c r="G6" s="272">
        <v>0</v>
      </c>
      <c r="H6" s="273">
        <v>665489</v>
      </c>
      <c r="I6" s="272">
        <v>0</v>
      </c>
      <c r="J6" s="272">
        <v>0</v>
      </c>
      <c r="K6" s="272">
        <v>0</v>
      </c>
      <c r="L6" s="274">
        <v>82.444800000000001</v>
      </c>
      <c r="M6" s="273">
        <v>18.600000000000001</v>
      </c>
      <c r="N6" s="275">
        <v>0</v>
      </c>
      <c r="O6" s="276">
        <v>2596</v>
      </c>
      <c r="P6" s="261">
        <f t="shared" si="0"/>
        <v>2596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2596</v>
      </c>
      <c r="W6" s="280">
        <f t="shared" si="10"/>
        <v>91676.883319999994</v>
      </c>
      <c r="X6" s="265"/>
      <c r="Y6" s="281">
        <f t="shared" si="11"/>
        <v>22.64206114149788</v>
      </c>
      <c r="Z6" s="278">
        <f t="shared" si="12"/>
        <v>94.797781587223326</v>
      </c>
      <c r="AA6" s="279">
        <f t="shared" si="13"/>
        <v>89.850705600576717</v>
      </c>
      <c r="AE6" s="366" t="str">
        <f t="shared" si="3"/>
        <v>43286</v>
      </c>
      <c r="AF6" s="270"/>
      <c r="AG6" s="374"/>
      <c r="AH6" s="375"/>
      <c r="AI6" s="376">
        <f t="shared" si="4"/>
        <v>43286</v>
      </c>
      <c r="AJ6" s="377">
        <f t="shared" si="5"/>
        <v>43286</v>
      </c>
      <c r="AL6" s="370">
        <f t="shared" si="6"/>
        <v>0</v>
      </c>
      <c r="AM6" s="378">
        <f t="shared" si="6"/>
        <v>2596</v>
      </c>
      <c r="AN6" s="379">
        <f t="shared" si="7"/>
        <v>2596</v>
      </c>
      <c r="AO6" s="380">
        <f t="shared" si="8"/>
        <v>1</v>
      </c>
    </row>
    <row r="7" spans="1:41" x14ac:dyDescent="0.2">
      <c r="A7" s="270">
        <v>285</v>
      </c>
      <c r="B7" s="271">
        <v>0.375</v>
      </c>
      <c r="C7" s="272">
        <v>2013</v>
      </c>
      <c r="D7" s="272">
        <v>9</v>
      </c>
      <c r="E7" s="272">
        <v>5</v>
      </c>
      <c r="F7" s="273">
        <v>45882</v>
      </c>
      <c r="G7" s="272">
        <v>0</v>
      </c>
      <c r="H7" s="273">
        <v>665884</v>
      </c>
      <c r="I7" s="272">
        <v>0</v>
      </c>
      <c r="J7" s="272">
        <v>0</v>
      </c>
      <c r="K7" s="272">
        <v>0</v>
      </c>
      <c r="L7" s="274">
        <v>82.845299999999995</v>
      </c>
      <c r="M7" s="273">
        <v>19.5</v>
      </c>
      <c r="N7" s="275">
        <v>0</v>
      </c>
      <c r="O7" s="276">
        <v>2756</v>
      </c>
      <c r="P7" s="261">
        <f t="shared" si="0"/>
        <v>2756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2756</v>
      </c>
      <c r="W7" s="280">
        <f t="shared" si="10"/>
        <v>97327.230519999997</v>
      </c>
      <c r="X7" s="265"/>
      <c r="Y7" s="281">
        <f t="shared" si="11"/>
        <v>24.101633287079569</v>
      </c>
      <c r="Z7" s="278">
        <f t="shared" si="12"/>
        <v>100.90871824634475</v>
      </c>
      <c r="AA7" s="279">
        <f t="shared" si="13"/>
        <v>95.642739564971649</v>
      </c>
      <c r="AE7" s="366" t="str">
        <f t="shared" si="3"/>
        <v>45882</v>
      </c>
      <c r="AF7" s="270"/>
      <c r="AG7" s="374"/>
      <c r="AH7" s="375"/>
      <c r="AI7" s="376">
        <f t="shared" si="4"/>
        <v>45882</v>
      </c>
      <c r="AJ7" s="377">
        <f t="shared" si="5"/>
        <v>45882</v>
      </c>
      <c r="AL7" s="370">
        <f t="shared" si="6"/>
        <v>0</v>
      </c>
      <c r="AM7" s="378">
        <f t="shared" si="6"/>
        <v>2756</v>
      </c>
      <c r="AN7" s="379">
        <f t="shared" si="7"/>
        <v>2756</v>
      </c>
      <c r="AO7" s="380">
        <f t="shared" si="8"/>
        <v>1</v>
      </c>
    </row>
    <row r="8" spans="1:41" x14ac:dyDescent="0.2">
      <c r="A8" s="270">
        <v>285</v>
      </c>
      <c r="B8" s="271">
        <v>0.375</v>
      </c>
      <c r="C8" s="272">
        <v>2013</v>
      </c>
      <c r="D8" s="272">
        <v>9</v>
      </c>
      <c r="E8" s="272">
        <v>6</v>
      </c>
      <c r="F8" s="273">
        <v>48638</v>
      </c>
      <c r="G8" s="272">
        <v>0</v>
      </c>
      <c r="H8" s="273">
        <v>666304</v>
      </c>
      <c r="I8" s="272">
        <v>0</v>
      </c>
      <c r="J8" s="272">
        <v>0</v>
      </c>
      <c r="K8" s="272">
        <v>0</v>
      </c>
      <c r="L8" s="274">
        <v>82.556799999999996</v>
      </c>
      <c r="M8" s="273">
        <v>19.2</v>
      </c>
      <c r="N8" s="275">
        <v>0</v>
      </c>
      <c r="O8" s="276">
        <v>1285</v>
      </c>
      <c r="P8" s="261">
        <f t="shared" si="0"/>
        <v>1285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1285</v>
      </c>
      <c r="W8" s="280">
        <f t="shared" si="10"/>
        <v>45379.35095</v>
      </c>
      <c r="X8" s="265"/>
      <c r="Y8" s="281">
        <f t="shared" si="11"/>
        <v>11.19415093274687</v>
      </c>
      <c r="Z8" s="278">
        <f t="shared" si="12"/>
        <v>46.867671125224589</v>
      </c>
      <c r="AA8" s="279">
        <f t="shared" si="13"/>
        <v>44.421855131521021</v>
      </c>
      <c r="AE8" s="366" t="str">
        <f t="shared" si="3"/>
        <v>48638</v>
      </c>
      <c r="AF8" s="270"/>
      <c r="AG8" s="374"/>
      <c r="AH8" s="375"/>
      <c r="AI8" s="376">
        <f t="shared" si="4"/>
        <v>48638</v>
      </c>
      <c r="AJ8" s="377">
        <f t="shared" si="5"/>
        <v>48638</v>
      </c>
      <c r="AL8" s="370">
        <f t="shared" si="6"/>
        <v>0</v>
      </c>
      <c r="AM8" s="378">
        <f t="shared" si="6"/>
        <v>1285</v>
      </c>
      <c r="AN8" s="379">
        <f t="shared" si="7"/>
        <v>1285</v>
      </c>
      <c r="AO8" s="380">
        <f t="shared" si="8"/>
        <v>1</v>
      </c>
    </row>
    <row r="9" spans="1:41" x14ac:dyDescent="0.2">
      <c r="A9" s="270">
        <v>285</v>
      </c>
      <c r="B9" s="271">
        <v>0.375</v>
      </c>
      <c r="C9" s="272">
        <v>2013</v>
      </c>
      <c r="D9" s="272">
        <v>9</v>
      </c>
      <c r="E9" s="272">
        <v>7</v>
      </c>
      <c r="F9" s="273">
        <v>49923</v>
      </c>
      <c r="G9" s="272">
        <v>0</v>
      </c>
      <c r="H9" s="273">
        <v>666500</v>
      </c>
      <c r="I9" s="272">
        <v>0</v>
      </c>
      <c r="J9" s="272">
        <v>0</v>
      </c>
      <c r="K9" s="272">
        <v>0</v>
      </c>
      <c r="L9" s="274">
        <v>83.901600000000002</v>
      </c>
      <c r="M9" s="273">
        <v>17</v>
      </c>
      <c r="N9" s="275">
        <v>0</v>
      </c>
      <c r="O9" s="276">
        <v>186</v>
      </c>
      <c r="P9" s="261">
        <f t="shared" si="0"/>
        <v>186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186</v>
      </c>
      <c r="W9" s="280">
        <f t="shared" si="10"/>
        <v>6568.52862</v>
      </c>
      <c r="X9" s="265"/>
      <c r="Y9" s="281">
        <f t="shared" si="11"/>
        <v>1.6216929240173072</v>
      </c>
      <c r="Z9" s="278">
        <f t="shared" si="12"/>
        <v>6.7897039342756615</v>
      </c>
      <c r="AA9" s="279">
        <f t="shared" si="13"/>
        <v>6.4353793844043157</v>
      </c>
      <c r="AE9" s="366" t="str">
        <f t="shared" si="3"/>
        <v>49923</v>
      </c>
      <c r="AF9" s="270"/>
      <c r="AG9" s="374"/>
      <c r="AH9" s="375"/>
      <c r="AI9" s="376">
        <f t="shared" si="4"/>
        <v>49923</v>
      </c>
      <c r="AJ9" s="377">
        <f t="shared" si="5"/>
        <v>49923</v>
      </c>
      <c r="AL9" s="370">
        <f t="shared" si="6"/>
        <v>0</v>
      </c>
      <c r="AM9" s="378">
        <f t="shared" si="6"/>
        <v>186</v>
      </c>
      <c r="AN9" s="379">
        <f t="shared" si="7"/>
        <v>186</v>
      </c>
      <c r="AO9" s="380">
        <f t="shared" si="8"/>
        <v>1</v>
      </c>
    </row>
    <row r="10" spans="1:41" x14ac:dyDescent="0.2">
      <c r="A10" s="270">
        <v>285</v>
      </c>
      <c r="B10" s="271">
        <v>0.375</v>
      </c>
      <c r="C10" s="272">
        <v>2013</v>
      </c>
      <c r="D10" s="272">
        <v>9</v>
      </c>
      <c r="E10" s="272">
        <v>8</v>
      </c>
      <c r="F10" s="273">
        <v>50109</v>
      </c>
      <c r="G10" s="272">
        <v>0</v>
      </c>
      <c r="H10" s="273">
        <v>666528</v>
      </c>
      <c r="I10" s="272">
        <v>0</v>
      </c>
      <c r="J10" s="272">
        <v>0</v>
      </c>
      <c r="K10" s="272">
        <v>0</v>
      </c>
      <c r="L10" s="274">
        <v>85.419799999999995</v>
      </c>
      <c r="M10" s="273">
        <v>16.7</v>
      </c>
      <c r="N10" s="275">
        <v>0</v>
      </c>
      <c r="O10" s="276">
        <v>1857</v>
      </c>
      <c r="P10" s="261">
        <f t="shared" si="0"/>
        <v>1857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1857</v>
      </c>
      <c r="W10" s="280">
        <f t="shared" si="10"/>
        <v>65579.342189999996</v>
      </c>
      <c r="X10" s="265"/>
      <c r="Y10" s="281">
        <f t="shared" si="11"/>
        <v>16.279375249304117</v>
      </c>
      <c r="Z10" s="278">
        <f t="shared" si="12"/>
        <v>68.158488293786462</v>
      </c>
      <c r="AA10" s="279">
        <f t="shared" si="13"/>
        <v>64.601598933310441</v>
      </c>
      <c r="AE10" s="366" t="str">
        <f t="shared" si="3"/>
        <v>50109</v>
      </c>
      <c r="AF10" s="270"/>
      <c r="AG10" s="374"/>
      <c r="AH10" s="375"/>
      <c r="AI10" s="376">
        <f t="shared" si="4"/>
        <v>50109</v>
      </c>
      <c r="AJ10" s="377">
        <f t="shared" si="5"/>
        <v>50109</v>
      </c>
      <c r="AL10" s="370">
        <f t="shared" si="6"/>
        <v>0</v>
      </c>
      <c r="AM10" s="378">
        <f t="shared" si="6"/>
        <v>1857</v>
      </c>
      <c r="AN10" s="379">
        <f t="shared" si="7"/>
        <v>1857</v>
      </c>
      <c r="AO10" s="380">
        <f t="shared" si="8"/>
        <v>1</v>
      </c>
    </row>
    <row r="11" spans="1:41" x14ac:dyDescent="0.2">
      <c r="A11" s="270">
        <v>285</v>
      </c>
      <c r="B11" s="271">
        <v>0.375</v>
      </c>
      <c r="C11" s="272">
        <v>2013</v>
      </c>
      <c r="D11" s="272">
        <v>9</v>
      </c>
      <c r="E11" s="272">
        <v>9</v>
      </c>
      <c r="F11" s="273">
        <v>51966</v>
      </c>
      <c r="G11" s="272">
        <v>0</v>
      </c>
      <c r="H11" s="273">
        <v>666807</v>
      </c>
      <c r="I11" s="272">
        <v>0</v>
      </c>
      <c r="J11" s="272">
        <v>0</v>
      </c>
      <c r="K11" s="272">
        <v>0</v>
      </c>
      <c r="L11" s="274">
        <v>84.208600000000004</v>
      </c>
      <c r="M11" s="273">
        <v>19.8</v>
      </c>
      <c r="N11" s="275">
        <v>0</v>
      </c>
      <c r="O11" s="276">
        <v>2840</v>
      </c>
      <c r="P11" s="261">
        <f t="shared" si="0"/>
        <v>2840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2840</v>
      </c>
      <c r="W11" s="283">
        <f t="shared" si="10"/>
        <v>100293.66280000001</v>
      </c>
      <c r="Y11" s="281">
        <f t="shared" si="11"/>
        <v>24.804169753591964</v>
      </c>
      <c r="Z11" s="278">
        <f t="shared" si="12"/>
        <v>103.85009792433883</v>
      </c>
      <c r="AA11" s="279">
        <f t="shared" si="13"/>
        <v>98.4306216765778</v>
      </c>
      <c r="AE11" s="366" t="str">
        <f t="shared" si="3"/>
        <v>51966</v>
      </c>
      <c r="AF11" s="270"/>
      <c r="AG11" s="374"/>
      <c r="AH11" s="375"/>
      <c r="AI11" s="376">
        <f t="shared" si="4"/>
        <v>51966</v>
      </c>
      <c r="AJ11" s="377">
        <f t="shared" si="5"/>
        <v>51966</v>
      </c>
      <c r="AL11" s="370">
        <f t="shared" si="6"/>
        <v>0</v>
      </c>
      <c r="AM11" s="378">
        <f t="shared" si="6"/>
        <v>2840</v>
      </c>
      <c r="AN11" s="379">
        <f t="shared" si="7"/>
        <v>2840</v>
      </c>
      <c r="AO11" s="380">
        <f t="shared" si="8"/>
        <v>1</v>
      </c>
    </row>
    <row r="12" spans="1:41" x14ac:dyDescent="0.2">
      <c r="A12" s="270">
        <v>285</v>
      </c>
      <c r="B12" s="271">
        <v>0.375</v>
      </c>
      <c r="C12" s="272">
        <v>2013</v>
      </c>
      <c r="D12" s="272">
        <v>9</v>
      </c>
      <c r="E12" s="272">
        <v>10</v>
      </c>
      <c r="F12" s="273">
        <v>54806</v>
      </c>
      <c r="G12" s="272">
        <v>0</v>
      </c>
      <c r="H12" s="273">
        <v>667239</v>
      </c>
      <c r="I12" s="272">
        <v>0</v>
      </c>
      <c r="J12" s="272">
        <v>0</v>
      </c>
      <c r="K12" s="272">
        <v>0</v>
      </c>
      <c r="L12" s="274">
        <v>82.941000000000003</v>
      </c>
      <c r="M12" s="273">
        <v>18.5</v>
      </c>
      <c r="N12" s="275">
        <v>0</v>
      </c>
      <c r="O12" s="276">
        <v>2778</v>
      </c>
      <c r="P12" s="261">
        <f t="shared" si="0"/>
        <v>2778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2778</v>
      </c>
      <c r="W12" s="283">
        <f t="shared" si="10"/>
        <v>98104.153259999992</v>
      </c>
      <c r="Y12" s="281">
        <f t="shared" si="11"/>
        <v>24.298810485333021</v>
      </c>
      <c r="Z12" s="278">
        <f t="shared" si="12"/>
        <v>101.7342597399923</v>
      </c>
      <c r="AA12" s="279">
        <f t="shared" si="13"/>
        <v>96.425199707654812</v>
      </c>
      <c r="AE12" s="366" t="str">
        <f t="shared" si="3"/>
        <v>54806</v>
      </c>
      <c r="AF12" s="270"/>
      <c r="AG12" s="374"/>
      <c r="AH12" s="375"/>
      <c r="AI12" s="376">
        <f t="shared" si="4"/>
        <v>54806</v>
      </c>
      <c r="AJ12" s="377">
        <f t="shared" si="5"/>
        <v>54806</v>
      </c>
      <c r="AL12" s="370">
        <f t="shared" si="6"/>
        <v>0</v>
      </c>
      <c r="AM12" s="378">
        <f t="shared" si="6"/>
        <v>2778</v>
      </c>
      <c r="AN12" s="379">
        <f t="shared" si="7"/>
        <v>2778</v>
      </c>
      <c r="AO12" s="380">
        <f t="shared" si="8"/>
        <v>1</v>
      </c>
    </row>
    <row r="13" spans="1:41" x14ac:dyDescent="0.2">
      <c r="A13" s="270">
        <v>285</v>
      </c>
      <c r="B13" s="271">
        <v>0.375</v>
      </c>
      <c r="C13" s="272">
        <v>2013</v>
      </c>
      <c r="D13" s="272">
        <v>9</v>
      </c>
      <c r="E13" s="272">
        <v>11</v>
      </c>
      <c r="F13" s="273">
        <v>57584</v>
      </c>
      <c r="G13" s="272">
        <v>0</v>
      </c>
      <c r="H13" s="273">
        <v>667661</v>
      </c>
      <c r="I13" s="272">
        <v>0</v>
      </c>
      <c r="J13" s="272">
        <v>0</v>
      </c>
      <c r="K13" s="272">
        <v>0</v>
      </c>
      <c r="L13" s="274">
        <v>82.546199999999999</v>
      </c>
      <c r="M13" s="273">
        <v>18.8</v>
      </c>
      <c r="N13" s="275">
        <v>0</v>
      </c>
      <c r="O13" s="276">
        <v>3125</v>
      </c>
      <c r="P13" s="261">
        <f t="shared" si="0"/>
        <v>3125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3125</v>
      </c>
      <c r="W13" s="283">
        <f t="shared" si="10"/>
        <v>110358.34375</v>
      </c>
      <c r="Y13" s="281">
        <f t="shared" si="11"/>
        <v>27.303178847762538</v>
      </c>
      <c r="Z13" s="278">
        <f t="shared" si="12"/>
        <v>114.31294919981219</v>
      </c>
      <c r="AA13" s="279">
        <f t="shared" si="13"/>
        <v>108.3474631253431</v>
      </c>
      <c r="AE13" s="366" t="str">
        <f t="shared" si="3"/>
        <v>57584</v>
      </c>
      <c r="AF13" s="270"/>
      <c r="AG13" s="374"/>
      <c r="AH13" s="375"/>
      <c r="AI13" s="376">
        <f t="shared" si="4"/>
        <v>57584</v>
      </c>
      <c r="AJ13" s="377">
        <f t="shared" si="5"/>
        <v>57584</v>
      </c>
      <c r="AL13" s="370">
        <f t="shared" si="6"/>
        <v>0</v>
      </c>
      <c r="AM13" s="378">
        <f t="shared" si="6"/>
        <v>3125</v>
      </c>
      <c r="AN13" s="379">
        <f t="shared" si="7"/>
        <v>3125</v>
      </c>
      <c r="AO13" s="380">
        <f t="shared" si="8"/>
        <v>1</v>
      </c>
    </row>
    <row r="14" spans="1:41" x14ac:dyDescent="0.2">
      <c r="A14" s="270">
        <v>285</v>
      </c>
      <c r="B14" s="271">
        <v>0.375</v>
      </c>
      <c r="C14" s="272">
        <v>2013</v>
      </c>
      <c r="D14" s="272">
        <v>9</v>
      </c>
      <c r="E14" s="272">
        <v>12</v>
      </c>
      <c r="F14" s="273">
        <v>60709</v>
      </c>
      <c r="G14" s="272">
        <v>0</v>
      </c>
      <c r="H14" s="273">
        <v>668138</v>
      </c>
      <c r="I14" s="272">
        <v>0</v>
      </c>
      <c r="J14" s="272">
        <v>0</v>
      </c>
      <c r="K14" s="272">
        <v>0</v>
      </c>
      <c r="L14" s="274">
        <v>82.501300000000001</v>
      </c>
      <c r="M14" s="273">
        <v>18.8</v>
      </c>
      <c r="N14" s="275">
        <v>0</v>
      </c>
      <c r="O14" s="276">
        <v>3114</v>
      </c>
      <c r="P14" s="261">
        <f t="shared" si="0"/>
        <v>3114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3114</v>
      </c>
      <c r="W14" s="283">
        <f t="shared" si="10"/>
        <v>109969.88238</v>
      </c>
      <c r="Y14" s="281">
        <f t="shared" si="11"/>
        <v>27.361639470260556</v>
      </c>
      <c r="Z14" s="278">
        <f t="shared" si="12"/>
        <v>114.5577121340869</v>
      </c>
      <c r="AA14" s="279">
        <f t="shared" si="13"/>
        <v>108.57945296710129</v>
      </c>
      <c r="AE14" s="366" t="str">
        <f t="shared" si="3"/>
        <v>60709</v>
      </c>
      <c r="AF14" s="270"/>
      <c r="AG14" s="374"/>
      <c r="AH14" s="375"/>
      <c r="AI14" s="376">
        <f t="shared" si="4"/>
        <v>60709</v>
      </c>
      <c r="AJ14" s="377">
        <f t="shared" si="5"/>
        <v>60709</v>
      </c>
      <c r="AL14" s="370">
        <f t="shared" si="6"/>
        <v>0</v>
      </c>
      <c r="AM14" s="378">
        <f t="shared" si="6"/>
        <v>3114</v>
      </c>
      <c r="AN14" s="379">
        <f t="shared" si="7"/>
        <v>3114</v>
      </c>
      <c r="AO14" s="380">
        <f t="shared" si="8"/>
        <v>1</v>
      </c>
    </row>
    <row r="15" spans="1:41" x14ac:dyDescent="0.2">
      <c r="A15" s="270">
        <v>285</v>
      </c>
      <c r="B15" s="271">
        <v>0.375</v>
      </c>
      <c r="C15" s="272">
        <v>2013</v>
      </c>
      <c r="D15" s="272">
        <v>9</v>
      </c>
      <c r="E15" s="272">
        <v>13</v>
      </c>
      <c r="F15" s="273">
        <v>63823</v>
      </c>
      <c r="G15" s="272">
        <v>0</v>
      </c>
      <c r="H15" s="273">
        <v>668612</v>
      </c>
      <c r="I15" s="272">
        <v>0</v>
      </c>
      <c r="J15" s="272">
        <v>0</v>
      </c>
      <c r="K15" s="272">
        <v>0</v>
      </c>
      <c r="L15" s="274">
        <v>82.455600000000004</v>
      </c>
      <c r="M15" s="273">
        <v>18.5</v>
      </c>
      <c r="N15" s="275">
        <v>0</v>
      </c>
      <c r="O15" s="276">
        <v>1183</v>
      </c>
      <c r="P15" s="261">
        <f t="shared" si="0"/>
        <v>1183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1183</v>
      </c>
      <c r="W15" s="283">
        <f t="shared" si="10"/>
        <v>41777.254609999996</v>
      </c>
      <c r="Y15" s="281">
        <f t="shared" si="11"/>
        <v>10.37762656443876</v>
      </c>
      <c r="Z15" s="278">
        <f t="shared" si="12"/>
        <v>43.449046899992204</v>
      </c>
      <c r="AA15" s="279">
        <f t="shared" si="13"/>
        <v>41.181633749992876</v>
      </c>
      <c r="AE15" s="366" t="str">
        <f t="shared" si="3"/>
        <v>63823</v>
      </c>
      <c r="AF15" s="270"/>
      <c r="AG15" s="374"/>
      <c r="AH15" s="375"/>
      <c r="AI15" s="376">
        <f t="shared" si="4"/>
        <v>63823</v>
      </c>
      <c r="AJ15" s="377">
        <f t="shared" si="5"/>
        <v>63823</v>
      </c>
      <c r="AL15" s="370">
        <f t="shared" si="6"/>
        <v>0</v>
      </c>
      <c r="AM15" s="378">
        <f t="shared" si="6"/>
        <v>1183</v>
      </c>
      <c r="AN15" s="379">
        <f t="shared" si="7"/>
        <v>1183</v>
      </c>
      <c r="AO15" s="380">
        <f t="shared" si="8"/>
        <v>1</v>
      </c>
    </row>
    <row r="16" spans="1:41" x14ac:dyDescent="0.2">
      <c r="A16" s="270">
        <v>285</v>
      </c>
      <c r="B16" s="271">
        <v>0.375</v>
      </c>
      <c r="C16" s="272">
        <v>2013</v>
      </c>
      <c r="D16" s="272">
        <v>9</v>
      </c>
      <c r="E16" s="272">
        <v>14</v>
      </c>
      <c r="F16" s="273">
        <v>65006</v>
      </c>
      <c r="G16" s="272">
        <v>0</v>
      </c>
      <c r="H16" s="273">
        <v>668792</v>
      </c>
      <c r="I16" s="272">
        <v>0</v>
      </c>
      <c r="J16" s="272">
        <v>0</v>
      </c>
      <c r="K16" s="272">
        <v>0</v>
      </c>
      <c r="L16" s="274">
        <v>84.030900000000003</v>
      </c>
      <c r="M16" s="273">
        <v>15.9</v>
      </c>
      <c r="N16" s="275">
        <v>0</v>
      </c>
      <c r="O16" s="276">
        <v>0</v>
      </c>
      <c r="P16" s="261">
        <f t="shared" si="0"/>
        <v>0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0</v>
      </c>
      <c r="W16" s="283">
        <f t="shared" si="10"/>
        <v>0</v>
      </c>
      <c r="Y16" s="281">
        <f t="shared" si="11"/>
        <v>0</v>
      </c>
      <c r="Z16" s="278">
        <f t="shared" si="12"/>
        <v>0</v>
      </c>
      <c r="AA16" s="279">
        <f t="shared" si="13"/>
        <v>0</v>
      </c>
      <c r="AE16" s="366" t="str">
        <f t="shared" si="3"/>
        <v>65006</v>
      </c>
      <c r="AF16" s="270"/>
      <c r="AG16" s="374"/>
      <c r="AH16" s="375"/>
      <c r="AI16" s="376">
        <f t="shared" si="4"/>
        <v>65006</v>
      </c>
      <c r="AJ16" s="377">
        <f t="shared" si="5"/>
        <v>65006</v>
      </c>
      <c r="AL16" s="370">
        <f t="shared" si="6"/>
        <v>0</v>
      </c>
      <c r="AM16" s="378">
        <f t="shared" si="6"/>
        <v>0</v>
      </c>
      <c r="AN16" s="379">
        <f t="shared" si="7"/>
        <v>0</v>
      </c>
      <c r="AO16" s="380" t="str">
        <f t="shared" si="8"/>
        <v/>
      </c>
    </row>
    <row r="17" spans="1:41" x14ac:dyDescent="0.2">
      <c r="A17" s="270">
        <v>285</v>
      </c>
      <c r="B17" s="271">
        <v>0.375</v>
      </c>
      <c r="C17" s="272">
        <v>2013</v>
      </c>
      <c r="D17" s="272">
        <v>9</v>
      </c>
      <c r="E17" s="272">
        <v>15</v>
      </c>
      <c r="F17" s="273">
        <v>65006</v>
      </c>
      <c r="G17" s="272">
        <v>0</v>
      </c>
      <c r="H17" s="273">
        <v>668792</v>
      </c>
      <c r="I17" s="272">
        <v>0</v>
      </c>
      <c r="J17" s="272">
        <v>0</v>
      </c>
      <c r="K17" s="272">
        <v>0</v>
      </c>
      <c r="L17" s="274">
        <v>88.375600000000006</v>
      </c>
      <c r="M17" s="273">
        <v>15.2</v>
      </c>
      <c r="N17" s="275">
        <v>0</v>
      </c>
      <c r="O17" s="276">
        <v>0</v>
      </c>
      <c r="P17" s="261">
        <f t="shared" si="0"/>
        <v>0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0</v>
      </c>
      <c r="W17" s="283">
        <f t="shared" si="10"/>
        <v>0</v>
      </c>
      <c r="Y17" s="281">
        <f t="shared" si="11"/>
        <v>0</v>
      </c>
      <c r="Z17" s="278">
        <f t="shared" si="12"/>
        <v>0</v>
      </c>
      <c r="AA17" s="279">
        <f t="shared" si="13"/>
        <v>0</v>
      </c>
      <c r="AE17" s="366" t="str">
        <f t="shared" si="3"/>
        <v>65006</v>
      </c>
      <c r="AF17" s="270"/>
      <c r="AG17" s="374"/>
      <c r="AH17" s="375"/>
      <c r="AI17" s="376">
        <f t="shared" si="4"/>
        <v>65006</v>
      </c>
      <c r="AJ17" s="377">
        <f t="shared" si="5"/>
        <v>65006</v>
      </c>
      <c r="AL17" s="370">
        <f t="shared" si="6"/>
        <v>0</v>
      </c>
      <c r="AM17" s="378">
        <f t="shared" si="6"/>
        <v>0</v>
      </c>
      <c r="AN17" s="379">
        <f t="shared" si="7"/>
        <v>0</v>
      </c>
      <c r="AO17" s="380" t="str">
        <f t="shared" si="8"/>
        <v/>
      </c>
    </row>
    <row r="18" spans="1:41" x14ac:dyDescent="0.2">
      <c r="A18" s="270">
        <v>285</v>
      </c>
      <c r="B18" s="271">
        <v>0.375</v>
      </c>
      <c r="C18" s="272">
        <v>2013</v>
      </c>
      <c r="D18" s="272">
        <v>9</v>
      </c>
      <c r="E18" s="272">
        <v>16</v>
      </c>
      <c r="F18" s="273">
        <v>65006</v>
      </c>
      <c r="G18" s="272">
        <v>0</v>
      </c>
      <c r="H18" s="273">
        <v>668792</v>
      </c>
      <c r="I18" s="272">
        <v>0</v>
      </c>
      <c r="J18" s="272">
        <v>0</v>
      </c>
      <c r="K18" s="272">
        <v>0</v>
      </c>
      <c r="L18" s="274">
        <v>89.465599999999995</v>
      </c>
      <c r="M18" s="273">
        <v>14.8</v>
      </c>
      <c r="N18" s="275">
        <v>0</v>
      </c>
      <c r="O18" s="276">
        <v>212</v>
      </c>
      <c r="P18" s="261">
        <f t="shared" si="0"/>
        <v>212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212</v>
      </c>
      <c r="W18" s="283">
        <f t="shared" si="10"/>
        <v>7486.7100399999999</v>
      </c>
      <c r="Y18" s="281">
        <f t="shared" si="11"/>
        <v>1.8700695918155064</v>
      </c>
      <c r="Z18" s="278">
        <f t="shared" si="12"/>
        <v>7.8296073670131632</v>
      </c>
      <c r="AA18" s="279">
        <f t="shared" si="13"/>
        <v>7.421014866833362</v>
      </c>
      <c r="AE18" s="366" t="str">
        <f t="shared" si="3"/>
        <v>65006</v>
      </c>
      <c r="AF18" s="270"/>
      <c r="AG18" s="374"/>
      <c r="AH18" s="375"/>
      <c r="AI18" s="376">
        <f t="shared" si="4"/>
        <v>65006</v>
      </c>
      <c r="AJ18" s="377">
        <f t="shared" si="5"/>
        <v>65006</v>
      </c>
      <c r="AL18" s="370">
        <f t="shared" si="6"/>
        <v>0</v>
      </c>
      <c r="AM18" s="378">
        <f t="shared" si="6"/>
        <v>212</v>
      </c>
      <c r="AN18" s="379">
        <f t="shared" si="7"/>
        <v>212</v>
      </c>
      <c r="AO18" s="380">
        <f t="shared" si="8"/>
        <v>1</v>
      </c>
    </row>
    <row r="19" spans="1:41" x14ac:dyDescent="0.2">
      <c r="A19" s="270">
        <v>285</v>
      </c>
      <c r="B19" s="271">
        <v>0.375</v>
      </c>
      <c r="C19" s="272">
        <v>2013</v>
      </c>
      <c r="D19" s="272">
        <v>9</v>
      </c>
      <c r="E19" s="272">
        <v>17</v>
      </c>
      <c r="F19" s="273">
        <v>65218</v>
      </c>
      <c r="G19" s="272">
        <v>0</v>
      </c>
      <c r="H19" s="273">
        <v>668824</v>
      </c>
      <c r="I19" s="272">
        <v>0</v>
      </c>
      <c r="J19" s="272">
        <v>0</v>
      </c>
      <c r="K19" s="272">
        <v>0</v>
      </c>
      <c r="L19" s="274">
        <v>88.048900000000003</v>
      </c>
      <c r="M19" s="273">
        <v>16.3</v>
      </c>
      <c r="N19" s="275">
        <v>0</v>
      </c>
      <c r="O19" s="276">
        <v>2306</v>
      </c>
      <c r="P19" s="261">
        <f t="shared" si="0"/>
        <v>2306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2306</v>
      </c>
      <c r="W19" s="283">
        <f t="shared" si="10"/>
        <v>81435.629019999993</v>
      </c>
      <c r="Y19" s="281">
        <f t="shared" si="11"/>
        <v>20.341417352483763</v>
      </c>
      <c r="Z19" s="278">
        <f t="shared" si="12"/>
        <v>85.165446171379031</v>
      </c>
      <c r="AA19" s="279">
        <f t="shared" si="13"/>
        <v>80.721039070366658</v>
      </c>
      <c r="AE19" s="366" t="str">
        <f t="shared" si="3"/>
        <v>65218</v>
      </c>
      <c r="AF19" s="270"/>
      <c r="AG19" s="374"/>
      <c r="AH19" s="375"/>
      <c r="AI19" s="376">
        <f t="shared" si="4"/>
        <v>65218</v>
      </c>
      <c r="AJ19" s="377">
        <f t="shared" si="5"/>
        <v>65218</v>
      </c>
      <c r="AL19" s="370">
        <f t="shared" si="6"/>
        <v>0</v>
      </c>
      <c r="AM19" s="378">
        <f t="shared" si="6"/>
        <v>2306</v>
      </c>
      <c r="AN19" s="379">
        <f t="shared" si="7"/>
        <v>2306</v>
      </c>
      <c r="AO19" s="380">
        <f t="shared" si="8"/>
        <v>1</v>
      </c>
    </row>
    <row r="20" spans="1:41" x14ac:dyDescent="0.2">
      <c r="A20" s="270">
        <v>285</v>
      </c>
      <c r="B20" s="271">
        <v>0.375</v>
      </c>
      <c r="C20" s="272">
        <v>2013</v>
      </c>
      <c r="D20" s="272">
        <v>9</v>
      </c>
      <c r="E20" s="272">
        <v>18</v>
      </c>
      <c r="F20" s="273">
        <v>67524</v>
      </c>
      <c r="G20" s="272">
        <v>0</v>
      </c>
      <c r="H20" s="273">
        <v>669175</v>
      </c>
      <c r="I20" s="272">
        <v>0</v>
      </c>
      <c r="J20" s="272">
        <v>0</v>
      </c>
      <c r="K20" s="272">
        <v>0</v>
      </c>
      <c r="L20" s="274">
        <v>82.983900000000006</v>
      </c>
      <c r="M20" s="273">
        <v>19</v>
      </c>
      <c r="N20" s="275">
        <v>0</v>
      </c>
      <c r="O20" s="276">
        <v>2307</v>
      </c>
      <c r="P20" s="261">
        <f t="shared" si="0"/>
        <v>2307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2307</v>
      </c>
      <c r="W20" s="283">
        <f t="shared" si="10"/>
        <v>81470.94369</v>
      </c>
      <c r="Y20" s="281">
        <f t="shared" si="11"/>
        <v>20.350238435464025</v>
      </c>
      <c r="Z20" s="278">
        <f t="shared" si="12"/>
        <v>85.202378281600787</v>
      </c>
      <c r="AA20" s="279">
        <f t="shared" si="13"/>
        <v>80.756043857474367</v>
      </c>
      <c r="AE20" s="366" t="str">
        <f t="shared" si="3"/>
        <v>67524</v>
      </c>
      <c r="AF20" s="270"/>
      <c r="AG20" s="374"/>
      <c r="AH20" s="375"/>
      <c r="AI20" s="376">
        <f t="shared" si="4"/>
        <v>67524</v>
      </c>
      <c r="AJ20" s="377">
        <f t="shared" si="5"/>
        <v>67524</v>
      </c>
      <c r="AL20" s="370">
        <f t="shared" si="6"/>
        <v>0</v>
      </c>
      <c r="AM20" s="378">
        <f t="shared" si="6"/>
        <v>2307</v>
      </c>
      <c r="AN20" s="379">
        <f t="shared" si="7"/>
        <v>2307</v>
      </c>
      <c r="AO20" s="380">
        <f t="shared" si="8"/>
        <v>1</v>
      </c>
    </row>
    <row r="21" spans="1:41" x14ac:dyDescent="0.2">
      <c r="A21" s="270">
        <v>285</v>
      </c>
      <c r="B21" s="271">
        <v>0.375</v>
      </c>
      <c r="C21" s="272">
        <v>2013</v>
      </c>
      <c r="D21" s="272">
        <v>9</v>
      </c>
      <c r="E21" s="272">
        <v>19</v>
      </c>
      <c r="F21" s="273">
        <v>69831</v>
      </c>
      <c r="G21" s="272">
        <v>0</v>
      </c>
      <c r="H21" s="273">
        <v>669525</v>
      </c>
      <c r="I21" s="272">
        <v>0</v>
      </c>
      <c r="J21" s="272">
        <v>0</v>
      </c>
      <c r="K21" s="272">
        <v>0</v>
      </c>
      <c r="L21" s="274">
        <v>82.941500000000005</v>
      </c>
      <c r="M21" s="273">
        <v>17.899999999999999</v>
      </c>
      <c r="N21" s="275">
        <v>0</v>
      </c>
      <c r="O21" s="276">
        <v>2649</v>
      </c>
      <c r="P21" s="261">
        <f t="shared" si="0"/>
        <v>2649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2649</v>
      </c>
      <c r="W21" s="283">
        <f t="shared" si="10"/>
        <v>93548.560830000002</v>
      </c>
      <c r="Y21" s="281">
        <f t="shared" si="11"/>
        <v>23.367048814713566</v>
      </c>
      <c r="Z21" s="278">
        <f t="shared" si="12"/>
        <v>97.833159977442776</v>
      </c>
      <c r="AA21" s="279">
        <f t="shared" si="13"/>
        <v>92.727681048309321</v>
      </c>
      <c r="AE21" s="366" t="str">
        <f t="shared" si="3"/>
        <v>69831</v>
      </c>
      <c r="AF21" s="270"/>
      <c r="AG21" s="374"/>
      <c r="AH21" s="375"/>
      <c r="AI21" s="376">
        <f t="shared" si="4"/>
        <v>69831</v>
      </c>
      <c r="AJ21" s="377">
        <f t="shared" si="5"/>
        <v>69831</v>
      </c>
      <c r="AL21" s="370">
        <f t="shared" si="6"/>
        <v>88269</v>
      </c>
      <c r="AM21" s="378">
        <f t="shared" si="6"/>
        <v>2649</v>
      </c>
      <c r="AN21" s="379">
        <f t="shared" si="7"/>
        <v>-85620</v>
      </c>
      <c r="AO21" s="380">
        <f t="shared" si="8"/>
        <v>-32.32163080407701</v>
      </c>
    </row>
    <row r="22" spans="1:41" x14ac:dyDescent="0.2">
      <c r="A22" s="270">
        <v>285</v>
      </c>
      <c r="B22" s="271">
        <v>0.375</v>
      </c>
      <c r="C22" s="272">
        <v>2013</v>
      </c>
      <c r="D22" s="272">
        <v>9</v>
      </c>
      <c r="E22" s="272">
        <v>20</v>
      </c>
      <c r="F22" s="273">
        <v>72480</v>
      </c>
      <c r="G22" s="272">
        <v>0</v>
      </c>
      <c r="H22" s="273">
        <v>669927</v>
      </c>
      <c r="I22" s="272">
        <v>0</v>
      </c>
      <c r="J22" s="272">
        <v>0</v>
      </c>
      <c r="K22" s="272">
        <v>0</v>
      </c>
      <c r="L22" s="274">
        <v>82.854600000000005</v>
      </c>
      <c r="M22" s="273">
        <v>19.5</v>
      </c>
      <c r="N22" s="275">
        <v>0</v>
      </c>
      <c r="O22" s="276">
        <v>1676</v>
      </c>
      <c r="P22" s="261">
        <f t="shared" si="0"/>
        <v>1676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1676</v>
      </c>
      <c r="W22" s="283">
        <f t="shared" si="10"/>
        <v>59187.386919999997</v>
      </c>
      <c r="Y22" s="281">
        <f t="shared" si="11"/>
        <v>14.784135074918813</v>
      </c>
      <c r="Z22" s="278">
        <f t="shared" si="12"/>
        <v>61.898216731670097</v>
      </c>
      <c r="AA22" s="279">
        <f t="shared" si="13"/>
        <v>58.668023192512806</v>
      </c>
      <c r="AE22" s="366" t="str">
        <f t="shared" si="3"/>
        <v>72480</v>
      </c>
      <c r="AF22" s="270">
        <v>285</v>
      </c>
      <c r="AG22" s="374">
        <v>1</v>
      </c>
      <c r="AH22" s="375">
        <v>88269</v>
      </c>
      <c r="AI22" s="376">
        <f t="shared" si="4"/>
        <v>72480</v>
      </c>
      <c r="AJ22" s="377">
        <f t="shared" si="5"/>
        <v>-15789</v>
      </c>
      <c r="AL22" s="370">
        <f t="shared" si="6"/>
        <v>-14114</v>
      </c>
      <c r="AM22" s="378">
        <f t="shared" si="6"/>
        <v>1676</v>
      </c>
      <c r="AN22" s="379">
        <f t="shared" si="7"/>
        <v>15790</v>
      </c>
      <c r="AO22" s="380">
        <f t="shared" si="8"/>
        <v>9.4212410501193311</v>
      </c>
    </row>
    <row r="23" spans="1:41" x14ac:dyDescent="0.2">
      <c r="A23" s="270">
        <v>285</v>
      </c>
      <c r="B23" s="271">
        <v>0.375</v>
      </c>
      <c r="C23" s="272">
        <v>2013</v>
      </c>
      <c r="D23" s="272">
        <v>9</v>
      </c>
      <c r="E23" s="272">
        <v>21</v>
      </c>
      <c r="F23" s="273">
        <v>74156</v>
      </c>
      <c r="G23" s="272">
        <v>0</v>
      </c>
      <c r="H23" s="273">
        <v>670181</v>
      </c>
      <c r="I23" s="272">
        <v>0</v>
      </c>
      <c r="J23" s="272">
        <v>0</v>
      </c>
      <c r="K23" s="272">
        <v>0</v>
      </c>
      <c r="L23" s="274">
        <v>84.0017</v>
      </c>
      <c r="M23" s="273">
        <v>18.600000000000001</v>
      </c>
      <c r="N23" s="275">
        <v>0</v>
      </c>
      <c r="O23" s="276">
        <v>0</v>
      </c>
      <c r="P23" s="261">
        <f t="shared" si="0"/>
        <v>0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0</v>
      </c>
      <c r="W23" s="283">
        <f t="shared" si="10"/>
        <v>0</v>
      </c>
      <c r="Y23" s="281">
        <f t="shared" si="11"/>
        <v>0</v>
      </c>
      <c r="Z23" s="278">
        <f t="shared" si="12"/>
        <v>0</v>
      </c>
      <c r="AA23" s="279">
        <f t="shared" si="13"/>
        <v>0</v>
      </c>
      <c r="AE23" s="366" t="str">
        <f t="shared" si="3"/>
        <v>74156</v>
      </c>
      <c r="AF23" s="270">
        <v>285</v>
      </c>
      <c r="AG23" s="374">
        <v>21</v>
      </c>
      <c r="AH23" s="375">
        <v>74155</v>
      </c>
      <c r="AI23" s="376">
        <f t="shared" si="4"/>
        <v>74156</v>
      </c>
      <c r="AJ23" s="377">
        <f t="shared" si="5"/>
        <v>1</v>
      </c>
      <c r="AL23" s="370">
        <f t="shared" si="6"/>
        <v>0</v>
      </c>
      <c r="AM23" s="378">
        <f t="shared" si="6"/>
        <v>0</v>
      </c>
      <c r="AN23" s="379">
        <f t="shared" si="7"/>
        <v>0</v>
      </c>
      <c r="AO23" s="380" t="str">
        <f t="shared" si="8"/>
        <v/>
      </c>
    </row>
    <row r="24" spans="1:41" x14ac:dyDescent="0.2">
      <c r="A24" s="270">
        <v>285</v>
      </c>
      <c r="B24" s="271">
        <v>0.375</v>
      </c>
      <c r="C24" s="272">
        <v>2013</v>
      </c>
      <c r="D24" s="272">
        <v>9</v>
      </c>
      <c r="E24" s="272">
        <v>22</v>
      </c>
      <c r="F24" s="273">
        <v>74156</v>
      </c>
      <c r="G24" s="272">
        <v>0</v>
      </c>
      <c r="H24" s="273">
        <v>670181</v>
      </c>
      <c r="I24" s="272">
        <v>0</v>
      </c>
      <c r="J24" s="272">
        <v>0</v>
      </c>
      <c r="K24" s="272">
        <v>0</v>
      </c>
      <c r="L24" s="274">
        <v>88.5886</v>
      </c>
      <c r="M24" s="273">
        <v>18.600000000000001</v>
      </c>
      <c r="N24" s="275">
        <v>0</v>
      </c>
      <c r="O24" s="276">
        <v>1071</v>
      </c>
      <c r="P24" s="261">
        <f t="shared" si="0"/>
        <v>1071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1071</v>
      </c>
      <c r="W24" s="283">
        <f t="shared" si="10"/>
        <v>37822.011570000002</v>
      </c>
      <c r="Y24" s="281">
        <f t="shared" si="11"/>
        <v>9.4473798718604129</v>
      </c>
      <c r="Z24" s="278">
        <f t="shared" si="12"/>
        <v>39.554290047505177</v>
      </c>
      <c r="AA24" s="279">
        <f t="shared" si="13"/>
        <v>37.490126992351563</v>
      </c>
      <c r="AE24" s="366" t="str">
        <f t="shared" si="3"/>
        <v>74156</v>
      </c>
      <c r="AF24" s="270">
        <v>285</v>
      </c>
      <c r="AG24" s="374">
        <v>22</v>
      </c>
      <c r="AH24" s="375">
        <v>74155</v>
      </c>
      <c r="AI24" s="376">
        <f t="shared" si="4"/>
        <v>74156</v>
      </c>
      <c r="AJ24" s="377">
        <f t="shared" si="5"/>
        <v>1</v>
      </c>
      <c r="AL24" s="370">
        <f t="shared" si="6"/>
        <v>1067</v>
      </c>
      <c r="AM24" s="378">
        <f t="shared" si="6"/>
        <v>1071</v>
      </c>
      <c r="AN24" s="379">
        <f t="shared" si="7"/>
        <v>4</v>
      </c>
      <c r="AO24" s="380">
        <f t="shared" si="8"/>
        <v>3.7348272642390291E-3</v>
      </c>
    </row>
    <row r="25" spans="1:41" x14ac:dyDescent="0.2">
      <c r="A25" s="270">
        <v>285</v>
      </c>
      <c r="B25" s="271">
        <v>0.375</v>
      </c>
      <c r="C25" s="272">
        <v>2013</v>
      </c>
      <c r="D25" s="272">
        <v>9</v>
      </c>
      <c r="E25" s="272">
        <v>23</v>
      </c>
      <c r="F25" s="273">
        <v>75227</v>
      </c>
      <c r="G25" s="272">
        <v>0</v>
      </c>
      <c r="H25" s="273">
        <v>670342</v>
      </c>
      <c r="I25" s="272">
        <v>0</v>
      </c>
      <c r="J25" s="272">
        <v>0</v>
      </c>
      <c r="K25" s="272">
        <v>0</v>
      </c>
      <c r="L25" s="274">
        <v>85.713999999999999</v>
      </c>
      <c r="M25" s="273">
        <v>21</v>
      </c>
      <c r="N25" s="275">
        <v>0</v>
      </c>
      <c r="O25" s="276">
        <v>2864</v>
      </c>
      <c r="P25" s="261">
        <f t="shared" si="0"/>
        <v>2864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2864</v>
      </c>
      <c r="W25" s="283">
        <f t="shared" si="10"/>
        <v>101141.21488</v>
      </c>
      <c r="Y25" s="281">
        <f t="shared" si="11"/>
        <v>25.26358165546986</v>
      </c>
      <c r="Z25" s="278">
        <f t="shared" si="12"/>
        <v>105.77356367512122</v>
      </c>
      <c r="AA25" s="279">
        <f t="shared" si="13"/>
        <v>100.25371027646578</v>
      </c>
      <c r="AE25" s="366" t="str">
        <f t="shared" si="3"/>
        <v>75227</v>
      </c>
      <c r="AF25" s="270">
        <v>285</v>
      </c>
      <c r="AG25" s="374">
        <v>23</v>
      </c>
      <c r="AH25" s="375">
        <v>75222</v>
      </c>
      <c r="AI25" s="376">
        <f t="shared" si="4"/>
        <v>75227</v>
      </c>
      <c r="AJ25" s="377">
        <f t="shared" si="5"/>
        <v>5</v>
      </c>
      <c r="AL25" s="370">
        <f t="shared" si="6"/>
        <v>-75222</v>
      </c>
      <c r="AM25" s="378">
        <f t="shared" si="6"/>
        <v>2864</v>
      </c>
      <c r="AN25" s="379">
        <f t="shared" si="7"/>
        <v>78086</v>
      </c>
      <c r="AO25" s="380">
        <f t="shared" si="8"/>
        <v>27.264664804469273</v>
      </c>
    </row>
    <row r="26" spans="1:41" x14ac:dyDescent="0.2">
      <c r="A26" s="270">
        <v>285</v>
      </c>
      <c r="B26" s="271">
        <v>0.375</v>
      </c>
      <c r="C26" s="272">
        <v>2013</v>
      </c>
      <c r="D26" s="272">
        <v>9</v>
      </c>
      <c r="E26" s="272">
        <v>24</v>
      </c>
      <c r="F26" s="273">
        <v>78091</v>
      </c>
      <c r="G26" s="272">
        <v>0</v>
      </c>
      <c r="H26" s="273">
        <v>670780</v>
      </c>
      <c r="I26" s="272">
        <v>0</v>
      </c>
      <c r="J26" s="272">
        <v>0</v>
      </c>
      <c r="K26" s="272">
        <v>0</v>
      </c>
      <c r="L26" s="274">
        <v>82.645600000000002</v>
      </c>
      <c r="M26" s="273">
        <v>19.100000000000001</v>
      </c>
      <c r="N26" s="275">
        <v>0</v>
      </c>
      <c r="O26" s="276">
        <v>2919</v>
      </c>
      <c r="P26" s="261">
        <f t="shared" si="0"/>
        <v>2919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2919</v>
      </c>
      <c r="W26" s="283">
        <f t="shared" si="10"/>
        <v>103083.52172999999</v>
      </c>
      <c r="Y26" s="281">
        <f t="shared" si="11"/>
        <v>25.748741219384261</v>
      </c>
      <c r="Z26" s="278">
        <f t="shared" si="12"/>
        <v>107.80482973731803</v>
      </c>
      <c r="AA26" s="279">
        <f t="shared" si="13"/>
        <v>102.17897356738953</v>
      </c>
      <c r="AE26" s="366" t="str">
        <f t="shared" si="3"/>
        <v>78091</v>
      </c>
      <c r="AF26" s="270"/>
      <c r="AG26" s="374"/>
      <c r="AH26" s="375"/>
      <c r="AI26" s="376">
        <f t="shared" si="4"/>
        <v>78091</v>
      </c>
      <c r="AJ26" s="377">
        <f t="shared" si="5"/>
        <v>78091</v>
      </c>
      <c r="AL26" s="370">
        <f t="shared" si="6"/>
        <v>81006</v>
      </c>
      <c r="AM26" s="378">
        <f t="shared" si="6"/>
        <v>2919</v>
      </c>
      <c r="AN26" s="379">
        <f t="shared" si="7"/>
        <v>-78087</v>
      </c>
      <c r="AO26" s="380">
        <f t="shared" si="8"/>
        <v>-26.751284686536486</v>
      </c>
    </row>
    <row r="27" spans="1:41" x14ac:dyDescent="0.2">
      <c r="A27" s="270">
        <v>285</v>
      </c>
      <c r="B27" s="271">
        <v>0.375</v>
      </c>
      <c r="C27" s="272">
        <v>2013</v>
      </c>
      <c r="D27" s="272">
        <v>9</v>
      </c>
      <c r="E27" s="272">
        <v>25</v>
      </c>
      <c r="F27" s="273">
        <v>81010</v>
      </c>
      <c r="G27" s="272">
        <v>0</v>
      </c>
      <c r="H27" s="273">
        <v>671224</v>
      </c>
      <c r="I27" s="272">
        <v>0</v>
      </c>
      <c r="J27" s="272">
        <v>0</v>
      </c>
      <c r="K27" s="272">
        <v>0</v>
      </c>
      <c r="L27" s="274">
        <v>82.5685</v>
      </c>
      <c r="M27" s="273">
        <v>19.2</v>
      </c>
      <c r="N27" s="275">
        <v>0</v>
      </c>
      <c r="O27" s="276">
        <v>3188</v>
      </c>
      <c r="P27" s="261">
        <f t="shared" si="0"/>
        <v>3188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3188</v>
      </c>
      <c r="W27" s="283">
        <f t="shared" si="10"/>
        <v>112583.16795999999</v>
      </c>
      <c r="Y27" s="281">
        <f t="shared" si="11"/>
        <v>28.12161254107469</v>
      </c>
      <c r="Z27" s="278">
        <f t="shared" si="12"/>
        <v>117.73956738697152</v>
      </c>
      <c r="AA27" s="279">
        <f t="shared" si="13"/>
        <v>111.59526129936206</v>
      </c>
      <c r="AE27" s="366" t="str">
        <f t="shared" si="3"/>
        <v>81010</v>
      </c>
      <c r="AF27" s="270">
        <v>285</v>
      </c>
      <c r="AG27" s="374">
        <v>25</v>
      </c>
      <c r="AH27" s="375">
        <v>81006</v>
      </c>
      <c r="AI27" s="376">
        <f t="shared" si="4"/>
        <v>81010</v>
      </c>
      <c r="AJ27" s="377">
        <f t="shared" si="5"/>
        <v>4</v>
      </c>
      <c r="AL27" s="370">
        <f t="shared" si="6"/>
        <v>3190</v>
      </c>
      <c r="AM27" s="378">
        <f t="shared" si="6"/>
        <v>3188</v>
      </c>
      <c r="AN27" s="379">
        <f t="shared" si="7"/>
        <v>-2</v>
      </c>
      <c r="AO27" s="380">
        <f t="shared" si="8"/>
        <v>-6.2735257214554575E-4</v>
      </c>
    </row>
    <row r="28" spans="1:41" x14ac:dyDescent="0.2">
      <c r="A28" s="270">
        <v>285</v>
      </c>
      <c r="B28" s="271">
        <v>0.375</v>
      </c>
      <c r="C28" s="272">
        <v>2013</v>
      </c>
      <c r="D28" s="272">
        <v>9</v>
      </c>
      <c r="E28" s="272">
        <v>26</v>
      </c>
      <c r="F28" s="273">
        <v>84198</v>
      </c>
      <c r="G28" s="272">
        <v>0</v>
      </c>
      <c r="H28" s="273">
        <v>671708</v>
      </c>
      <c r="I28" s="272">
        <v>0</v>
      </c>
      <c r="J28" s="272">
        <v>0</v>
      </c>
      <c r="K28" s="272">
        <v>0</v>
      </c>
      <c r="L28" s="274">
        <v>82.583200000000005</v>
      </c>
      <c r="M28" s="273">
        <v>19</v>
      </c>
      <c r="N28" s="275">
        <v>0</v>
      </c>
      <c r="O28" s="276">
        <v>2582</v>
      </c>
      <c r="P28" s="261">
        <f t="shared" si="0"/>
        <v>2582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2582</v>
      </c>
      <c r="W28" s="283">
        <f t="shared" si="10"/>
        <v>91182.477939999997</v>
      </c>
      <c r="Y28" s="281">
        <f t="shared" si="11"/>
        <v>22.776036255036026</v>
      </c>
      <c r="Z28" s="278">
        <f t="shared" si="12"/>
        <v>95.358708592584847</v>
      </c>
      <c r="AA28" s="279">
        <f t="shared" si="13"/>
        <v>90.382360312093112</v>
      </c>
      <c r="AE28" s="366" t="str">
        <f t="shared" si="3"/>
        <v>84198</v>
      </c>
      <c r="AF28" s="270">
        <v>285</v>
      </c>
      <c r="AG28" s="374">
        <v>26</v>
      </c>
      <c r="AH28" s="375">
        <v>84196</v>
      </c>
      <c r="AI28" s="376">
        <f t="shared" si="4"/>
        <v>84198</v>
      </c>
      <c r="AJ28" s="377">
        <f t="shared" si="5"/>
        <v>2</v>
      </c>
      <c r="AL28" s="370">
        <f t="shared" si="6"/>
        <v>2574</v>
      </c>
      <c r="AM28" s="378">
        <f t="shared" si="6"/>
        <v>2582</v>
      </c>
      <c r="AN28" s="379">
        <f t="shared" si="7"/>
        <v>8</v>
      </c>
      <c r="AO28" s="380">
        <f t="shared" si="8"/>
        <v>3.0983733539891559E-3</v>
      </c>
    </row>
    <row r="29" spans="1:41" x14ac:dyDescent="0.2">
      <c r="A29" s="270">
        <v>285</v>
      </c>
      <c r="B29" s="271">
        <v>0.375</v>
      </c>
      <c r="C29" s="272">
        <v>2013</v>
      </c>
      <c r="D29" s="272">
        <v>9</v>
      </c>
      <c r="E29" s="272">
        <v>27</v>
      </c>
      <c r="F29" s="273">
        <v>86780</v>
      </c>
      <c r="G29" s="272">
        <v>0</v>
      </c>
      <c r="H29" s="273">
        <v>672100</v>
      </c>
      <c r="I29" s="272">
        <v>0</v>
      </c>
      <c r="J29" s="272">
        <v>0</v>
      </c>
      <c r="K29" s="272">
        <v>0</v>
      </c>
      <c r="L29" s="274">
        <v>83.047799999999995</v>
      </c>
      <c r="M29" s="273">
        <v>18.600000000000001</v>
      </c>
      <c r="N29" s="275">
        <v>0</v>
      </c>
      <c r="O29" s="276">
        <v>802</v>
      </c>
      <c r="P29" s="261">
        <f t="shared" si="0"/>
        <v>802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802</v>
      </c>
      <c r="W29" s="283">
        <f t="shared" si="10"/>
        <v>28322.36534</v>
      </c>
      <c r="Y29" s="281">
        <f t="shared" si="11"/>
        <v>7.0745085501699823</v>
      </c>
      <c r="Z29" s="278">
        <f t="shared" si="12"/>
        <v>29.619552397851685</v>
      </c>
      <c r="AA29" s="279">
        <f t="shared" si="13"/>
        <v>28.073839260379039</v>
      </c>
      <c r="AE29" s="366" t="str">
        <f t="shared" si="3"/>
        <v>86780</v>
      </c>
      <c r="AF29" s="270">
        <v>285</v>
      </c>
      <c r="AG29" s="374">
        <v>27</v>
      </c>
      <c r="AH29" s="375">
        <v>86770</v>
      </c>
      <c r="AI29" s="376">
        <f t="shared" si="4"/>
        <v>86780</v>
      </c>
      <c r="AJ29" s="377">
        <f t="shared" si="5"/>
        <v>10</v>
      </c>
      <c r="AL29" s="370">
        <f t="shared" si="6"/>
        <v>810</v>
      </c>
      <c r="AM29" s="378">
        <f t="shared" si="6"/>
        <v>802</v>
      </c>
      <c r="AN29" s="379">
        <f t="shared" si="7"/>
        <v>-8</v>
      </c>
      <c r="AO29" s="380">
        <f t="shared" si="8"/>
        <v>-9.9750623441396506E-3</v>
      </c>
    </row>
    <row r="30" spans="1:41" x14ac:dyDescent="0.2">
      <c r="A30" s="270">
        <v>285</v>
      </c>
      <c r="B30" s="271">
        <v>0.375</v>
      </c>
      <c r="C30" s="272">
        <v>2013</v>
      </c>
      <c r="D30" s="272">
        <v>9</v>
      </c>
      <c r="E30" s="272">
        <v>28</v>
      </c>
      <c r="F30" s="273">
        <v>87582</v>
      </c>
      <c r="G30" s="272">
        <v>0</v>
      </c>
      <c r="H30" s="273">
        <v>672222</v>
      </c>
      <c r="I30" s="272">
        <v>0</v>
      </c>
      <c r="J30" s="272">
        <v>0</v>
      </c>
      <c r="K30" s="272">
        <v>0</v>
      </c>
      <c r="L30" s="274">
        <v>84.802599999999998</v>
      </c>
      <c r="M30" s="273">
        <v>17.399999999999999</v>
      </c>
      <c r="N30" s="275">
        <v>0</v>
      </c>
      <c r="O30" s="276">
        <v>0</v>
      </c>
      <c r="P30" s="261">
        <f t="shared" si="0"/>
        <v>0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0</v>
      </c>
      <c r="W30" s="283">
        <f t="shared" si="10"/>
        <v>0</v>
      </c>
      <c r="Y30" s="281">
        <f t="shared" si="11"/>
        <v>0</v>
      </c>
      <c r="Z30" s="278">
        <f t="shared" si="12"/>
        <v>0</v>
      </c>
      <c r="AA30" s="279">
        <f t="shared" si="13"/>
        <v>0</v>
      </c>
      <c r="AE30" s="366" t="str">
        <f t="shared" si="3"/>
        <v>87582</v>
      </c>
      <c r="AF30" s="270">
        <v>285</v>
      </c>
      <c r="AG30" s="374">
        <v>28</v>
      </c>
      <c r="AH30" s="375">
        <v>87580</v>
      </c>
      <c r="AI30" s="376">
        <f t="shared" si="4"/>
        <v>87582</v>
      </c>
      <c r="AJ30" s="377">
        <f t="shared" si="5"/>
        <v>2</v>
      </c>
      <c r="AL30" s="370">
        <f t="shared" si="6"/>
        <v>0</v>
      </c>
      <c r="AM30" s="378">
        <f t="shared" si="6"/>
        <v>0</v>
      </c>
      <c r="AN30" s="379">
        <f t="shared" si="7"/>
        <v>0</v>
      </c>
      <c r="AO30" s="380" t="str">
        <f t="shared" si="8"/>
        <v/>
      </c>
    </row>
    <row r="31" spans="1:41" x14ac:dyDescent="0.2">
      <c r="A31" s="270">
        <v>285</v>
      </c>
      <c r="B31" s="271">
        <v>0.375</v>
      </c>
      <c r="C31" s="272">
        <v>2013</v>
      </c>
      <c r="D31" s="272">
        <v>9</v>
      </c>
      <c r="E31" s="272">
        <v>29</v>
      </c>
      <c r="F31" s="273">
        <v>87582</v>
      </c>
      <c r="G31" s="272">
        <v>0</v>
      </c>
      <c r="H31" s="273">
        <v>672222</v>
      </c>
      <c r="I31" s="272">
        <v>0</v>
      </c>
      <c r="J31" s="272">
        <v>0</v>
      </c>
      <c r="K31" s="272">
        <v>0</v>
      </c>
      <c r="L31" s="274">
        <v>88.735500000000002</v>
      </c>
      <c r="M31" s="273">
        <v>19</v>
      </c>
      <c r="N31" s="275">
        <v>0</v>
      </c>
      <c r="O31" s="276">
        <v>0</v>
      </c>
      <c r="P31" s="261">
        <f t="shared" si="0"/>
        <v>0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0</v>
      </c>
      <c r="W31" s="283">
        <f t="shared" si="10"/>
        <v>0</v>
      </c>
      <c r="Y31" s="281">
        <f t="shared" si="11"/>
        <v>0</v>
      </c>
      <c r="Z31" s="278">
        <f t="shared" si="12"/>
        <v>0</v>
      </c>
      <c r="AA31" s="279">
        <f t="shared" si="13"/>
        <v>0</v>
      </c>
      <c r="AE31" s="366" t="str">
        <f t="shared" si="3"/>
        <v>87582</v>
      </c>
      <c r="AF31" s="270">
        <v>285</v>
      </c>
      <c r="AG31" s="374">
        <v>29</v>
      </c>
      <c r="AH31" s="375">
        <v>87580</v>
      </c>
      <c r="AI31" s="376">
        <f t="shared" si="4"/>
        <v>87582</v>
      </c>
      <c r="AJ31" s="377">
        <f t="shared" si="5"/>
        <v>2</v>
      </c>
      <c r="AL31" s="370">
        <f t="shared" si="6"/>
        <v>0</v>
      </c>
      <c r="AM31" s="378">
        <f t="shared" si="6"/>
        <v>0</v>
      </c>
      <c r="AN31" s="379">
        <f t="shared" si="7"/>
        <v>0</v>
      </c>
      <c r="AO31" s="380" t="str">
        <f t="shared" si="8"/>
        <v/>
      </c>
    </row>
    <row r="32" spans="1:41" x14ac:dyDescent="0.2">
      <c r="A32" s="270">
        <v>285</v>
      </c>
      <c r="B32" s="271">
        <v>0.375</v>
      </c>
      <c r="C32" s="272">
        <v>2013</v>
      </c>
      <c r="D32" s="272">
        <v>9</v>
      </c>
      <c r="E32" s="272">
        <v>30</v>
      </c>
      <c r="F32" s="273">
        <v>87582</v>
      </c>
      <c r="G32" s="272">
        <v>0</v>
      </c>
      <c r="H32" s="273">
        <v>672222</v>
      </c>
      <c r="I32" s="272">
        <v>0</v>
      </c>
      <c r="J32" s="272">
        <v>0</v>
      </c>
      <c r="K32" s="272">
        <v>0</v>
      </c>
      <c r="L32" s="274">
        <v>87.083500000000001</v>
      </c>
      <c r="M32" s="273">
        <v>18.2</v>
      </c>
      <c r="N32" s="275">
        <v>0</v>
      </c>
      <c r="O32" s="276">
        <v>687</v>
      </c>
      <c r="P32" s="261">
        <f t="shared" si="0"/>
        <v>687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687</v>
      </c>
      <c r="W32" s="283">
        <f t="shared" si="10"/>
        <v>24261.17829</v>
      </c>
      <c r="Y32" s="281">
        <f t="shared" si="11"/>
        <v>6.0600840074398725</v>
      </c>
      <c r="Z32" s="278">
        <f t="shared" si="12"/>
        <v>25.372359722349259</v>
      </c>
      <c r="AA32" s="279">
        <f t="shared" si="13"/>
        <v>24.048288742993016</v>
      </c>
      <c r="AE32" s="366" t="str">
        <f t="shared" si="3"/>
        <v>87582</v>
      </c>
      <c r="AF32" s="270">
        <v>285</v>
      </c>
      <c r="AG32" s="374">
        <v>30</v>
      </c>
      <c r="AH32" s="375">
        <v>87580</v>
      </c>
      <c r="AI32" s="376">
        <f t="shared" si="4"/>
        <v>87582</v>
      </c>
      <c r="AJ32" s="377">
        <f t="shared" si="5"/>
        <v>2</v>
      </c>
      <c r="AL32" s="370">
        <f t="shared" si="6"/>
        <v>-87580</v>
      </c>
      <c r="AM32" s="378">
        <f t="shared" si="6"/>
        <v>687</v>
      </c>
      <c r="AN32" s="379">
        <f t="shared" si="7"/>
        <v>88267</v>
      </c>
      <c r="AO32" s="380">
        <f t="shared" si="8"/>
        <v>128.48180494905387</v>
      </c>
    </row>
    <row r="33" spans="1:41" ht="13.5" thickBot="1" x14ac:dyDescent="0.25">
      <c r="A33" s="270">
        <v>285</v>
      </c>
      <c r="B33" s="271">
        <v>0.375</v>
      </c>
      <c r="C33" s="272">
        <v>2013</v>
      </c>
      <c r="D33" s="272">
        <v>10</v>
      </c>
      <c r="E33" s="272">
        <v>1</v>
      </c>
      <c r="F33" s="273">
        <v>88269</v>
      </c>
      <c r="G33" s="272">
        <v>0</v>
      </c>
      <c r="H33" s="273">
        <v>672222</v>
      </c>
      <c r="I33" s="272">
        <v>0</v>
      </c>
      <c r="J33" s="272">
        <v>0</v>
      </c>
      <c r="K33" s="272">
        <v>0</v>
      </c>
      <c r="L33" s="274">
        <v>87.083500000000001</v>
      </c>
      <c r="M33" s="273">
        <v>18.2</v>
      </c>
      <c r="N33" s="275">
        <v>0</v>
      </c>
      <c r="O33" s="276">
        <v>0</v>
      </c>
      <c r="P33" s="261">
        <f t="shared" si="0"/>
        <v>-88269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88269</v>
      </c>
      <c r="AF33" s="270"/>
      <c r="AG33" s="374"/>
      <c r="AH33" s="375"/>
      <c r="AI33" s="376">
        <f t="shared" si="4"/>
        <v>88269</v>
      </c>
      <c r="AJ33" s="377">
        <f t="shared" si="5"/>
        <v>88269</v>
      </c>
      <c r="AL33" s="370">
        <f t="shared" si="6"/>
        <v>0</v>
      </c>
      <c r="AM33" s="381">
        <f t="shared" si="6"/>
        <v>-88269</v>
      </c>
      <c r="AN33" s="379">
        <f t="shared" si="7"/>
        <v>-88269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89.465599999999995</v>
      </c>
      <c r="M36" s="303">
        <f>MAX(M3:M34)</f>
        <v>21</v>
      </c>
      <c r="N36" s="301" t="s">
        <v>29</v>
      </c>
      <c r="O36" s="303">
        <f>SUM(O3:O33)</f>
        <v>49854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49854</v>
      </c>
      <c r="W36" s="307">
        <f>SUM(W3:W33)</f>
        <v>1760577.5581799999</v>
      </c>
      <c r="Y36" s="308">
        <f>SUM(Y3:Y33)</f>
        <v>437.68121740321004</v>
      </c>
      <c r="Z36" s="309">
        <f>SUM(Z3:Z33)</f>
        <v>1832.4837210237604</v>
      </c>
      <c r="AA36" s="310">
        <f>SUM(AA3:AA33)</f>
        <v>1736.8545189431568</v>
      </c>
      <c r="AF36" s="389" t="s">
        <v>125</v>
      </c>
      <c r="AG36" s="302">
        <f>COUNT(AG3:AG34)</f>
        <v>11</v>
      </c>
      <c r="AJ36" s="390">
        <f>SUM(AJ3:AJ33)</f>
        <v>1153857</v>
      </c>
      <c r="AK36" s="391" t="s">
        <v>93</v>
      </c>
      <c r="AL36" s="392"/>
      <c r="AM36" s="392"/>
      <c r="AN36" s="390">
        <f>SUM(AN3:AN33)</f>
        <v>0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84.551748387096794</v>
      </c>
      <c r="M37" s="311">
        <f>AVERAGE(M3:M34)</f>
        <v>18.332258064516136</v>
      </c>
      <c r="N37" s="301" t="s">
        <v>89</v>
      </c>
      <c r="O37" s="312">
        <f>O36*35.31467</f>
        <v>1760577.5581799999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20</v>
      </c>
      <c r="AN37" s="395">
        <f>IFERROR(AN36/SUM(AM3:AM33),"")</f>
        <v>0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82.444800000000001</v>
      </c>
      <c r="M38" s="312">
        <f>MIN(M3:M34)</f>
        <v>14.8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93.006923225806474</v>
      </c>
      <c r="M44" s="319">
        <f>M37*(1+$L$43)</f>
        <v>20.165483870967751</v>
      </c>
    </row>
    <row r="45" spans="1:41" x14ac:dyDescent="0.2">
      <c r="K45" s="318" t="s">
        <v>103</v>
      </c>
      <c r="L45" s="319">
        <f>L37*(1-$L$43)</f>
        <v>76.096573548387113</v>
      </c>
      <c r="M45" s="319">
        <f>M37*(1-$L$43)</f>
        <v>16.499032258064524</v>
      </c>
    </row>
    <row r="47" spans="1:41" x14ac:dyDescent="0.2">
      <c r="A47" s="301" t="s">
        <v>104</v>
      </c>
      <c r="B47" s="320" t="s">
        <v>105</v>
      </c>
    </row>
    <row r="48" spans="1:41" x14ac:dyDescent="0.2">
      <c r="A48" s="301" t="s">
        <v>106</v>
      </c>
      <c r="B48" s="321">
        <v>40583</v>
      </c>
    </row>
  </sheetData>
  <phoneticPr fontId="0" type="noConversion"/>
  <conditionalFormatting sqref="L3:L34">
    <cfRule type="cellIs" dxfId="239" priority="47" stopIfTrue="1" operator="lessThan">
      <formula>$L$45</formula>
    </cfRule>
    <cfRule type="cellIs" dxfId="238" priority="48" stopIfTrue="1" operator="greaterThan">
      <formula>$L$44</formula>
    </cfRule>
  </conditionalFormatting>
  <conditionalFormatting sqref="M3:M34">
    <cfRule type="cellIs" dxfId="237" priority="45" stopIfTrue="1" operator="lessThan">
      <formula>$M$45</formula>
    </cfRule>
    <cfRule type="cellIs" dxfId="236" priority="46" stopIfTrue="1" operator="greaterThan">
      <formula>$M$44</formula>
    </cfRule>
  </conditionalFormatting>
  <conditionalFormatting sqref="O3:O34">
    <cfRule type="cellIs" dxfId="235" priority="44" stopIfTrue="1" operator="lessThan">
      <formula>0</formula>
    </cfRule>
  </conditionalFormatting>
  <conditionalFormatting sqref="O3:O33">
    <cfRule type="cellIs" dxfId="234" priority="43" stopIfTrue="1" operator="lessThan">
      <formula>0</formula>
    </cfRule>
  </conditionalFormatting>
  <conditionalFormatting sqref="O3">
    <cfRule type="cellIs" dxfId="233" priority="42" stopIfTrue="1" operator="notEqual">
      <formula>$P$3</formula>
    </cfRule>
  </conditionalFormatting>
  <conditionalFormatting sqref="O4">
    <cfRule type="cellIs" dxfId="232" priority="41" stopIfTrue="1" operator="notEqual">
      <formula>P$4</formula>
    </cfRule>
  </conditionalFormatting>
  <conditionalFormatting sqref="O5">
    <cfRule type="cellIs" dxfId="231" priority="40" stopIfTrue="1" operator="notEqual">
      <formula>$P$5</formula>
    </cfRule>
  </conditionalFormatting>
  <conditionalFormatting sqref="O6">
    <cfRule type="cellIs" dxfId="230" priority="39" stopIfTrue="1" operator="notEqual">
      <formula>$P$6</formula>
    </cfRule>
  </conditionalFormatting>
  <conditionalFormatting sqref="O7">
    <cfRule type="cellIs" dxfId="229" priority="38" stopIfTrue="1" operator="notEqual">
      <formula>$P$7</formula>
    </cfRule>
  </conditionalFormatting>
  <conditionalFormatting sqref="O8">
    <cfRule type="cellIs" dxfId="228" priority="37" stopIfTrue="1" operator="notEqual">
      <formula>$P$8</formula>
    </cfRule>
  </conditionalFormatting>
  <conditionalFormatting sqref="O9">
    <cfRule type="cellIs" dxfId="227" priority="36" stopIfTrue="1" operator="notEqual">
      <formula>$P$9</formula>
    </cfRule>
  </conditionalFormatting>
  <conditionalFormatting sqref="O10">
    <cfRule type="cellIs" dxfId="226" priority="34" stopIfTrue="1" operator="notEqual">
      <formula>$P$10</formula>
    </cfRule>
    <cfRule type="cellIs" dxfId="225" priority="35" stopIfTrue="1" operator="greaterThan">
      <formula>$P$10</formula>
    </cfRule>
  </conditionalFormatting>
  <conditionalFormatting sqref="O11">
    <cfRule type="cellIs" dxfId="224" priority="32" stopIfTrue="1" operator="notEqual">
      <formula>$P$11</formula>
    </cfRule>
    <cfRule type="cellIs" dxfId="223" priority="33" stopIfTrue="1" operator="greaterThan">
      <formula>$P$11</formula>
    </cfRule>
  </conditionalFormatting>
  <conditionalFormatting sqref="O12">
    <cfRule type="cellIs" dxfId="222" priority="31" stopIfTrue="1" operator="notEqual">
      <formula>$P$12</formula>
    </cfRule>
  </conditionalFormatting>
  <conditionalFormatting sqref="O14">
    <cfRule type="cellIs" dxfId="221" priority="30" stopIfTrue="1" operator="notEqual">
      <formula>$P$14</formula>
    </cfRule>
  </conditionalFormatting>
  <conditionalFormatting sqref="O15">
    <cfRule type="cellIs" dxfId="220" priority="29" stopIfTrue="1" operator="notEqual">
      <formula>$P$15</formula>
    </cfRule>
  </conditionalFormatting>
  <conditionalFormatting sqref="O16">
    <cfRule type="cellIs" dxfId="219" priority="28" stopIfTrue="1" operator="notEqual">
      <formula>$P$16</formula>
    </cfRule>
  </conditionalFormatting>
  <conditionalFormatting sqref="O17">
    <cfRule type="cellIs" dxfId="218" priority="27" stopIfTrue="1" operator="notEqual">
      <formula>$P$17</formula>
    </cfRule>
  </conditionalFormatting>
  <conditionalFormatting sqref="O18">
    <cfRule type="cellIs" dxfId="217" priority="26" stopIfTrue="1" operator="notEqual">
      <formula>$P$18</formula>
    </cfRule>
  </conditionalFormatting>
  <conditionalFormatting sqref="O19">
    <cfRule type="cellIs" dxfId="216" priority="24" stopIfTrue="1" operator="notEqual">
      <formula>$P$19</formula>
    </cfRule>
    <cfRule type="cellIs" dxfId="215" priority="25" stopIfTrue="1" operator="greaterThan">
      <formula>$P$19</formula>
    </cfRule>
  </conditionalFormatting>
  <conditionalFormatting sqref="O20">
    <cfRule type="cellIs" dxfId="214" priority="22" stopIfTrue="1" operator="notEqual">
      <formula>$P$20</formula>
    </cfRule>
    <cfRule type="cellIs" dxfId="213" priority="23" stopIfTrue="1" operator="greaterThan">
      <formula>$P$20</formula>
    </cfRule>
  </conditionalFormatting>
  <conditionalFormatting sqref="O21">
    <cfRule type="cellIs" dxfId="212" priority="21" stopIfTrue="1" operator="notEqual">
      <formula>$P$21</formula>
    </cfRule>
  </conditionalFormatting>
  <conditionalFormatting sqref="O22">
    <cfRule type="cellIs" dxfId="211" priority="20" stopIfTrue="1" operator="notEqual">
      <formula>$P$22</formula>
    </cfRule>
  </conditionalFormatting>
  <conditionalFormatting sqref="O23">
    <cfRule type="cellIs" dxfId="210" priority="19" stopIfTrue="1" operator="notEqual">
      <formula>$P$23</formula>
    </cfRule>
  </conditionalFormatting>
  <conditionalFormatting sqref="O24">
    <cfRule type="cellIs" dxfId="209" priority="17" stopIfTrue="1" operator="notEqual">
      <formula>$P$24</formula>
    </cfRule>
    <cfRule type="cellIs" dxfId="208" priority="18" stopIfTrue="1" operator="greaterThan">
      <formula>$P$24</formula>
    </cfRule>
  </conditionalFormatting>
  <conditionalFormatting sqref="O25">
    <cfRule type="cellIs" dxfId="207" priority="15" stopIfTrue="1" operator="notEqual">
      <formula>$P$25</formula>
    </cfRule>
    <cfRule type="cellIs" dxfId="206" priority="16" stopIfTrue="1" operator="greaterThan">
      <formula>$P$25</formula>
    </cfRule>
  </conditionalFormatting>
  <conditionalFormatting sqref="O26">
    <cfRule type="cellIs" dxfId="205" priority="14" stopIfTrue="1" operator="notEqual">
      <formula>$P$26</formula>
    </cfRule>
  </conditionalFormatting>
  <conditionalFormatting sqref="O27">
    <cfRule type="cellIs" dxfId="204" priority="13" stopIfTrue="1" operator="notEqual">
      <formula>$P$27</formula>
    </cfRule>
  </conditionalFormatting>
  <conditionalFormatting sqref="O28">
    <cfRule type="cellIs" dxfId="203" priority="12" stopIfTrue="1" operator="notEqual">
      <formula>$P$28</formula>
    </cfRule>
  </conditionalFormatting>
  <conditionalFormatting sqref="O29">
    <cfRule type="cellIs" dxfId="202" priority="11" stopIfTrue="1" operator="notEqual">
      <formula>$P$29</formula>
    </cfRule>
  </conditionalFormatting>
  <conditionalFormatting sqref="O30">
    <cfRule type="cellIs" dxfId="201" priority="10" stopIfTrue="1" operator="notEqual">
      <formula>$P$30</formula>
    </cfRule>
  </conditionalFormatting>
  <conditionalFormatting sqref="O31">
    <cfRule type="cellIs" dxfId="200" priority="8" stopIfTrue="1" operator="notEqual">
      <formula>$P$31</formula>
    </cfRule>
    <cfRule type="cellIs" dxfId="199" priority="9" stopIfTrue="1" operator="greaterThan">
      <formula>$P$31</formula>
    </cfRule>
  </conditionalFormatting>
  <conditionalFormatting sqref="O32">
    <cfRule type="cellIs" dxfId="198" priority="6" stopIfTrue="1" operator="notEqual">
      <formula>$P$32</formula>
    </cfRule>
    <cfRule type="cellIs" dxfId="197" priority="7" stopIfTrue="1" operator="greaterThan">
      <formula>$P$32</formula>
    </cfRule>
  </conditionalFormatting>
  <conditionalFormatting sqref="O33">
    <cfRule type="cellIs" dxfId="196" priority="5" stopIfTrue="1" operator="notEqual">
      <formula>$P$33</formula>
    </cfRule>
  </conditionalFormatting>
  <conditionalFormatting sqref="O13">
    <cfRule type="cellIs" dxfId="195" priority="4" stopIfTrue="1" operator="notEqual">
      <formula>$P$13</formula>
    </cfRule>
  </conditionalFormatting>
  <conditionalFormatting sqref="AG3:AG34">
    <cfRule type="cellIs" dxfId="194" priority="3" stopIfTrue="1" operator="notEqual">
      <formula>E3</formula>
    </cfRule>
  </conditionalFormatting>
  <conditionalFormatting sqref="AH3:AH34">
    <cfRule type="cellIs" dxfId="193" priority="2" stopIfTrue="1" operator="notBetween">
      <formula>AI3+$AG$40</formula>
      <formula>AI3-$AG$40</formula>
    </cfRule>
  </conditionalFormatting>
  <conditionalFormatting sqref="AL3:AL33">
    <cfRule type="cellIs" dxfId="19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9" sqref="F29"/>
    </sheetView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305</v>
      </c>
      <c r="B3" s="255">
        <v>0.375</v>
      </c>
      <c r="C3" s="256">
        <v>2013</v>
      </c>
      <c r="D3" s="256">
        <v>9</v>
      </c>
      <c r="E3" s="256">
        <v>1</v>
      </c>
      <c r="F3" s="257">
        <v>182353</v>
      </c>
      <c r="G3" s="256">
        <v>0</v>
      </c>
      <c r="H3" s="257">
        <v>25717</v>
      </c>
      <c r="I3" s="256">
        <v>0</v>
      </c>
      <c r="J3" s="256">
        <v>0</v>
      </c>
      <c r="K3" s="256">
        <v>0</v>
      </c>
      <c r="L3" s="258">
        <v>85.320099999999996</v>
      </c>
      <c r="M3" s="257">
        <v>19.100000000000001</v>
      </c>
      <c r="N3" s="259">
        <v>0</v>
      </c>
      <c r="O3" s="260">
        <v>80</v>
      </c>
      <c r="P3" s="261">
        <f>F4-F3</f>
        <v>80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80</v>
      </c>
      <c r="W3" s="266">
        <f>V3*35.31467</f>
        <v>2825.1736000000001</v>
      </c>
      <c r="X3" s="265"/>
      <c r="Y3" s="267">
        <f>V3*R3/1000000</f>
        <v>0.69691658684629598</v>
      </c>
      <c r="Z3" s="268">
        <f>S3*V3/1000000</f>
        <v>2.9178503658080714</v>
      </c>
      <c r="AA3" s="269">
        <f>W3*T3/1000000</f>
        <v>2.7655806899187092</v>
      </c>
      <c r="AE3" s="366" t="str">
        <f>RIGHT(F3,6)</f>
        <v>182353</v>
      </c>
      <c r="AF3" s="254">
        <v>305</v>
      </c>
      <c r="AG3" s="259">
        <v>1</v>
      </c>
      <c r="AH3" s="367">
        <v>182352</v>
      </c>
      <c r="AI3" s="368">
        <f>IFERROR(AE3*1,0)</f>
        <v>182353</v>
      </c>
      <c r="AJ3" s="369">
        <f>(AI3-AH3)</f>
        <v>1</v>
      </c>
      <c r="AL3" s="370">
        <f>AH4-AH3</f>
        <v>-182352</v>
      </c>
      <c r="AM3" s="371">
        <f>AI4-AI3</f>
        <v>80</v>
      </c>
      <c r="AN3" s="372">
        <f>(AM3-AL3)</f>
        <v>182432</v>
      </c>
      <c r="AO3" s="373">
        <f>IFERROR(AN3/AM3,"")</f>
        <v>2280.4</v>
      </c>
    </row>
    <row r="4" spans="1:41" x14ac:dyDescent="0.2">
      <c r="A4" s="270">
        <v>305</v>
      </c>
      <c r="B4" s="271">
        <v>0.375</v>
      </c>
      <c r="C4" s="272">
        <v>2013</v>
      </c>
      <c r="D4" s="272">
        <v>9</v>
      </c>
      <c r="E4" s="272">
        <v>2</v>
      </c>
      <c r="F4" s="273">
        <v>182433</v>
      </c>
      <c r="G4" s="272">
        <v>0</v>
      </c>
      <c r="H4" s="273">
        <v>25729</v>
      </c>
      <c r="I4" s="272">
        <v>0</v>
      </c>
      <c r="J4" s="272">
        <v>0</v>
      </c>
      <c r="K4" s="272">
        <v>0</v>
      </c>
      <c r="L4" s="274">
        <v>85.101900000000001</v>
      </c>
      <c r="M4" s="273">
        <v>20.6</v>
      </c>
      <c r="N4" s="275">
        <v>0</v>
      </c>
      <c r="O4" s="276">
        <v>739</v>
      </c>
      <c r="P4" s="261">
        <f t="shared" ref="P4:P33" si="0">F5-F4</f>
        <v>739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739</v>
      </c>
      <c r="W4" s="280">
        <f>V4*35.31467</f>
        <v>26097.541130000001</v>
      </c>
      <c r="X4" s="265"/>
      <c r="Y4" s="281">
        <f>V4*R4/1000000</f>
        <v>6.4629314064683534</v>
      </c>
      <c r="Z4" s="278">
        <f>S4*V4/1000000</f>
        <v>27.059001212601704</v>
      </c>
      <c r="AA4" s="279">
        <f>W4*T4/1000000</f>
        <v>25.646911890676634</v>
      </c>
      <c r="AE4" s="366" t="str">
        <f t="shared" ref="AE4:AE34" si="3">RIGHT(F4,6)</f>
        <v>182433</v>
      </c>
      <c r="AF4" s="270"/>
      <c r="AG4" s="374"/>
      <c r="AH4" s="375"/>
      <c r="AI4" s="376">
        <f t="shared" ref="AI4:AI34" si="4">IFERROR(AE4*1,0)</f>
        <v>182433</v>
      </c>
      <c r="AJ4" s="377">
        <f t="shared" ref="AJ4:AJ34" si="5">(AI4-AH4)</f>
        <v>182433</v>
      </c>
      <c r="AL4" s="370">
        <f t="shared" ref="AL4:AM33" si="6">AH5-AH4</f>
        <v>0</v>
      </c>
      <c r="AM4" s="378">
        <f t="shared" si="6"/>
        <v>739</v>
      </c>
      <c r="AN4" s="379">
        <f t="shared" ref="AN4:AN33" si="7">(AM4-AL4)</f>
        <v>739</v>
      </c>
      <c r="AO4" s="380">
        <f t="shared" ref="AO4:AO33" si="8">IFERROR(AN4/AM4,"")</f>
        <v>1</v>
      </c>
    </row>
    <row r="5" spans="1:41" x14ac:dyDescent="0.2">
      <c r="A5" s="270">
        <v>305</v>
      </c>
      <c r="B5" s="271">
        <v>0.375</v>
      </c>
      <c r="C5" s="272">
        <v>2013</v>
      </c>
      <c r="D5" s="272">
        <v>9</v>
      </c>
      <c r="E5" s="272">
        <v>3</v>
      </c>
      <c r="F5" s="273">
        <v>183172</v>
      </c>
      <c r="G5" s="272">
        <v>0</v>
      </c>
      <c r="H5" s="273">
        <v>25839</v>
      </c>
      <c r="I5" s="272">
        <v>0</v>
      </c>
      <c r="J5" s="272">
        <v>0</v>
      </c>
      <c r="K5" s="272">
        <v>0</v>
      </c>
      <c r="L5" s="274">
        <v>83.758799999999994</v>
      </c>
      <c r="M5" s="273">
        <v>19.2</v>
      </c>
      <c r="N5" s="275">
        <v>0</v>
      </c>
      <c r="O5" s="276">
        <v>359</v>
      </c>
      <c r="P5" s="261">
        <f t="shared" si="0"/>
        <v>359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359</v>
      </c>
      <c r="W5" s="280">
        <f t="shared" ref="W5:W33" si="10">V5*35.31467</f>
        <v>12677.96653</v>
      </c>
      <c r="X5" s="265"/>
      <c r="Y5" s="281">
        <f t="shared" ref="Y5:Y33" si="11">V5*R5/1000000</f>
        <v>3.1271306758564661</v>
      </c>
      <c r="Z5" s="278">
        <f t="shared" ref="Z5:Z33" si="12">S5*V5/1000000</f>
        <v>13.092670713675853</v>
      </c>
      <c r="AA5" s="279">
        <f t="shared" ref="AA5:AA33" si="13">W5*T5/1000000</f>
        <v>12.409422268361739</v>
      </c>
      <c r="AE5" s="366" t="str">
        <f t="shared" si="3"/>
        <v>183172</v>
      </c>
      <c r="AF5" s="270"/>
      <c r="AG5" s="374"/>
      <c r="AH5" s="375"/>
      <c r="AI5" s="376">
        <f t="shared" si="4"/>
        <v>183172</v>
      </c>
      <c r="AJ5" s="377">
        <f t="shared" si="5"/>
        <v>183172</v>
      </c>
      <c r="AL5" s="370">
        <f t="shared" si="6"/>
        <v>0</v>
      </c>
      <c r="AM5" s="378">
        <f t="shared" si="6"/>
        <v>359</v>
      </c>
      <c r="AN5" s="379">
        <f t="shared" si="7"/>
        <v>359</v>
      </c>
      <c r="AO5" s="380">
        <f t="shared" si="8"/>
        <v>1</v>
      </c>
    </row>
    <row r="6" spans="1:41" x14ac:dyDescent="0.2">
      <c r="A6" s="270">
        <v>305</v>
      </c>
      <c r="B6" s="271">
        <v>0.375</v>
      </c>
      <c r="C6" s="272">
        <v>2013</v>
      </c>
      <c r="D6" s="272">
        <v>9</v>
      </c>
      <c r="E6" s="272">
        <v>4</v>
      </c>
      <c r="F6" s="273">
        <v>183531</v>
      </c>
      <c r="G6" s="272">
        <v>0</v>
      </c>
      <c r="H6" s="273">
        <v>25893</v>
      </c>
      <c r="I6" s="272">
        <v>0</v>
      </c>
      <c r="J6" s="272">
        <v>0</v>
      </c>
      <c r="K6" s="272">
        <v>0</v>
      </c>
      <c r="L6" s="274">
        <v>83.683199999999999</v>
      </c>
      <c r="M6" s="273">
        <v>16.899999999999999</v>
      </c>
      <c r="N6" s="275">
        <v>0</v>
      </c>
      <c r="O6" s="276">
        <v>371</v>
      </c>
      <c r="P6" s="261">
        <f t="shared" si="0"/>
        <v>371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371</v>
      </c>
      <c r="W6" s="280">
        <f t="shared" si="10"/>
        <v>13101.74257</v>
      </c>
      <c r="X6" s="265"/>
      <c r="Y6" s="281">
        <f t="shared" si="11"/>
        <v>3.2358261492664533</v>
      </c>
      <c r="Z6" s="278">
        <f t="shared" si="12"/>
        <v>13.547756921748787</v>
      </c>
      <c r="AA6" s="279">
        <f t="shared" si="13"/>
        <v>12.840759544612467</v>
      </c>
      <c r="AE6" s="366" t="str">
        <f t="shared" si="3"/>
        <v>183531</v>
      </c>
      <c r="AF6" s="270"/>
      <c r="AG6" s="374"/>
      <c r="AH6" s="375"/>
      <c r="AI6" s="376">
        <f t="shared" si="4"/>
        <v>183531</v>
      </c>
      <c r="AJ6" s="377">
        <f t="shared" si="5"/>
        <v>183531</v>
      </c>
      <c r="AL6" s="370">
        <f t="shared" si="6"/>
        <v>0</v>
      </c>
      <c r="AM6" s="378">
        <f t="shared" si="6"/>
        <v>371</v>
      </c>
      <c r="AN6" s="379">
        <f t="shared" si="7"/>
        <v>371</v>
      </c>
      <c r="AO6" s="380">
        <f t="shared" si="8"/>
        <v>1</v>
      </c>
    </row>
    <row r="7" spans="1:41" x14ac:dyDescent="0.2">
      <c r="A7" s="270">
        <v>305</v>
      </c>
      <c r="B7" s="271">
        <v>0.375</v>
      </c>
      <c r="C7" s="272">
        <v>2013</v>
      </c>
      <c r="D7" s="272">
        <v>9</v>
      </c>
      <c r="E7" s="272">
        <v>5</v>
      </c>
      <c r="F7" s="273">
        <v>183902</v>
      </c>
      <c r="G7" s="272">
        <v>0</v>
      </c>
      <c r="H7" s="273">
        <v>25948</v>
      </c>
      <c r="I7" s="272">
        <v>0</v>
      </c>
      <c r="J7" s="272">
        <v>0</v>
      </c>
      <c r="K7" s="272">
        <v>0</v>
      </c>
      <c r="L7" s="274">
        <v>83.894499999999994</v>
      </c>
      <c r="M7" s="273">
        <v>19.3</v>
      </c>
      <c r="N7" s="275">
        <v>0</v>
      </c>
      <c r="O7" s="276">
        <v>288</v>
      </c>
      <c r="P7" s="261">
        <f t="shared" si="0"/>
        <v>288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288</v>
      </c>
      <c r="W7" s="280">
        <f t="shared" si="10"/>
        <v>10170.624959999999</v>
      </c>
      <c r="X7" s="265"/>
      <c r="Y7" s="281">
        <f t="shared" si="11"/>
        <v>2.5186031881998967</v>
      </c>
      <c r="Z7" s="278">
        <f t="shared" si="12"/>
        <v>10.544887828355328</v>
      </c>
      <c r="AA7" s="279">
        <f t="shared" si="13"/>
        <v>9.9945968776167753</v>
      </c>
      <c r="AE7" s="366" t="str">
        <f t="shared" si="3"/>
        <v>183902</v>
      </c>
      <c r="AF7" s="270"/>
      <c r="AG7" s="374"/>
      <c r="AH7" s="375"/>
      <c r="AI7" s="376">
        <f t="shared" si="4"/>
        <v>183902</v>
      </c>
      <c r="AJ7" s="377">
        <f t="shared" si="5"/>
        <v>183902</v>
      </c>
      <c r="AL7" s="370">
        <f t="shared" si="6"/>
        <v>0</v>
      </c>
      <c r="AM7" s="378">
        <f t="shared" si="6"/>
        <v>288</v>
      </c>
      <c r="AN7" s="379">
        <f t="shared" si="7"/>
        <v>288</v>
      </c>
      <c r="AO7" s="380">
        <f t="shared" si="8"/>
        <v>1</v>
      </c>
    </row>
    <row r="8" spans="1:41" x14ac:dyDescent="0.2">
      <c r="A8" s="270">
        <v>305</v>
      </c>
      <c r="B8" s="271">
        <v>0.375</v>
      </c>
      <c r="C8" s="272">
        <v>2013</v>
      </c>
      <c r="D8" s="272">
        <v>9</v>
      </c>
      <c r="E8" s="272">
        <v>6</v>
      </c>
      <c r="F8" s="273">
        <v>184190</v>
      </c>
      <c r="G8" s="272">
        <v>0</v>
      </c>
      <c r="H8" s="273">
        <v>25991</v>
      </c>
      <c r="I8" s="272">
        <v>0</v>
      </c>
      <c r="J8" s="272">
        <v>0</v>
      </c>
      <c r="K8" s="272">
        <v>0</v>
      </c>
      <c r="L8" s="274">
        <v>83.749799999999993</v>
      </c>
      <c r="M8" s="273">
        <v>19.100000000000001</v>
      </c>
      <c r="N8" s="275">
        <v>0</v>
      </c>
      <c r="O8" s="276">
        <v>524</v>
      </c>
      <c r="P8" s="261">
        <f t="shared" si="0"/>
        <v>524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524</v>
      </c>
      <c r="W8" s="280">
        <f t="shared" si="10"/>
        <v>18504.88708</v>
      </c>
      <c r="X8" s="265"/>
      <c r="Y8" s="281">
        <f t="shared" si="11"/>
        <v>4.564774388139579</v>
      </c>
      <c r="Z8" s="278">
        <f t="shared" si="12"/>
        <v>19.111797408262788</v>
      </c>
      <c r="AA8" s="279">
        <f t="shared" si="13"/>
        <v>18.114437423281725</v>
      </c>
      <c r="AE8" s="366" t="str">
        <f t="shared" si="3"/>
        <v>184190</v>
      </c>
      <c r="AF8" s="270"/>
      <c r="AG8" s="374"/>
      <c r="AH8" s="375"/>
      <c r="AI8" s="376">
        <f t="shared" si="4"/>
        <v>184190</v>
      </c>
      <c r="AJ8" s="377">
        <f t="shared" si="5"/>
        <v>184190</v>
      </c>
      <c r="AL8" s="370">
        <f t="shared" si="6"/>
        <v>0</v>
      </c>
      <c r="AM8" s="378">
        <f t="shared" si="6"/>
        <v>524</v>
      </c>
      <c r="AN8" s="379">
        <f t="shared" si="7"/>
        <v>524</v>
      </c>
      <c r="AO8" s="380">
        <f t="shared" si="8"/>
        <v>1</v>
      </c>
    </row>
    <row r="9" spans="1:41" x14ac:dyDescent="0.2">
      <c r="A9" s="270">
        <v>305</v>
      </c>
      <c r="B9" s="271">
        <v>0.375</v>
      </c>
      <c r="C9" s="272">
        <v>2013</v>
      </c>
      <c r="D9" s="272">
        <v>9</v>
      </c>
      <c r="E9" s="272">
        <v>7</v>
      </c>
      <c r="F9" s="273">
        <v>184714</v>
      </c>
      <c r="G9" s="272">
        <v>0</v>
      </c>
      <c r="H9" s="273">
        <v>26068</v>
      </c>
      <c r="I9" s="272">
        <v>0</v>
      </c>
      <c r="J9" s="272">
        <v>0</v>
      </c>
      <c r="K9" s="272">
        <v>0</v>
      </c>
      <c r="L9" s="274">
        <v>84.344899999999996</v>
      </c>
      <c r="M9" s="273">
        <v>19.600000000000001</v>
      </c>
      <c r="N9" s="275">
        <v>0</v>
      </c>
      <c r="O9" s="276">
        <v>197</v>
      </c>
      <c r="P9" s="261">
        <f t="shared" si="0"/>
        <v>197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197</v>
      </c>
      <c r="W9" s="280">
        <f t="shared" si="10"/>
        <v>6956.98999</v>
      </c>
      <c r="X9" s="265"/>
      <c r="Y9" s="281">
        <f t="shared" si="11"/>
        <v>1.7175994947925242</v>
      </c>
      <c r="Z9" s="278">
        <f t="shared" si="12"/>
        <v>7.1912455647973399</v>
      </c>
      <c r="AA9" s="279">
        <f t="shared" si="13"/>
        <v>6.815966337245432</v>
      </c>
      <c r="AE9" s="366" t="str">
        <f t="shared" si="3"/>
        <v>184714</v>
      </c>
      <c r="AF9" s="270"/>
      <c r="AG9" s="374"/>
      <c r="AH9" s="375"/>
      <c r="AI9" s="376">
        <f t="shared" si="4"/>
        <v>184714</v>
      </c>
      <c r="AJ9" s="377">
        <f t="shared" si="5"/>
        <v>184714</v>
      </c>
      <c r="AL9" s="370">
        <f t="shared" si="6"/>
        <v>0</v>
      </c>
      <c r="AM9" s="378">
        <f t="shared" si="6"/>
        <v>197</v>
      </c>
      <c r="AN9" s="379">
        <f t="shared" si="7"/>
        <v>197</v>
      </c>
      <c r="AO9" s="380">
        <f t="shared" si="8"/>
        <v>1</v>
      </c>
    </row>
    <row r="10" spans="1:41" x14ac:dyDescent="0.2">
      <c r="A10" s="270">
        <v>305</v>
      </c>
      <c r="B10" s="271">
        <v>0.375</v>
      </c>
      <c r="C10" s="272">
        <v>2013</v>
      </c>
      <c r="D10" s="272">
        <v>9</v>
      </c>
      <c r="E10" s="272">
        <v>8</v>
      </c>
      <c r="F10" s="273">
        <v>184911</v>
      </c>
      <c r="G10" s="272">
        <v>0</v>
      </c>
      <c r="H10" s="273">
        <v>26097</v>
      </c>
      <c r="I10" s="272">
        <v>0</v>
      </c>
      <c r="J10" s="272">
        <v>0</v>
      </c>
      <c r="K10" s="272">
        <v>0</v>
      </c>
      <c r="L10" s="274">
        <v>85.366600000000005</v>
      </c>
      <c r="M10" s="273">
        <v>17.899999999999999</v>
      </c>
      <c r="N10" s="275">
        <v>0</v>
      </c>
      <c r="O10" s="276">
        <v>62</v>
      </c>
      <c r="P10" s="261">
        <f t="shared" si="0"/>
        <v>62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62</v>
      </c>
      <c r="W10" s="280">
        <f t="shared" si="10"/>
        <v>2189.50954</v>
      </c>
      <c r="X10" s="265"/>
      <c r="Y10" s="281">
        <f t="shared" si="11"/>
        <v>0.54352249082221604</v>
      </c>
      <c r="Z10" s="278">
        <f t="shared" si="12"/>
        <v>2.2756199645744539</v>
      </c>
      <c r="AA10" s="279">
        <f t="shared" si="13"/>
        <v>2.1568654463463912</v>
      </c>
      <c r="AE10" s="366" t="str">
        <f t="shared" si="3"/>
        <v>184911</v>
      </c>
      <c r="AF10" s="270"/>
      <c r="AG10" s="374"/>
      <c r="AH10" s="375"/>
      <c r="AI10" s="376">
        <f t="shared" si="4"/>
        <v>184911</v>
      </c>
      <c r="AJ10" s="377">
        <f t="shared" si="5"/>
        <v>184911</v>
      </c>
      <c r="AL10" s="370">
        <f t="shared" si="6"/>
        <v>0</v>
      </c>
      <c r="AM10" s="378">
        <f t="shared" si="6"/>
        <v>62</v>
      </c>
      <c r="AN10" s="379">
        <f t="shared" si="7"/>
        <v>62</v>
      </c>
      <c r="AO10" s="380">
        <f t="shared" si="8"/>
        <v>1</v>
      </c>
    </row>
    <row r="11" spans="1:41" x14ac:dyDescent="0.2">
      <c r="A11" s="270">
        <v>305</v>
      </c>
      <c r="B11" s="271">
        <v>0.375</v>
      </c>
      <c r="C11" s="272">
        <v>2013</v>
      </c>
      <c r="D11" s="272">
        <v>9</v>
      </c>
      <c r="E11" s="272">
        <v>9</v>
      </c>
      <c r="F11" s="273">
        <v>184973</v>
      </c>
      <c r="G11" s="272">
        <v>0</v>
      </c>
      <c r="H11" s="273">
        <v>26106</v>
      </c>
      <c r="I11" s="272">
        <v>0</v>
      </c>
      <c r="J11" s="272">
        <v>0</v>
      </c>
      <c r="K11" s="272">
        <v>0</v>
      </c>
      <c r="L11" s="274">
        <v>84.935199999999995</v>
      </c>
      <c r="M11" s="273">
        <v>17.8</v>
      </c>
      <c r="N11" s="275">
        <v>0</v>
      </c>
      <c r="O11" s="276">
        <v>336</v>
      </c>
      <c r="P11" s="261">
        <f t="shared" si="0"/>
        <v>336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336</v>
      </c>
      <c r="W11" s="283">
        <f t="shared" si="10"/>
        <v>11865.72912</v>
      </c>
      <c r="Y11" s="281">
        <f t="shared" si="11"/>
        <v>2.9345778300024294</v>
      </c>
      <c r="Z11" s="278">
        <f t="shared" si="12"/>
        <v>12.286490458654173</v>
      </c>
      <c r="AA11" s="279">
        <f t="shared" si="13"/>
        <v>11.645312987088078</v>
      </c>
      <c r="AE11" s="366" t="str">
        <f t="shared" si="3"/>
        <v>184973</v>
      </c>
      <c r="AF11" s="270"/>
      <c r="AG11" s="374"/>
      <c r="AH11" s="375"/>
      <c r="AI11" s="376">
        <f t="shared" si="4"/>
        <v>184973</v>
      </c>
      <c r="AJ11" s="377">
        <f t="shared" si="5"/>
        <v>184973</v>
      </c>
      <c r="AL11" s="370">
        <f t="shared" si="6"/>
        <v>0</v>
      </c>
      <c r="AM11" s="378">
        <f t="shared" si="6"/>
        <v>336</v>
      </c>
      <c r="AN11" s="379">
        <f t="shared" si="7"/>
        <v>336</v>
      </c>
      <c r="AO11" s="380">
        <f t="shared" si="8"/>
        <v>1</v>
      </c>
    </row>
    <row r="12" spans="1:41" x14ac:dyDescent="0.2">
      <c r="A12" s="270">
        <v>305</v>
      </c>
      <c r="B12" s="271">
        <v>0.375</v>
      </c>
      <c r="C12" s="272">
        <v>2013</v>
      </c>
      <c r="D12" s="272">
        <v>9</v>
      </c>
      <c r="E12" s="272">
        <v>10</v>
      </c>
      <c r="F12" s="273">
        <v>185309</v>
      </c>
      <c r="G12" s="272">
        <v>0</v>
      </c>
      <c r="H12" s="273">
        <v>26156</v>
      </c>
      <c r="I12" s="272">
        <v>0</v>
      </c>
      <c r="J12" s="272">
        <v>0</v>
      </c>
      <c r="K12" s="272">
        <v>0</v>
      </c>
      <c r="L12" s="274">
        <v>84.139700000000005</v>
      </c>
      <c r="M12" s="273">
        <v>18.100000000000001</v>
      </c>
      <c r="N12" s="275">
        <v>0</v>
      </c>
      <c r="O12" s="276">
        <v>361</v>
      </c>
      <c r="P12" s="261">
        <f t="shared" si="0"/>
        <v>361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361</v>
      </c>
      <c r="W12" s="283">
        <f t="shared" si="10"/>
        <v>12748.595869999999</v>
      </c>
      <c r="Y12" s="281">
        <f t="shared" si="11"/>
        <v>3.1576208010097986</v>
      </c>
      <c r="Z12" s="278">
        <f t="shared" si="12"/>
        <v>13.220326769667825</v>
      </c>
      <c r="AA12" s="279">
        <f t="shared" si="13"/>
        <v>12.530416520685165</v>
      </c>
      <c r="AE12" s="366" t="str">
        <f t="shared" si="3"/>
        <v>185309</v>
      </c>
      <c r="AF12" s="270"/>
      <c r="AG12" s="374"/>
      <c r="AH12" s="375"/>
      <c r="AI12" s="376">
        <f t="shared" si="4"/>
        <v>185309</v>
      </c>
      <c r="AJ12" s="377">
        <f t="shared" si="5"/>
        <v>185309</v>
      </c>
      <c r="AL12" s="370">
        <f t="shared" si="6"/>
        <v>0</v>
      </c>
      <c r="AM12" s="378">
        <f t="shared" si="6"/>
        <v>361</v>
      </c>
      <c r="AN12" s="379">
        <f t="shared" si="7"/>
        <v>361</v>
      </c>
      <c r="AO12" s="380">
        <f t="shared" si="8"/>
        <v>1</v>
      </c>
    </row>
    <row r="13" spans="1:41" x14ac:dyDescent="0.2">
      <c r="A13" s="270">
        <v>305</v>
      </c>
      <c r="B13" s="271">
        <v>0.375</v>
      </c>
      <c r="C13" s="272">
        <v>2013</v>
      </c>
      <c r="D13" s="272">
        <v>9</v>
      </c>
      <c r="E13" s="272">
        <v>11</v>
      </c>
      <c r="F13" s="273">
        <v>185670</v>
      </c>
      <c r="G13" s="272">
        <v>0</v>
      </c>
      <c r="H13" s="273">
        <v>26210</v>
      </c>
      <c r="I13" s="272">
        <v>0</v>
      </c>
      <c r="J13" s="272">
        <v>0</v>
      </c>
      <c r="K13" s="272">
        <v>0</v>
      </c>
      <c r="L13" s="274">
        <v>83.727999999999994</v>
      </c>
      <c r="M13" s="273">
        <v>18.600000000000001</v>
      </c>
      <c r="N13" s="275">
        <v>0</v>
      </c>
      <c r="O13" s="276">
        <v>126</v>
      </c>
      <c r="P13" s="261">
        <f t="shared" si="0"/>
        <v>126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126</v>
      </c>
      <c r="W13" s="283">
        <f t="shared" si="10"/>
        <v>4449.6484199999995</v>
      </c>
      <c r="Y13" s="281">
        <f t="shared" si="11"/>
        <v>1.1008641711417855</v>
      </c>
      <c r="Z13" s="278">
        <f t="shared" si="12"/>
        <v>4.6090981117364276</v>
      </c>
      <c r="AA13" s="279">
        <f t="shared" si="13"/>
        <v>4.3685697132138328</v>
      </c>
      <c r="AE13" s="366" t="str">
        <f t="shared" si="3"/>
        <v>185670</v>
      </c>
      <c r="AF13" s="270"/>
      <c r="AG13" s="374"/>
      <c r="AH13" s="375"/>
      <c r="AI13" s="376">
        <f t="shared" si="4"/>
        <v>185670</v>
      </c>
      <c r="AJ13" s="377">
        <f t="shared" si="5"/>
        <v>185670</v>
      </c>
      <c r="AL13" s="370">
        <f t="shared" si="6"/>
        <v>0</v>
      </c>
      <c r="AM13" s="378">
        <f t="shared" si="6"/>
        <v>126</v>
      </c>
      <c r="AN13" s="379">
        <f t="shared" si="7"/>
        <v>126</v>
      </c>
      <c r="AO13" s="380">
        <f t="shared" si="8"/>
        <v>1</v>
      </c>
    </row>
    <row r="14" spans="1:41" x14ac:dyDescent="0.2">
      <c r="A14" s="270">
        <v>305</v>
      </c>
      <c r="B14" s="271">
        <v>0.375</v>
      </c>
      <c r="C14" s="272">
        <v>2013</v>
      </c>
      <c r="D14" s="272">
        <v>9</v>
      </c>
      <c r="E14" s="272">
        <v>12</v>
      </c>
      <c r="F14" s="273">
        <v>185796</v>
      </c>
      <c r="G14" s="272">
        <v>0</v>
      </c>
      <c r="H14" s="273">
        <v>26229</v>
      </c>
      <c r="I14" s="272">
        <v>0</v>
      </c>
      <c r="J14" s="272">
        <v>0</v>
      </c>
      <c r="K14" s="272">
        <v>0</v>
      </c>
      <c r="L14" s="274">
        <v>83.9559</v>
      </c>
      <c r="M14" s="273">
        <v>19.100000000000001</v>
      </c>
      <c r="N14" s="275">
        <v>0</v>
      </c>
      <c r="O14" s="276">
        <v>470</v>
      </c>
      <c r="P14" s="261">
        <f t="shared" si="0"/>
        <v>470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470</v>
      </c>
      <c r="W14" s="283">
        <f t="shared" si="10"/>
        <v>16597.894899999999</v>
      </c>
      <c r="Y14" s="281">
        <f t="shared" si="11"/>
        <v>4.1297272161279581</v>
      </c>
      <c r="Z14" s="278">
        <f t="shared" si="12"/>
        <v>17.290341908484532</v>
      </c>
      <c r="AA14" s="279">
        <f t="shared" si="13"/>
        <v>16.388035611604884</v>
      </c>
      <c r="AE14" s="366" t="str">
        <f t="shared" si="3"/>
        <v>185796</v>
      </c>
      <c r="AF14" s="270"/>
      <c r="AG14" s="374"/>
      <c r="AH14" s="375"/>
      <c r="AI14" s="376">
        <f t="shared" si="4"/>
        <v>185796</v>
      </c>
      <c r="AJ14" s="377">
        <f t="shared" si="5"/>
        <v>185796</v>
      </c>
      <c r="AL14" s="370">
        <f t="shared" si="6"/>
        <v>0</v>
      </c>
      <c r="AM14" s="378">
        <f t="shared" si="6"/>
        <v>470</v>
      </c>
      <c r="AN14" s="379">
        <f t="shared" si="7"/>
        <v>470</v>
      </c>
      <c r="AO14" s="380">
        <f t="shared" si="8"/>
        <v>1</v>
      </c>
    </row>
    <row r="15" spans="1:41" x14ac:dyDescent="0.2">
      <c r="A15" s="270">
        <v>305</v>
      </c>
      <c r="B15" s="271">
        <v>0.375</v>
      </c>
      <c r="C15" s="272">
        <v>2013</v>
      </c>
      <c r="D15" s="272">
        <v>9</v>
      </c>
      <c r="E15" s="272">
        <v>13</v>
      </c>
      <c r="F15" s="273">
        <v>186266</v>
      </c>
      <c r="G15" s="272">
        <v>0</v>
      </c>
      <c r="H15" s="273">
        <v>26299</v>
      </c>
      <c r="I15" s="272">
        <v>0</v>
      </c>
      <c r="J15" s="272">
        <v>0</v>
      </c>
      <c r="K15" s="272">
        <v>0</v>
      </c>
      <c r="L15" s="274">
        <v>83.858900000000006</v>
      </c>
      <c r="M15" s="273">
        <v>19</v>
      </c>
      <c r="N15" s="275">
        <v>0</v>
      </c>
      <c r="O15" s="276">
        <v>662</v>
      </c>
      <c r="P15" s="261">
        <f t="shared" si="0"/>
        <v>662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662</v>
      </c>
      <c r="W15" s="283">
        <f t="shared" si="10"/>
        <v>23378.311539999999</v>
      </c>
      <c r="Y15" s="281">
        <f t="shared" si="11"/>
        <v>5.8072601738448517</v>
      </c>
      <c r="Z15" s="278">
        <f t="shared" si="12"/>
        <v>24.313836895853626</v>
      </c>
      <c r="AA15" s="279">
        <f t="shared" si="13"/>
        <v>23.045005530427126</v>
      </c>
      <c r="AE15" s="366" t="str">
        <f t="shared" si="3"/>
        <v>186266</v>
      </c>
      <c r="AF15" s="270"/>
      <c r="AG15" s="374"/>
      <c r="AH15" s="375"/>
      <c r="AI15" s="376">
        <f t="shared" si="4"/>
        <v>186266</v>
      </c>
      <c r="AJ15" s="377">
        <f t="shared" si="5"/>
        <v>186266</v>
      </c>
      <c r="AL15" s="370">
        <f t="shared" si="6"/>
        <v>0</v>
      </c>
      <c r="AM15" s="378">
        <f t="shared" si="6"/>
        <v>662</v>
      </c>
      <c r="AN15" s="379">
        <f t="shared" si="7"/>
        <v>662</v>
      </c>
      <c r="AO15" s="380">
        <f t="shared" si="8"/>
        <v>1</v>
      </c>
    </row>
    <row r="16" spans="1:41" x14ac:dyDescent="0.2">
      <c r="A16" s="270">
        <v>305</v>
      </c>
      <c r="B16" s="271">
        <v>0.375</v>
      </c>
      <c r="C16" s="272">
        <v>2013</v>
      </c>
      <c r="D16" s="272">
        <v>9</v>
      </c>
      <c r="E16" s="272">
        <v>14</v>
      </c>
      <c r="F16" s="273">
        <v>186928</v>
      </c>
      <c r="G16" s="272">
        <v>0</v>
      </c>
      <c r="H16" s="273">
        <v>26397</v>
      </c>
      <c r="I16" s="272">
        <v>0</v>
      </c>
      <c r="J16" s="272">
        <v>0</v>
      </c>
      <c r="K16" s="272">
        <v>0</v>
      </c>
      <c r="L16" s="274">
        <v>84.418999999999997</v>
      </c>
      <c r="M16" s="273">
        <v>18.7</v>
      </c>
      <c r="N16" s="275">
        <v>0</v>
      </c>
      <c r="O16" s="276">
        <v>139</v>
      </c>
      <c r="P16" s="261">
        <f t="shared" si="0"/>
        <v>139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139</v>
      </c>
      <c r="W16" s="283">
        <f t="shared" si="10"/>
        <v>4908.7391299999999</v>
      </c>
      <c r="Y16" s="281">
        <f t="shared" si="11"/>
        <v>1.2043477985414288</v>
      </c>
      <c r="Z16" s="278">
        <f t="shared" si="12"/>
        <v>5.042363362933254</v>
      </c>
      <c r="AA16" s="279">
        <f t="shared" si="13"/>
        <v>4.779224771596474</v>
      </c>
      <c r="AE16" s="366" t="str">
        <f t="shared" si="3"/>
        <v>186928</v>
      </c>
      <c r="AF16" s="270"/>
      <c r="AG16" s="374"/>
      <c r="AH16" s="375"/>
      <c r="AI16" s="376">
        <f t="shared" si="4"/>
        <v>186928</v>
      </c>
      <c r="AJ16" s="377">
        <f t="shared" si="5"/>
        <v>186928</v>
      </c>
      <c r="AL16" s="370">
        <f t="shared" si="6"/>
        <v>0</v>
      </c>
      <c r="AM16" s="378">
        <f t="shared" si="6"/>
        <v>139</v>
      </c>
      <c r="AN16" s="379">
        <f t="shared" si="7"/>
        <v>139</v>
      </c>
      <c r="AO16" s="380">
        <f t="shared" si="8"/>
        <v>1</v>
      </c>
    </row>
    <row r="17" spans="1:41" x14ac:dyDescent="0.2">
      <c r="A17" s="270">
        <v>305</v>
      </c>
      <c r="B17" s="271">
        <v>0.375</v>
      </c>
      <c r="C17" s="272">
        <v>2013</v>
      </c>
      <c r="D17" s="272">
        <v>9</v>
      </c>
      <c r="E17" s="272">
        <v>15</v>
      </c>
      <c r="F17" s="273">
        <v>187067</v>
      </c>
      <c r="G17" s="272">
        <v>0</v>
      </c>
      <c r="H17" s="273">
        <v>26417</v>
      </c>
      <c r="I17" s="272">
        <v>0</v>
      </c>
      <c r="J17" s="272">
        <v>0</v>
      </c>
      <c r="K17" s="272">
        <v>0</v>
      </c>
      <c r="L17" s="274">
        <v>88.231399999999994</v>
      </c>
      <c r="M17" s="273">
        <v>16.899999999999999</v>
      </c>
      <c r="N17" s="275">
        <v>0</v>
      </c>
      <c r="O17" s="276">
        <v>7</v>
      </c>
      <c r="P17" s="261">
        <f t="shared" si="0"/>
        <v>7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7</v>
      </c>
      <c r="W17" s="283">
        <f t="shared" si="10"/>
        <v>247.20268999999999</v>
      </c>
      <c r="Y17" s="281">
        <f t="shared" si="11"/>
        <v>6.1747580861832754E-2</v>
      </c>
      <c r="Z17" s="278">
        <f t="shared" si="12"/>
        <v>0.2585247715523214</v>
      </c>
      <c r="AA17" s="279">
        <f t="shared" si="13"/>
        <v>0.24503350975393176</v>
      </c>
      <c r="AE17" s="366" t="str">
        <f t="shared" si="3"/>
        <v>187067</v>
      </c>
      <c r="AF17" s="270"/>
      <c r="AG17" s="374"/>
      <c r="AH17" s="375"/>
      <c r="AI17" s="376">
        <f t="shared" si="4"/>
        <v>187067</v>
      </c>
      <c r="AJ17" s="377">
        <f t="shared" si="5"/>
        <v>187067</v>
      </c>
      <c r="AL17" s="370">
        <f t="shared" si="6"/>
        <v>0</v>
      </c>
      <c r="AM17" s="378">
        <f t="shared" si="6"/>
        <v>7</v>
      </c>
      <c r="AN17" s="379">
        <f t="shared" si="7"/>
        <v>7</v>
      </c>
      <c r="AO17" s="380">
        <f t="shared" si="8"/>
        <v>1</v>
      </c>
    </row>
    <row r="18" spans="1:41" x14ac:dyDescent="0.2">
      <c r="A18" s="270">
        <v>305</v>
      </c>
      <c r="B18" s="271">
        <v>0.375</v>
      </c>
      <c r="C18" s="272">
        <v>2013</v>
      </c>
      <c r="D18" s="272">
        <v>9</v>
      </c>
      <c r="E18" s="272">
        <v>16</v>
      </c>
      <c r="F18" s="273">
        <v>187074</v>
      </c>
      <c r="G18" s="272">
        <v>0</v>
      </c>
      <c r="H18" s="273">
        <v>26418</v>
      </c>
      <c r="I18" s="272">
        <v>0</v>
      </c>
      <c r="J18" s="272">
        <v>0</v>
      </c>
      <c r="K18" s="272">
        <v>0</v>
      </c>
      <c r="L18" s="274">
        <v>89.301699999999997</v>
      </c>
      <c r="M18" s="273">
        <v>15.5</v>
      </c>
      <c r="N18" s="275">
        <v>0</v>
      </c>
      <c r="O18" s="276">
        <v>45</v>
      </c>
      <c r="P18" s="261">
        <f t="shared" si="0"/>
        <v>45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45</v>
      </c>
      <c r="W18" s="283">
        <f t="shared" si="10"/>
        <v>1589.1601499999999</v>
      </c>
      <c r="Y18" s="281">
        <f t="shared" si="11"/>
        <v>0.39694873411178205</v>
      </c>
      <c r="Z18" s="278">
        <f t="shared" si="12"/>
        <v>1.6619449599792091</v>
      </c>
      <c r="AA18" s="279">
        <f t="shared" si="13"/>
        <v>1.5752154198467043</v>
      </c>
      <c r="AE18" s="366" t="str">
        <f t="shared" si="3"/>
        <v>187074</v>
      </c>
      <c r="AF18" s="270"/>
      <c r="AG18" s="374"/>
      <c r="AH18" s="375"/>
      <c r="AI18" s="376">
        <f t="shared" si="4"/>
        <v>187074</v>
      </c>
      <c r="AJ18" s="377">
        <f t="shared" si="5"/>
        <v>187074</v>
      </c>
      <c r="AL18" s="370">
        <f t="shared" si="6"/>
        <v>0</v>
      </c>
      <c r="AM18" s="378">
        <f t="shared" si="6"/>
        <v>45</v>
      </c>
      <c r="AN18" s="379">
        <f t="shared" si="7"/>
        <v>45</v>
      </c>
      <c r="AO18" s="380">
        <f t="shared" si="8"/>
        <v>1</v>
      </c>
    </row>
    <row r="19" spans="1:41" x14ac:dyDescent="0.2">
      <c r="A19" s="270">
        <v>305</v>
      </c>
      <c r="B19" s="271">
        <v>0.375</v>
      </c>
      <c r="C19" s="272">
        <v>2013</v>
      </c>
      <c r="D19" s="272">
        <v>9</v>
      </c>
      <c r="E19" s="272">
        <v>17</v>
      </c>
      <c r="F19" s="273">
        <v>187119</v>
      </c>
      <c r="G19" s="272">
        <v>0</v>
      </c>
      <c r="H19" s="273">
        <v>26425</v>
      </c>
      <c r="I19" s="272">
        <v>0</v>
      </c>
      <c r="J19" s="272">
        <v>0</v>
      </c>
      <c r="K19" s="272">
        <v>0</v>
      </c>
      <c r="L19" s="274">
        <v>88.063699999999997</v>
      </c>
      <c r="M19" s="273">
        <v>16.5</v>
      </c>
      <c r="N19" s="275">
        <v>0</v>
      </c>
      <c r="O19" s="276">
        <v>407</v>
      </c>
      <c r="P19" s="261">
        <f t="shared" si="0"/>
        <v>407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407</v>
      </c>
      <c r="W19" s="283">
        <f t="shared" si="10"/>
        <v>14373.07069</v>
      </c>
      <c r="Y19" s="281">
        <f t="shared" si="11"/>
        <v>3.590180772966562</v>
      </c>
      <c r="Z19" s="278">
        <f t="shared" si="12"/>
        <v>15.031368860256402</v>
      </c>
      <c r="AA19" s="279">
        <f t="shared" si="13"/>
        <v>14.246948352835746</v>
      </c>
      <c r="AE19" s="366" t="str">
        <f t="shared" si="3"/>
        <v>187119</v>
      </c>
      <c r="AF19" s="270"/>
      <c r="AG19" s="374"/>
      <c r="AH19" s="375"/>
      <c r="AI19" s="376">
        <f t="shared" si="4"/>
        <v>187119</v>
      </c>
      <c r="AJ19" s="377">
        <f t="shared" si="5"/>
        <v>187119</v>
      </c>
      <c r="AL19" s="370">
        <f t="shared" si="6"/>
        <v>0</v>
      </c>
      <c r="AM19" s="378">
        <f t="shared" si="6"/>
        <v>407</v>
      </c>
      <c r="AN19" s="379">
        <f t="shared" si="7"/>
        <v>407</v>
      </c>
      <c r="AO19" s="380">
        <f t="shared" si="8"/>
        <v>1</v>
      </c>
    </row>
    <row r="20" spans="1:41" x14ac:dyDescent="0.2">
      <c r="A20" s="270">
        <v>305</v>
      </c>
      <c r="B20" s="271">
        <v>0.375</v>
      </c>
      <c r="C20" s="272">
        <v>2013</v>
      </c>
      <c r="D20" s="272">
        <v>9</v>
      </c>
      <c r="E20" s="272">
        <v>18</v>
      </c>
      <c r="F20" s="273">
        <v>187526</v>
      </c>
      <c r="G20" s="272">
        <v>0</v>
      </c>
      <c r="H20" s="273">
        <v>26487</v>
      </c>
      <c r="I20" s="272">
        <v>0</v>
      </c>
      <c r="J20" s="272">
        <v>0</v>
      </c>
      <c r="K20" s="272">
        <v>0</v>
      </c>
      <c r="L20" s="274">
        <v>81.129199999999997</v>
      </c>
      <c r="M20" s="273">
        <v>17.899999999999999</v>
      </c>
      <c r="N20" s="275">
        <v>0</v>
      </c>
      <c r="O20" s="276">
        <v>153</v>
      </c>
      <c r="P20" s="261">
        <f t="shared" si="0"/>
        <v>153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153</v>
      </c>
      <c r="W20" s="283">
        <f t="shared" si="10"/>
        <v>5403.1445100000001</v>
      </c>
      <c r="Y20" s="281">
        <f t="shared" si="11"/>
        <v>1.349625695980059</v>
      </c>
      <c r="Z20" s="278">
        <f t="shared" si="12"/>
        <v>5.6506128639293109</v>
      </c>
      <c r="AA20" s="279">
        <f t="shared" si="13"/>
        <v>5.3557324274787943</v>
      </c>
      <c r="AE20" s="366" t="str">
        <f t="shared" si="3"/>
        <v>187526</v>
      </c>
      <c r="AF20" s="270"/>
      <c r="AG20" s="374"/>
      <c r="AH20" s="375"/>
      <c r="AI20" s="376">
        <f t="shared" si="4"/>
        <v>187526</v>
      </c>
      <c r="AJ20" s="377">
        <f t="shared" si="5"/>
        <v>187526</v>
      </c>
      <c r="AL20" s="370">
        <f t="shared" si="6"/>
        <v>0</v>
      </c>
      <c r="AM20" s="378">
        <f t="shared" si="6"/>
        <v>153</v>
      </c>
      <c r="AN20" s="379">
        <f t="shared" si="7"/>
        <v>153</v>
      </c>
      <c r="AO20" s="380">
        <f t="shared" si="8"/>
        <v>1</v>
      </c>
    </row>
    <row r="21" spans="1:41" x14ac:dyDescent="0.2">
      <c r="A21" s="270">
        <v>305</v>
      </c>
      <c r="B21" s="271">
        <v>0.375</v>
      </c>
      <c r="C21" s="272">
        <v>2013</v>
      </c>
      <c r="D21" s="272">
        <v>9</v>
      </c>
      <c r="E21" s="272">
        <v>19</v>
      </c>
      <c r="F21" s="273">
        <v>187679</v>
      </c>
      <c r="G21" s="272">
        <v>0</v>
      </c>
      <c r="H21" s="273">
        <v>26525</v>
      </c>
      <c r="I21" s="272">
        <v>0</v>
      </c>
      <c r="J21" s="272">
        <v>0</v>
      </c>
      <c r="K21" s="272">
        <v>0</v>
      </c>
      <c r="L21" s="274">
        <v>48.8324</v>
      </c>
      <c r="M21" s="273">
        <v>16.899999999999999</v>
      </c>
      <c r="N21" s="275">
        <v>0</v>
      </c>
      <c r="O21" s="276">
        <v>173</v>
      </c>
      <c r="P21" s="261">
        <f t="shared" si="0"/>
        <v>173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173</v>
      </c>
      <c r="W21" s="283">
        <f t="shared" si="10"/>
        <v>6109.4379099999996</v>
      </c>
      <c r="Y21" s="281">
        <f t="shared" si="11"/>
        <v>1.5260473555852951</v>
      </c>
      <c r="Z21" s="278">
        <f t="shared" si="12"/>
        <v>6.3892550683645153</v>
      </c>
      <c r="AA21" s="279">
        <f t="shared" si="13"/>
        <v>6.0558281696328846</v>
      </c>
      <c r="AE21" s="366" t="str">
        <f t="shared" si="3"/>
        <v>187679</v>
      </c>
      <c r="AF21" s="270"/>
      <c r="AG21" s="374"/>
      <c r="AH21" s="375"/>
      <c r="AI21" s="376">
        <f t="shared" si="4"/>
        <v>187679</v>
      </c>
      <c r="AJ21" s="377">
        <f t="shared" si="5"/>
        <v>187679</v>
      </c>
      <c r="AL21" s="370">
        <f t="shared" si="6"/>
        <v>0</v>
      </c>
      <c r="AM21" s="378">
        <f t="shared" si="6"/>
        <v>173</v>
      </c>
      <c r="AN21" s="379">
        <f t="shared" si="7"/>
        <v>173</v>
      </c>
      <c r="AO21" s="380">
        <f t="shared" si="8"/>
        <v>1</v>
      </c>
    </row>
    <row r="22" spans="1:41" x14ac:dyDescent="0.2">
      <c r="A22" s="270">
        <v>305</v>
      </c>
      <c r="B22" s="271">
        <v>0.375</v>
      </c>
      <c r="C22" s="272">
        <v>2013</v>
      </c>
      <c r="D22" s="272">
        <v>9</v>
      </c>
      <c r="E22" s="272">
        <v>20</v>
      </c>
      <c r="F22" s="273">
        <v>187852</v>
      </c>
      <c r="G22" s="272">
        <v>0</v>
      </c>
      <c r="H22" s="273">
        <v>26573</v>
      </c>
      <c r="I22" s="272">
        <v>0</v>
      </c>
      <c r="J22" s="272">
        <v>0</v>
      </c>
      <c r="K22" s="272">
        <v>0</v>
      </c>
      <c r="L22" s="274">
        <v>62.967399999999998</v>
      </c>
      <c r="M22" s="273">
        <v>20.9</v>
      </c>
      <c r="N22" s="275">
        <v>0</v>
      </c>
      <c r="O22" s="276">
        <v>360</v>
      </c>
      <c r="P22" s="261">
        <f t="shared" si="0"/>
        <v>360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360</v>
      </c>
      <c r="W22" s="283">
        <f t="shared" si="10"/>
        <v>12713.281199999999</v>
      </c>
      <c r="Y22" s="281">
        <f t="shared" si="11"/>
        <v>3.1755898728942564</v>
      </c>
      <c r="Z22" s="278">
        <f t="shared" si="12"/>
        <v>13.295559679833673</v>
      </c>
      <c r="AA22" s="279">
        <f t="shared" si="13"/>
        <v>12.601723358773635</v>
      </c>
      <c r="AE22" s="366" t="str">
        <f t="shared" si="3"/>
        <v>187852</v>
      </c>
      <c r="AF22" s="270"/>
      <c r="AG22" s="374"/>
      <c r="AH22" s="375"/>
      <c r="AI22" s="376">
        <f t="shared" si="4"/>
        <v>187852</v>
      </c>
      <c r="AJ22" s="377">
        <f t="shared" si="5"/>
        <v>187852</v>
      </c>
      <c r="AL22" s="370">
        <f t="shared" si="6"/>
        <v>188213</v>
      </c>
      <c r="AM22" s="378">
        <f t="shared" si="6"/>
        <v>360</v>
      </c>
      <c r="AN22" s="379">
        <f t="shared" si="7"/>
        <v>-187853</v>
      </c>
      <c r="AO22" s="380">
        <f t="shared" si="8"/>
        <v>-521.81388888888887</v>
      </c>
    </row>
    <row r="23" spans="1:41" x14ac:dyDescent="0.2">
      <c r="A23" s="270">
        <v>305</v>
      </c>
      <c r="B23" s="271">
        <v>0.375</v>
      </c>
      <c r="C23" s="272">
        <v>2013</v>
      </c>
      <c r="D23" s="272">
        <v>9</v>
      </c>
      <c r="E23" s="272">
        <v>21</v>
      </c>
      <c r="F23" s="273">
        <v>188212</v>
      </c>
      <c r="G23" s="272">
        <v>0</v>
      </c>
      <c r="H23" s="273">
        <v>26644</v>
      </c>
      <c r="I23" s="272">
        <v>0</v>
      </c>
      <c r="J23" s="272">
        <v>0</v>
      </c>
      <c r="K23" s="272">
        <v>0</v>
      </c>
      <c r="L23" s="274">
        <v>67.447500000000005</v>
      </c>
      <c r="M23" s="273">
        <v>20.8</v>
      </c>
      <c r="N23" s="275">
        <v>0</v>
      </c>
      <c r="O23" s="276">
        <v>161</v>
      </c>
      <c r="P23" s="261">
        <f t="shared" si="0"/>
        <v>161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161</v>
      </c>
      <c r="W23" s="283">
        <f t="shared" si="10"/>
        <v>5685.6618699999999</v>
      </c>
      <c r="Y23" s="281">
        <f t="shared" si="11"/>
        <v>1.4201943598221534</v>
      </c>
      <c r="Z23" s="278">
        <f t="shared" si="12"/>
        <v>5.9460697457033929</v>
      </c>
      <c r="AA23" s="279">
        <f t="shared" si="13"/>
        <v>5.6357707243404302</v>
      </c>
      <c r="AE23" s="366" t="str">
        <f t="shared" si="3"/>
        <v>188212</v>
      </c>
      <c r="AF23" s="270">
        <v>305</v>
      </c>
      <c r="AG23" s="374">
        <v>21</v>
      </c>
      <c r="AH23" s="375">
        <v>188213</v>
      </c>
      <c r="AI23" s="376">
        <f t="shared" si="4"/>
        <v>188212</v>
      </c>
      <c r="AJ23" s="377">
        <f t="shared" si="5"/>
        <v>-1</v>
      </c>
      <c r="AL23" s="370">
        <f t="shared" si="6"/>
        <v>1177</v>
      </c>
      <c r="AM23" s="378">
        <f t="shared" si="6"/>
        <v>161</v>
      </c>
      <c r="AN23" s="379">
        <f t="shared" si="7"/>
        <v>-1016</v>
      </c>
      <c r="AO23" s="380">
        <f t="shared" si="8"/>
        <v>-6.3105590062111805</v>
      </c>
    </row>
    <row r="24" spans="1:41" x14ac:dyDescent="0.2">
      <c r="A24" s="270">
        <v>305</v>
      </c>
      <c r="B24" s="271">
        <v>0.375</v>
      </c>
      <c r="C24" s="272">
        <v>2013</v>
      </c>
      <c r="D24" s="272">
        <v>9</v>
      </c>
      <c r="E24" s="272">
        <v>22</v>
      </c>
      <c r="F24" s="273">
        <v>188373</v>
      </c>
      <c r="G24" s="272">
        <v>0</v>
      </c>
      <c r="H24" s="273">
        <v>26675</v>
      </c>
      <c r="I24" s="272">
        <v>0</v>
      </c>
      <c r="J24" s="272">
        <v>0</v>
      </c>
      <c r="K24" s="272">
        <v>0</v>
      </c>
      <c r="L24" s="274">
        <v>71.639799999999994</v>
      </c>
      <c r="M24" s="273">
        <v>20.100000000000001</v>
      </c>
      <c r="N24" s="275">
        <v>0</v>
      </c>
      <c r="O24" s="276">
        <v>48</v>
      </c>
      <c r="P24" s="261">
        <f t="shared" si="0"/>
        <v>48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48</v>
      </c>
      <c r="W24" s="283">
        <f t="shared" si="10"/>
        <v>1695.1041599999999</v>
      </c>
      <c r="Y24" s="281">
        <f t="shared" si="11"/>
        <v>0.42341198305256744</v>
      </c>
      <c r="Z24" s="278">
        <f t="shared" si="12"/>
        <v>1.7727412906444897</v>
      </c>
      <c r="AA24" s="279">
        <f t="shared" si="13"/>
        <v>1.6802297811698177</v>
      </c>
      <c r="AE24" s="366" t="str">
        <f t="shared" si="3"/>
        <v>188373</v>
      </c>
      <c r="AF24" s="270">
        <v>305</v>
      </c>
      <c r="AG24" s="374">
        <v>1</v>
      </c>
      <c r="AH24" s="375">
        <v>189390</v>
      </c>
      <c r="AI24" s="376">
        <f t="shared" si="4"/>
        <v>188373</v>
      </c>
      <c r="AJ24" s="377">
        <f t="shared" si="5"/>
        <v>-1017</v>
      </c>
      <c r="AL24" s="370">
        <f t="shared" si="6"/>
        <v>-968</v>
      </c>
      <c r="AM24" s="378">
        <f t="shared" si="6"/>
        <v>48</v>
      </c>
      <c r="AN24" s="379">
        <f t="shared" si="7"/>
        <v>1016</v>
      </c>
      <c r="AO24" s="380">
        <f t="shared" si="8"/>
        <v>21.166666666666668</v>
      </c>
    </row>
    <row r="25" spans="1:41" x14ac:dyDescent="0.2">
      <c r="A25" s="270">
        <v>305</v>
      </c>
      <c r="B25" s="271">
        <v>0.375</v>
      </c>
      <c r="C25" s="272">
        <v>2013</v>
      </c>
      <c r="D25" s="272">
        <v>9</v>
      </c>
      <c r="E25" s="272">
        <v>23</v>
      </c>
      <c r="F25" s="273">
        <v>188421</v>
      </c>
      <c r="G25" s="272">
        <v>0</v>
      </c>
      <c r="H25" s="273">
        <v>26685</v>
      </c>
      <c r="I25" s="272">
        <v>0</v>
      </c>
      <c r="J25" s="272">
        <v>0</v>
      </c>
      <c r="K25" s="272">
        <v>0</v>
      </c>
      <c r="L25" s="274">
        <v>67.823899999999995</v>
      </c>
      <c r="M25" s="273">
        <v>19.8</v>
      </c>
      <c r="N25" s="275">
        <v>0</v>
      </c>
      <c r="O25" s="276">
        <v>341</v>
      </c>
      <c r="P25" s="261">
        <f t="shared" si="0"/>
        <v>341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341</v>
      </c>
      <c r="W25" s="283">
        <f t="shared" si="10"/>
        <v>12042.302470000001</v>
      </c>
      <c r="Y25" s="281">
        <f t="shared" si="11"/>
        <v>3.0079892962692818</v>
      </c>
      <c r="Z25" s="278">
        <f t="shared" si="12"/>
        <v>12.593849585620228</v>
      </c>
      <c r="AA25" s="279">
        <f t="shared" si="13"/>
        <v>11.936632403727248</v>
      </c>
      <c r="AE25" s="366" t="str">
        <f t="shared" si="3"/>
        <v>188421</v>
      </c>
      <c r="AF25" s="270">
        <v>305</v>
      </c>
      <c r="AG25" s="374">
        <v>23</v>
      </c>
      <c r="AH25" s="375">
        <v>188422</v>
      </c>
      <c r="AI25" s="376">
        <f t="shared" si="4"/>
        <v>188421</v>
      </c>
      <c r="AJ25" s="377">
        <f t="shared" si="5"/>
        <v>-1</v>
      </c>
      <c r="AL25" s="370">
        <f t="shared" si="6"/>
        <v>341</v>
      </c>
      <c r="AM25" s="378">
        <f t="shared" si="6"/>
        <v>341</v>
      </c>
      <c r="AN25" s="379">
        <f t="shared" si="7"/>
        <v>0</v>
      </c>
      <c r="AO25" s="380">
        <f t="shared" si="8"/>
        <v>0</v>
      </c>
    </row>
    <row r="26" spans="1:41" x14ac:dyDescent="0.2">
      <c r="A26" s="270">
        <v>305</v>
      </c>
      <c r="B26" s="271">
        <v>0.375</v>
      </c>
      <c r="C26" s="272">
        <v>2013</v>
      </c>
      <c r="D26" s="272">
        <v>9</v>
      </c>
      <c r="E26" s="272">
        <v>24</v>
      </c>
      <c r="F26" s="273">
        <v>188762</v>
      </c>
      <c r="G26" s="272">
        <v>0</v>
      </c>
      <c r="H26" s="273">
        <v>26748</v>
      </c>
      <c r="I26" s="272">
        <v>0</v>
      </c>
      <c r="J26" s="272">
        <v>0</v>
      </c>
      <c r="K26" s="272">
        <v>0</v>
      </c>
      <c r="L26" s="274">
        <v>67.693200000000004</v>
      </c>
      <c r="M26" s="273">
        <v>19.600000000000001</v>
      </c>
      <c r="N26" s="275">
        <v>0</v>
      </c>
      <c r="O26" s="276">
        <v>282</v>
      </c>
      <c r="P26" s="261">
        <f t="shared" si="0"/>
        <v>282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282</v>
      </c>
      <c r="W26" s="283">
        <f t="shared" si="10"/>
        <v>9958.7369400000007</v>
      </c>
      <c r="Y26" s="281">
        <f t="shared" si="11"/>
        <v>2.487545400433834</v>
      </c>
      <c r="Z26" s="278">
        <f t="shared" si="12"/>
        <v>10.414855082536377</v>
      </c>
      <c r="AA26" s="279">
        <f t="shared" si="13"/>
        <v>9.8713499643726799</v>
      </c>
      <c r="AE26" s="366" t="str">
        <f t="shared" si="3"/>
        <v>188762</v>
      </c>
      <c r="AF26" s="270">
        <v>305</v>
      </c>
      <c r="AG26" s="374">
        <v>24</v>
      </c>
      <c r="AH26" s="375">
        <v>188763</v>
      </c>
      <c r="AI26" s="376">
        <f t="shared" si="4"/>
        <v>188762</v>
      </c>
      <c r="AJ26" s="377">
        <f t="shared" si="5"/>
        <v>-1</v>
      </c>
      <c r="AL26" s="370">
        <f t="shared" si="6"/>
        <v>281</v>
      </c>
      <c r="AM26" s="378">
        <f t="shared" si="6"/>
        <v>282</v>
      </c>
      <c r="AN26" s="379">
        <f t="shared" si="7"/>
        <v>1</v>
      </c>
      <c r="AO26" s="380">
        <f t="shared" si="8"/>
        <v>3.5460992907801418E-3</v>
      </c>
    </row>
    <row r="27" spans="1:41" x14ac:dyDescent="0.2">
      <c r="A27" s="270">
        <v>305</v>
      </c>
      <c r="B27" s="271">
        <v>0.375</v>
      </c>
      <c r="C27" s="272">
        <v>2013</v>
      </c>
      <c r="D27" s="272">
        <v>9</v>
      </c>
      <c r="E27" s="272">
        <v>25</v>
      </c>
      <c r="F27" s="273">
        <v>189044</v>
      </c>
      <c r="G27" s="272">
        <v>0</v>
      </c>
      <c r="H27" s="273">
        <v>26795</v>
      </c>
      <c r="I27" s="272">
        <v>0</v>
      </c>
      <c r="J27" s="272">
        <v>0</v>
      </c>
      <c r="K27" s="272">
        <v>0</v>
      </c>
      <c r="L27" s="274">
        <v>71.091399999999993</v>
      </c>
      <c r="M27" s="273">
        <v>19</v>
      </c>
      <c r="N27" s="275">
        <v>0</v>
      </c>
      <c r="O27" s="276">
        <v>39</v>
      </c>
      <c r="P27" s="261">
        <f t="shared" si="0"/>
        <v>39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39</v>
      </c>
      <c r="W27" s="283">
        <f t="shared" si="10"/>
        <v>1377.2721300000001</v>
      </c>
      <c r="Y27" s="281">
        <f t="shared" si="11"/>
        <v>0.34402223623021111</v>
      </c>
      <c r="Z27" s="278">
        <f t="shared" si="12"/>
        <v>1.4403522986486479</v>
      </c>
      <c r="AA27" s="279">
        <f t="shared" si="13"/>
        <v>1.3651866972004771</v>
      </c>
      <c r="AE27" s="366" t="str">
        <f t="shared" si="3"/>
        <v>189044</v>
      </c>
      <c r="AF27" s="270">
        <v>305</v>
      </c>
      <c r="AG27" s="374">
        <v>25</v>
      </c>
      <c r="AH27" s="375">
        <v>189044</v>
      </c>
      <c r="AI27" s="376">
        <f t="shared" si="4"/>
        <v>189044</v>
      </c>
      <c r="AJ27" s="377">
        <f t="shared" si="5"/>
        <v>0</v>
      </c>
      <c r="AL27" s="370">
        <f t="shared" si="6"/>
        <v>39</v>
      </c>
      <c r="AM27" s="378">
        <f t="shared" si="6"/>
        <v>39</v>
      </c>
      <c r="AN27" s="379">
        <f t="shared" si="7"/>
        <v>0</v>
      </c>
      <c r="AO27" s="380">
        <f t="shared" si="8"/>
        <v>0</v>
      </c>
    </row>
    <row r="28" spans="1:41" x14ac:dyDescent="0.2">
      <c r="A28" s="270">
        <v>305</v>
      </c>
      <c r="B28" s="271">
        <v>0.375</v>
      </c>
      <c r="C28" s="272">
        <v>2013</v>
      </c>
      <c r="D28" s="272">
        <v>9</v>
      </c>
      <c r="E28" s="272">
        <v>26</v>
      </c>
      <c r="F28" s="273">
        <v>189083</v>
      </c>
      <c r="G28" s="272">
        <v>0</v>
      </c>
      <c r="H28" s="273">
        <v>26801</v>
      </c>
      <c r="I28" s="272">
        <v>0</v>
      </c>
      <c r="J28" s="272">
        <v>0</v>
      </c>
      <c r="K28" s="272">
        <v>0</v>
      </c>
      <c r="L28" s="274">
        <v>69.992999999999995</v>
      </c>
      <c r="M28" s="273">
        <v>18.899999999999999</v>
      </c>
      <c r="N28" s="275">
        <v>0</v>
      </c>
      <c r="O28" s="276">
        <v>42</v>
      </c>
      <c r="P28" s="261">
        <f t="shared" si="0"/>
        <v>42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42</v>
      </c>
      <c r="W28" s="283">
        <f t="shared" si="10"/>
        <v>1483.21614</v>
      </c>
      <c r="Y28" s="281">
        <f t="shared" si="11"/>
        <v>0.37048548517099655</v>
      </c>
      <c r="Z28" s="278">
        <f t="shared" si="12"/>
        <v>1.5511486293139285</v>
      </c>
      <c r="AA28" s="279">
        <f t="shared" si="13"/>
        <v>1.4702010585235907</v>
      </c>
      <c r="AE28" s="366" t="str">
        <f t="shared" si="3"/>
        <v>189083</v>
      </c>
      <c r="AF28" s="270">
        <v>305</v>
      </c>
      <c r="AG28" s="374">
        <v>26</v>
      </c>
      <c r="AH28" s="375">
        <v>189083</v>
      </c>
      <c r="AI28" s="376">
        <f t="shared" si="4"/>
        <v>189083</v>
      </c>
      <c r="AJ28" s="377">
        <f t="shared" si="5"/>
        <v>0</v>
      </c>
      <c r="AL28" s="370">
        <f t="shared" si="6"/>
        <v>42</v>
      </c>
      <c r="AM28" s="378">
        <f t="shared" si="6"/>
        <v>42</v>
      </c>
      <c r="AN28" s="379">
        <f t="shared" si="7"/>
        <v>0</v>
      </c>
      <c r="AO28" s="380">
        <f t="shared" si="8"/>
        <v>0</v>
      </c>
    </row>
    <row r="29" spans="1:41" x14ac:dyDescent="0.2">
      <c r="A29" s="270">
        <v>305</v>
      </c>
      <c r="B29" s="271">
        <v>0.375</v>
      </c>
      <c r="C29" s="272">
        <v>2013</v>
      </c>
      <c r="D29" s="272">
        <v>9</v>
      </c>
      <c r="E29" s="272">
        <v>27</v>
      </c>
      <c r="F29" s="273">
        <v>189125</v>
      </c>
      <c r="G29" s="272">
        <v>0</v>
      </c>
      <c r="H29" s="273">
        <v>26809</v>
      </c>
      <c r="I29" s="272">
        <v>0</v>
      </c>
      <c r="J29" s="272">
        <v>0</v>
      </c>
      <c r="K29" s="272">
        <v>0</v>
      </c>
      <c r="L29" s="274">
        <v>68.858999999999995</v>
      </c>
      <c r="M29" s="273">
        <v>17.2</v>
      </c>
      <c r="N29" s="275">
        <v>0</v>
      </c>
      <c r="O29" s="276">
        <v>33</v>
      </c>
      <c r="P29" s="261">
        <f t="shared" si="0"/>
        <v>33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33</v>
      </c>
      <c r="W29" s="283">
        <f t="shared" si="10"/>
        <v>1165.38411</v>
      </c>
      <c r="Y29" s="281">
        <f t="shared" si="11"/>
        <v>0.29109573834864017</v>
      </c>
      <c r="Z29" s="278">
        <f t="shared" si="12"/>
        <v>1.2187596373180867</v>
      </c>
      <c r="AA29" s="279">
        <f t="shared" si="13"/>
        <v>1.1551579745542497</v>
      </c>
      <c r="AE29" s="366" t="str">
        <f t="shared" si="3"/>
        <v>189125</v>
      </c>
      <c r="AF29" s="270">
        <v>305</v>
      </c>
      <c r="AG29" s="374">
        <v>27</v>
      </c>
      <c r="AH29" s="375">
        <v>189125</v>
      </c>
      <c r="AI29" s="376">
        <f t="shared" si="4"/>
        <v>189125</v>
      </c>
      <c r="AJ29" s="377">
        <f t="shared" si="5"/>
        <v>0</v>
      </c>
      <c r="AL29" s="370">
        <f t="shared" si="6"/>
        <v>33</v>
      </c>
      <c r="AM29" s="378">
        <f t="shared" si="6"/>
        <v>33</v>
      </c>
      <c r="AN29" s="379">
        <f t="shared" si="7"/>
        <v>0</v>
      </c>
      <c r="AO29" s="380">
        <f t="shared" si="8"/>
        <v>0</v>
      </c>
    </row>
    <row r="30" spans="1:41" x14ac:dyDescent="0.2">
      <c r="A30" s="270">
        <v>305</v>
      </c>
      <c r="B30" s="271">
        <v>0.375</v>
      </c>
      <c r="C30" s="272">
        <v>2013</v>
      </c>
      <c r="D30" s="272">
        <v>9</v>
      </c>
      <c r="E30" s="272">
        <v>28</v>
      </c>
      <c r="F30" s="273">
        <v>189158</v>
      </c>
      <c r="G30" s="272">
        <v>0</v>
      </c>
      <c r="H30" s="273">
        <v>26814</v>
      </c>
      <c r="I30" s="272">
        <v>0</v>
      </c>
      <c r="J30" s="272">
        <v>0</v>
      </c>
      <c r="K30" s="272">
        <v>0</v>
      </c>
      <c r="L30" s="274">
        <v>77.448700000000002</v>
      </c>
      <c r="M30" s="273">
        <v>20.5</v>
      </c>
      <c r="N30" s="275">
        <v>0</v>
      </c>
      <c r="O30" s="276">
        <v>9</v>
      </c>
      <c r="P30" s="261">
        <f t="shared" si="0"/>
        <v>9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9</v>
      </c>
      <c r="W30" s="283">
        <f t="shared" si="10"/>
        <v>317.83202999999997</v>
      </c>
      <c r="Y30" s="281">
        <f t="shared" si="11"/>
        <v>7.9389746822356402E-2</v>
      </c>
      <c r="Z30" s="278">
        <f t="shared" si="12"/>
        <v>0.33238899199584182</v>
      </c>
      <c r="AA30" s="279">
        <f t="shared" si="13"/>
        <v>0.31504308396934083</v>
      </c>
      <c r="AE30" s="366" t="str">
        <f t="shared" si="3"/>
        <v>189158</v>
      </c>
      <c r="AF30" s="270">
        <v>305</v>
      </c>
      <c r="AG30" s="374">
        <v>28</v>
      </c>
      <c r="AH30" s="375">
        <v>189158</v>
      </c>
      <c r="AI30" s="376">
        <f t="shared" si="4"/>
        <v>189158</v>
      </c>
      <c r="AJ30" s="377">
        <f t="shared" si="5"/>
        <v>0</v>
      </c>
      <c r="AL30" s="370">
        <f t="shared" si="6"/>
        <v>9</v>
      </c>
      <c r="AM30" s="378">
        <f t="shared" si="6"/>
        <v>9</v>
      </c>
      <c r="AN30" s="379">
        <f t="shared" si="7"/>
        <v>0</v>
      </c>
      <c r="AO30" s="380">
        <f t="shared" si="8"/>
        <v>0</v>
      </c>
    </row>
    <row r="31" spans="1:41" x14ac:dyDescent="0.2">
      <c r="A31" s="270">
        <v>305</v>
      </c>
      <c r="B31" s="271">
        <v>0.375</v>
      </c>
      <c r="C31" s="272">
        <v>2013</v>
      </c>
      <c r="D31" s="272">
        <v>9</v>
      </c>
      <c r="E31" s="272">
        <v>29</v>
      </c>
      <c r="F31" s="273">
        <v>189167</v>
      </c>
      <c r="G31" s="272">
        <v>0</v>
      </c>
      <c r="H31" s="273">
        <v>26815</v>
      </c>
      <c r="I31" s="272">
        <v>0</v>
      </c>
      <c r="J31" s="272">
        <v>0</v>
      </c>
      <c r="K31" s="272">
        <v>0</v>
      </c>
      <c r="L31" s="274">
        <v>81.613</v>
      </c>
      <c r="M31" s="273">
        <v>20.7</v>
      </c>
      <c r="N31" s="275">
        <v>0</v>
      </c>
      <c r="O31" s="276">
        <v>15</v>
      </c>
      <c r="P31" s="261">
        <f t="shared" si="0"/>
        <v>15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15</v>
      </c>
      <c r="W31" s="283">
        <f t="shared" si="10"/>
        <v>529.72005000000001</v>
      </c>
      <c r="Y31" s="281">
        <f t="shared" si="11"/>
        <v>0.13231624470392733</v>
      </c>
      <c r="Z31" s="278">
        <f t="shared" si="12"/>
        <v>0.55398165332640303</v>
      </c>
      <c r="AA31" s="279">
        <f t="shared" si="13"/>
        <v>0.52507180661556807</v>
      </c>
      <c r="AE31" s="366" t="str">
        <f t="shared" si="3"/>
        <v>189167</v>
      </c>
      <c r="AF31" s="270">
        <v>305</v>
      </c>
      <c r="AG31" s="374">
        <v>29</v>
      </c>
      <c r="AH31" s="375">
        <v>189167</v>
      </c>
      <c r="AI31" s="376">
        <f t="shared" si="4"/>
        <v>189167</v>
      </c>
      <c r="AJ31" s="377">
        <f t="shared" si="5"/>
        <v>0</v>
      </c>
      <c r="AL31" s="370">
        <f t="shared" si="6"/>
        <v>15</v>
      </c>
      <c r="AM31" s="378">
        <f t="shared" si="6"/>
        <v>15</v>
      </c>
      <c r="AN31" s="379">
        <f t="shared" si="7"/>
        <v>0</v>
      </c>
      <c r="AO31" s="380">
        <f t="shared" si="8"/>
        <v>0</v>
      </c>
    </row>
    <row r="32" spans="1:41" x14ac:dyDescent="0.2">
      <c r="A32" s="270">
        <v>305</v>
      </c>
      <c r="B32" s="271">
        <v>0.375</v>
      </c>
      <c r="C32" s="272">
        <v>2013</v>
      </c>
      <c r="D32" s="272">
        <v>9</v>
      </c>
      <c r="E32" s="272">
        <v>30</v>
      </c>
      <c r="F32" s="273">
        <v>189182</v>
      </c>
      <c r="G32" s="272">
        <v>0</v>
      </c>
      <c r="H32" s="273">
        <v>26818</v>
      </c>
      <c r="I32" s="272">
        <v>0</v>
      </c>
      <c r="J32" s="272">
        <v>0</v>
      </c>
      <c r="K32" s="272">
        <v>0</v>
      </c>
      <c r="L32" s="274">
        <v>80.260000000000005</v>
      </c>
      <c r="M32" s="273">
        <v>20</v>
      </c>
      <c r="N32" s="275">
        <v>0</v>
      </c>
      <c r="O32" s="276">
        <v>208</v>
      </c>
      <c r="P32" s="261">
        <f t="shared" si="0"/>
        <v>208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208</v>
      </c>
      <c r="W32" s="283">
        <f t="shared" si="10"/>
        <v>7345.45136</v>
      </c>
      <c r="Y32" s="281">
        <f t="shared" si="11"/>
        <v>1.834785259894459</v>
      </c>
      <c r="Z32" s="278">
        <f t="shared" si="12"/>
        <v>7.6818789261261227</v>
      </c>
      <c r="AA32" s="279">
        <f t="shared" si="13"/>
        <v>7.2809957184025444</v>
      </c>
      <c r="AE32" s="366" t="str">
        <f t="shared" si="3"/>
        <v>189182</v>
      </c>
      <c r="AF32" s="270">
        <v>305</v>
      </c>
      <c r="AG32" s="374">
        <v>30</v>
      </c>
      <c r="AH32" s="375">
        <v>189182</v>
      </c>
      <c r="AI32" s="376">
        <f t="shared" si="4"/>
        <v>189182</v>
      </c>
      <c r="AJ32" s="377">
        <f t="shared" si="5"/>
        <v>0</v>
      </c>
      <c r="AL32" s="370">
        <f t="shared" si="6"/>
        <v>-189182</v>
      </c>
      <c r="AM32" s="378">
        <f t="shared" si="6"/>
        <v>208</v>
      </c>
      <c r="AN32" s="379">
        <f t="shared" si="7"/>
        <v>189390</v>
      </c>
      <c r="AO32" s="380">
        <f t="shared" si="8"/>
        <v>910.52884615384619</v>
      </c>
    </row>
    <row r="33" spans="1:41" ht="13.5" thickBot="1" x14ac:dyDescent="0.25">
      <c r="A33" s="270">
        <v>305</v>
      </c>
      <c r="B33" s="271">
        <v>0.375</v>
      </c>
      <c r="C33" s="272">
        <v>2013</v>
      </c>
      <c r="D33" s="272">
        <v>10</v>
      </c>
      <c r="E33" s="272">
        <v>1</v>
      </c>
      <c r="F33" s="273">
        <v>189390</v>
      </c>
      <c r="G33" s="272">
        <v>0</v>
      </c>
      <c r="H33" s="273">
        <v>26818</v>
      </c>
      <c r="I33" s="272">
        <v>0</v>
      </c>
      <c r="J33" s="272">
        <v>0</v>
      </c>
      <c r="K33" s="272">
        <v>0</v>
      </c>
      <c r="L33" s="274">
        <v>80.260000000000005</v>
      </c>
      <c r="M33" s="273">
        <v>20</v>
      </c>
      <c r="N33" s="275">
        <v>0</v>
      </c>
      <c r="O33" s="276">
        <v>0</v>
      </c>
      <c r="P33" s="261">
        <f t="shared" si="0"/>
        <v>-189390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189390</v>
      </c>
      <c r="AF33" s="270"/>
      <c r="AG33" s="374"/>
      <c r="AH33" s="375"/>
      <c r="AI33" s="376">
        <f t="shared" si="4"/>
        <v>189390</v>
      </c>
      <c r="AJ33" s="377">
        <f t="shared" si="5"/>
        <v>189390</v>
      </c>
      <c r="AL33" s="370">
        <f t="shared" si="6"/>
        <v>0</v>
      </c>
      <c r="AM33" s="381">
        <f t="shared" si="6"/>
        <v>-189390</v>
      </c>
      <c r="AN33" s="379">
        <f t="shared" si="7"/>
        <v>-189390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89.301699999999997</v>
      </c>
      <c r="M36" s="303">
        <f>MAX(M3:M34)</f>
        <v>20.9</v>
      </c>
      <c r="N36" s="301" t="s">
        <v>29</v>
      </c>
      <c r="O36" s="303">
        <f>SUM(O3:O33)</f>
        <v>7037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7037</v>
      </c>
      <c r="W36" s="307">
        <f>SUM(W3:W33)</f>
        <v>248509.33279000004</v>
      </c>
      <c r="Y36" s="308">
        <f>SUM(Y3:Y33)</f>
        <v>61.69307813420825</v>
      </c>
      <c r="Z36" s="309">
        <f>SUM(Z3:Z33)</f>
        <v>258.2965795323031</v>
      </c>
      <c r="AA36" s="310">
        <f>SUM(AA3:AA33)</f>
        <v>244.81722606387305</v>
      </c>
      <c r="AF36" s="389" t="s">
        <v>125</v>
      </c>
      <c r="AG36" s="302">
        <f>COUNT(AG3:AG34)</f>
        <v>11</v>
      </c>
      <c r="AJ36" s="390">
        <f>SUM(AJ3:AJ33)</f>
        <v>3714483</v>
      </c>
      <c r="AK36" s="391" t="s">
        <v>93</v>
      </c>
      <c r="AL36" s="392"/>
      <c r="AM36" s="392"/>
      <c r="AN36" s="390">
        <f>SUM(AN3:AN33)</f>
        <v>-1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78.803606451612907</v>
      </c>
      <c r="M37" s="311">
        <f>AVERAGE(M3:M34)</f>
        <v>18.845161290322583</v>
      </c>
      <c r="N37" s="301" t="s">
        <v>89</v>
      </c>
      <c r="O37" s="312">
        <f>O36*35.31467</f>
        <v>248509.33278999999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20</v>
      </c>
      <c r="AN37" s="395">
        <f>IFERROR(AN36/SUM(AM3:AM33),"")</f>
        <v>5.4838691987518718E-6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48.8324</v>
      </c>
      <c r="M38" s="312">
        <f>MIN(M3:M34)</f>
        <v>15.5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86.683967096774211</v>
      </c>
      <c r="M44" s="319">
        <f>M37*(1+$L$43)</f>
        <v>20.729677419354843</v>
      </c>
    </row>
    <row r="45" spans="1:41" x14ac:dyDescent="0.2">
      <c r="K45" s="318" t="s">
        <v>103</v>
      </c>
      <c r="L45" s="319">
        <f>L37*(1-$L$43)</f>
        <v>70.923245806451618</v>
      </c>
      <c r="M45" s="319">
        <f>M37*(1-$L$43)</f>
        <v>16.960645161290326</v>
      </c>
    </row>
    <row r="47" spans="1:41" x14ac:dyDescent="0.2">
      <c r="A47" s="301" t="s">
        <v>104</v>
      </c>
      <c r="B47" s="320" t="s">
        <v>105</v>
      </c>
    </row>
    <row r="48" spans="1:41" x14ac:dyDescent="0.2">
      <c r="A48" s="301" t="s">
        <v>106</v>
      </c>
      <c r="B48" s="321">
        <v>40583</v>
      </c>
    </row>
  </sheetData>
  <phoneticPr fontId="0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303</v>
      </c>
      <c r="B3" s="255">
        <v>0.375</v>
      </c>
      <c r="C3" s="256">
        <v>2013</v>
      </c>
      <c r="D3" s="256">
        <v>9</v>
      </c>
      <c r="E3" s="256">
        <v>1</v>
      </c>
      <c r="F3" s="257">
        <v>454148</v>
      </c>
      <c r="G3" s="256">
        <v>0</v>
      </c>
      <c r="H3" s="257">
        <v>20656</v>
      </c>
      <c r="I3" s="256">
        <v>0</v>
      </c>
      <c r="J3" s="256">
        <v>0</v>
      </c>
      <c r="K3" s="256">
        <v>0</v>
      </c>
      <c r="L3" s="258">
        <v>24.9</v>
      </c>
      <c r="M3" s="257">
        <v>205.8</v>
      </c>
      <c r="N3" s="259">
        <v>0</v>
      </c>
      <c r="O3" s="260">
        <v>0</v>
      </c>
      <c r="P3" s="261">
        <f>F4-F3</f>
        <v>0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0</v>
      </c>
      <c r="W3" s="266">
        <f>V3*35.31467</f>
        <v>0</v>
      </c>
      <c r="X3" s="265"/>
      <c r="Y3" s="267">
        <f>V3*R3/1000000</f>
        <v>0</v>
      </c>
      <c r="Z3" s="268">
        <f>S3*V3/1000000</f>
        <v>0</v>
      </c>
      <c r="AA3" s="269">
        <f>W3*T3/1000000</f>
        <v>0</v>
      </c>
      <c r="AE3" s="366" t="str">
        <f>RIGHT(F3,6)</f>
        <v>454148</v>
      </c>
      <c r="AF3" s="254">
        <v>303</v>
      </c>
      <c r="AG3" s="259">
        <v>1</v>
      </c>
      <c r="AH3" s="367">
        <v>454148</v>
      </c>
      <c r="AI3" s="368">
        <f>IFERROR(AE3*1,0)</f>
        <v>454148</v>
      </c>
      <c r="AJ3" s="369">
        <f>(AI3-AH3)</f>
        <v>0</v>
      </c>
      <c r="AL3" s="370">
        <f>AH4-AH3</f>
        <v>-454148</v>
      </c>
      <c r="AM3" s="371">
        <f>AI4-AI3</f>
        <v>0</v>
      </c>
      <c r="AN3" s="372">
        <f>(AM3-AL3)</f>
        <v>454148</v>
      </c>
      <c r="AO3" s="373" t="str">
        <f>IFERROR(AN3/AM3,"")</f>
        <v/>
      </c>
    </row>
    <row r="4" spans="1:41" x14ac:dyDescent="0.2">
      <c r="A4" s="270">
        <v>303</v>
      </c>
      <c r="B4" s="271">
        <v>0.375</v>
      </c>
      <c r="C4" s="272">
        <v>2013</v>
      </c>
      <c r="D4" s="272">
        <v>9</v>
      </c>
      <c r="E4" s="272">
        <v>2</v>
      </c>
      <c r="F4" s="273">
        <v>454148</v>
      </c>
      <c r="G4" s="272">
        <v>0</v>
      </c>
      <c r="H4" s="273">
        <v>20656</v>
      </c>
      <c r="I4" s="272">
        <v>0</v>
      </c>
      <c r="J4" s="272">
        <v>0</v>
      </c>
      <c r="K4" s="272">
        <v>0</v>
      </c>
      <c r="L4" s="274">
        <v>0</v>
      </c>
      <c r="M4" s="273">
        <v>0</v>
      </c>
      <c r="N4" s="275">
        <v>0</v>
      </c>
      <c r="O4" s="276">
        <v>368</v>
      </c>
      <c r="P4" s="261">
        <f t="shared" ref="P4:P33" si="0">F5-F4</f>
        <v>368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368</v>
      </c>
      <c r="W4" s="280">
        <f>V4*35.31467</f>
        <v>12995.798559999999</v>
      </c>
      <c r="X4" s="265"/>
      <c r="Y4" s="281">
        <f>V4*R4/1000000</f>
        <v>3.218347439215635</v>
      </c>
      <c r="Z4" s="278">
        <f>S4*V4/1000000</f>
        <v>13.47457705850802</v>
      </c>
      <c r="AA4" s="279">
        <f>W4*T4/1000000</f>
        <v>12.771398614031122</v>
      </c>
      <c r="AE4" s="366" t="str">
        <f t="shared" ref="AE4:AE34" si="3">RIGHT(F4,6)</f>
        <v>454148</v>
      </c>
      <c r="AF4" s="270"/>
      <c r="AG4" s="374"/>
      <c r="AH4" s="375"/>
      <c r="AI4" s="376">
        <f t="shared" ref="AI4:AI34" si="4">IFERROR(AE4*1,0)</f>
        <v>454148</v>
      </c>
      <c r="AJ4" s="377">
        <f t="shared" ref="AJ4:AJ34" si="5">(AI4-AH4)</f>
        <v>454148</v>
      </c>
      <c r="AL4" s="370">
        <f t="shared" ref="AL4:AM33" si="6">AH5-AH4</f>
        <v>0</v>
      </c>
      <c r="AM4" s="378">
        <f t="shared" si="6"/>
        <v>368</v>
      </c>
      <c r="AN4" s="379">
        <f t="shared" ref="AN4:AN33" si="7">(AM4-AL4)</f>
        <v>368</v>
      </c>
      <c r="AO4" s="380">
        <f t="shared" ref="AO4:AO33" si="8">IFERROR(AN4/AM4,"")</f>
        <v>1</v>
      </c>
    </row>
    <row r="5" spans="1:41" x14ac:dyDescent="0.2">
      <c r="A5" s="270">
        <v>303</v>
      </c>
      <c r="B5" s="271">
        <v>0.375</v>
      </c>
      <c r="C5" s="272">
        <v>2013</v>
      </c>
      <c r="D5" s="272">
        <v>9</v>
      </c>
      <c r="E5" s="272">
        <v>3</v>
      </c>
      <c r="F5" s="273">
        <v>454516</v>
      </c>
      <c r="G5" s="272">
        <v>0</v>
      </c>
      <c r="H5" s="273">
        <v>20671</v>
      </c>
      <c r="I5" s="272">
        <v>0</v>
      </c>
      <c r="J5" s="272">
        <v>0</v>
      </c>
      <c r="K5" s="272">
        <v>0</v>
      </c>
      <c r="L5" s="274">
        <v>15.1</v>
      </c>
      <c r="M5" s="273">
        <v>216.7</v>
      </c>
      <c r="N5" s="275">
        <v>0</v>
      </c>
      <c r="O5" s="276">
        <v>1723</v>
      </c>
      <c r="P5" s="261">
        <f t="shared" si="0"/>
        <v>1723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1723</v>
      </c>
      <c r="W5" s="280">
        <f t="shared" ref="W5:W33" si="10">V5*35.31467</f>
        <v>60847.17641</v>
      </c>
      <c r="X5" s="265"/>
      <c r="Y5" s="281">
        <f t="shared" ref="Y5:Y33" si="11">V5*R5/1000000</f>
        <v>15.008485110029779</v>
      </c>
      <c r="Z5" s="278">
        <f t="shared" ref="Z5:Z33" si="12">S5*V5/1000000</f>
        <v>62.83752545867268</v>
      </c>
      <c r="AA5" s="279">
        <f t="shared" ref="AA5:AA33" si="13">W5*T5/1000000</f>
        <v>59.558313560967349</v>
      </c>
      <c r="AE5" s="366" t="str">
        <f t="shared" si="3"/>
        <v>454516</v>
      </c>
      <c r="AF5" s="270"/>
      <c r="AG5" s="374"/>
      <c r="AH5" s="375"/>
      <c r="AI5" s="376">
        <f t="shared" si="4"/>
        <v>454516</v>
      </c>
      <c r="AJ5" s="377">
        <f t="shared" si="5"/>
        <v>454516</v>
      </c>
      <c r="AL5" s="370">
        <f t="shared" si="6"/>
        <v>0</v>
      </c>
      <c r="AM5" s="378">
        <f t="shared" si="6"/>
        <v>1723</v>
      </c>
      <c r="AN5" s="379">
        <f t="shared" si="7"/>
        <v>1723</v>
      </c>
      <c r="AO5" s="380">
        <f t="shared" si="8"/>
        <v>1</v>
      </c>
    </row>
    <row r="6" spans="1:41" x14ac:dyDescent="0.2">
      <c r="A6" s="270">
        <v>303</v>
      </c>
      <c r="B6" s="271">
        <v>0.375</v>
      </c>
      <c r="C6" s="272">
        <v>2013</v>
      </c>
      <c r="D6" s="272">
        <v>9</v>
      </c>
      <c r="E6" s="272">
        <v>4</v>
      </c>
      <c r="F6" s="273">
        <v>456239</v>
      </c>
      <c r="G6" s="272">
        <v>0</v>
      </c>
      <c r="H6" s="273">
        <v>20745</v>
      </c>
      <c r="I6" s="272">
        <v>0</v>
      </c>
      <c r="J6" s="272">
        <v>0</v>
      </c>
      <c r="K6" s="272">
        <v>0</v>
      </c>
      <c r="L6" s="274">
        <v>72.2</v>
      </c>
      <c r="M6" s="273">
        <v>213.6</v>
      </c>
      <c r="N6" s="275">
        <v>0</v>
      </c>
      <c r="O6" s="276">
        <v>1740</v>
      </c>
      <c r="P6" s="261">
        <f t="shared" si="0"/>
        <v>1740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1740</v>
      </c>
      <c r="W6" s="280">
        <f t="shared" si="10"/>
        <v>61447.525799999996</v>
      </c>
      <c r="X6" s="265"/>
      <c r="Y6" s="281">
        <f t="shared" si="11"/>
        <v>15.176111859093339</v>
      </c>
      <c r="Z6" s="278">
        <f t="shared" si="12"/>
        <v>63.539345131651999</v>
      </c>
      <c r="AA6" s="279">
        <f t="shared" si="13"/>
        <v>60.223508376349571</v>
      </c>
      <c r="AE6" s="366" t="str">
        <f t="shared" si="3"/>
        <v>456239</v>
      </c>
      <c r="AF6" s="270"/>
      <c r="AG6" s="374"/>
      <c r="AH6" s="375"/>
      <c r="AI6" s="376">
        <f t="shared" si="4"/>
        <v>456239</v>
      </c>
      <c r="AJ6" s="377">
        <f t="shared" si="5"/>
        <v>456239</v>
      </c>
      <c r="AL6" s="370">
        <f t="shared" si="6"/>
        <v>0</v>
      </c>
      <c r="AM6" s="378">
        <f t="shared" si="6"/>
        <v>1740</v>
      </c>
      <c r="AN6" s="379">
        <f t="shared" si="7"/>
        <v>1740</v>
      </c>
      <c r="AO6" s="380">
        <f t="shared" si="8"/>
        <v>1</v>
      </c>
    </row>
    <row r="7" spans="1:41" x14ac:dyDescent="0.2">
      <c r="A7" s="270">
        <v>303</v>
      </c>
      <c r="B7" s="271">
        <v>0.375</v>
      </c>
      <c r="C7" s="272">
        <v>2013</v>
      </c>
      <c r="D7" s="272">
        <v>9</v>
      </c>
      <c r="E7" s="272">
        <v>5</v>
      </c>
      <c r="F7" s="273">
        <v>457979</v>
      </c>
      <c r="G7" s="272">
        <v>0</v>
      </c>
      <c r="H7" s="273">
        <v>20821</v>
      </c>
      <c r="I7" s="272">
        <v>0</v>
      </c>
      <c r="J7" s="272">
        <v>0</v>
      </c>
      <c r="K7" s="272">
        <v>0</v>
      </c>
      <c r="L7" s="274">
        <v>72.8</v>
      </c>
      <c r="M7" s="273">
        <v>213.5</v>
      </c>
      <c r="N7" s="275">
        <v>0</v>
      </c>
      <c r="O7" s="276">
        <v>1696</v>
      </c>
      <c r="P7" s="261">
        <f t="shared" si="0"/>
        <v>1696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1696</v>
      </c>
      <c r="W7" s="280">
        <f t="shared" si="10"/>
        <v>59893.680319999999</v>
      </c>
      <c r="X7" s="265"/>
      <c r="Y7" s="281">
        <f t="shared" si="11"/>
        <v>14.831774330510505</v>
      </c>
      <c r="Z7" s="278">
        <f t="shared" si="12"/>
        <v>62.097672766981376</v>
      </c>
      <c r="AA7" s="279">
        <f t="shared" si="13"/>
        <v>58.857070501521015</v>
      </c>
      <c r="AE7" s="366" t="str">
        <f t="shared" si="3"/>
        <v>457979</v>
      </c>
      <c r="AF7" s="270"/>
      <c r="AG7" s="374"/>
      <c r="AH7" s="375"/>
      <c r="AI7" s="376">
        <f t="shared" si="4"/>
        <v>457979</v>
      </c>
      <c r="AJ7" s="377">
        <f t="shared" si="5"/>
        <v>457979</v>
      </c>
      <c r="AL7" s="370">
        <f t="shared" si="6"/>
        <v>0</v>
      </c>
      <c r="AM7" s="378">
        <f t="shared" si="6"/>
        <v>1696</v>
      </c>
      <c r="AN7" s="379">
        <f t="shared" si="7"/>
        <v>1696</v>
      </c>
      <c r="AO7" s="380">
        <f t="shared" si="8"/>
        <v>1</v>
      </c>
    </row>
    <row r="8" spans="1:41" x14ac:dyDescent="0.2">
      <c r="A8" s="270">
        <v>303</v>
      </c>
      <c r="B8" s="271">
        <v>0.375</v>
      </c>
      <c r="C8" s="272">
        <v>2013</v>
      </c>
      <c r="D8" s="272">
        <v>9</v>
      </c>
      <c r="E8" s="272">
        <v>6</v>
      </c>
      <c r="F8" s="273">
        <v>459675</v>
      </c>
      <c r="G8" s="272">
        <v>0</v>
      </c>
      <c r="H8" s="273">
        <v>20894</v>
      </c>
      <c r="I8" s="272">
        <v>0</v>
      </c>
      <c r="J8" s="272">
        <v>0</v>
      </c>
      <c r="K8" s="272">
        <v>0</v>
      </c>
      <c r="L8" s="274">
        <v>71.099999999999994</v>
      </c>
      <c r="M8" s="273">
        <v>216.4</v>
      </c>
      <c r="N8" s="275">
        <v>0</v>
      </c>
      <c r="O8" s="276">
        <v>1744</v>
      </c>
      <c r="P8" s="261">
        <f t="shared" si="0"/>
        <v>1744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1744</v>
      </c>
      <c r="W8" s="280">
        <f t="shared" si="10"/>
        <v>61588.784480000002</v>
      </c>
      <c r="X8" s="265"/>
      <c r="Y8" s="281">
        <f t="shared" si="11"/>
        <v>15.192684223121043</v>
      </c>
      <c r="Z8" s="278">
        <f t="shared" si="12"/>
        <v>63.608730305363181</v>
      </c>
      <c r="AA8" s="279">
        <f t="shared" si="13"/>
        <v>60.289272645426202</v>
      </c>
      <c r="AE8" s="366" t="str">
        <f t="shared" si="3"/>
        <v>459675</v>
      </c>
      <c r="AF8" s="270"/>
      <c r="AG8" s="374"/>
      <c r="AH8" s="375"/>
      <c r="AI8" s="376">
        <f t="shared" si="4"/>
        <v>459675</v>
      </c>
      <c r="AJ8" s="377">
        <f t="shared" si="5"/>
        <v>459675</v>
      </c>
      <c r="AL8" s="370">
        <f t="shared" si="6"/>
        <v>0</v>
      </c>
      <c r="AM8" s="378">
        <f t="shared" si="6"/>
        <v>1744</v>
      </c>
      <c r="AN8" s="379">
        <f t="shared" si="7"/>
        <v>1744</v>
      </c>
      <c r="AO8" s="380">
        <f t="shared" si="8"/>
        <v>1</v>
      </c>
    </row>
    <row r="9" spans="1:41" x14ac:dyDescent="0.2">
      <c r="A9" s="270">
        <v>303</v>
      </c>
      <c r="B9" s="271">
        <v>0.375</v>
      </c>
      <c r="C9" s="272">
        <v>2013</v>
      </c>
      <c r="D9" s="272">
        <v>9</v>
      </c>
      <c r="E9" s="272">
        <v>7</v>
      </c>
      <c r="F9" s="273">
        <v>461419</v>
      </c>
      <c r="G9" s="272">
        <v>0</v>
      </c>
      <c r="H9" s="273">
        <v>20970</v>
      </c>
      <c r="I9" s="272">
        <v>0</v>
      </c>
      <c r="J9" s="272">
        <v>0</v>
      </c>
      <c r="K9" s="272">
        <v>0</v>
      </c>
      <c r="L9" s="274">
        <v>73</v>
      </c>
      <c r="M9" s="273">
        <v>215.1</v>
      </c>
      <c r="N9" s="275">
        <v>0</v>
      </c>
      <c r="O9" s="276">
        <v>561</v>
      </c>
      <c r="P9" s="261">
        <f t="shared" si="0"/>
        <v>561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561</v>
      </c>
      <c r="W9" s="280">
        <f t="shared" si="10"/>
        <v>19811.529869999998</v>
      </c>
      <c r="X9" s="265"/>
      <c r="Y9" s="281">
        <f t="shared" si="11"/>
        <v>4.8912351095360727</v>
      </c>
      <c r="Z9" s="278">
        <f t="shared" si="12"/>
        <v>20.478623156605625</v>
      </c>
      <c r="AA9" s="279">
        <f t="shared" si="13"/>
        <v>19.409934594896885</v>
      </c>
      <c r="AE9" s="366" t="str">
        <f t="shared" si="3"/>
        <v>461419</v>
      </c>
      <c r="AF9" s="270"/>
      <c r="AG9" s="374"/>
      <c r="AH9" s="375"/>
      <c r="AI9" s="376">
        <f t="shared" si="4"/>
        <v>461419</v>
      </c>
      <c r="AJ9" s="377">
        <f t="shared" si="5"/>
        <v>461419</v>
      </c>
      <c r="AL9" s="370">
        <f t="shared" si="6"/>
        <v>0</v>
      </c>
      <c r="AM9" s="378">
        <f t="shared" si="6"/>
        <v>561</v>
      </c>
      <c r="AN9" s="379">
        <f t="shared" si="7"/>
        <v>561</v>
      </c>
      <c r="AO9" s="380">
        <f t="shared" si="8"/>
        <v>1</v>
      </c>
    </row>
    <row r="10" spans="1:41" x14ac:dyDescent="0.2">
      <c r="A10" s="270">
        <v>303</v>
      </c>
      <c r="B10" s="271">
        <v>0.375</v>
      </c>
      <c r="C10" s="272">
        <v>2013</v>
      </c>
      <c r="D10" s="272">
        <v>9</v>
      </c>
      <c r="E10" s="272">
        <v>8</v>
      </c>
      <c r="F10" s="273">
        <v>461980</v>
      </c>
      <c r="G10" s="272">
        <v>0</v>
      </c>
      <c r="H10" s="273">
        <v>20994</v>
      </c>
      <c r="I10" s="272">
        <v>0</v>
      </c>
      <c r="J10" s="272">
        <v>0</v>
      </c>
      <c r="K10" s="272">
        <v>0</v>
      </c>
      <c r="L10" s="274">
        <v>23.8</v>
      </c>
      <c r="M10" s="273">
        <v>205.2</v>
      </c>
      <c r="N10" s="275">
        <v>0</v>
      </c>
      <c r="O10" s="276">
        <v>0</v>
      </c>
      <c r="P10" s="261">
        <f t="shared" si="0"/>
        <v>0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0</v>
      </c>
      <c r="W10" s="280">
        <f t="shared" si="10"/>
        <v>0</v>
      </c>
      <c r="X10" s="265"/>
      <c r="Y10" s="281">
        <f t="shared" si="11"/>
        <v>0</v>
      </c>
      <c r="Z10" s="278">
        <f t="shared" si="12"/>
        <v>0</v>
      </c>
      <c r="AA10" s="279">
        <f t="shared" si="13"/>
        <v>0</v>
      </c>
      <c r="AE10" s="366" t="str">
        <f t="shared" si="3"/>
        <v>461980</v>
      </c>
      <c r="AF10" s="270"/>
      <c r="AG10" s="374"/>
      <c r="AH10" s="375"/>
      <c r="AI10" s="376">
        <f t="shared" si="4"/>
        <v>461980</v>
      </c>
      <c r="AJ10" s="377">
        <f t="shared" si="5"/>
        <v>461980</v>
      </c>
      <c r="AL10" s="370">
        <f t="shared" si="6"/>
        <v>0</v>
      </c>
      <c r="AM10" s="378">
        <f t="shared" si="6"/>
        <v>0</v>
      </c>
      <c r="AN10" s="379">
        <f t="shared" si="7"/>
        <v>0</v>
      </c>
      <c r="AO10" s="380" t="str">
        <f t="shared" si="8"/>
        <v/>
      </c>
    </row>
    <row r="11" spans="1:41" x14ac:dyDescent="0.2">
      <c r="A11" s="270">
        <v>303</v>
      </c>
      <c r="B11" s="271">
        <v>0.375</v>
      </c>
      <c r="C11" s="272">
        <v>2013</v>
      </c>
      <c r="D11" s="272">
        <v>9</v>
      </c>
      <c r="E11" s="272">
        <v>9</v>
      </c>
      <c r="F11" s="273">
        <v>461980</v>
      </c>
      <c r="G11" s="272">
        <v>0</v>
      </c>
      <c r="H11" s="273">
        <v>20994</v>
      </c>
      <c r="I11" s="272">
        <v>0</v>
      </c>
      <c r="J11" s="272">
        <v>0</v>
      </c>
      <c r="K11" s="272">
        <v>0</v>
      </c>
      <c r="L11" s="274">
        <v>0</v>
      </c>
      <c r="M11" s="273">
        <v>0</v>
      </c>
      <c r="N11" s="275">
        <v>0</v>
      </c>
      <c r="O11" s="276">
        <v>345</v>
      </c>
      <c r="P11" s="261">
        <f t="shared" si="0"/>
        <v>345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345</v>
      </c>
      <c r="W11" s="283">
        <f t="shared" si="10"/>
        <v>12183.56115</v>
      </c>
      <c r="Y11" s="281">
        <f t="shared" si="11"/>
        <v>3.0131825933060661</v>
      </c>
      <c r="Z11" s="278">
        <f t="shared" si="12"/>
        <v>12.615592881653837</v>
      </c>
      <c r="AA11" s="279">
        <f t="shared" si="13"/>
        <v>11.957241013527938</v>
      </c>
      <c r="AE11" s="366" t="str">
        <f t="shared" si="3"/>
        <v>461980</v>
      </c>
      <c r="AF11" s="270"/>
      <c r="AG11" s="374"/>
      <c r="AH11" s="375"/>
      <c r="AI11" s="376">
        <f t="shared" si="4"/>
        <v>461980</v>
      </c>
      <c r="AJ11" s="377">
        <f t="shared" si="5"/>
        <v>461980</v>
      </c>
      <c r="AL11" s="370">
        <f t="shared" si="6"/>
        <v>0</v>
      </c>
      <c r="AM11" s="378">
        <f t="shared" si="6"/>
        <v>345</v>
      </c>
      <c r="AN11" s="379">
        <f t="shared" si="7"/>
        <v>345</v>
      </c>
      <c r="AO11" s="380">
        <f t="shared" si="8"/>
        <v>1</v>
      </c>
    </row>
    <row r="12" spans="1:41" x14ac:dyDescent="0.2">
      <c r="A12" s="270">
        <v>303</v>
      </c>
      <c r="B12" s="271">
        <v>0.375</v>
      </c>
      <c r="C12" s="272">
        <v>2013</v>
      </c>
      <c r="D12" s="272">
        <v>9</v>
      </c>
      <c r="E12" s="272">
        <v>10</v>
      </c>
      <c r="F12" s="273">
        <v>462325</v>
      </c>
      <c r="G12" s="272">
        <v>0</v>
      </c>
      <c r="H12" s="273">
        <v>21008</v>
      </c>
      <c r="I12" s="272">
        <v>0</v>
      </c>
      <c r="J12" s="272">
        <v>0</v>
      </c>
      <c r="K12" s="272">
        <v>0</v>
      </c>
      <c r="L12" s="274">
        <v>14.1</v>
      </c>
      <c r="M12" s="273">
        <v>214.6</v>
      </c>
      <c r="N12" s="275">
        <v>0</v>
      </c>
      <c r="O12" s="276">
        <v>1771</v>
      </c>
      <c r="P12" s="261">
        <f t="shared" si="0"/>
        <v>1771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1771</v>
      </c>
      <c r="W12" s="283">
        <f t="shared" si="10"/>
        <v>62542.280570000003</v>
      </c>
      <c r="Y12" s="281">
        <f t="shared" si="11"/>
        <v>15.490710356200426</v>
      </c>
      <c r="Z12" s="278">
        <f t="shared" si="12"/>
        <v>64.85650611933994</v>
      </c>
      <c r="AA12" s="279">
        <f t="shared" si="13"/>
        <v>61.471932571006732</v>
      </c>
      <c r="AE12" s="366" t="str">
        <f t="shared" si="3"/>
        <v>462325</v>
      </c>
      <c r="AF12" s="270"/>
      <c r="AG12" s="374"/>
      <c r="AH12" s="375"/>
      <c r="AI12" s="376">
        <f t="shared" si="4"/>
        <v>462325</v>
      </c>
      <c r="AJ12" s="377">
        <f t="shared" si="5"/>
        <v>462325</v>
      </c>
      <c r="AL12" s="370">
        <f t="shared" si="6"/>
        <v>0</v>
      </c>
      <c r="AM12" s="378">
        <f t="shared" si="6"/>
        <v>1771</v>
      </c>
      <c r="AN12" s="379">
        <f t="shared" si="7"/>
        <v>1771</v>
      </c>
      <c r="AO12" s="380">
        <f t="shared" si="8"/>
        <v>1</v>
      </c>
    </row>
    <row r="13" spans="1:41" x14ac:dyDescent="0.2">
      <c r="A13" s="270">
        <v>303</v>
      </c>
      <c r="B13" s="271">
        <v>0.375</v>
      </c>
      <c r="C13" s="272">
        <v>2013</v>
      </c>
      <c r="D13" s="272">
        <v>9</v>
      </c>
      <c r="E13" s="272">
        <v>11</v>
      </c>
      <c r="F13" s="273">
        <v>464096</v>
      </c>
      <c r="G13" s="272">
        <v>0</v>
      </c>
      <c r="H13" s="273">
        <v>21085</v>
      </c>
      <c r="I13" s="272">
        <v>0</v>
      </c>
      <c r="J13" s="272">
        <v>0</v>
      </c>
      <c r="K13" s="272">
        <v>0</v>
      </c>
      <c r="L13" s="274">
        <v>74.099999999999994</v>
      </c>
      <c r="M13" s="273">
        <v>214</v>
      </c>
      <c r="N13" s="275">
        <v>0</v>
      </c>
      <c r="O13" s="276">
        <v>1719</v>
      </c>
      <c r="P13" s="261">
        <f t="shared" si="0"/>
        <v>1719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1719</v>
      </c>
      <c r="W13" s="283">
        <f t="shared" si="10"/>
        <v>60705.917730000001</v>
      </c>
      <c r="Y13" s="281">
        <f t="shared" si="11"/>
        <v>15.018932620577218</v>
      </c>
      <c r="Z13" s="278">
        <f t="shared" si="12"/>
        <v>62.88126709583269</v>
      </c>
      <c r="AA13" s="279">
        <f t="shared" si="13"/>
        <v>59.599772515988739</v>
      </c>
      <c r="AE13" s="366" t="str">
        <f t="shared" si="3"/>
        <v>464096</v>
      </c>
      <c r="AF13" s="270"/>
      <c r="AG13" s="374"/>
      <c r="AH13" s="375"/>
      <c r="AI13" s="376">
        <f t="shared" si="4"/>
        <v>464096</v>
      </c>
      <c r="AJ13" s="377">
        <f t="shared" si="5"/>
        <v>464096</v>
      </c>
      <c r="AL13" s="370">
        <f t="shared" si="6"/>
        <v>0</v>
      </c>
      <c r="AM13" s="378">
        <f t="shared" si="6"/>
        <v>1719</v>
      </c>
      <c r="AN13" s="379">
        <f t="shared" si="7"/>
        <v>1719</v>
      </c>
      <c r="AO13" s="380">
        <f t="shared" si="8"/>
        <v>1</v>
      </c>
    </row>
    <row r="14" spans="1:41" x14ac:dyDescent="0.2">
      <c r="A14" s="270">
        <v>303</v>
      </c>
      <c r="B14" s="271">
        <v>0.375</v>
      </c>
      <c r="C14" s="272">
        <v>2013</v>
      </c>
      <c r="D14" s="272">
        <v>9</v>
      </c>
      <c r="E14" s="272">
        <v>12</v>
      </c>
      <c r="F14" s="273">
        <v>465815</v>
      </c>
      <c r="G14" s="272">
        <v>0</v>
      </c>
      <c r="H14" s="273">
        <v>21160</v>
      </c>
      <c r="I14" s="272">
        <v>0</v>
      </c>
      <c r="J14" s="272">
        <v>0</v>
      </c>
      <c r="K14" s="272">
        <v>0</v>
      </c>
      <c r="L14" s="274">
        <v>71.900000000000006</v>
      </c>
      <c r="M14" s="273">
        <v>213.3</v>
      </c>
      <c r="N14" s="275">
        <v>0</v>
      </c>
      <c r="O14" s="276">
        <v>1770</v>
      </c>
      <c r="P14" s="261">
        <f t="shared" si="0"/>
        <v>1770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1770</v>
      </c>
      <c r="W14" s="283">
        <f t="shared" si="10"/>
        <v>62506.965899999996</v>
      </c>
      <c r="Y14" s="281">
        <f t="shared" si="11"/>
        <v>15.552376962864862</v>
      </c>
      <c r="Z14" s="278">
        <f t="shared" si="12"/>
        <v>65.114691868122605</v>
      </c>
      <c r="AA14" s="279">
        <f t="shared" si="13"/>
        <v>61.716644750086473</v>
      </c>
      <c r="AE14" s="366" t="str">
        <f t="shared" si="3"/>
        <v>465815</v>
      </c>
      <c r="AF14" s="270"/>
      <c r="AG14" s="374"/>
      <c r="AH14" s="375"/>
      <c r="AI14" s="376">
        <f t="shared" si="4"/>
        <v>465815</v>
      </c>
      <c r="AJ14" s="377">
        <f t="shared" si="5"/>
        <v>465815</v>
      </c>
      <c r="AL14" s="370">
        <f t="shared" si="6"/>
        <v>0</v>
      </c>
      <c r="AM14" s="378">
        <f t="shared" si="6"/>
        <v>1770</v>
      </c>
      <c r="AN14" s="379">
        <f t="shared" si="7"/>
        <v>1770</v>
      </c>
      <c r="AO14" s="380">
        <f t="shared" si="8"/>
        <v>1</v>
      </c>
    </row>
    <row r="15" spans="1:41" x14ac:dyDescent="0.2">
      <c r="A15" s="270">
        <v>303</v>
      </c>
      <c r="B15" s="271">
        <v>0.375</v>
      </c>
      <c r="C15" s="272">
        <v>2013</v>
      </c>
      <c r="D15" s="272">
        <v>9</v>
      </c>
      <c r="E15" s="272">
        <v>13</v>
      </c>
      <c r="F15" s="273">
        <v>467585</v>
      </c>
      <c r="G15" s="272">
        <v>0</v>
      </c>
      <c r="H15" s="273">
        <v>21236</v>
      </c>
      <c r="I15" s="272">
        <v>0</v>
      </c>
      <c r="J15" s="272">
        <v>0</v>
      </c>
      <c r="K15" s="272">
        <v>0</v>
      </c>
      <c r="L15" s="274">
        <v>74</v>
      </c>
      <c r="M15" s="273">
        <v>212.8</v>
      </c>
      <c r="N15" s="275">
        <v>0</v>
      </c>
      <c r="O15" s="276">
        <v>1692</v>
      </c>
      <c r="P15" s="261">
        <f t="shared" si="0"/>
        <v>1692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1692</v>
      </c>
      <c r="W15" s="283">
        <f t="shared" si="10"/>
        <v>59752.42164</v>
      </c>
      <c r="Y15" s="281">
        <f t="shared" si="11"/>
        <v>14.842725399011314</v>
      </c>
      <c r="Z15" s="278">
        <f t="shared" si="12"/>
        <v>62.143522700580569</v>
      </c>
      <c r="AA15" s="279">
        <f t="shared" si="13"/>
        <v>58.9005277303364</v>
      </c>
      <c r="AE15" s="366" t="str">
        <f t="shared" si="3"/>
        <v>467585</v>
      </c>
      <c r="AF15" s="270"/>
      <c r="AG15" s="374"/>
      <c r="AH15" s="375"/>
      <c r="AI15" s="376">
        <f t="shared" si="4"/>
        <v>467585</v>
      </c>
      <c r="AJ15" s="377">
        <f t="shared" si="5"/>
        <v>467585</v>
      </c>
      <c r="AL15" s="370">
        <f t="shared" si="6"/>
        <v>0</v>
      </c>
      <c r="AM15" s="378">
        <f t="shared" si="6"/>
        <v>1692</v>
      </c>
      <c r="AN15" s="379">
        <f t="shared" si="7"/>
        <v>1692</v>
      </c>
      <c r="AO15" s="380">
        <f t="shared" si="8"/>
        <v>1</v>
      </c>
    </row>
    <row r="16" spans="1:41" x14ac:dyDescent="0.2">
      <c r="A16" s="270">
        <v>303</v>
      </c>
      <c r="B16" s="271">
        <v>0.375</v>
      </c>
      <c r="C16" s="272">
        <v>2013</v>
      </c>
      <c r="D16" s="272">
        <v>9</v>
      </c>
      <c r="E16" s="272">
        <v>14</v>
      </c>
      <c r="F16" s="273">
        <v>469277</v>
      </c>
      <c r="G16" s="272">
        <v>0</v>
      </c>
      <c r="H16" s="273">
        <v>21308</v>
      </c>
      <c r="I16" s="272">
        <v>0</v>
      </c>
      <c r="J16" s="272">
        <v>0</v>
      </c>
      <c r="K16" s="272">
        <v>0</v>
      </c>
      <c r="L16" s="274">
        <v>70.8</v>
      </c>
      <c r="M16" s="273">
        <v>210.5</v>
      </c>
      <c r="N16" s="275">
        <v>0</v>
      </c>
      <c r="O16" s="276">
        <v>552</v>
      </c>
      <c r="P16" s="261">
        <f t="shared" si="0"/>
        <v>552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552</v>
      </c>
      <c r="W16" s="283">
        <f t="shared" si="10"/>
        <v>19493.697840000001</v>
      </c>
      <c r="Y16" s="281">
        <f t="shared" si="11"/>
        <v>4.782733703560206</v>
      </c>
      <c r="Z16" s="278">
        <f t="shared" si="12"/>
        <v>20.024349470065868</v>
      </c>
      <c r="AA16" s="279">
        <f t="shared" si="13"/>
        <v>18.979367438282399</v>
      </c>
      <c r="AE16" s="366" t="str">
        <f t="shared" si="3"/>
        <v>469277</v>
      </c>
      <c r="AF16" s="270"/>
      <c r="AG16" s="374"/>
      <c r="AH16" s="375"/>
      <c r="AI16" s="376">
        <f t="shared" si="4"/>
        <v>469277</v>
      </c>
      <c r="AJ16" s="377">
        <f t="shared" si="5"/>
        <v>469277</v>
      </c>
      <c r="AL16" s="370">
        <f t="shared" si="6"/>
        <v>0</v>
      </c>
      <c r="AM16" s="378">
        <f t="shared" si="6"/>
        <v>552</v>
      </c>
      <c r="AN16" s="379">
        <f t="shared" si="7"/>
        <v>552</v>
      </c>
      <c r="AO16" s="380">
        <f t="shared" si="8"/>
        <v>1</v>
      </c>
    </row>
    <row r="17" spans="1:41" x14ac:dyDescent="0.2">
      <c r="A17" s="270">
        <v>303</v>
      </c>
      <c r="B17" s="271">
        <v>0.375</v>
      </c>
      <c r="C17" s="272">
        <v>2013</v>
      </c>
      <c r="D17" s="272">
        <v>9</v>
      </c>
      <c r="E17" s="272">
        <v>15</v>
      </c>
      <c r="F17" s="273">
        <v>469829</v>
      </c>
      <c r="G17" s="272">
        <v>0</v>
      </c>
      <c r="H17" s="273">
        <v>21332</v>
      </c>
      <c r="I17" s="272">
        <v>0</v>
      </c>
      <c r="J17" s="272">
        <v>0</v>
      </c>
      <c r="K17" s="272">
        <v>0</v>
      </c>
      <c r="L17" s="274">
        <v>23.5</v>
      </c>
      <c r="M17" s="273">
        <v>208.9</v>
      </c>
      <c r="N17" s="275">
        <v>0</v>
      </c>
      <c r="O17" s="276">
        <v>0</v>
      </c>
      <c r="P17" s="261">
        <f t="shared" si="0"/>
        <v>0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0</v>
      </c>
      <c r="W17" s="283">
        <f t="shared" si="10"/>
        <v>0</v>
      </c>
      <c r="Y17" s="281">
        <f t="shared" si="11"/>
        <v>0</v>
      </c>
      <c r="Z17" s="278">
        <f t="shared" si="12"/>
        <v>0</v>
      </c>
      <c r="AA17" s="279">
        <f t="shared" si="13"/>
        <v>0</v>
      </c>
      <c r="AE17" s="366" t="str">
        <f t="shared" si="3"/>
        <v>469829</v>
      </c>
      <c r="AF17" s="270"/>
      <c r="AG17" s="374"/>
      <c r="AH17" s="375"/>
      <c r="AI17" s="376">
        <f t="shared" si="4"/>
        <v>469829</v>
      </c>
      <c r="AJ17" s="377">
        <f t="shared" si="5"/>
        <v>469829</v>
      </c>
      <c r="AL17" s="370">
        <f t="shared" si="6"/>
        <v>479846</v>
      </c>
      <c r="AM17" s="378">
        <f t="shared" si="6"/>
        <v>0</v>
      </c>
      <c r="AN17" s="379">
        <f t="shared" si="7"/>
        <v>-479846</v>
      </c>
      <c r="AO17" s="380" t="str">
        <f t="shared" si="8"/>
        <v/>
      </c>
    </row>
    <row r="18" spans="1:41" x14ac:dyDescent="0.2">
      <c r="A18" s="270">
        <v>303</v>
      </c>
      <c r="B18" s="271">
        <v>0.375</v>
      </c>
      <c r="C18" s="272">
        <v>2013</v>
      </c>
      <c r="D18" s="272">
        <v>9</v>
      </c>
      <c r="E18" s="272">
        <v>16</v>
      </c>
      <c r="F18" s="273">
        <v>469829</v>
      </c>
      <c r="G18" s="272">
        <v>0</v>
      </c>
      <c r="H18" s="273">
        <v>21332</v>
      </c>
      <c r="I18" s="272">
        <v>0</v>
      </c>
      <c r="J18" s="272">
        <v>0</v>
      </c>
      <c r="K18" s="272">
        <v>0</v>
      </c>
      <c r="L18" s="274">
        <v>0</v>
      </c>
      <c r="M18" s="273">
        <v>0</v>
      </c>
      <c r="N18" s="275">
        <v>0</v>
      </c>
      <c r="O18" s="276">
        <v>0</v>
      </c>
      <c r="P18" s="261">
        <f t="shared" si="0"/>
        <v>0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0</v>
      </c>
      <c r="W18" s="283">
        <f t="shared" si="10"/>
        <v>0</v>
      </c>
      <c r="Y18" s="281">
        <f t="shared" si="11"/>
        <v>0</v>
      </c>
      <c r="Z18" s="278">
        <f t="shared" si="12"/>
        <v>0</v>
      </c>
      <c r="AA18" s="279">
        <f t="shared" si="13"/>
        <v>0</v>
      </c>
      <c r="AE18" s="366" t="str">
        <f t="shared" si="3"/>
        <v>469829</v>
      </c>
      <c r="AF18" s="270">
        <v>303</v>
      </c>
      <c r="AG18" s="374">
        <v>1</v>
      </c>
      <c r="AH18" s="375">
        <v>479846</v>
      </c>
      <c r="AI18" s="376">
        <f t="shared" si="4"/>
        <v>469829</v>
      </c>
      <c r="AJ18" s="377">
        <f t="shared" si="5"/>
        <v>-10017</v>
      </c>
      <c r="AL18" s="370">
        <f t="shared" si="6"/>
        <v>-479846</v>
      </c>
      <c r="AM18" s="378">
        <f t="shared" si="6"/>
        <v>0</v>
      </c>
      <c r="AN18" s="379">
        <f t="shared" si="7"/>
        <v>479846</v>
      </c>
      <c r="AO18" s="380" t="str">
        <f t="shared" si="8"/>
        <v/>
      </c>
    </row>
    <row r="19" spans="1:41" x14ac:dyDescent="0.2">
      <c r="A19" s="270">
        <v>303</v>
      </c>
      <c r="B19" s="271">
        <v>0.375</v>
      </c>
      <c r="C19" s="272">
        <v>2013</v>
      </c>
      <c r="D19" s="272">
        <v>9</v>
      </c>
      <c r="E19" s="272">
        <v>17</v>
      </c>
      <c r="F19" s="273">
        <v>469829</v>
      </c>
      <c r="G19" s="272">
        <v>0</v>
      </c>
      <c r="H19" s="273">
        <v>21332</v>
      </c>
      <c r="I19" s="272">
        <v>0</v>
      </c>
      <c r="J19" s="272">
        <v>0</v>
      </c>
      <c r="K19" s="272">
        <v>0</v>
      </c>
      <c r="L19" s="274">
        <v>0</v>
      </c>
      <c r="M19" s="273">
        <v>0</v>
      </c>
      <c r="N19" s="275">
        <v>0</v>
      </c>
      <c r="O19" s="276">
        <v>121</v>
      </c>
      <c r="P19" s="261">
        <f t="shared" si="0"/>
        <v>121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121</v>
      </c>
      <c r="W19" s="283">
        <f t="shared" si="10"/>
        <v>4273.0750699999999</v>
      </c>
      <c r="Y19" s="281">
        <f t="shared" si="11"/>
        <v>1.0673510406116806</v>
      </c>
      <c r="Z19" s="278">
        <f t="shared" si="12"/>
        <v>4.4687853368329842</v>
      </c>
      <c r="AA19" s="279">
        <f t="shared" si="13"/>
        <v>4.2355792400322487</v>
      </c>
      <c r="AE19" s="366" t="str">
        <f t="shared" si="3"/>
        <v>469829</v>
      </c>
      <c r="AF19" s="270"/>
      <c r="AG19" s="374"/>
      <c r="AH19" s="375"/>
      <c r="AI19" s="376">
        <f t="shared" si="4"/>
        <v>469829</v>
      </c>
      <c r="AJ19" s="377">
        <f t="shared" si="5"/>
        <v>469829</v>
      </c>
      <c r="AL19" s="370">
        <f t="shared" si="6"/>
        <v>0</v>
      </c>
      <c r="AM19" s="378">
        <f t="shared" si="6"/>
        <v>121</v>
      </c>
      <c r="AN19" s="379">
        <f t="shared" si="7"/>
        <v>121</v>
      </c>
      <c r="AO19" s="380">
        <f t="shared" si="8"/>
        <v>1</v>
      </c>
    </row>
    <row r="20" spans="1:41" x14ac:dyDescent="0.2">
      <c r="A20" s="270">
        <v>303</v>
      </c>
      <c r="B20" s="271">
        <v>0.375</v>
      </c>
      <c r="C20" s="272">
        <v>2013</v>
      </c>
      <c r="D20" s="272">
        <v>9</v>
      </c>
      <c r="E20" s="272">
        <v>18</v>
      </c>
      <c r="F20" s="273">
        <v>469950</v>
      </c>
      <c r="G20" s="272">
        <v>0</v>
      </c>
      <c r="H20" s="273">
        <v>21337</v>
      </c>
      <c r="I20" s="272">
        <v>0</v>
      </c>
      <c r="J20" s="272">
        <v>0</v>
      </c>
      <c r="K20" s="272">
        <v>0</v>
      </c>
      <c r="L20" s="274">
        <v>4.9000000000000004</v>
      </c>
      <c r="M20" s="273">
        <v>71.099999999999994</v>
      </c>
      <c r="N20" s="275">
        <v>0</v>
      </c>
      <c r="O20" s="276">
        <v>601</v>
      </c>
      <c r="P20" s="261">
        <f t="shared" si="0"/>
        <v>601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601</v>
      </c>
      <c r="W20" s="283">
        <f t="shared" si="10"/>
        <v>21224.116669999999</v>
      </c>
      <c r="Y20" s="281">
        <f t="shared" si="11"/>
        <v>5.3014708711373553</v>
      </c>
      <c r="Z20" s="278">
        <f t="shared" si="12"/>
        <v>22.19619824327788</v>
      </c>
      <c r="AA20" s="279">
        <f t="shared" si="13"/>
        <v>21.03787705173043</v>
      </c>
      <c r="AE20" s="366" t="str">
        <f t="shared" si="3"/>
        <v>469950</v>
      </c>
      <c r="AF20" s="270"/>
      <c r="AG20" s="374"/>
      <c r="AH20" s="375"/>
      <c r="AI20" s="376">
        <f t="shared" si="4"/>
        <v>469950</v>
      </c>
      <c r="AJ20" s="377">
        <f t="shared" si="5"/>
        <v>469950</v>
      </c>
      <c r="AL20" s="370">
        <f t="shared" si="6"/>
        <v>0</v>
      </c>
      <c r="AM20" s="378">
        <f t="shared" si="6"/>
        <v>601</v>
      </c>
      <c r="AN20" s="379">
        <f t="shared" si="7"/>
        <v>601</v>
      </c>
      <c r="AO20" s="380">
        <f t="shared" si="8"/>
        <v>1</v>
      </c>
    </row>
    <row r="21" spans="1:41" x14ac:dyDescent="0.2">
      <c r="A21" s="270">
        <v>303</v>
      </c>
      <c r="B21" s="271">
        <v>0.375</v>
      </c>
      <c r="C21" s="272">
        <v>2013</v>
      </c>
      <c r="D21" s="272">
        <v>9</v>
      </c>
      <c r="E21" s="272">
        <v>19</v>
      </c>
      <c r="F21" s="273">
        <v>470551</v>
      </c>
      <c r="G21" s="272">
        <v>0</v>
      </c>
      <c r="H21" s="273">
        <v>21362</v>
      </c>
      <c r="I21" s="272">
        <v>0</v>
      </c>
      <c r="J21" s="272">
        <v>0</v>
      </c>
      <c r="K21" s="272">
        <v>0</v>
      </c>
      <c r="L21" s="274">
        <v>25.3</v>
      </c>
      <c r="M21" s="273">
        <v>71.099999999999994</v>
      </c>
      <c r="N21" s="275">
        <v>0</v>
      </c>
      <c r="O21" s="276">
        <v>797</v>
      </c>
      <c r="P21" s="261">
        <f t="shared" si="0"/>
        <v>797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797</v>
      </c>
      <c r="W21" s="283">
        <f t="shared" si="10"/>
        <v>28145.791989999998</v>
      </c>
      <c r="Y21" s="281">
        <f t="shared" si="11"/>
        <v>7.0304031352686724</v>
      </c>
      <c r="Z21" s="278">
        <f t="shared" si="12"/>
        <v>29.434891846742879</v>
      </c>
      <c r="AA21" s="279">
        <f t="shared" si="13"/>
        <v>27.898815324840516</v>
      </c>
      <c r="AE21" s="366" t="str">
        <f t="shared" si="3"/>
        <v>470551</v>
      </c>
      <c r="AF21" s="270"/>
      <c r="AG21" s="374"/>
      <c r="AH21" s="375"/>
      <c r="AI21" s="376">
        <f t="shared" si="4"/>
        <v>470551</v>
      </c>
      <c r="AJ21" s="377">
        <f t="shared" si="5"/>
        <v>470551</v>
      </c>
      <c r="AL21" s="370">
        <f t="shared" si="6"/>
        <v>0</v>
      </c>
      <c r="AM21" s="378">
        <f t="shared" si="6"/>
        <v>797</v>
      </c>
      <c r="AN21" s="379">
        <f t="shared" si="7"/>
        <v>797</v>
      </c>
      <c r="AO21" s="380">
        <f t="shared" si="8"/>
        <v>1</v>
      </c>
    </row>
    <row r="22" spans="1:41" x14ac:dyDescent="0.2">
      <c r="A22" s="270">
        <v>303</v>
      </c>
      <c r="B22" s="271">
        <v>0.375</v>
      </c>
      <c r="C22" s="272">
        <v>2013</v>
      </c>
      <c r="D22" s="272">
        <v>9</v>
      </c>
      <c r="E22" s="272">
        <v>20</v>
      </c>
      <c r="F22" s="273">
        <v>471348</v>
      </c>
      <c r="G22" s="272">
        <v>0</v>
      </c>
      <c r="H22" s="273">
        <v>21397</v>
      </c>
      <c r="I22" s="272">
        <v>0</v>
      </c>
      <c r="J22" s="272">
        <v>0</v>
      </c>
      <c r="K22" s="272">
        <v>0</v>
      </c>
      <c r="L22" s="274">
        <v>33.5</v>
      </c>
      <c r="M22" s="273">
        <v>71.3</v>
      </c>
      <c r="N22" s="275">
        <v>0</v>
      </c>
      <c r="O22" s="276">
        <v>766</v>
      </c>
      <c r="P22" s="261">
        <f t="shared" si="0"/>
        <v>766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766</v>
      </c>
      <c r="W22" s="283">
        <f t="shared" si="10"/>
        <v>27051.037219999998</v>
      </c>
      <c r="Y22" s="281">
        <f t="shared" si="11"/>
        <v>6.756949562880556</v>
      </c>
      <c r="Z22" s="278">
        <f t="shared" si="12"/>
        <v>28.289996429868314</v>
      </c>
      <c r="AA22" s="279">
        <f t="shared" si="13"/>
        <v>26.813666924501675</v>
      </c>
      <c r="AE22" s="366" t="str">
        <f t="shared" si="3"/>
        <v>471348</v>
      </c>
      <c r="AF22" s="270"/>
      <c r="AG22" s="374"/>
      <c r="AH22" s="375"/>
      <c r="AI22" s="376">
        <f t="shared" si="4"/>
        <v>471348</v>
      </c>
      <c r="AJ22" s="377">
        <f t="shared" si="5"/>
        <v>471348</v>
      </c>
      <c r="AL22" s="370">
        <f t="shared" si="6"/>
        <v>472123</v>
      </c>
      <c r="AM22" s="378">
        <f t="shared" si="6"/>
        <v>766</v>
      </c>
      <c r="AN22" s="379">
        <f t="shared" si="7"/>
        <v>-471357</v>
      </c>
      <c r="AO22" s="380">
        <f t="shared" si="8"/>
        <v>-615.34856396866837</v>
      </c>
    </row>
    <row r="23" spans="1:41" x14ac:dyDescent="0.2">
      <c r="A23" s="270">
        <v>303</v>
      </c>
      <c r="B23" s="271">
        <v>0.375</v>
      </c>
      <c r="C23" s="272">
        <v>2013</v>
      </c>
      <c r="D23" s="272">
        <v>9</v>
      </c>
      <c r="E23" s="272">
        <v>21</v>
      </c>
      <c r="F23" s="273">
        <v>472114</v>
      </c>
      <c r="G23" s="272">
        <v>0</v>
      </c>
      <c r="H23" s="273">
        <v>21430</v>
      </c>
      <c r="I23" s="272">
        <v>0</v>
      </c>
      <c r="J23" s="272">
        <v>0</v>
      </c>
      <c r="K23" s="272">
        <v>0</v>
      </c>
      <c r="L23" s="274">
        <v>32.200000000000003</v>
      </c>
      <c r="M23" s="273">
        <v>75.099999999999994</v>
      </c>
      <c r="N23" s="275">
        <v>0</v>
      </c>
      <c r="O23" s="276">
        <v>210</v>
      </c>
      <c r="P23" s="261">
        <f t="shared" si="0"/>
        <v>210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210</v>
      </c>
      <c r="W23" s="283">
        <f t="shared" si="10"/>
        <v>7416.0806999999995</v>
      </c>
      <c r="Y23" s="281">
        <f t="shared" si="11"/>
        <v>1.8524274258549829</v>
      </c>
      <c r="Z23" s="278">
        <f t="shared" si="12"/>
        <v>7.7557431465696425</v>
      </c>
      <c r="AA23" s="279">
        <f t="shared" si="13"/>
        <v>7.3510052926179528</v>
      </c>
      <c r="AE23" s="366" t="str">
        <f t="shared" si="3"/>
        <v>472114</v>
      </c>
      <c r="AF23" s="270">
        <v>303</v>
      </c>
      <c r="AG23" s="374">
        <v>21</v>
      </c>
      <c r="AH23" s="375">
        <v>472123</v>
      </c>
      <c r="AI23" s="376">
        <f t="shared" si="4"/>
        <v>472114</v>
      </c>
      <c r="AJ23" s="377">
        <f t="shared" si="5"/>
        <v>-9</v>
      </c>
      <c r="AL23" s="370">
        <f t="shared" si="6"/>
        <v>200</v>
      </c>
      <c r="AM23" s="378">
        <f t="shared" si="6"/>
        <v>210</v>
      </c>
      <c r="AN23" s="379">
        <f t="shared" si="7"/>
        <v>10</v>
      </c>
      <c r="AO23" s="380">
        <f t="shared" si="8"/>
        <v>4.7619047619047616E-2</v>
      </c>
    </row>
    <row r="24" spans="1:41" x14ac:dyDescent="0.2">
      <c r="A24" s="270">
        <v>303</v>
      </c>
      <c r="B24" s="271">
        <v>0.375</v>
      </c>
      <c r="C24" s="272">
        <v>2013</v>
      </c>
      <c r="D24" s="272">
        <v>9</v>
      </c>
      <c r="E24" s="272">
        <v>22</v>
      </c>
      <c r="F24" s="273">
        <v>472324</v>
      </c>
      <c r="G24" s="272">
        <v>0</v>
      </c>
      <c r="H24" s="273">
        <v>21439</v>
      </c>
      <c r="I24" s="272">
        <v>0</v>
      </c>
      <c r="J24" s="272">
        <v>0</v>
      </c>
      <c r="K24" s="272">
        <v>0</v>
      </c>
      <c r="L24" s="274">
        <v>9</v>
      </c>
      <c r="M24" s="273">
        <v>70.599999999999994</v>
      </c>
      <c r="N24" s="275">
        <v>0</v>
      </c>
      <c r="O24" s="276">
        <v>117</v>
      </c>
      <c r="P24" s="261">
        <f t="shared" si="0"/>
        <v>117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117</v>
      </c>
      <c r="W24" s="283">
        <f t="shared" si="10"/>
        <v>4131.81639</v>
      </c>
      <c r="Y24" s="281">
        <f t="shared" si="11"/>
        <v>1.0320667086906332</v>
      </c>
      <c r="Z24" s="278">
        <f t="shared" si="12"/>
        <v>4.3210568959459437</v>
      </c>
      <c r="AA24" s="279">
        <f t="shared" si="13"/>
        <v>4.0955600916014312</v>
      </c>
      <c r="AE24" s="366" t="str">
        <f t="shared" si="3"/>
        <v>472324</v>
      </c>
      <c r="AF24" s="270">
        <v>303</v>
      </c>
      <c r="AG24" s="374">
        <v>22</v>
      </c>
      <c r="AH24" s="375">
        <v>472323</v>
      </c>
      <c r="AI24" s="376">
        <f t="shared" si="4"/>
        <v>472324</v>
      </c>
      <c r="AJ24" s="377">
        <f t="shared" si="5"/>
        <v>1</v>
      </c>
      <c r="AL24" s="370">
        <f t="shared" si="6"/>
        <v>-472323</v>
      </c>
      <c r="AM24" s="378">
        <f t="shared" si="6"/>
        <v>117</v>
      </c>
      <c r="AN24" s="379">
        <f t="shared" si="7"/>
        <v>472440</v>
      </c>
      <c r="AO24" s="380">
        <f t="shared" si="8"/>
        <v>4037.9487179487178</v>
      </c>
    </row>
    <row r="25" spans="1:41" x14ac:dyDescent="0.2">
      <c r="A25" s="270">
        <v>303</v>
      </c>
      <c r="B25" s="271">
        <v>0.375</v>
      </c>
      <c r="C25" s="272">
        <v>2013</v>
      </c>
      <c r="D25" s="272">
        <v>9</v>
      </c>
      <c r="E25" s="272">
        <v>23</v>
      </c>
      <c r="F25" s="273">
        <v>472441</v>
      </c>
      <c r="G25" s="272">
        <v>0</v>
      </c>
      <c r="H25" s="273">
        <v>21444</v>
      </c>
      <c r="I25" s="272">
        <v>0</v>
      </c>
      <c r="J25" s="272">
        <v>0</v>
      </c>
      <c r="K25" s="272">
        <v>0</v>
      </c>
      <c r="L25" s="274">
        <v>4.8</v>
      </c>
      <c r="M25" s="273">
        <v>71.8</v>
      </c>
      <c r="N25" s="275">
        <v>0</v>
      </c>
      <c r="O25" s="276">
        <v>595</v>
      </c>
      <c r="P25" s="261">
        <f t="shared" si="0"/>
        <v>595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595</v>
      </c>
      <c r="W25" s="283">
        <f t="shared" si="10"/>
        <v>21012.228650000001</v>
      </c>
      <c r="Y25" s="281">
        <f t="shared" si="11"/>
        <v>5.2485443732557844</v>
      </c>
      <c r="Z25" s="278">
        <f t="shared" si="12"/>
        <v>21.974605581947319</v>
      </c>
      <c r="AA25" s="279">
        <f t="shared" si="13"/>
        <v>20.827848329084201</v>
      </c>
      <c r="AE25" s="366" t="str">
        <f t="shared" si="3"/>
        <v>472441</v>
      </c>
      <c r="AF25" s="270"/>
      <c r="AG25" s="374"/>
      <c r="AH25" s="375"/>
      <c r="AI25" s="376">
        <f t="shared" si="4"/>
        <v>472441</v>
      </c>
      <c r="AJ25" s="377">
        <f t="shared" si="5"/>
        <v>472441</v>
      </c>
      <c r="AL25" s="370">
        <f t="shared" si="6"/>
        <v>0</v>
      </c>
      <c r="AM25" s="378">
        <f t="shared" si="6"/>
        <v>595</v>
      </c>
      <c r="AN25" s="379">
        <f t="shared" si="7"/>
        <v>595</v>
      </c>
      <c r="AO25" s="380">
        <f t="shared" si="8"/>
        <v>1</v>
      </c>
    </row>
    <row r="26" spans="1:41" x14ac:dyDescent="0.2">
      <c r="A26" s="270">
        <v>303</v>
      </c>
      <c r="B26" s="271">
        <v>0.375</v>
      </c>
      <c r="C26" s="272">
        <v>2013</v>
      </c>
      <c r="D26" s="272">
        <v>9</v>
      </c>
      <c r="E26" s="272">
        <v>24</v>
      </c>
      <c r="F26" s="273">
        <v>473036</v>
      </c>
      <c r="G26" s="272">
        <v>0</v>
      </c>
      <c r="H26" s="273">
        <v>21469</v>
      </c>
      <c r="I26" s="272">
        <v>0</v>
      </c>
      <c r="J26" s="272">
        <v>0</v>
      </c>
      <c r="K26" s="272">
        <v>0</v>
      </c>
      <c r="L26" s="274">
        <v>24.9</v>
      </c>
      <c r="M26" s="273">
        <v>71.3</v>
      </c>
      <c r="N26" s="275">
        <v>0</v>
      </c>
      <c r="O26" s="276">
        <v>1049</v>
      </c>
      <c r="P26" s="261">
        <f t="shared" si="0"/>
        <v>1049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1049</v>
      </c>
      <c r="W26" s="283">
        <f t="shared" si="10"/>
        <v>37045.088830000001</v>
      </c>
      <c r="Y26" s="281">
        <f t="shared" si="11"/>
        <v>9.2533160462946515</v>
      </c>
      <c r="Z26" s="278">
        <f t="shared" si="12"/>
        <v>38.741783622626457</v>
      </c>
      <c r="AA26" s="279">
        <f t="shared" si="13"/>
        <v>36.720021675982061</v>
      </c>
      <c r="AE26" s="366" t="str">
        <f t="shared" si="3"/>
        <v>473036</v>
      </c>
      <c r="AF26" s="270"/>
      <c r="AG26" s="374"/>
      <c r="AH26" s="375"/>
      <c r="AI26" s="376">
        <f t="shared" si="4"/>
        <v>473036</v>
      </c>
      <c r="AJ26" s="377">
        <f t="shared" si="5"/>
        <v>473036</v>
      </c>
      <c r="AL26" s="370">
        <f t="shared" si="6"/>
        <v>0</v>
      </c>
      <c r="AM26" s="378">
        <f t="shared" si="6"/>
        <v>1049</v>
      </c>
      <c r="AN26" s="379">
        <f t="shared" si="7"/>
        <v>1049</v>
      </c>
      <c r="AO26" s="380">
        <f t="shared" si="8"/>
        <v>1</v>
      </c>
    </row>
    <row r="27" spans="1:41" x14ac:dyDescent="0.2">
      <c r="A27" s="270">
        <v>303</v>
      </c>
      <c r="B27" s="271">
        <v>0.375</v>
      </c>
      <c r="C27" s="272">
        <v>2013</v>
      </c>
      <c r="D27" s="272">
        <v>9</v>
      </c>
      <c r="E27" s="272">
        <v>25</v>
      </c>
      <c r="F27" s="273">
        <v>474085</v>
      </c>
      <c r="G27" s="272">
        <v>0</v>
      </c>
      <c r="H27" s="273">
        <v>21515</v>
      </c>
      <c r="I27" s="272">
        <v>0</v>
      </c>
      <c r="J27" s="272">
        <v>0</v>
      </c>
      <c r="K27" s="272">
        <v>0</v>
      </c>
      <c r="L27" s="274">
        <v>44.2</v>
      </c>
      <c r="M27" s="273">
        <v>215.4</v>
      </c>
      <c r="N27" s="275">
        <v>0</v>
      </c>
      <c r="O27" s="276">
        <v>1604</v>
      </c>
      <c r="P27" s="261">
        <f t="shared" si="0"/>
        <v>1604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1604</v>
      </c>
      <c r="W27" s="283">
        <f t="shared" si="10"/>
        <v>56644.730680000001</v>
      </c>
      <c r="Y27" s="281">
        <f t="shared" si="11"/>
        <v>14.149017100339965</v>
      </c>
      <c r="Z27" s="278">
        <f t="shared" si="12"/>
        <v>59.239104795703369</v>
      </c>
      <c r="AA27" s="279">
        <f t="shared" si="13"/>
        <v>56.147678520758078</v>
      </c>
      <c r="AE27" s="366" t="str">
        <f t="shared" si="3"/>
        <v>474085</v>
      </c>
      <c r="AF27" s="270"/>
      <c r="AG27" s="374"/>
      <c r="AH27" s="375"/>
      <c r="AI27" s="376">
        <f t="shared" si="4"/>
        <v>474085</v>
      </c>
      <c r="AJ27" s="377">
        <f t="shared" si="5"/>
        <v>474085</v>
      </c>
      <c r="AL27" s="370">
        <f t="shared" si="6"/>
        <v>475716</v>
      </c>
      <c r="AM27" s="378">
        <f t="shared" si="6"/>
        <v>1604</v>
      </c>
      <c r="AN27" s="379">
        <f t="shared" si="7"/>
        <v>-474112</v>
      </c>
      <c r="AO27" s="380">
        <f t="shared" si="8"/>
        <v>-295.58104738154611</v>
      </c>
    </row>
    <row r="28" spans="1:41" x14ac:dyDescent="0.2">
      <c r="A28" s="270">
        <v>303</v>
      </c>
      <c r="B28" s="271">
        <v>0.375</v>
      </c>
      <c r="C28" s="272">
        <v>2013</v>
      </c>
      <c r="D28" s="272">
        <v>9</v>
      </c>
      <c r="E28" s="272">
        <v>26</v>
      </c>
      <c r="F28" s="273">
        <v>475689</v>
      </c>
      <c r="G28" s="272">
        <v>0</v>
      </c>
      <c r="H28" s="273">
        <v>21584</v>
      </c>
      <c r="I28" s="272">
        <v>0</v>
      </c>
      <c r="J28" s="272">
        <v>0</v>
      </c>
      <c r="K28" s="272">
        <v>0</v>
      </c>
      <c r="L28" s="274">
        <v>67.2</v>
      </c>
      <c r="M28" s="273">
        <v>214.6</v>
      </c>
      <c r="N28" s="275">
        <v>0</v>
      </c>
      <c r="O28" s="276">
        <v>1678</v>
      </c>
      <c r="P28" s="261">
        <f t="shared" si="0"/>
        <v>1678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1678</v>
      </c>
      <c r="W28" s="283">
        <f t="shared" si="10"/>
        <v>59258.016259999997</v>
      </c>
      <c r="Y28" s="281">
        <f t="shared" si="11"/>
        <v>14.801777240879339</v>
      </c>
      <c r="Z28" s="278">
        <f t="shared" si="12"/>
        <v>61.972080952113622</v>
      </c>
      <c r="AA28" s="279">
        <f t="shared" si="13"/>
        <v>58.73803276672821</v>
      </c>
      <c r="AE28" s="366" t="str">
        <f t="shared" si="3"/>
        <v>475689</v>
      </c>
      <c r="AF28" s="270">
        <v>303</v>
      </c>
      <c r="AG28" s="374">
        <v>26</v>
      </c>
      <c r="AH28" s="375">
        <v>475716</v>
      </c>
      <c r="AI28" s="376">
        <f t="shared" si="4"/>
        <v>475689</v>
      </c>
      <c r="AJ28" s="377">
        <f t="shared" si="5"/>
        <v>-27</v>
      </c>
      <c r="AL28" s="370">
        <f t="shared" si="6"/>
        <v>1679</v>
      </c>
      <c r="AM28" s="378">
        <f t="shared" si="6"/>
        <v>1678</v>
      </c>
      <c r="AN28" s="379">
        <f t="shared" si="7"/>
        <v>-1</v>
      </c>
      <c r="AO28" s="380">
        <f t="shared" si="8"/>
        <v>-5.9594755661501785E-4</v>
      </c>
    </row>
    <row r="29" spans="1:41" x14ac:dyDescent="0.2">
      <c r="A29" s="270">
        <v>303</v>
      </c>
      <c r="B29" s="271">
        <v>0.375</v>
      </c>
      <c r="C29" s="272">
        <v>2013</v>
      </c>
      <c r="D29" s="272">
        <v>9</v>
      </c>
      <c r="E29" s="272">
        <v>27</v>
      </c>
      <c r="F29" s="273">
        <v>477367</v>
      </c>
      <c r="G29" s="272">
        <v>0</v>
      </c>
      <c r="H29" s="273">
        <v>21656</v>
      </c>
      <c r="I29" s="272">
        <v>0</v>
      </c>
      <c r="J29" s="272">
        <v>0</v>
      </c>
      <c r="K29" s="272">
        <v>0</v>
      </c>
      <c r="L29" s="274">
        <v>70.099999999999994</v>
      </c>
      <c r="M29" s="273">
        <v>218.5</v>
      </c>
      <c r="N29" s="275">
        <v>0</v>
      </c>
      <c r="O29" s="276">
        <v>1508</v>
      </c>
      <c r="P29" s="261">
        <f t="shared" si="0"/>
        <v>1508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1508</v>
      </c>
      <c r="W29" s="283">
        <f t="shared" si="10"/>
        <v>53254.522360000003</v>
      </c>
      <c r="Y29" s="281">
        <f t="shared" si="11"/>
        <v>13.302193134234829</v>
      </c>
      <c r="Z29" s="278">
        <f t="shared" si="12"/>
        <v>55.69362221441439</v>
      </c>
      <c r="AA29" s="279">
        <f t="shared" si="13"/>
        <v>52.787218958418443</v>
      </c>
      <c r="AE29" s="366" t="str">
        <f t="shared" si="3"/>
        <v>477367</v>
      </c>
      <c r="AF29" s="270">
        <v>303</v>
      </c>
      <c r="AG29" s="374">
        <v>27</v>
      </c>
      <c r="AH29" s="375">
        <v>477395</v>
      </c>
      <c r="AI29" s="376">
        <f t="shared" si="4"/>
        <v>477367</v>
      </c>
      <c r="AJ29" s="377">
        <f t="shared" si="5"/>
        <v>-28</v>
      </c>
      <c r="AL29" s="370">
        <f t="shared" si="6"/>
        <v>1511</v>
      </c>
      <c r="AM29" s="378">
        <f t="shared" si="6"/>
        <v>1508</v>
      </c>
      <c r="AN29" s="379">
        <f t="shared" si="7"/>
        <v>-3</v>
      </c>
      <c r="AO29" s="380">
        <f t="shared" si="8"/>
        <v>-1.9893899204244032E-3</v>
      </c>
    </row>
    <row r="30" spans="1:41" x14ac:dyDescent="0.2">
      <c r="A30" s="270">
        <v>303</v>
      </c>
      <c r="B30" s="271">
        <v>0.375</v>
      </c>
      <c r="C30" s="272">
        <v>2013</v>
      </c>
      <c r="D30" s="272">
        <v>9</v>
      </c>
      <c r="E30" s="272">
        <v>28</v>
      </c>
      <c r="F30" s="273">
        <v>478875</v>
      </c>
      <c r="G30" s="272">
        <v>0</v>
      </c>
      <c r="H30" s="273">
        <v>21720</v>
      </c>
      <c r="I30" s="272">
        <v>0</v>
      </c>
      <c r="J30" s="272">
        <v>0</v>
      </c>
      <c r="K30" s="272">
        <v>0</v>
      </c>
      <c r="L30" s="274">
        <v>63.2</v>
      </c>
      <c r="M30" s="273">
        <v>215.1</v>
      </c>
      <c r="N30" s="275">
        <v>0</v>
      </c>
      <c r="O30" s="276">
        <v>605</v>
      </c>
      <c r="P30" s="261">
        <f t="shared" si="0"/>
        <v>605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605</v>
      </c>
      <c r="W30" s="283">
        <f t="shared" si="10"/>
        <v>21365.375349999998</v>
      </c>
      <c r="Y30" s="281">
        <f t="shared" si="11"/>
        <v>5.3367552030584031</v>
      </c>
      <c r="Z30" s="278">
        <f t="shared" si="12"/>
        <v>22.343926684164924</v>
      </c>
      <c r="AA30" s="279">
        <f t="shared" si="13"/>
        <v>21.177896200161246</v>
      </c>
      <c r="AE30" s="366" t="str">
        <f t="shared" si="3"/>
        <v>478875</v>
      </c>
      <c r="AF30" s="270">
        <v>303</v>
      </c>
      <c r="AG30" s="374">
        <v>28</v>
      </c>
      <c r="AH30" s="375">
        <v>478906</v>
      </c>
      <c r="AI30" s="376">
        <f t="shared" si="4"/>
        <v>478875</v>
      </c>
      <c r="AJ30" s="377">
        <f t="shared" si="5"/>
        <v>-31</v>
      </c>
      <c r="AL30" s="370">
        <f t="shared" si="6"/>
        <v>574</v>
      </c>
      <c r="AM30" s="378">
        <f t="shared" si="6"/>
        <v>605</v>
      </c>
      <c r="AN30" s="379">
        <f t="shared" si="7"/>
        <v>31</v>
      </c>
      <c r="AO30" s="380">
        <f t="shared" si="8"/>
        <v>5.1239669421487603E-2</v>
      </c>
    </row>
    <row r="31" spans="1:41" x14ac:dyDescent="0.2">
      <c r="A31" s="270">
        <v>303</v>
      </c>
      <c r="B31" s="271">
        <v>0.375</v>
      </c>
      <c r="C31" s="272">
        <v>2013</v>
      </c>
      <c r="D31" s="272">
        <v>9</v>
      </c>
      <c r="E31" s="272">
        <v>29</v>
      </c>
      <c r="F31" s="273">
        <v>479480</v>
      </c>
      <c r="G31" s="272">
        <v>0</v>
      </c>
      <c r="H31" s="273">
        <v>21746</v>
      </c>
      <c r="I31" s="272">
        <v>0</v>
      </c>
      <c r="J31" s="272">
        <v>0</v>
      </c>
      <c r="K31" s="272">
        <v>0</v>
      </c>
      <c r="L31" s="274">
        <v>25.6</v>
      </c>
      <c r="M31" s="273">
        <v>207.4</v>
      </c>
      <c r="N31" s="275">
        <v>0</v>
      </c>
      <c r="O31" s="276">
        <v>0</v>
      </c>
      <c r="P31" s="261">
        <f t="shared" si="0"/>
        <v>0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0</v>
      </c>
      <c r="W31" s="283">
        <f t="shared" si="10"/>
        <v>0</v>
      </c>
      <c r="Y31" s="281">
        <f t="shared" si="11"/>
        <v>0</v>
      </c>
      <c r="Z31" s="278">
        <f t="shared" si="12"/>
        <v>0</v>
      </c>
      <c r="AA31" s="279">
        <f t="shared" si="13"/>
        <v>0</v>
      </c>
      <c r="AE31" s="366" t="str">
        <f t="shared" si="3"/>
        <v>479480</v>
      </c>
      <c r="AF31" s="270">
        <v>303</v>
      </c>
      <c r="AG31" s="374">
        <v>29</v>
      </c>
      <c r="AH31" s="375">
        <v>479480</v>
      </c>
      <c r="AI31" s="376">
        <f t="shared" si="4"/>
        <v>479480</v>
      </c>
      <c r="AJ31" s="377">
        <f t="shared" si="5"/>
        <v>0</v>
      </c>
      <c r="AL31" s="370">
        <f t="shared" si="6"/>
        <v>0</v>
      </c>
      <c r="AM31" s="378">
        <f t="shared" si="6"/>
        <v>0</v>
      </c>
      <c r="AN31" s="379">
        <f t="shared" si="7"/>
        <v>0</v>
      </c>
      <c r="AO31" s="380" t="str">
        <f t="shared" si="8"/>
        <v/>
      </c>
    </row>
    <row r="32" spans="1:41" x14ac:dyDescent="0.2">
      <c r="A32" s="270">
        <v>303</v>
      </c>
      <c r="B32" s="271">
        <v>0.375</v>
      </c>
      <c r="C32" s="272">
        <v>2013</v>
      </c>
      <c r="D32" s="272">
        <v>9</v>
      </c>
      <c r="E32" s="272">
        <v>30</v>
      </c>
      <c r="F32" s="273">
        <v>479480</v>
      </c>
      <c r="G32" s="272">
        <v>0</v>
      </c>
      <c r="H32" s="273">
        <v>21746</v>
      </c>
      <c r="I32" s="272">
        <v>0</v>
      </c>
      <c r="J32" s="272">
        <v>0</v>
      </c>
      <c r="K32" s="272">
        <v>0</v>
      </c>
      <c r="L32" s="274">
        <v>0</v>
      </c>
      <c r="M32" s="273">
        <v>0</v>
      </c>
      <c r="N32" s="275">
        <v>0</v>
      </c>
      <c r="O32" s="276">
        <v>366</v>
      </c>
      <c r="P32" s="261">
        <f t="shared" si="0"/>
        <v>366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366</v>
      </c>
      <c r="W32" s="283">
        <f t="shared" si="10"/>
        <v>12925.16922</v>
      </c>
      <c r="Y32" s="281">
        <f t="shared" si="11"/>
        <v>3.2285163707758273</v>
      </c>
      <c r="Z32" s="278">
        <f t="shared" si="12"/>
        <v>13.517152341164234</v>
      </c>
      <c r="AA32" s="279">
        <f t="shared" si="13"/>
        <v>12.811752081419861</v>
      </c>
      <c r="AE32" s="366" t="str">
        <f t="shared" si="3"/>
        <v>479480</v>
      </c>
      <c r="AF32" s="270">
        <v>303</v>
      </c>
      <c r="AG32" s="374">
        <v>30</v>
      </c>
      <c r="AH32" s="375">
        <v>479480</v>
      </c>
      <c r="AI32" s="376">
        <f t="shared" si="4"/>
        <v>479480</v>
      </c>
      <c r="AJ32" s="377">
        <f t="shared" si="5"/>
        <v>0</v>
      </c>
      <c r="AL32" s="370">
        <f t="shared" si="6"/>
        <v>-479480</v>
      </c>
      <c r="AM32" s="378">
        <f t="shared" si="6"/>
        <v>366</v>
      </c>
      <c r="AN32" s="379">
        <f t="shared" si="7"/>
        <v>479846</v>
      </c>
      <c r="AO32" s="380">
        <f t="shared" si="8"/>
        <v>1311.0546448087432</v>
      </c>
    </row>
    <row r="33" spans="1:41" ht="13.5" thickBot="1" x14ac:dyDescent="0.25">
      <c r="A33" s="270">
        <v>303</v>
      </c>
      <c r="B33" s="271">
        <v>0.375</v>
      </c>
      <c r="C33" s="272">
        <v>2013</v>
      </c>
      <c r="D33" s="272">
        <v>10</v>
      </c>
      <c r="E33" s="272">
        <v>1</v>
      </c>
      <c r="F33" s="273">
        <v>479846</v>
      </c>
      <c r="G33" s="272">
        <v>0</v>
      </c>
      <c r="H33" s="273">
        <v>21746</v>
      </c>
      <c r="I33" s="272">
        <v>0</v>
      </c>
      <c r="J33" s="272">
        <v>0</v>
      </c>
      <c r="K33" s="272">
        <v>0</v>
      </c>
      <c r="L33" s="274">
        <v>0</v>
      </c>
      <c r="M33" s="273">
        <v>0</v>
      </c>
      <c r="N33" s="275">
        <v>0</v>
      </c>
      <c r="O33" s="276">
        <v>0</v>
      </c>
      <c r="P33" s="261">
        <f t="shared" si="0"/>
        <v>-479846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479846</v>
      </c>
      <c r="AF33" s="270"/>
      <c r="AG33" s="374"/>
      <c r="AH33" s="375"/>
      <c r="AI33" s="376">
        <f t="shared" si="4"/>
        <v>479846</v>
      </c>
      <c r="AJ33" s="377">
        <f t="shared" si="5"/>
        <v>479846</v>
      </c>
      <c r="AL33" s="370">
        <f t="shared" si="6"/>
        <v>0</v>
      </c>
      <c r="AM33" s="381">
        <f t="shared" si="6"/>
        <v>-479846</v>
      </c>
      <c r="AN33" s="379">
        <f t="shared" si="7"/>
        <v>-479846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74.099999999999994</v>
      </c>
      <c r="M36" s="303">
        <f>MAX(M3:M34)</f>
        <v>218.5</v>
      </c>
      <c r="N36" s="301" t="s">
        <v>29</v>
      </c>
      <c r="O36" s="303">
        <f>SUM(O3:O33)</f>
        <v>25698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25698</v>
      </c>
      <c r="W36" s="307">
        <f>SUM(W3:W33)</f>
        <v>907516.38966000022</v>
      </c>
      <c r="Y36" s="308">
        <f>SUM(Y3:Y33)</f>
        <v>225.38008792030911</v>
      </c>
      <c r="Z36" s="309">
        <f>SUM(Z3:Z33)</f>
        <v>943.62135210475037</v>
      </c>
      <c r="AA36" s="310">
        <f>SUM(AA3:AA33)</f>
        <v>894.3779367702972</v>
      </c>
      <c r="AF36" s="389" t="s">
        <v>125</v>
      </c>
      <c r="AG36" s="302">
        <f>COUNT(AG3:AG34)</f>
        <v>9</v>
      </c>
      <c r="AJ36" s="390">
        <f>SUM(AJ3:AJ33)</f>
        <v>10237838</v>
      </c>
      <c r="AK36" s="391" t="s">
        <v>93</v>
      </c>
      <c r="AL36" s="392"/>
      <c r="AM36" s="392"/>
      <c r="AN36" s="390">
        <f>SUM(AN3:AN33)</f>
        <v>0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35.038709677419348</v>
      </c>
      <c r="M37" s="311">
        <f>AVERAGE(M3:M34)</f>
        <v>139.79677419354837</v>
      </c>
      <c r="N37" s="301" t="s">
        <v>89</v>
      </c>
      <c r="O37" s="312">
        <f>O36*35.31467</f>
        <v>907516.38965999999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22</v>
      </c>
      <c r="AN37" s="395">
        <f>IFERROR(AN36/SUM(AM3:AM33),"")</f>
        <v>0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0</v>
      </c>
      <c r="M38" s="312">
        <f>MIN(M3:M34)</f>
        <v>0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38.542580645161287</v>
      </c>
      <c r="M44" s="319">
        <f>M37*(1+$L$43)</f>
        <v>153.77645161290323</v>
      </c>
    </row>
    <row r="45" spans="1:41" x14ac:dyDescent="0.2">
      <c r="K45" s="318" t="s">
        <v>103</v>
      </c>
      <c r="L45" s="319">
        <f>L37*(1-$L$43)</f>
        <v>31.534838709677413</v>
      </c>
      <c r="M45" s="319">
        <f>M37*(1-$L$43)</f>
        <v>125.81709677419354</v>
      </c>
    </row>
    <row r="47" spans="1:41" x14ac:dyDescent="0.2">
      <c r="A47" s="301" t="s">
        <v>104</v>
      </c>
      <c r="B47" s="320" t="s">
        <v>105</v>
      </c>
    </row>
    <row r="48" spans="1:41" x14ac:dyDescent="0.2">
      <c r="A48" s="301" t="s">
        <v>106</v>
      </c>
      <c r="B48" s="321">
        <v>40583</v>
      </c>
    </row>
  </sheetData>
  <phoneticPr fontId="0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307</v>
      </c>
      <c r="B3" s="255">
        <v>0.375</v>
      </c>
      <c r="C3" s="256">
        <v>2013</v>
      </c>
      <c r="D3" s="256">
        <v>9</v>
      </c>
      <c r="E3" s="256">
        <v>1</v>
      </c>
      <c r="F3" s="257">
        <v>785606</v>
      </c>
      <c r="G3" s="256">
        <v>0</v>
      </c>
      <c r="H3" s="257">
        <v>123012</v>
      </c>
      <c r="I3" s="256">
        <v>0</v>
      </c>
      <c r="J3" s="256">
        <v>0</v>
      </c>
      <c r="K3" s="256">
        <v>0</v>
      </c>
      <c r="L3" s="258">
        <v>326.42829999999998</v>
      </c>
      <c r="M3" s="257">
        <v>18.899999999999999</v>
      </c>
      <c r="N3" s="259">
        <v>0</v>
      </c>
      <c r="O3" s="260">
        <v>6405</v>
      </c>
      <c r="P3" s="261">
        <f>F4-F3</f>
        <v>6405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6405</v>
      </c>
      <c r="W3" s="266">
        <f>V3*35.31467</f>
        <v>226190.46135</v>
      </c>
      <c r="X3" s="265"/>
      <c r="Y3" s="267">
        <f>V3*R3/1000000</f>
        <v>55.796884234381572</v>
      </c>
      <c r="Z3" s="268">
        <f>S3*V3/1000000</f>
        <v>233.61039491250875</v>
      </c>
      <c r="AA3" s="269">
        <f>W3*T3/1000000</f>
        <v>221.41930398661665</v>
      </c>
      <c r="AE3" s="366" t="str">
        <f>RIGHT(F3,6)</f>
        <v>785606</v>
      </c>
      <c r="AF3" s="254">
        <v>307</v>
      </c>
      <c r="AG3" s="259">
        <v>1</v>
      </c>
      <c r="AH3" s="367">
        <v>785632</v>
      </c>
      <c r="AI3" s="368">
        <f>IFERROR(AE3*1,0)</f>
        <v>785606</v>
      </c>
      <c r="AJ3" s="369">
        <f>(AI3-AH3)</f>
        <v>-26</v>
      </c>
      <c r="AL3" s="370">
        <f>AH4-AH3</f>
        <v>-785632</v>
      </c>
      <c r="AM3" s="371">
        <f>AI4-AI3</f>
        <v>6405</v>
      </c>
      <c r="AN3" s="372">
        <f>(AM3-AL3)</f>
        <v>792037</v>
      </c>
      <c r="AO3" s="373">
        <f>IFERROR(AN3/AM3,"")</f>
        <v>123.65917252146761</v>
      </c>
    </row>
    <row r="4" spans="1:41" x14ac:dyDescent="0.2">
      <c r="A4" s="270">
        <v>307</v>
      </c>
      <c r="B4" s="271">
        <v>0.375</v>
      </c>
      <c r="C4" s="272">
        <v>2013</v>
      </c>
      <c r="D4" s="272">
        <v>9</v>
      </c>
      <c r="E4" s="272">
        <v>2</v>
      </c>
      <c r="F4" s="273">
        <v>792011</v>
      </c>
      <c r="G4" s="272">
        <v>0</v>
      </c>
      <c r="H4" s="273">
        <v>123277</v>
      </c>
      <c r="I4" s="272">
        <v>0</v>
      </c>
      <c r="J4" s="272">
        <v>0</v>
      </c>
      <c r="K4" s="272">
        <v>0</v>
      </c>
      <c r="L4" s="274">
        <v>327.60079999999999</v>
      </c>
      <c r="M4" s="273">
        <v>19.3</v>
      </c>
      <c r="N4" s="275">
        <v>0</v>
      </c>
      <c r="O4" s="276">
        <v>5553</v>
      </c>
      <c r="P4" s="261">
        <f t="shared" ref="P4:P33" si="0">F5-F4</f>
        <v>5553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5553</v>
      </c>
      <c r="W4" s="280">
        <f>V4*35.31467</f>
        <v>196102.36251000001</v>
      </c>
      <c r="X4" s="265"/>
      <c r="Y4" s="281">
        <f>V4*R4/1000000</f>
        <v>48.563813396642445</v>
      </c>
      <c r="Z4" s="278">
        <f>S4*V4/1000000</f>
        <v>203.32697392906258</v>
      </c>
      <c r="AA4" s="279">
        <f>W4*T4/1000000</f>
        <v>192.71624049922508</v>
      </c>
      <c r="AE4" s="366" t="str">
        <f t="shared" ref="AE4:AE34" si="3">RIGHT(F4,6)</f>
        <v>792011</v>
      </c>
      <c r="AF4" s="270"/>
      <c r="AG4" s="374"/>
      <c r="AH4" s="375"/>
      <c r="AI4" s="376">
        <f t="shared" ref="AI4:AI34" si="4">IFERROR(AE4*1,0)</f>
        <v>792011</v>
      </c>
      <c r="AJ4" s="377">
        <f t="shared" ref="AJ4:AJ34" si="5">(AI4-AH4)</f>
        <v>792011</v>
      </c>
      <c r="AL4" s="370">
        <f t="shared" ref="AL4:AM33" si="6">AH5-AH4</f>
        <v>0</v>
      </c>
      <c r="AM4" s="378">
        <f t="shared" si="6"/>
        <v>5553</v>
      </c>
      <c r="AN4" s="379">
        <f t="shared" ref="AN4:AN33" si="7">(AM4-AL4)</f>
        <v>5553</v>
      </c>
      <c r="AO4" s="380">
        <f t="shared" ref="AO4:AO33" si="8">IFERROR(AN4/AM4,"")</f>
        <v>1</v>
      </c>
    </row>
    <row r="5" spans="1:41" x14ac:dyDescent="0.2">
      <c r="A5" s="270">
        <v>307</v>
      </c>
      <c r="B5" s="271">
        <v>0.375</v>
      </c>
      <c r="C5" s="272">
        <v>2013</v>
      </c>
      <c r="D5" s="272">
        <v>9</v>
      </c>
      <c r="E5" s="272">
        <v>3</v>
      </c>
      <c r="F5" s="273">
        <v>797564</v>
      </c>
      <c r="G5" s="272">
        <v>0</v>
      </c>
      <c r="H5" s="273">
        <v>123511</v>
      </c>
      <c r="I5" s="272">
        <v>0</v>
      </c>
      <c r="J5" s="272">
        <v>0</v>
      </c>
      <c r="K5" s="272">
        <v>0</v>
      </c>
      <c r="L5" s="274">
        <v>320.96980000000002</v>
      </c>
      <c r="M5" s="273">
        <v>18</v>
      </c>
      <c r="N5" s="275">
        <v>0</v>
      </c>
      <c r="O5" s="276">
        <v>5576</v>
      </c>
      <c r="P5" s="261">
        <f t="shared" si="0"/>
        <v>5576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5576</v>
      </c>
      <c r="W5" s="280">
        <f t="shared" ref="W5:W33" si="10">V5*35.31467</f>
        <v>196914.59992000001</v>
      </c>
      <c r="X5" s="265"/>
      <c r="Y5" s="281">
        <f t="shared" ref="Y5:Y33" si="11">V5*R5/1000000</f>
        <v>48.570698185447505</v>
      </c>
      <c r="Z5" s="278">
        <f t="shared" ref="Z5:Z33" si="12">S5*V5/1000000</f>
        <v>203.3557991628316</v>
      </c>
      <c r="AA5" s="279">
        <f t="shared" ref="AA5:AA33" si="13">W5*T5/1000000</f>
        <v>192.74356147182468</v>
      </c>
      <c r="AE5" s="366" t="str">
        <f t="shared" si="3"/>
        <v>797564</v>
      </c>
      <c r="AF5" s="270"/>
      <c r="AG5" s="374"/>
      <c r="AH5" s="375"/>
      <c r="AI5" s="376">
        <f t="shared" si="4"/>
        <v>797564</v>
      </c>
      <c r="AJ5" s="377">
        <f t="shared" si="5"/>
        <v>797564</v>
      </c>
      <c r="AL5" s="370">
        <f t="shared" si="6"/>
        <v>0</v>
      </c>
      <c r="AM5" s="378">
        <f t="shared" si="6"/>
        <v>5576</v>
      </c>
      <c r="AN5" s="379">
        <f t="shared" si="7"/>
        <v>5576</v>
      </c>
      <c r="AO5" s="380">
        <f t="shared" si="8"/>
        <v>1</v>
      </c>
    </row>
    <row r="6" spans="1:41" x14ac:dyDescent="0.2">
      <c r="A6" s="270">
        <v>307</v>
      </c>
      <c r="B6" s="271">
        <v>0.375</v>
      </c>
      <c r="C6" s="272">
        <v>2013</v>
      </c>
      <c r="D6" s="272">
        <v>9</v>
      </c>
      <c r="E6" s="272">
        <v>4</v>
      </c>
      <c r="F6" s="273">
        <v>803140</v>
      </c>
      <c r="G6" s="272">
        <v>0</v>
      </c>
      <c r="H6" s="273">
        <v>123748</v>
      </c>
      <c r="I6" s="272">
        <v>0</v>
      </c>
      <c r="J6" s="272">
        <v>0</v>
      </c>
      <c r="K6" s="272">
        <v>0</v>
      </c>
      <c r="L6" s="274">
        <v>318.35719999999998</v>
      </c>
      <c r="M6" s="273">
        <v>17.399999999999999</v>
      </c>
      <c r="N6" s="275">
        <v>0</v>
      </c>
      <c r="O6" s="276">
        <v>5182</v>
      </c>
      <c r="P6" s="261">
        <f t="shared" si="0"/>
        <v>5182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5182</v>
      </c>
      <c r="W6" s="280">
        <f t="shared" si="10"/>
        <v>183000.61994</v>
      </c>
      <c r="X6" s="265"/>
      <c r="Y6" s="281">
        <f t="shared" si="11"/>
        <v>45.196903249322808</v>
      </c>
      <c r="Z6" s="278">
        <f t="shared" si="12"/>
        <v>189.23039452426471</v>
      </c>
      <c r="AA6" s="279">
        <f t="shared" si="13"/>
        <v>179.35529908404797</v>
      </c>
      <c r="AE6" s="366" t="str">
        <f t="shared" si="3"/>
        <v>803140</v>
      </c>
      <c r="AF6" s="270"/>
      <c r="AG6" s="374"/>
      <c r="AH6" s="375"/>
      <c r="AI6" s="376">
        <f t="shared" si="4"/>
        <v>803140</v>
      </c>
      <c r="AJ6" s="377">
        <f t="shared" si="5"/>
        <v>803140</v>
      </c>
      <c r="AL6" s="370">
        <f t="shared" si="6"/>
        <v>0</v>
      </c>
      <c r="AM6" s="378">
        <f t="shared" si="6"/>
        <v>5182</v>
      </c>
      <c r="AN6" s="379">
        <f t="shared" si="7"/>
        <v>5182</v>
      </c>
      <c r="AO6" s="380">
        <f t="shared" si="8"/>
        <v>1</v>
      </c>
    </row>
    <row r="7" spans="1:41" x14ac:dyDescent="0.2">
      <c r="A7" s="270">
        <v>307</v>
      </c>
      <c r="B7" s="271">
        <v>0.375</v>
      </c>
      <c r="C7" s="272">
        <v>2013</v>
      </c>
      <c r="D7" s="272">
        <v>9</v>
      </c>
      <c r="E7" s="272">
        <v>5</v>
      </c>
      <c r="F7" s="273">
        <v>808322</v>
      </c>
      <c r="G7" s="272">
        <v>0</v>
      </c>
      <c r="H7" s="273">
        <v>123969</v>
      </c>
      <c r="I7" s="272">
        <v>0</v>
      </c>
      <c r="J7" s="272">
        <v>0</v>
      </c>
      <c r="K7" s="272">
        <v>0</v>
      </c>
      <c r="L7" s="274">
        <v>317.2876</v>
      </c>
      <c r="M7" s="273">
        <v>18.600000000000001</v>
      </c>
      <c r="N7" s="275">
        <v>0</v>
      </c>
      <c r="O7" s="276">
        <v>5738</v>
      </c>
      <c r="P7" s="261">
        <f t="shared" si="0"/>
        <v>5738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5738</v>
      </c>
      <c r="W7" s="280">
        <f t="shared" si="10"/>
        <v>202635.57646000001</v>
      </c>
      <c r="X7" s="265"/>
      <c r="Y7" s="281">
        <f t="shared" si="11"/>
        <v>50.179670464899331</v>
      </c>
      <c r="Z7" s="278">
        <f t="shared" si="12"/>
        <v>210.09224430244052</v>
      </c>
      <c r="AA7" s="279">
        <f t="shared" si="13"/>
        <v>199.12846140196203</v>
      </c>
      <c r="AE7" s="366" t="str">
        <f t="shared" si="3"/>
        <v>808322</v>
      </c>
      <c r="AF7" s="270"/>
      <c r="AG7" s="374"/>
      <c r="AH7" s="375"/>
      <c r="AI7" s="376">
        <f t="shared" si="4"/>
        <v>808322</v>
      </c>
      <c r="AJ7" s="377">
        <f t="shared" si="5"/>
        <v>808322</v>
      </c>
      <c r="AL7" s="370">
        <f t="shared" si="6"/>
        <v>0</v>
      </c>
      <c r="AM7" s="378">
        <f t="shared" si="6"/>
        <v>5738</v>
      </c>
      <c r="AN7" s="379">
        <f t="shared" si="7"/>
        <v>5738</v>
      </c>
      <c r="AO7" s="380">
        <f t="shared" si="8"/>
        <v>1</v>
      </c>
    </row>
    <row r="8" spans="1:41" x14ac:dyDescent="0.2">
      <c r="A8" s="270">
        <v>307</v>
      </c>
      <c r="B8" s="271">
        <v>0.375</v>
      </c>
      <c r="C8" s="272">
        <v>2013</v>
      </c>
      <c r="D8" s="272">
        <v>9</v>
      </c>
      <c r="E8" s="272">
        <v>6</v>
      </c>
      <c r="F8" s="273">
        <v>814060</v>
      </c>
      <c r="G8" s="272">
        <v>0</v>
      </c>
      <c r="H8" s="273">
        <v>124214</v>
      </c>
      <c r="I8" s="272">
        <v>0</v>
      </c>
      <c r="J8" s="272">
        <v>0</v>
      </c>
      <c r="K8" s="272">
        <v>0</v>
      </c>
      <c r="L8" s="274">
        <v>316.9932</v>
      </c>
      <c r="M8" s="273">
        <v>18.5</v>
      </c>
      <c r="N8" s="275">
        <v>0</v>
      </c>
      <c r="O8" s="276">
        <v>5623</v>
      </c>
      <c r="P8" s="261">
        <f t="shared" si="0"/>
        <v>5623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5623</v>
      </c>
      <c r="W8" s="280">
        <f t="shared" si="10"/>
        <v>198574.38941</v>
      </c>
      <c r="X8" s="265"/>
      <c r="Y8" s="281">
        <f t="shared" si="11"/>
        <v>48.984210657459649</v>
      </c>
      <c r="Z8" s="278">
        <f t="shared" si="12"/>
        <v>205.08709318065206</v>
      </c>
      <c r="AA8" s="279">
        <f t="shared" si="13"/>
        <v>194.38450692960521</v>
      </c>
      <c r="AE8" s="366" t="str">
        <f t="shared" si="3"/>
        <v>814060</v>
      </c>
      <c r="AF8" s="270"/>
      <c r="AG8" s="374"/>
      <c r="AH8" s="375"/>
      <c r="AI8" s="376">
        <f t="shared" si="4"/>
        <v>814060</v>
      </c>
      <c r="AJ8" s="377">
        <f t="shared" si="5"/>
        <v>814060</v>
      </c>
      <c r="AL8" s="370">
        <f t="shared" si="6"/>
        <v>0</v>
      </c>
      <c r="AM8" s="378">
        <f t="shared" si="6"/>
        <v>5623</v>
      </c>
      <c r="AN8" s="379">
        <f t="shared" si="7"/>
        <v>5623</v>
      </c>
      <c r="AO8" s="380">
        <f t="shared" si="8"/>
        <v>1</v>
      </c>
    </row>
    <row r="9" spans="1:41" x14ac:dyDescent="0.2">
      <c r="A9" s="270">
        <v>307</v>
      </c>
      <c r="B9" s="271">
        <v>0.375</v>
      </c>
      <c r="C9" s="272">
        <v>2013</v>
      </c>
      <c r="D9" s="272">
        <v>9</v>
      </c>
      <c r="E9" s="272">
        <v>7</v>
      </c>
      <c r="F9" s="273">
        <v>819683</v>
      </c>
      <c r="G9" s="272">
        <v>0</v>
      </c>
      <c r="H9" s="273">
        <v>124453</v>
      </c>
      <c r="I9" s="272">
        <v>0</v>
      </c>
      <c r="J9" s="272">
        <v>0</v>
      </c>
      <c r="K9" s="272">
        <v>0</v>
      </c>
      <c r="L9" s="274">
        <v>318.74439999999998</v>
      </c>
      <c r="M9" s="273">
        <v>18.399999999999999</v>
      </c>
      <c r="N9" s="275">
        <v>0</v>
      </c>
      <c r="O9" s="276">
        <v>5327</v>
      </c>
      <c r="P9" s="261">
        <f t="shared" si="0"/>
        <v>5327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5327</v>
      </c>
      <c r="W9" s="280">
        <f t="shared" si="10"/>
        <v>188121.24708999999</v>
      </c>
      <c r="X9" s="265"/>
      <c r="Y9" s="281">
        <f t="shared" si="11"/>
        <v>46.444936592689224</v>
      </c>
      <c r="Z9" s="278">
        <f t="shared" si="12"/>
        <v>194.45566052627123</v>
      </c>
      <c r="AA9" s="279">
        <f t="shared" si="13"/>
        <v>184.30788161678379</v>
      </c>
      <c r="AE9" s="366" t="str">
        <f t="shared" si="3"/>
        <v>819683</v>
      </c>
      <c r="AF9" s="270"/>
      <c r="AG9" s="374"/>
      <c r="AH9" s="375"/>
      <c r="AI9" s="376">
        <f t="shared" si="4"/>
        <v>819683</v>
      </c>
      <c r="AJ9" s="377">
        <f t="shared" si="5"/>
        <v>819683</v>
      </c>
      <c r="AL9" s="370">
        <f t="shared" si="6"/>
        <v>0</v>
      </c>
      <c r="AM9" s="378">
        <f t="shared" si="6"/>
        <v>5327</v>
      </c>
      <c r="AN9" s="379">
        <f t="shared" si="7"/>
        <v>5327</v>
      </c>
      <c r="AO9" s="380">
        <f t="shared" si="8"/>
        <v>1</v>
      </c>
    </row>
    <row r="10" spans="1:41" x14ac:dyDescent="0.2">
      <c r="A10" s="270">
        <v>307</v>
      </c>
      <c r="B10" s="271">
        <v>0.375</v>
      </c>
      <c r="C10" s="272">
        <v>2013</v>
      </c>
      <c r="D10" s="272">
        <v>9</v>
      </c>
      <c r="E10" s="272">
        <v>8</v>
      </c>
      <c r="F10" s="273">
        <v>825010</v>
      </c>
      <c r="G10" s="272">
        <v>0</v>
      </c>
      <c r="H10" s="273">
        <v>124672</v>
      </c>
      <c r="I10" s="272">
        <v>0</v>
      </c>
      <c r="J10" s="272">
        <v>0</v>
      </c>
      <c r="K10" s="272">
        <v>0</v>
      </c>
      <c r="L10" s="274">
        <v>327.29289999999997</v>
      </c>
      <c r="M10" s="273">
        <v>17.8</v>
      </c>
      <c r="N10" s="275">
        <v>0</v>
      </c>
      <c r="O10" s="276">
        <v>5269</v>
      </c>
      <c r="P10" s="261">
        <f t="shared" si="0"/>
        <v>5269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5269</v>
      </c>
      <c r="W10" s="280">
        <f t="shared" si="10"/>
        <v>186072.99622999999</v>
      </c>
      <c r="X10" s="265"/>
      <c r="Y10" s="281">
        <f t="shared" si="11"/>
        <v>46.190645228100912</v>
      </c>
      <c r="Z10" s="278">
        <f t="shared" si="12"/>
        <v>193.39099344101285</v>
      </c>
      <c r="AA10" s="279">
        <f t="shared" si="13"/>
        <v>183.29877478708278</v>
      </c>
      <c r="AE10" s="366" t="str">
        <f t="shared" si="3"/>
        <v>825010</v>
      </c>
      <c r="AF10" s="270"/>
      <c r="AG10" s="374"/>
      <c r="AH10" s="375"/>
      <c r="AI10" s="376">
        <f t="shared" si="4"/>
        <v>825010</v>
      </c>
      <c r="AJ10" s="377">
        <f t="shared" si="5"/>
        <v>825010</v>
      </c>
      <c r="AL10" s="370">
        <f t="shared" si="6"/>
        <v>0</v>
      </c>
      <c r="AM10" s="378">
        <f t="shared" si="6"/>
        <v>5269</v>
      </c>
      <c r="AN10" s="379">
        <f t="shared" si="7"/>
        <v>5269</v>
      </c>
      <c r="AO10" s="380">
        <f t="shared" si="8"/>
        <v>1</v>
      </c>
    </row>
    <row r="11" spans="1:41" x14ac:dyDescent="0.2">
      <c r="A11" s="270">
        <v>307</v>
      </c>
      <c r="B11" s="271">
        <v>0.375</v>
      </c>
      <c r="C11" s="272">
        <v>2013</v>
      </c>
      <c r="D11" s="272">
        <v>9</v>
      </c>
      <c r="E11" s="272">
        <v>9</v>
      </c>
      <c r="F11" s="273">
        <v>830279</v>
      </c>
      <c r="G11" s="272">
        <v>0</v>
      </c>
      <c r="H11" s="273">
        <v>124889</v>
      </c>
      <c r="I11" s="272">
        <v>0</v>
      </c>
      <c r="J11" s="272">
        <v>0</v>
      </c>
      <c r="K11" s="272">
        <v>0</v>
      </c>
      <c r="L11" s="274">
        <v>327.79329999999999</v>
      </c>
      <c r="M11" s="273">
        <v>18</v>
      </c>
      <c r="N11" s="275">
        <v>0</v>
      </c>
      <c r="O11" s="276">
        <v>4872</v>
      </c>
      <c r="P11" s="261">
        <f t="shared" si="0"/>
        <v>4872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4872</v>
      </c>
      <c r="W11" s="283">
        <f t="shared" si="10"/>
        <v>172053.07224000001</v>
      </c>
      <c r="Y11" s="281">
        <f t="shared" si="11"/>
        <v>42.551378535035234</v>
      </c>
      <c r="Z11" s="278">
        <f t="shared" si="12"/>
        <v>178.15411165048548</v>
      </c>
      <c r="AA11" s="279">
        <f t="shared" si="13"/>
        <v>168.85703831277712</v>
      </c>
      <c r="AE11" s="366" t="str">
        <f t="shared" si="3"/>
        <v>830279</v>
      </c>
      <c r="AF11" s="270"/>
      <c r="AG11" s="374"/>
      <c r="AH11" s="375"/>
      <c r="AI11" s="376">
        <f t="shared" si="4"/>
        <v>830279</v>
      </c>
      <c r="AJ11" s="377">
        <f t="shared" si="5"/>
        <v>830279</v>
      </c>
      <c r="AL11" s="370">
        <f t="shared" si="6"/>
        <v>0</v>
      </c>
      <c r="AM11" s="378">
        <f t="shared" si="6"/>
        <v>4872</v>
      </c>
      <c r="AN11" s="379">
        <f t="shared" si="7"/>
        <v>4872</v>
      </c>
      <c r="AO11" s="380">
        <f t="shared" si="8"/>
        <v>1</v>
      </c>
    </row>
    <row r="12" spans="1:41" x14ac:dyDescent="0.2">
      <c r="A12" s="270">
        <v>307</v>
      </c>
      <c r="B12" s="271">
        <v>0.375</v>
      </c>
      <c r="C12" s="272">
        <v>2013</v>
      </c>
      <c r="D12" s="272">
        <v>9</v>
      </c>
      <c r="E12" s="272">
        <v>10</v>
      </c>
      <c r="F12" s="273">
        <v>835151</v>
      </c>
      <c r="G12" s="272">
        <v>0</v>
      </c>
      <c r="H12" s="273">
        <v>125097</v>
      </c>
      <c r="I12" s="272">
        <v>0</v>
      </c>
      <c r="J12" s="272">
        <v>0</v>
      </c>
      <c r="K12" s="272">
        <v>0</v>
      </c>
      <c r="L12" s="274">
        <v>318.23039999999997</v>
      </c>
      <c r="M12" s="273">
        <v>17.899999999999999</v>
      </c>
      <c r="N12" s="275">
        <v>0</v>
      </c>
      <c r="O12" s="276">
        <v>5416</v>
      </c>
      <c r="P12" s="261">
        <f t="shared" si="0"/>
        <v>5416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5416</v>
      </c>
      <c r="W12" s="283">
        <f t="shared" si="10"/>
        <v>191264.25271999999</v>
      </c>
      <c r="Y12" s="281">
        <f t="shared" si="11"/>
        <v>47.373058887171936</v>
      </c>
      <c r="Z12" s="278">
        <f t="shared" si="12"/>
        <v>198.34152294881147</v>
      </c>
      <c r="AA12" s="279">
        <f t="shared" si="13"/>
        <v>187.99095810534862</v>
      </c>
      <c r="AE12" s="366" t="str">
        <f t="shared" si="3"/>
        <v>835151</v>
      </c>
      <c r="AF12" s="270"/>
      <c r="AG12" s="374"/>
      <c r="AH12" s="375"/>
      <c r="AI12" s="376">
        <f t="shared" si="4"/>
        <v>835151</v>
      </c>
      <c r="AJ12" s="377">
        <f t="shared" si="5"/>
        <v>835151</v>
      </c>
      <c r="AL12" s="370">
        <f t="shared" si="6"/>
        <v>0</v>
      </c>
      <c r="AM12" s="378">
        <f t="shared" si="6"/>
        <v>5416</v>
      </c>
      <c r="AN12" s="379">
        <f t="shared" si="7"/>
        <v>5416</v>
      </c>
      <c r="AO12" s="380">
        <f t="shared" si="8"/>
        <v>1</v>
      </c>
    </row>
    <row r="13" spans="1:41" x14ac:dyDescent="0.2">
      <c r="A13" s="270">
        <v>307</v>
      </c>
      <c r="B13" s="271">
        <v>0.375</v>
      </c>
      <c r="C13" s="272">
        <v>2013</v>
      </c>
      <c r="D13" s="272">
        <v>9</v>
      </c>
      <c r="E13" s="272">
        <v>11</v>
      </c>
      <c r="F13" s="273">
        <v>840567</v>
      </c>
      <c r="G13" s="272">
        <v>0</v>
      </c>
      <c r="H13" s="273">
        <v>125327</v>
      </c>
      <c r="I13" s="272">
        <v>0</v>
      </c>
      <c r="J13" s="272">
        <v>0</v>
      </c>
      <c r="K13" s="272">
        <v>0</v>
      </c>
      <c r="L13" s="274">
        <v>318.07299999999998</v>
      </c>
      <c r="M13" s="273">
        <v>18.2</v>
      </c>
      <c r="N13" s="275">
        <v>0</v>
      </c>
      <c r="O13" s="276">
        <v>5247</v>
      </c>
      <c r="P13" s="261">
        <f t="shared" si="0"/>
        <v>5247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5247</v>
      </c>
      <c r="W13" s="283">
        <f t="shared" si="10"/>
        <v>185296.07349000001</v>
      </c>
      <c r="Y13" s="281">
        <f t="shared" si="11"/>
        <v>45.843129412547214</v>
      </c>
      <c r="Z13" s="278">
        <f t="shared" si="12"/>
        <v>191.93601422445266</v>
      </c>
      <c r="AA13" s="279">
        <f t="shared" si="13"/>
        <v>181.9197244859761</v>
      </c>
      <c r="AE13" s="366" t="str">
        <f t="shared" si="3"/>
        <v>840567</v>
      </c>
      <c r="AF13" s="270"/>
      <c r="AG13" s="374"/>
      <c r="AH13" s="375"/>
      <c r="AI13" s="376">
        <f t="shared" si="4"/>
        <v>840567</v>
      </c>
      <c r="AJ13" s="377">
        <f t="shared" si="5"/>
        <v>840567</v>
      </c>
      <c r="AL13" s="370">
        <f t="shared" si="6"/>
        <v>0</v>
      </c>
      <c r="AM13" s="378">
        <f t="shared" si="6"/>
        <v>5247</v>
      </c>
      <c r="AN13" s="379">
        <f t="shared" si="7"/>
        <v>5247</v>
      </c>
      <c r="AO13" s="380">
        <f t="shared" si="8"/>
        <v>1</v>
      </c>
    </row>
    <row r="14" spans="1:41" x14ac:dyDescent="0.2">
      <c r="A14" s="270">
        <v>307</v>
      </c>
      <c r="B14" s="271">
        <v>0.375</v>
      </c>
      <c r="C14" s="272">
        <v>2013</v>
      </c>
      <c r="D14" s="272">
        <v>9</v>
      </c>
      <c r="E14" s="272">
        <v>12</v>
      </c>
      <c r="F14" s="273">
        <v>845814</v>
      </c>
      <c r="G14" s="272">
        <v>0</v>
      </c>
      <c r="H14" s="273">
        <v>125551</v>
      </c>
      <c r="I14" s="272">
        <v>0</v>
      </c>
      <c r="J14" s="272">
        <v>0</v>
      </c>
      <c r="K14" s="272">
        <v>0</v>
      </c>
      <c r="L14" s="274">
        <v>317.01839999999999</v>
      </c>
      <c r="M14" s="273">
        <v>18.399999999999999</v>
      </c>
      <c r="N14" s="275">
        <v>0</v>
      </c>
      <c r="O14" s="276">
        <v>6221</v>
      </c>
      <c r="P14" s="261">
        <f t="shared" si="0"/>
        <v>6221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6221</v>
      </c>
      <c r="W14" s="283">
        <f t="shared" si="10"/>
        <v>219692.56206999999</v>
      </c>
      <c r="Y14" s="281">
        <f t="shared" si="11"/>
        <v>54.661772364961756</v>
      </c>
      <c r="Z14" s="278">
        <f t="shared" si="12"/>
        <v>228.85790853762188</v>
      </c>
      <c r="AA14" s="279">
        <f t="shared" si="13"/>
        <v>216.91482880807229</v>
      </c>
      <c r="AE14" s="366" t="str">
        <f t="shared" si="3"/>
        <v>845814</v>
      </c>
      <c r="AF14" s="270"/>
      <c r="AG14" s="374"/>
      <c r="AH14" s="375"/>
      <c r="AI14" s="376">
        <f t="shared" si="4"/>
        <v>845814</v>
      </c>
      <c r="AJ14" s="377">
        <f t="shared" si="5"/>
        <v>845814</v>
      </c>
      <c r="AL14" s="370">
        <f t="shared" si="6"/>
        <v>0</v>
      </c>
      <c r="AM14" s="378">
        <f t="shared" si="6"/>
        <v>6221</v>
      </c>
      <c r="AN14" s="379">
        <f t="shared" si="7"/>
        <v>6221</v>
      </c>
      <c r="AO14" s="380">
        <f t="shared" si="8"/>
        <v>1</v>
      </c>
    </row>
    <row r="15" spans="1:41" x14ac:dyDescent="0.2">
      <c r="A15" s="270">
        <v>307</v>
      </c>
      <c r="B15" s="271">
        <v>0.375</v>
      </c>
      <c r="C15" s="272">
        <v>2013</v>
      </c>
      <c r="D15" s="272">
        <v>9</v>
      </c>
      <c r="E15" s="272">
        <v>13</v>
      </c>
      <c r="F15" s="273">
        <v>852035</v>
      </c>
      <c r="G15" s="272">
        <v>0</v>
      </c>
      <c r="H15" s="273">
        <v>125815</v>
      </c>
      <c r="I15" s="272">
        <v>0</v>
      </c>
      <c r="J15" s="272">
        <v>0</v>
      </c>
      <c r="K15" s="272">
        <v>0</v>
      </c>
      <c r="L15" s="274">
        <v>319.33420000000001</v>
      </c>
      <c r="M15" s="273">
        <v>18.100000000000001</v>
      </c>
      <c r="N15" s="275">
        <v>0</v>
      </c>
      <c r="O15" s="276">
        <v>6181</v>
      </c>
      <c r="P15" s="261">
        <f t="shared" si="0"/>
        <v>6181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6181</v>
      </c>
      <c r="W15" s="283">
        <f t="shared" si="10"/>
        <v>218279.97527</v>
      </c>
      <c r="Y15" s="281">
        <f t="shared" si="11"/>
        <v>54.22156364733388</v>
      </c>
      <c r="Z15" s="278">
        <f t="shared" si="12"/>
        <v>227.01484267865752</v>
      </c>
      <c r="AA15" s="279">
        <f t="shared" si="13"/>
        <v>215.16794438605748</v>
      </c>
      <c r="AE15" s="366" t="str">
        <f t="shared" si="3"/>
        <v>852035</v>
      </c>
      <c r="AF15" s="270"/>
      <c r="AG15" s="374"/>
      <c r="AH15" s="375"/>
      <c r="AI15" s="376">
        <f t="shared" si="4"/>
        <v>852035</v>
      </c>
      <c r="AJ15" s="377">
        <f t="shared" si="5"/>
        <v>852035</v>
      </c>
      <c r="AL15" s="370">
        <f t="shared" si="6"/>
        <v>0</v>
      </c>
      <c r="AM15" s="378">
        <f t="shared" si="6"/>
        <v>6181</v>
      </c>
      <c r="AN15" s="379">
        <f t="shared" si="7"/>
        <v>6181</v>
      </c>
      <c r="AO15" s="380">
        <f t="shared" si="8"/>
        <v>1</v>
      </c>
    </row>
    <row r="16" spans="1:41" x14ac:dyDescent="0.2">
      <c r="A16" s="270">
        <v>307</v>
      </c>
      <c r="B16" s="271">
        <v>0.375</v>
      </c>
      <c r="C16" s="272">
        <v>2013</v>
      </c>
      <c r="D16" s="272">
        <v>9</v>
      </c>
      <c r="E16" s="272">
        <v>14</v>
      </c>
      <c r="F16" s="273">
        <v>858216</v>
      </c>
      <c r="G16" s="272">
        <v>0</v>
      </c>
      <c r="H16" s="273">
        <v>126075</v>
      </c>
      <c r="I16" s="272">
        <v>0</v>
      </c>
      <c r="J16" s="272">
        <v>0</v>
      </c>
      <c r="K16" s="272">
        <v>0</v>
      </c>
      <c r="L16" s="274">
        <v>320.73149999999998</v>
      </c>
      <c r="M16" s="273">
        <v>17.399999999999999</v>
      </c>
      <c r="N16" s="275">
        <v>0</v>
      </c>
      <c r="O16" s="276">
        <v>5644</v>
      </c>
      <c r="P16" s="261">
        <f t="shared" si="0"/>
        <v>5644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5644</v>
      </c>
      <c r="W16" s="283">
        <f t="shared" si="10"/>
        <v>199315.99747999999</v>
      </c>
      <c r="Y16" s="281">
        <f t="shared" si="11"/>
        <v>48.901719244372835</v>
      </c>
      <c r="Z16" s="278">
        <f t="shared" si="12"/>
        <v>204.74171813234017</v>
      </c>
      <c r="AA16" s="279">
        <f t="shared" si="13"/>
        <v>194.05715547403236</v>
      </c>
      <c r="AE16" s="366" t="str">
        <f t="shared" si="3"/>
        <v>858216</v>
      </c>
      <c r="AF16" s="270"/>
      <c r="AG16" s="374"/>
      <c r="AH16" s="375"/>
      <c r="AI16" s="376">
        <f t="shared" si="4"/>
        <v>858216</v>
      </c>
      <c r="AJ16" s="377">
        <f t="shared" si="5"/>
        <v>858216</v>
      </c>
      <c r="AL16" s="370">
        <f t="shared" si="6"/>
        <v>0</v>
      </c>
      <c r="AM16" s="378">
        <f t="shared" si="6"/>
        <v>5644</v>
      </c>
      <c r="AN16" s="379">
        <f t="shared" si="7"/>
        <v>5644</v>
      </c>
      <c r="AO16" s="380">
        <f t="shared" si="8"/>
        <v>1</v>
      </c>
    </row>
    <row r="17" spans="1:41" x14ac:dyDescent="0.2">
      <c r="A17" s="270">
        <v>307</v>
      </c>
      <c r="B17" s="271">
        <v>0.375</v>
      </c>
      <c r="C17" s="272">
        <v>2013</v>
      </c>
      <c r="D17" s="272">
        <v>9</v>
      </c>
      <c r="E17" s="272">
        <v>15</v>
      </c>
      <c r="F17" s="273">
        <v>863860</v>
      </c>
      <c r="G17" s="272">
        <v>0</v>
      </c>
      <c r="H17" s="273">
        <v>126306</v>
      </c>
      <c r="I17" s="272">
        <v>0</v>
      </c>
      <c r="J17" s="272">
        <v>0</v>
      </c>
      <c r="K17" s="272">
        <v>0</v>
      </c>
      <c r="L17" s="274">
        <v>328.9468</v>
      </c>
      <c r="M17" s="273">
        <v>17.2</v>
      </c>
      <c r="N17" s="275">
        <v>0</v>
      </c>
      <c r="O17" s="276">
        <v>6024</v>
      </c>
      <c r="P17" s="261">
        <f t="shared" si="0"/>
        <v>6024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6024</v>
      </c>
      <c r="W17" s="283">
        <f t="shared" si="10"/>
        <v>212735.57207999998</v>
      </c>
      <c r="Y17" s="281">
        <f t="shared" si="11"/>
        <v>53.138203873097218</v>
      </c>
      <c r="Z17" s="278">
        <f t="shared" si="12"/>
        <v>222.47903197588346</v>
      </c>
      <c r="AA17" s="279">
        <f t="shared" si="13"/>
        <v>210.86883753681212</v>
      </c>
      <c r="AE17" s="366" t="str">
        <f t="shared" si="3"/>
        <v>863860</v>
      </c>
      <c r="AF17" s="270"/>
      <c r="AG17" s="374"/>
      <c r="AH17" s="375"/>
      <c r="AI17" s="376">
        <f t="shared" si="4"/>
        <v>863860</v>
      </c>
      <c r="AJ17" s="377">
        <f t="shared" si="5"/>
        <v>863860</v>
      </c>
      <c r="AL17" s="370">
        <f t="shared" si="6"/>
        <v>0</v>
      </c>
      <c r="AM17" s="378">
        <f t="shared" si="6"/>
        <v>6024</v>
      </c>
      <c r="AN17" s="379">
        <f t="shared" si="7"/>
        <v>6024</v>
      </c>
      <c r="AO17" s="380">
        <f t="shared" si="8"/>
        <v>1</v>
      </c>
    </row>
    <row r="18" spans="1:41" x14ac:dyDescent="0.2">
      <c r="A18" s="270">
        <v>307</v>
      </c>
      <c r="B18" s="271">
        <v>0.375</v>
      </c>
      <c r="C18" s="272">
        <v>2013</v>
      </c>
      <c r="D18" s="272">
        <v>9</v>
      </c>
      <c r="E18" s="272">
        <v>16</v>
      </c>
      <c r="F18" s="273">
        <v>869884</v>
      </c>
      <c r="G18" s="272">
        <v>0</v>
      </c>
      <c r="H18" s="273">
        <v>126550</v>
      </c>
      <c r="I18" s="272">
        <v>0</v>
      </c>
      <c r="J18" s="272">
        <v>0</v>
      </c>
      <c r="K18" s="272">
        <v>0</v>
      </c>
      <c r="L18" s="274">
        <v>331.03559999999999</v>
      </c>
      <c r="M18" s="273">
        <v>17.100000000000001</v>
      </c>
      <c r="N18" s="275">
        <v>0</v>
      </c>
      <c r="O18" s="276">
        <v>5997</v>
      </c>
      <c r="P18" s="261">
        <f t="shared" si="0"/>
        <v>5997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5997</v>
      </c>
      <c r="W18" s="283">
        <f t="shared" si="10"/>
        <v>211782.07598999998</v>
      </c>
      <c r="Y18" s="281">
        <f t="shared" si="11"/>
        <v>52.900034632630152</v>
      </c>
      <c r="Z18" s="278">
        <f t="shared" si="12"/>
        <v>221.48186499989592</v>
      </c>
      <c r="AA18" s="279">
        <f t="shared" si="13"/>
        <v>209.92370828490408</v>
      </c>
      <c r="AE18" s="366" t="str">
        <f t="shared" si="3"/>
        <v>869884</v>
      </c>
      <c r="AF18" s="270"/>
      <c r="AG18" s="374"/>
      <c r="AH18" s="375"/>
      <c r="AI18" s="376">
        <f t="shared" si="4"/>
        <v>869884</v>
      </c>
      <c r="AJ18" s="377">
        <f t="shared" si="5"/>
        <v>869884</v>
      </c>
      <c r="AL18" s="370">
        <f t="shared" si="6"/>
        <v>0</v>
      </c>
      <c r="AM18" s="378">
        <f t="shared" si="6"/>
        <v>5997</v>
      </c>
      <c r="AN18" s="379">
        <f t="shared" si="7"/>
        <v>5997</v>
      </c>
      <c r="AO18" s="380">
        <f t="shared" si="8"/>
        <v>1</v>
      </c>
    </row>
    <row r="19" spans="1:41" x14ac:dyDescent="0.2">
      <c r="A19" s="270">
        <v>307</v>
      </c>
      <c r="B19" s="271">
        <v>0.375</v>
      </c>
      <c r="C19" s="272">
        <v>2013</v>
      </c>
      <c r="D19" s="272">
        <v>9</v>
      </c>
      <c r="E19" s="272">
        <v>17</v>
      </c>
      <c r="F19" s="273">
        <v>875881</v>
      </c>
      <c r="G19" s="272">
        <v>0</v>
      </c>
      <c r="H19" s="273">
        <v>126795</v>
      </c>
      <c r="I19" s="272">
        <v>0</v>
      </c>
      <c r="J19" s="272">
        <v>0</v>
      </c>
      <c r="K19" s="272">
        <v>0</v>
      </c>
      <c r="L19" s="274">
        <v>329.67450000000002</v>
      </c>
      <c r="M19" s="273">
        <v>17.399999999999999</v>
      </c>
      <c r="N19" s="275">
        <v>0</v>
      </c>
      <c r="O19" s="276">
        <v>5418</v>
      </c>
      <c r="P19" s="261">
        <f t="shared" si="0"/>
        <v>5418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5418</v>
      </c>
      <c r="W19" s="283">
        <f t="shared" si="10"/>
        <v>191334.88206</v>
      </c>
      <c r="Y19" s="281">
        <f t="shared" si="11"/>
        <v>47.792627587058561</v>
      </c>
      <c r="Z19" s="278">
        <f t="shared" si="12"/>
        <v>200.09817318149678</v>
      </c>
      <c r="AA19" s="279">
        <f t="shared" si="13"/>
        <v>189.65593654954321</v>
      </c>
      <c r="AE19" s="366" t="str">
        <f t="shared" si="3"/>
        <v>875881</v>
      </c>
      <c r="AF19" s="270"/>
      <c r="AG19" s="374"/>
      <c r="AH19" s="375"/>
      <c r="AI19" s="376">
        <f t="shared" si="4"/>
        <v>875881</v>
      </c>
      <c r="AJ19" s="377">
        <f t="shared" si="5"/>
        <v>875881</v>
      </c>
      <c r="AL19" s="370">
        <f t="shared" si="6"/>
        <v>958528</v>
      </c>
      <c r="AM19" s="378">
        <f t="shared" si="6"/>
        <v>5418</v>
      </c>
      <c r="AN19" s="379">
        <f t="shared" si="7"/>
        <v>-953110</v>
      </c>
      <c r="AO19" s="380">
        <f t="shared" si="8"/>
        <v>-175.91546696197858</v>
      </c>
    </row>
    <row r="20" spans="1:41" x14ac:dyDescent="0.2">
      <c r="A20" s="270">
        <v>307</v>
      </c>
      <c r="B20" s="271">
        <v>0.375</v>
      </c>
      <c r="C20" s="272">
        <v>2013</v>
      </c>
      <c r="D20" s="272">
        <v>9</v>
      </c>
      <c r="E20" s="272">
        <v>18</v>
      </c>
      <c r="F20" s="273">
        <v>881299</v>
      </c>
      <c r="G20" s="272">
        <v>0</v>
      </c>
      <c r="H20" s="273">
        <v>127024</v>
      </c>
      <c r="I20" s="272">
        <v>0</v>
      </c>
      <c r="J20" s="272">
        <v>0</v>
      </c>
      <c r="K20" s="272">
        <v>0</v>
      </c>
      <c r="L20" s="274">
        <v>320.99720000000002</v>
      </c>
      <c r="M20" s="273">
        <v>18.2</v>
      </c>
      <c r="N20" s="275">
        <v>0</v>
      </c>
      <c r="O20" s="276">
        <v>5405</v>
      </c>
      <c r="P20" s="261">
        <f t="shared" si="0"/>
        <v>5405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5405</v>
      </c>
      <c r="W20" s="283">
        <f t="shared" si="10"/>
        <v>190875.79134999998</v>
      </c>
      <c r="Y20" s="281">
        <f t="shared" si="11"/>
        <v>47.677953508315156</v>
      </c>
      <c r="Z20" s="278">
        <f t="shared" si="12"/>
        <v>199.6180557486139</v>
      </c>
      <c r="AA20" s="279">
        <f t="shared" si="13"/>
        <v>189.20087431714302</v>
      </c>
      <c r="AE20" s="366" t="str">
        <f t="shared" si="3"/>
        <v>881299</v>
      </c>
      <c r="AF20" s="270">
        <v>307</v>
      </c>
      <c r="AG20" s="374">
        <v>1</v>
      </c>
      <c r="AH20" s="375">
        <v>958528</v>
      </c>
      <c r="AI20" s="376">
        <f t="shared" si="4"/>
        <v>881299</v>
      </c>
      <c r="AJ20" s="377">
        <f t="shared" si="5"/>
        <v>-77229</v>
      </c>
      <c r="AL20" s="370">
        <f t="shared" si="6"/>
        <v>-958528</v>
      </c>
      <c r="AM20" s="378">
        <f t="shared" si="6"/>
        <v>5405</v>
      </c>
      <c r="AN20" s="379">
        <f t="shared" si="7"/>
        <v>963933</v>
      </c>
      <c r="AO20" s="380">
        <f t="shared" si="8"/>
        <v>178.34098057354302</v>
      </c>
    </row>
    <row r="21" spans="1:41" x14ac:dyDescent="0.2">
      <c r="A21" s="270">
        <v>307</v>
      </c>
      <c r="B21" s="271">
        <v>0.375</v>
      </c>
      <c r="C21" s="272">
        <v>2013</v>
      </c>
      <c r="D21" s="272">
        <v>9</v>
      </c>
      <c r="E21" s="272">
        <v>19</v>
      </c>
      <c r="F21" s="273">
        <v>886704</v>
      </c>
      <c r="G21" s="272">
        <v>0</v>
      </c>
      <c r="H21" s="273">
        <v>127252</v>
      </c>
      <c r="I21" s="272">
        <v>0</v>
      </c>
      <c r="J21" s="272">
        <v>0</v>
      </c>
      <c r="K21" s="272">
        <v>0</v>
      </c>
      <c r="L21" s="274">
        <v>320.18079999999998</v>
      </c>
      <c r="M21" s="273">
        <v>17.5</v>
      </c>
      <c r="N21" s="275">
        <v>0</v>
      </c>
      <c r="O21" s="276">
        <v>5748</v>
      </c>
      <c r="P21" s="261">
        <f t="shared" si="0"/>
        <v>5748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5748</v>
      </c>
      <c r="W21" s="283">
        <f t="shared" si="10"/>
        <v>202988.72315999999</v>
      </c>
      <c r="Y21" s="281">
        <f t="shared" si="11"/>
        <v>50.703584970544959</v>
      </c>
      <c r="Z21" s="278">
        <f t="shared" si="12"/>
        <v>212.28576955467764</v>
      </c>
      <c r="AA21" s="279">
        <f t="shared" si="13"/>
        <v>201.20751629508567</v>
      </c>
      <c r="AE21" s="366" t="str">
        <f t="shared" si="3"/>
        <v>886704</v>
      </c>
      <c r="AF21" s="270"/>
      <c r="AG21" s="374"/>
      <c r="AH21" s="375"/>
      <c r="AI21" s="376">
        <f t="shared" si="4"/>
        <v>886704</v>
      </c>
      <c r="AJ21" s="377">
        <f t="shared" si="5"/>
        <v>886704</v>
      </c>
      <c r="AL21" s="370">
        <f t="shared" si="6"/>
        <v>0</v>
      </c>
      <c r="AM21" s="378">
        <f t="shared" si="6"/>
        <v>5748</v>
      </c>
      <c r="AN21" s="379">
        <f t="shared" si="7"/>
        <v>5748</v>
      </c>
      <c r="AO21" s="380">
        <f t="shared" si="8"/>
        <v>1</v>
      </c>
    </row>
    <row r="22" spans="1:41" x14ac:dyDescent="0.2">
      <c r="A22" s="270">
        <v>307</v>
      </c>
      <c r="B22" s="271">
        <v>0.375</v>
      </c>
      <c r="C22" s="272">
        <v>2013</v>
      </c>
      <c r="D22" s="272">
        <v>9</v>
      </c>
      <c r="E22" s="272">
        <v>20</v>
      </c>
      <c r="F22" s="273">
        <v>892452</v>
      </c>
      <c r="G22" s="272">
        <v>0</v>
      </c>
      <c r="H22" s="273">
        <v>127497</v>
      </c>
      <c r="I22" s="272">
        <v>0</v>
      </c>
      <c r="J22" s="272">
        <v>0</v>
      </c>
      <c r="K22" s="272">
        <v>0</v>
      </c>
      <c r="L22" s="274">
        <v>319.12920000000003</v>
      </c>
      <c r="M22" s="273">
        <v>19.5</v>
      </c>
      <c r="N22" s="275">
        <v>0</v>
      </c>
      <c r="O22" s="276">
        <v>5651</v>
      </c>
      <c r="P22" s="261">
        <f t="shared" si="0"/>
        <v>5651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5651</v>
      </c>
      <c r="W22" s="283">
        <f t="shared" si="10"/>
        <v>199563.20017</v>
      </c>
      <c r="Y22" s="281">
        <f t="shared" si="11"/>
        <v>49.847939921459563</v>
      </c>
      <c r="Z22" s="278">
        <f t="shared" si="12"/>
        <v>208.70335486316691</v>
      </c>
      <c r="AA22" s="279">
        <f t="shared" si="13"/>
        <v>197.81205194563833</v>
      </c>
      <c r="AE22" s="366" t="str">
        <f t="shared" si="3"/>
        <v>892452</v>
      </c>
      <c r="AF22" s="270"/>
      <c r="AG22" s="374"/>
      <c r="AH22" s="375"/>
      <c r="AI22" s="376">
        <f t="shared" si="4"/>
        <v>892452</v>
      </c>
      <c r="AJ22" s="377">
        <f t="shared" si="5"/>
        <v>892452</v>
      </c>
      <c r="AL22" s="370">
        <f t="shared" si="6"/>
        <v>898125</v>
      </c>
      <c r="AM22" s="378">
        <f t="shared" si="6"/>
        <v>5651</v>
      </c>
      <c r="AN22" s="379">
        <f t="shared" si="7"/>
        <v>-892474</v>
      </c>
      <c r="AO22" s="380">
        <f t="shared" si="8"/>
        <v>-157.93204742523446</v>
      </c>
    </row>
    <row r="23" spans="1:41" x14ac:dyDescent="0.2">
      <c r="A23" s="270">
        <v>307</v>
      </c>
      <c r="B23" s="271">
        <v>0.375</v>
      </c>
      <c r="C23" s="272">
        <v>2013</v>
      </c>
      <c r="D23" s="272">
        <v>9</v>
      </c>
      <c r="E23" s="272">
        <v>21</v>
      </c>
      <c r="F23" s="273">
        <v>898103</v>
      </c>
      <c r="G23" s="272">
        <v>0</v>
      </c>
      <c r="H23" s="273">
        <v>127736</v>
      </c>
      <c r="I23" s="272">
        <v>0</v>
      </c>
      <c r="J23" s="272">
        <v>0</v>
      </c>
      <c r="K23" s="272">
        <v>0</v>
      </c>
      <c r="L23" s="274">
        <v>321.20460000000003</v>
      </c>
      <c r="M23" s="273">
        <v>19</v>
      </c>
      <c r="N23" s="275">
        <v>0</v>
      </c>
      <c r="O23" s="276">
        <v>5039</v>
      </c>
      <c r="P23" s="261">
        <f t="shared" si="0"/>
        <v>5039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5039</v>
      </c>
      <c r="W23" s="283">
        <f t="shared" si="10"/>
        <v>177950.62213</v>
      </c>
      <c r="Y23" s="281">
        <f t="shared" si="11"/>
        <v>44.449437137539327</v>
      </c>
      <c r="Z23" s="278">
        <f t="shared" si="12"/>
        <v>186.10090340744966</v>
      </c>
      <c r="AA23" s="279">
        <f t="shared" si="13"/>
        <v>176.38912223572316</v>
      </c>
      <c r="AE23" s="366" t="str">
        <f t="shared" si="3"/>
        <v>898103</v>
      </c>
      <c r="AF23" s="270">
        <v>307</v>
      </c>
      <c r="AG23" s="374">
        <v>21</v>
      </c>
      <c r="AH23" s="375">
        <v>898125</v>
      </c>
      <c r="AI23" s="376">
        <f t="shared" si="4"/>
        <v>898103</v>
      </c>
      <c r="AJ23" s="377">
        <f t="shared" si="5"/>
        <v>-22</v>
      </c>
      <c r="AL23" s="370">
        <f t="shared" si="6"/>
        <v>5048</v>
      </c>
      <c r="AM23" s="378">
        <f t="shared" si="6"/>
        <v>5039</v>
      </c>
      <c r="AN23" s="379">
        <f t="shared" si="7"/>
        <v>-9</v>
      </c>
      <c r="AO23" s="380">
        <f t="shared" si="8"/>
        <v>-1.7860686644175431E-3</v>
      </c>
    </row>
    <row r="24" spans="1:41" x14ac:dyDescent="0.2">
      <c r="A24" s="270">
        <v>307</v>
      </c>
      <c r="B24" s="271">
        <v>0.375</v>
      </c>
      <c r="C24" s="272">
        <v>2013</v>
      </c>
      <c r="D24" s="272">
        <v>9</v>
      </c>
      <c r="E24" s="272">
        <v>22</v>
      </c>
      <c r="F24" s="273">
        <v>903142</v>
      </c>
      <c r="G24" s="272">
        <v>0</v>
      </c>
      <c r="H24" s="273">
        <v>127945</v>
      </c>
      <c r="I24" s="272">
        <v>0</v>
      </c>
      <c r="J24" s="272">
        <v>0</v>
      </c>
      <c r="K24" s="272">
        <v>0</v>
      </c>
      <c r="L24" s="274">
        <v>326.17860000000002</v>
      </c>
      <c r="M24" s="273">
        <v>18.7</v>
      </c>
      <c r="N24" s="275">
        <v>0</v>
      </c>
      <c r="O24" s="276">
        <v>6334</v>
      </c>
      <c r="P24" s="261">
        <f t="shared" si="0"/>
        <v>6334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6334</v>
      </c>
      <c r="W24" s="283">
        <f t="shared" si="10"/>
        <v>223683.11978000001</v>
      </c>
      <c r="Y24" s="281">
        <f t="shared" si="11"/>
        <v>55.872739596978391</v>
      </c>
      <c r="Z24" s="278">
        <f t="shared" si="12"/>
        <v>233.92798614462913</v>
      </c>
      <c r="AA24" s="279">
        <f t="shared" si="13"/>
        <v>221.72032154020056</v>
      </c>
      <c r="AE24" s="366" t="str">
        <f t="shared" si="3"/>
        <v>903142</v>
      </c>
      <c r="AF24" s="270">
        <v>307</v>
      </c>
      <c r="AG24" s="374">
        <v>22</v>
      </c>
      <c r="AH24" s="375">
        <v>903173</v>
      </c>
      <c r="AI24" s="376">
        <f t="shared" si="4"/>
        <v>903142</v>
      </c>
      <c r="AJ24" s="377">
        <f t="shared" si="5"/>
        <v>-31</v>
      </c>
      <c r="AL24" s="370">
        <f t="shared" si="6"/>
        <v>6331</v>
      </c>
      <c r="AM24" s="378">
        <f t="shared" si="6"/>
        <v>6334</v>
      </c>
      <c r="AN24" s="379">
        <f t="shared" si="7"/>
        <v>3</v>
      </c>
      <c r="AO24" s="380">
        <f t="shared" si="8"/>
        <v>4.7363435427849701E-4</v>
      </c>
    </row>
    <row r="25" spans="1:41" x14ac:dyDescent="0.2">
      <c r="A25" s="270">
        <v>307</v>
      </c>
      <c r="B25" s="271">
        <v>0.375</v>
      </c>
      <c r="C25" s="272">
        <v>2013</v>
      </c>
      <c r="D25" s="272">
        <v>9</v>
      </c>
      <c r="E25" s="272">
        <v>23</v>
      </c>
      <c r="F25" s="273">
        <v>909476</v>
      </c>
      <c r="G25" s="272">
        <v>0</v>
      </c>
      <c r="H25" s="273">
        <v>128208</v>
      </c>
      <c r="I25" s="272">
        <v>0</v>
      </c>
      <c r="J25" s="272">
        <v>0</v>
      </c>
      <c r="K25" s="272">
        <v>0</v>
      </c>
      <c r="L25" s="274">
        <v>325.77620000000002</v>
      </c>
      <c r="M25" s="273">
        <v>18.600000000000001</v>
      </c>
      <c r="N25" s="275">
        <v>0</v>
      </c>
      <c r="O25" s="276">
        <v>6224</v>
      </c>
      <c r="P25" s="261">
        <f t="shared" si="0"/>
        <v>6224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6224</v>
      </c>
      <c r="W25" s="283">
        <f t="shared" si="10"/>
        <v>219798.50607999999</v>
      </c>
      <c r="Y25" s="281">
        <f t="shared" si="11"/>
        <v>54.902420469149583</v>
      </c>
      <c r="Z25" s="278">
        <f t="shared" si="12"/>
        <v>229.86545402023552</v>
      </c>
      <c r="AA25" s="279">
        <f t="shared" si="13"/>
        <v>217.86979495835305</v>
      </c>
      <c r="AE25" s="366" t="str">
        <f t="shared" si="3"/>
        <v>909476</v>
      </c>
      <c r="AF25" s="270">
        <v>307</v>
      </c>
      <c r="AG25" s="374">
        <v>23</v>
      </c>
      <c r="AH25" s="375">
        <v>909504</v>
      </c>
      <c r="AI25" s="376">
        <f t="shared" si="4"/>
        <v>909476</v>
      </c>
      <c r="AJ25" s="377">
        <f t="shared" si="5"/>
        <v>-28</v>
      </c>
      <c r="AL25" s="370">
        <f t="shared" si="6"/>
        <v>-909504</v>
      </c>
      <c r="AM25" s="378">
        <f t="shared" si="6"/>
        <v>6224</v>
      </c>
      <c r="AN25" s="379">
        <f t="shared" si="7"/>
        <v>915728</v>
      </c>
      <c r="AO25" s="380">
        <f t="shared" si="8"/>
        <v>147.12853470437017</v>
      </c>
    </row>
    <row r="26" spans="1:41" x14ac:dyDescent="0.2">
      <c r="A26" s="270">
        <v>307</v>
      </c>
      <c r="B26" s="271">
        <v>0.375</v>
      </c>
      <c r="C26" s="272">
        <v>2013</v>
      </c>
      <c r="D26" s="272">
        <v>9</v>
      </c>
      <c r="E26" s="272">
        <v>24</v>
      </c>
      <c r="F26" s="273">
        <v>915700</v>
      </c>
      <c r="G26" s="272">
        <v>0</v>
      </c>
      <c r="H26" s="273">
        <v>128472</v>
      </c>
      <c r="I26" s="272">
        <v>0</v>
      </c>
      <c r="J26" s="272">
        <v>0</v>
      </c>
      <c r="K26" s="272">
        <v>0</v>
      </c>
      <c r="L26" s="274">
        <v>319.79629999999997</v>
      </c>
      <c r="M26" s="273">
        <v>18.899999999999999</v>
      </c>
      <c r="N26" s="275">
        <v>0</v>
      </c>
      <c r="O26" s="276">
        <v>6026</v>
      </c>
      <c r="P26" s="261">
        <f t="shared" si="0"/>
        <v>6026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6026</v>
      </c>
      <c r="W26" s="283">
        <f t="shared" si="10"/>
        <v>212806.20142</v>
      </c>
      <c r="Y26" s="281">
        <f t="shared" si="11"/>
        <v>53.155846039057749</v>
      </c>
      <c r="Z26" s="278">
        <f t="shared" si="12"/>
        <v>222.55289619632697</v>
      </c>
      <c r="AA26" s="279">
        <f t="shared" si="13"/>
        <v>210.93884711102754</v>
      </c>
      <c r="AE26" s="366" t="str">
        <f t="shared" si="3"/>
        <v>915700</v>
      </c>
      <c r="AF26" s="270"/>
      <c r="AG26" s="374"/>
      <c r="AH26" s="375"/>
      <c r="AI26" s="376">
        <f t="shared" si="4"/>
        <v>915700</v>
      </c>
      <c r="AJ26" s="377">
        <f t="shared" si="5"/>
        <v>915700</v>
      </c>
      <c r="AL26" s="370">
        <f t="shared" si="6"/>
        <v>0</v>
      </c>
      <c r="AM26" s="378">
        <f t="shared" si="6"/>
        <v>6026</v>
      </c>
      <c r="AN26" s="379">
        <f t="shared" si="7"/>
        <v>6026</v>
      </c>
      <c r="AO26" s="380">
        <f t="shared" si="8"/>
        <v>1</v>
      </c>
    </row>
    <row r="27" spans="1:41" x14ac:dyDescent="0.2">
      <c r="A27" s="270">
        <v>307</v>
      </c>
      <c r="B27" s="271">
        <v>0.375</v>
      </c>
      <c r="C27" s="272">
        <v>2013</v>
      </c>
      <c r="D27" s="272">
        <v>9</v>
      </c>
      <c r="E27" s="272">
        <v>25</v>
      </c>
      <c r="F27" s="273">
        <v>921726</v>
      </c>
      <c r="G27" s="272">
        <v>0</v>
      </c>
      <c r="H27" s="273">
        <v>128728</v>
      </c>
      <c r="I27" s="272">
        <v>0</v>
      </c>
      <c r="J27" s="272">
        <v>0</v>
      </c>
      <c r="K27" s="272">
        <v>0</v>
      </c>
      <c r="L27" s="274">
        <v>318.96440000000001</v>
      </c>
      <c r="M27" s="273">
        <v>18.3</v>
      </c>
      <c r="N27" s="275">
        <v>0</v>
      </c>
      <c r="O27" s="276">
        <v>6073</v>
      </c>
      <c r="P27" s="261">
        <f t="shared" si="0"/>
        <v>6073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6073</v>
      </c>
      <c r="W27" s="283">
        <f t="shared" si="10"/>
        <v>214465.99090999999</v>
      </c>
      <c r="Y27" s="281">
        <f t="shared" si="11"/>
        <v>53.570436939130055</v>
      </c>
      <c r="Z27" s="278">
        <f t="shared" si="12"/>
        <v>224.2887053767497</v>
      </c>
      <c r="AA27" s="279">
        <f t="shared" si="13"/>
        <v>212.58407210508966</v>
      </c>
      <c r="AE27" s="366" t="str">
        <f t="shared" si="3"/>
        <v>921726</v>
      </c>
      <c r="AF27" s="270"/>
      <c r="AG27" s="374"/>
      <c r="AH27" s="375"/>
      <c r="AI27" s="376">
        <f t="shared" si="4"/>
        <v>921726</v>
      </c>
      <c r="AJ27" s="377">
        <f t="shared" si="5"/>
        <v>921726</v>
      </c>
      <c r="AL27" s="370">
        <f t="shared" si="6"/>
        <v>927829</v>
      </c>
      <c r="AM27" s="378">
        <f t="shared" si="6"/>
        <v>6073</v>
      </c>
      <c r="AN27" s="379">
        <f t="shared" si="7"/>
        <v>-921756</v>
      </c>
      <c r="AO27" s="380">
        <f t="shared" si="8"/>
        <v>-151.77935122674131</v>
      </c>
    </row>
    <row r="28" spans="1:41" x14ac:dyDescent="0.2">
      <c r="A28" s="270">
        <v>307</v>
      </c>
      <c r="B28" s="271">
        <v>0.375</v>
      </c>
      <c r="C28" s="272">
        <v>2013</v>
      </c>
      <c r="D28" s="272">
        <v>9</v>
      </c>
      <c r="E28" s="272">
        <v>26</v>
      </c>
      <c r="F28" s="273">
        <v>927799</v>
      </c>
      <c r="G28" s="272">
        <v>0</v>
      </c>
      <c r="H28" s="273">
        <v>128985</v>
      </c>
      <c r="I28" s="272">
        <v>0</v>
      </c>
      <c r="J28" s="272">
        <v>0</v>
      </c>
      <c r="K28" s="272">
        <v>0</v>
      </c>
      <c r="L28" s="274">
        <v>320.02620000000002</v>
      </c>
      <c r="M28" s="273">
        <v>18.399999999999999</v>
      </c>
      <c r="N28" s="275">
        <v>0</v>
      </c>
      <c r="O28" s="276">
        <v>5916</v>
      </c>
      <c r="P28" s="261">
        <f t="shared" si="0"/>
        <v>5916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5916</v>
      </c>
      <c r="W28" s="283">
        <f t="shared" si="10"/>
        <v>208921.58772000001</v>
      </c>
      <c r="Y28" s="281">
        <f t="shared" si="11"/>
        <v>52.185526911228941</v>
      </c>
      <c r="Z28" s="278">
        <f t="shared" si="12"/>
        <v>218.49036407193336</v>
      </c>
      <c r="AA28" s="279">
        <f t="shared" si="13"/>
        <v>207.08832052918004</v>
      </c>
      <c r="AE28" s="366" t="str">
        <f t="shared" si="3"/>
        <v>927799</v>
      </c>
      <c r="AF28" s="270">
        <v>307</v>
      </c>
      <c r="AG28" s="374">
        <v>26</v>
      </c>
      <c r="AH28" s="375">
        <v>927829</v>
      </c>
      <c r="AI28" s="376">
        <f t="shared" si="4"/>
        <v>927799</v>
      </c>
      <c r="AJ28" s="377">
        <f t="shared" si="5"/>
        <v>-30</v>
      </c>
      <c r="AL28" s="370">
        <f t="shared" si="6"/>
        <v>5916</v>
      </c>
      <c r="AM28" s="378">
        <f t="shared" si="6"/>
        <v>5916</v>
      </c>
      <c r="AN28" s="379">
        <f t="shared" si="7"/>
        <v>0</v>
      </c>
      <c r="AO28" s="380">
        <f t="shared" si="8"/>
        <v>0</v>
      </c>
    </row>
    <row r="29" spans="1:41" x14ac:dyDescent="0.2">
      <c r="A29" s="270">
        <v>307</v>
      </c>
      <c r="B29" s="271">
        <v>0.375</v>
      </c>
      <c r="C29" s="272">
        <v>2013</v>
      </c>
      <c r="D29" s="272">
        <v>9</v>
      </c>
      <c r="E29" s="272">
        <v>27</v>
      </c>
      <c r="F29" s="273">
        <v>933715</v>
      </c>
      <c r="G29" s="272">
        <v>0</v>
      </c>
      <c r="H29" s="273">
        <v>129235</v>
      </c>
      <c r="I29" s="272">
        <v>0</v>
      </c>
      <c r="J29" s="272">
        <v>0</v>
      </c>
      <c r="K29" s="272">
        <v>0</v>
      </c>
      <c r="L29" s="274">
        <v>320.12799999999999</v>
      </c>
      <c r="M29" s="273">
        <v>17.5</v>
      </c>
      <c r="N29" s="275">
        <v>0</v>
      </c>
      <c r="O29" s="276">
        <v>5929</v>
      </c>
      <c r="P29" s="261">
        <f t="shared" si="0"/>
        <v>5929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5929</v>
      </c>
      <c r="W29" s="283">
        <f t="shared" si="10"/>
        <v>209380.67843</v>
      </c>
      <c r="Y29" s="281">
        <f t="shared" si="11"/>
        <v>52.300200989972346</v>
      </c>
      <c r="Z29" s="278">
        <f t="shared" si="12"/>
        <v>218.97048150481623</v>
      </c>
      <c r="AA29" s="279">
        <f t="shared" si="13"/>
        <v>207.5433827615802</v>
      </c>
      <c r="AE29" s="366" t="str">
        <f t="shared" si="3"/>
        <v>933715</v>
      </c>
      <c r="AF29" s="270">
        <v>307</v>
      </c>
      <c r="AG29" s="374">
        <v>27</v>
      </c>
      <c r="AH29" s="375">
        <v>933745</v>
      </c>
      <c r="AI29" s="376">
        <f t="shared" si="4"/>
        <v>933715</v>
      </c>
      <c r="AJ29" s="377">
        <f t="shared" si="5"/>
        <v>-30</v>
      </c>
      <c r="AL29" s="370">
        <f t="shared" si="6"/>
        <v>5926</v>
      </c>
      <c r="AM29" s="378">
        <f t="shared" si="6"/>
        <v>5929</v>
      </c>
      <c r="AN29" s="379">
        <f t="shared" si="7"/>
        <v>3</v>
      </c>
      <c r="AO29" s="380">
        <f t="shared" si="8"/>
        <v>5.0598751897453192E-4</v>
      </c>
    </row>
    <row r="30" spans="1:41" x14ac:dyDescent="0.2">
      <c r="A30" s="270">
        <v>307</v>
      </c>
      <c r="B30" s="271">
        <v>0.375</v>
      </c>
      <c r="C30" s="272">
        <v>2013</v>
      </c>
      <c r="D30" s="272">
        <v>9</v>
      </c>
      <c r="E30" s="272">
        <v>28</v>
      </c>
      <c r="F30" s="273">
        <v>939644</v>
      </c>
      <c r="G30" s="272">
        <v>0</v>
      </c>
      <c r="H30" s="273">
        <v>129485</v>
      </c>
      <c r="I30" s="272">
        <v>0</v>
      </c>
      <c r="J30" s="272">
        <v>0</v>
      </c>
      <c r="K30" s="272">
        <v>0</v>
      </c>
      <c r="L30" s="274">
        <v>321.71089999999998</v>
      </c>
      <c r="M30" s="273">
        <v>19</v>
      </c>
      <c r="N30" s="275">
        <v>0</v>
      </c>
      <c r="O30" s="276">
        <v>6019</v>
      </c>
      <c r="P30" s="261">
        <f t="shared" si="0"/>
        <v>6019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6019</v>
      </c>
      <c r="W30" s="283">
        <f t="shared" si="10"/>
        <v>212558.99872999999</v>
      </c>
      <c r="Y30" s="281">
        <f t="shared" si="11"/>
        <v>53.094098458195909</v>
      </c>
      <c r="Z30" s="278">
        <f t="shared" si="12"/>
        <v>222.29437142477465</v>
      </c>
      <c r="AA30" s="279">
        <f t="shared" si="13"/>
        <v>210.6938136012736</v>
      </c>
      <c r="AE30" s="366" t="str">
        <f t="shared" si="3"/>
        <v>939644</v>
      </c>
      <c r="AF30" s="270">
        <v>307</v>
      </c>
      <c r="AG30" s="374">
        <v>28</v>
      </c>
      <c r="AH30" s="375">
        <v>939671</v>
      </c>
      <c r="AI30" s="376">
        <f t="shared" si="4"/>
        <v>939644</v>
      </c>
      <c r="AJ30" s="377">
        <f t="shared" si="5"/>
        <v>-27</v>
      </c>
      <c r="AL30" s="370">
        <f t="shared" si="6"/>
        <v>6023</v>
      </c>
      <c r="AM30" s="378">
        <f t="shared" si="6"/>
        <v>6019</v>
      </c>
      <c r="AN30" s="379">
        <f t="shared" si="7"/>
        <v>-4</v>
      </c>
      <c r="AO30" s="380">
        <f t="shared" si="8"/>
        <v>-6.6456221963781363E-4</v>
      </c>
    </row>
    <row r="31" spans="1:41" x14ac:dyDescent="0.2">
      <c r="A31" s="270">
        <v>307</v>
      </c>
      <c r="B31" s="271">
        <v>0.375</v>
      </c>
      <c r="C31" s="272">
        <v>2013</v>
      </c>
      <c r="D31" s="272">
        <v>9</v>
      </c>
      <c r="E31" s="272">
        <v>29</v>
      </c>
      <c r="F31" s="273">
        <v>945663</v>
      </c>
      <c r="G31" s="272">
        <v>0</v>
      </c>
      <c r="H31" s="273">
        <v>129735</v>
      </c>
      <c r="I31" s="272">
        <v>0</v>
      </c>
      <c r="J31" s="272">
        <v>0</v>
      </c>
      <c r="K31" s="272">
        <v>0</v>
      </c>
      <c r="L31" s="274">
        <v>326.15730000000002</v>
      </c>
      <c r="M31" s="273">
        <v>18.899999999999999</v>
      </c>
      <c r="N31" s="275">
        <v>0</v>
      </c>
      <c r="O31" s="276">
        <v>6448</v>
      </c>
      <c r="P31" s="261">
        <f t="shared" si="0"/>
        <v>6448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6448</v>
      </c>
      <c r="W31" s="283">
        <f t="shared" si="10"/>
        <v>227708.99215999999</v>
      </c>
      <c r="Y31" s="281">
        <f t="shared" si="11"/>
        <v>56.878343056728234</v>
      </c>
      <c r="Z31" s="278">
        <f t="shared" si="12"/>
        <v>238.13824670990979</v>
      </c>
      <c r="AA31" s="279">
        <f t="shared" si="13"/>
        <v>225.71086727047884</v>
      </c>
      <c r="AE31" s="366" t="str">
        <f t="shared" si="3"/>
        <v>945663</v>
      </c>
      <c r="AF31" s="270">
        <v>307</v>
      </c>
      <c r="AG31" s="374">
        <v>29</v>
      </c>
      <c r="AH31" s="375">
        <v>945694</v>
      </c>
      <c r="AI31" s="376">
        <f t="shared" si="4"/>
        <v>945663</v>
      </c>
      <c r="AJ31" s="377">
        <f t="shared" si="5"/>
        <v>-31</v>
      </c>
      <c r="AL31" s="370">
        <f t="shared" si="6"/>
        <v>6450</v>
      </c>
      <c r="AM31" s="378">
        <f t="shared" si="6"/>
        <v>6448</v>
      </c>
      <c r="AN31" s="379">
        <f t="shared" si="7"/>
        <v>-2</v>
      </c>
      <c r="AO31" s="380">
        <f t="shared" si="8"/>
        <v>-3.1017369727047146E-4</v>
      </c>
    </row>
    <row r="32" spans="1:41" x14ac:dyDescent="0.2">
      <c r="A32" s="270">
        <v>307</v>
      </c>
      <c r="B32" s="271">
        <v>0.375</v>
      </c>
      <c r="C32" s="272">
        <v>2013</v>
      </c>
      <c r="D32" s="272">
        <v>9</v>
      </c>
      <c r="E32" s="272">
        <v>30</v>
      </c>
      <c r="F32" s="273">
        <v>952111</v>
      </c>
      <c r="G32" s="272">
        <v>0</v>
      </c>
      <c r="H32" s="273">
        <v>130002</v>
      </c>
      <c r="I32" s="272">
        <v>0</v>
      </c>
      <c r="J32" s="272">
        <v>0</v>
      </c>
      <c r="K32" s="272">
        <v>0</v>
      </c>
      <c r="L32" s="274">
        <v>326.36349999999999</v>
      </c>
      <c r="M32" s="273">
        <v>18.5</v>
      </c>
      <c r="N32" s="275">
        <v>0</v>
      </c>
      <c r="O32" s="276">
        <v>6417</v>
      </c>
      <c r="P32" s="261">
        <f t="shared" si="0"/>
        <v>6417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6417</v>
      </c>
      <c r="W32" s="283">
        <f t="shared" si="10"/>
        <v>226614.23738999999</v>
      </c>
      <c r="Y32" s="281">
        <f t="shared" si="11"/>
        <v>56.604889484340113</v>
      </c>
      <c r="Z32" s="278">
        <f t="shared" si="12"/>
        <v>236.9933512930352</v>
      </c>
      <c r="AA32" s="279">
        <f t="shared" si="13"/>
        <v>224.62571887014002</v>
      </c>
      <c r="AE32" s="366" t="str">
        <f t="shared" si="3"/>
        <v>952111</v>
      </c>
      <c r="AF32" s="270">
        <v>307</v>
      </c>
      <c r="AG32" s="374">
        <v>30</v>
      </c>
      <c r="AH32" s="375">
        <v>952144</v>
      </c>
      <c r="AI32" s="376">
        <f t="shared" si="4"/>
        <v>952111</v>
      </c>
      <c r="AJ32" s="377">
        <f t="shared" si="5"/>
        <v>-33</v>
      </c>
      <c r="AL32" s="370">
        <f t="shared" si="6"/>
        <v>-952144</v>
      </c>
      <c r="AM32" s="378">
        <f t="shared" si="6"/>
        <v>6417</v>
      </c>
      <c r="AN32" s="379">
        <f t="shared" si="7"/>
        <v>958561</v>
      </c>
      <c r="AO32" s="380">
        <f t="shared" si="8"/>
        <v>149.37836995480754</v>
      </c>
    </row>
    <row r="33" spans="1:41" ht="13.5" thickBot="1" x14ac:dyDescent="0.25">
      <c r="A33" s="270">
        <v>307</v>
      </c>
      <c r="B33" s="271">
        <v>0.375</v>
      </c>
      <c r="C33" s="272">
        <v>2013</v>
      </c>
      <c r="D33" s="272">
        <v>10</v>
      </c>
      <c r="E33" s="272">
        <v>1</v>
      </c>
      <c r="F33" s="273">
        <v>958528</v>
      </c>
      <c r="G33" s="272">
        <v>0</v>
      </c>
      <c r="H33" s="273">
        <v>130002</v>
      </c>
      <c r="I33" s="272">
        <v>0</v>
      </c>
      <c r="J33" s="272">
        <v>0</v>
      </c>
      <c r="K33" s="272">
        <v>0</v>
      </c>
      <c r="L33" s="274">
        <v>326.36349999999999</v>
      </c>
      <c r="M33" s="273">
        <v>18.5</v>
      </c>
      <c r="N33" s="275">
        <v>0</v>
      </c>
      <c r="O33" s="276">
        <v>0</v>
      </c>
      <c r="P33" s="261">
        <f t="shared" si="0"/>
        <v>-958528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958528</v>
      </c>
      <c r="AF33" s="270"/>
      <c r="AG33" s="374"/>
      <c r="AH33" s="375"/>
      <c r="AI33" s="376">
        <f t="shared" si="4"/>
        <v>958528</v>
      </c>
      <c r="AJ33" s="377">
        <f t="shared" si="5"/>
        <v>958528</v>
      </c>
      <c r="AL33" s="370">
        <f t="shared" si="6"/>
        <v>0</v>
      </c>
      <c r="AM33" s="381">
        <f t="shared" si="6"/>
        <v>-958528</v>
      </c>
      <c r="AN33" s="379">
        <f t="shared" si="7"/>
        <v>-958528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331.03559999999999</v>
      </c>
      <c r="M36" s="303">
        <f>MAX(M3:M34)</f>
        <v>19.5</v>
      </c>
      <c r="N36" s="301" t="s">
        <v>29</v>
      </c>
      <c r="O36" s="303">
        <f>SUM(O3:O33)</f>
        <v>172922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172922</v>
      </c>
      <c r="W36" s="307">
        <f>SUM(W3:W33)</f>
        <v>6106683.3657400003</v>
      </c>
      <c r="Y36" s="308">
        <f>SUM(Y3:Y33)</f>
        <v>1518.5546676757924</v>
      </c>
      <c r="Z36" s="309">
        <f>SUM(Z3:Z33)</f>
        <v>6357.8846826250101</v>
      </c>
      <c r="AA36" s="310">
        <f>SUM(AA3:AA33)</f>
        <v>6026.0948652615853</v>
      </c>
      <c r="AF36" s="389" t="s">
        <v>125</v>
      </c>
      <c r="AG36" s="302">
        <f>COUNT(AG3:AG34)</f>
        <v>10</v>
      </c>
      <c r="AJ36" s="390">
        <f>SUM(AJ3:AJ33)</f>
        <v>17829100</v>
      </c>
      <c r="AK36" s="391" t="s">
        <v>93</v>
      </c>
      <c r="AL36" s="392"/>
      <c r="AM36" s="392"/>
      <c r="AN36" s="390">
        <f>SUM(AN3:AN33)</f>
        <v>26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322.49963225806454</v>
      </c>
      <c r="M37" s="311">
        <f>AVERAGE(M3:M34)</f>
        <v>18.261290322580646</v>
      </c>
      <c r="N37" s="301" t="s">
        <v>89</v>
      </c>
      <c r="O37" s="312">
        <f>O36*35.31467</f>
        <v>6106683.3657400003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21</v>
      </c>
      <c r="AN37" s="395">
        <f>IFERROR(AN36/SUM(AM3:AM33),"")</f>
        <v>-3.3095470248445151E-5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316.9932</v>
      </c>
      <c r="M38" s="312">
        <f>MIN(M3:M34)</f>
        <v>17.100000000000001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354.74959548387102</v>
      </c>
      <c r="M44" s="319">
        <f>M37*(1+$L$43)</f>
        <v>20.087419354838712</v>
      </c>
    </row>
    <row r="45" spans="1:41" x14ac:dyDescent="0.2">
      <c r="K45" s="318" t="s">
        <v>103</v>
      </c>
      <c r="L45" s="319">
        <f>L37*(1-$L$43)</f>
        <v>290.24966903225811</v>
      </c>
      <c r="M45" s="319">
        <f>M37*(1-$L$43)</f>
        <v>16.435161290322583</v>
      </c>
    </row>
    <row r="47" spans="1:41" x14ac:dyDescent="0.2">
      <c r="A47" s="301" t="s">
        <v>104</v>
      </c>
      <c r="B47" s="320" t="s">
        <v>105</v>
      </c>
    </row>
    <row r="48" spans="1:41" x14ac:dyDescent="0.2">
      <c r="A48" s="301" t="s">
        <v>106</v>
      </c>
      <c r="B48" s="321">
        <v>40583</v>
      </c>
    </row>
  </sheetData>
  <phoneticPr fontId="0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zoomScale="85" zoomScaleNormal="85" workbookViewId="0">
      <selection activeCell="D47" sqref="D47"/>
    </sheetView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277</v>
      </c>
      <c r="B3" s="255">
        <v>0.375</v>
      </c>
      <c r="C3" s="256">
        <v>2013</v>
      </c>
      <c r="D3" s="256">
        <v>9</v>
      </c>
      <c r="E3" s="256">
        <v>1</v>
      </c>
      <c r="F3" s="257">
        <v>20318</v>
      </c>
      <c r="G3" s="256">
        <v>0</v>
      </c>
      <c r="H3" s="257">
        <v>12172</v>
      </c>
      <c r="I3" s="256">
        <v>0</v>
      </c>
      <c r="J3" s="256">
        <v>0</v>
      </c>
      <c r="K3" s="256">
        <v>0</v>
      </c>
      <c r="L3" s="258">
        <v>84.6648</v>
      </c>
      <c r="M3" s="257">
        <v>19</v>
      </c>
      <c r="N3" s="259">
        <v>0</v>
      </c>
      <c r="O3" s="260">
        <v>5927</v>
      </c>
      <c r="P3" s="261">
        <f>F4-F3</f>
        <v>5927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5927</v>
      </c>
      <c r="W3" s="266">
        <f>V3*35.31467</f>
        <v>209310.04908999999</v>
      </c>
      <c r="X3" s="265"/>
      <c r="Y3" s="267">
        <f>V3*R3/1000000</f>
        <v>51.632807627974948</v>
      </c>
      <c r="Z3" s="268">
        <f>S3*V3/1000000</f>
        <v>216.17623897680551</v>
      </c>
      <c r="AA3" s="269">
        <f>W3*T3/1000000</f>
        <v>204.89495936435233</v>
      </c>
      <c r="AE3" s="366" t="str">
        <f>RIGHT(F3,6)</f>
        <v>20318</v>
      </c>
      <c r="AF3" s="254"/>
      <c r="AG3" s="259"/>
      <c r="AH3" s="367"/>
      <c r="AI3" s="368">
        <f>IFERROR(AE3*1,0)</f>
        <v>20318</v>
      </c>
      <c r="AJ3" s="369">
        <f>(AI3-AH3)</f>
        <v>20318</v>
      </c>
      <c r="AL3" s="370">
        <f>AH4-AH3</f>
        <v>0</v>
      </c>
      <c r="AM3" s="371">
        <f>AI4-AI3</f>
        <v>5927</v>
      </c>
      <c r="AN3" s="372">
        <f>(AM3-AL3)</f>
        <v>5927</v>
      </c>
      <c r="AO3" s="373">
        <f>IFERROR(AN3/AM3,"")</f>
        <v>1</v>
      </c>
    </row>
    <row r="4" spans="1:41" x14ac:dyDescent="0.2">
      <c r="A4" s="270">
        <v>277</v>
      </c>
      <c r="B4" s="271">
        <v>0.375</v>
      </c>
      <c r="C4" s="272">
        <v>2013</v>
      </c>
      <c r="D4" s="272">
        <v>9</v>
      </c>
      <c r="E4" s="272">
        <v>2</v>
      </c>
      <c r="F4" s="273">
        <v>26245</v>
      </c>
      <c r="G4" s="272">
        <v>0</v>
      </c>
      <c r="H4" s="273">
        <v>13044</v>
      </c>
      <c r="I4" s="272">
        <v>0</v>
      </c>
      <c r="J4" s="272">
        <v>0</v>
      </c>
      <c r="K4" s="272">
        <v>0</v>
      </c>
      <c r="L4" s="274">
        <v>84.440799999999996</v>
      </c>
      <c r="M4" s="273">
        <v>19.8</v>
      </c>
      <c r="N4" s="275">
        <v>0</v>
      </c>
      <c r="O4" s="276">
        <v>7820</v>
      </c>
      <c r="P4" s="261">
        <f t="shared" ref="P4:P33" si="0">F5-F4</f>
        <v>7820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7820</v>
      </c>
      <c r="W4" s="280">
        <f>V4*35.31467</f>
        <v>276160.7194</v>
      </c>
      <c r="X4" s="265"/>
      <c r="Y4" s="281">
        <f>V4*R4/1000000</f>
        <v>68.389883083332236</v>
      </c>
      <c r="Z4" s="278">
        <f>S4*V4/1000000</f>
        <v>286.33476249329544</v>
      </c>
      <c r="AA4" s="279">
        <f>W4*T4/1000000</f>
        <v>271.39222054816139</v>
      </c>
      <c r="AE4" s="366" t="str">
        <f t="shared" ref="AE4:AE34" si="3">RIGHT(F4,6)</f>
        <v>26245</v>
      </c>
      <c r="AF4" s="270"/>
      <c r="AG4" s="374"/>
      <c r="AH4" s="375"/>
      <c r="AI4" s="376">
        <f t="shared" ref="AI4:AI34" si="4">IFERROR(AE4*1,0)</f>
        <v>26245</v>
      </c>
      <c r="AJ4" s="377">
        <f t="shared" ref="AJ4:AJ34" si="5">(AI4-AH4)</f>
        <v>26245</v>
      </c>
      <c r="AL4" s="370">
        <f t="shared" ref="AL4:AM33" si="6">AH5-AH4</f>
        <v>0</v>
      </c>
      <c r="AM4" s="378">
        <f t="shared" si="6"/>
        <v>7820</v>
      </c>
      <c r="AN4" s="379">
        <f t="shared" ref="AN4:AN33" si="7">(AM4-AL4)</f>
        <v>7820</v>
      </c>
      <c r="AO4" s="380">
        <f t="shared" ref="AO4:AO33" si="8">IFERROR(AN4/AM4,"")</f>
        <v>1</v>
      </c>
    </row>
    <row r="5" spans="1:41" x14ac:dyDescent="0.2">
      <c r="A5" s="270">
        <v>277</v>
      </c>
      <c r="B5" s="271">
        <v>0.375</v>
      </c>
      <c r="C5" s="272">
        <v>2013</v>
      </c>
      <c r="D5" s="272">
        <v>9</v>
      </c>
      <c r="E5" s="272">
        <v>3</v>
      </c>
      <c r="F5" s="273">
        <v>34065</v>
      </c>
      <c r="G5" s="272">
        <v>0</v>
      </c>
      <c r="H5" s="273">
        <v>14209</v>
      </c>
      <c r="I5" s="272">
        <v>0</v>
      </c>
      <c r="J5" s="272">
        <v>0</v>
      </c>
      <c r="K5" s="272">
        <v>0</v>
      </c>
      <c r="L5" s="274">
        <v>82.570099999999996</v>
      </c>
      <c r="M5" s="273">
        <v>18.5</v>
      </c>
      <c r="N5" s="275">
        <v>0</v>
      </c>
      <c r="O5" s="276">
        <v>8415</v>
      </c>
      <c r="P5" s="261">
        <f t="shared" si="0"/>
        <v>8415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8415</v>
      </c>
      <c r="W5" s="280">
        <f t="shared" ref="W5:W33" si="10">V5*35.31467</f>
        <v>297172.94805000001</v>
      </c>
      <c r="X5" s="265"/>
      <c r="Y5" s="281">
        <f t="shared" ref="Y5:Y33" si="11">V5*R5/1000000</f>
        <v>73.300291468891814</v>
      </c>
      <c r="Z5" s="278">
        <f t="shared" ref="Z5:Z33" si="12">S5*V5/1000000</f>
        <v>306.8936603219563</v>
      </c>
      <c r="AA5" s="279">
        <f t="shared" ref="AA5:AA33" si="13">W5*T5/1000000</f>
        <v>290.87824063583298</v>
      </c>
      <c r="AE5" s="366" t="str">
        <f t="shared" si="3"/>
        <v>34065</v>
      </c>
      <c r="AF5" s="270"/>
      <c r="AG5" s="374"/>
      <c r="AH5" s="375"/>
      <c r="AI5" s="376">
        <f t="shared" si="4"/>
        <v>34065</v>
      </c>
      <c r="AJ5" s="377">
        <f t="shared" si="5"/>
        <v>34065</v>
      </c>
      <c r="AL5" s="370">
        <f t="shared" si="6"/>
        <v>0</v>
      </c>
      <c r="AM5" s="378">
        <f t="shared" si="6"/>
        <v>8415</v>
      </c>
      <c r="AN5" s="379">
        <f t="shared" si="7"/>
        <v>8415</v>
      </c>
      <c r="AO5" s="380">
        <f t="shared" si="8"/>
        <v>1</v>
      </c>
    </row>
    <row r="6" spans="1:41" x14ac:dyDescent="0.2">
      <c r="A6" s="270">
        <v>277</v>
      </c>
      <c r="B6" s="271">
        <v>0.375</v>
      </c>
      <c r="C6" s="272">
        <v>2013</v>
      </c>
      <c r="D6" s="272">
        <v>9</v>
      </c>
      <c r="E6" s="272">
        <v>4</v>
      </c>
      <c r="F6" s="273">
        <v>42480</v>
      </c>
      <c r="G6" s="272">
        <v>0</v>
      </c>
      <c r="H6" s="273">
        <v>15465</v>
      </c>
      <c r="I6" s="272">
        <v>0</v>
      </c>
      <c r="J6" s="272">
        <v>0</v>
      </c>
      <c r="K6" s="272">
        <v>0</v>
      </c>
      <c r="L6" s="274">
        <v>82.292400000000001</v>
      </c>
      <c r="M6" s="273">
        <v>17.600000000000001</v>
      </c>
      <c r="N6" s="275">
        <v>0</v>
      </c>
      <c r="O6" s="276">
        <v>8137</v>
      </c>
      <c r="P6" s="261">
        <f t="shared" si="0"/>
        <v>8137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8137</v>
      </c>
      <c r="W6" s="280">
        <f t="shared" si="10"/>
        <v>287355.46979</v>
      </c>
      <c r="X6" s="265"/>
      <c r="Y6" s="281">
        <f t="shared" si="11"/>
        <v>70.970127699679594</v>
      </c>
      <c r="Z6" s="278">
        <f t="shared" si="12"/>
        <v>297.13773065301854</v>
      </c>
      <c r="AA6" s="279">
        <f t="shared" si="13"/>
        <v>281.63142968871063</v>
      </c>
      <c r="AE6" s="366" t="str">
        <f t="shared" si="3"/>
        <v>42480</v>
      </c>
      <c r="AF6" s="270"/>
      <c r="AG6" s="374"/>
      <c r="AH6" s="375"/>
      <c r="AI6" s="376">
        <f t="shared" si="4"/>
        <v>42480</v>
      </c>
      <c r="AJ6" s="377">
        <f t="shared" si="5"/>
        <v>42480</v>
      </c>
      <c r="AL6" s="370">
        <f t="shared" si="6"/>
        <v>0</v>
      </c>
      <c r="AM6" s="378">
        <f t="shared" si="6"/>
        <v>8137</v>
      </c>
      <c r="AN6" s="379">
        <f t="shared" si="7"/>
        <v>8137</v>
      </c>
      <c r="AO6" s="380">
        <f t="shared" si="8"/>
        <v>1</v>
      </c>
    </row>
    <row r="7" spans="1:41" x14ac:dyDescent="0.2">
      <c r="A7" s="270">
        <v>277</v>
      </c>
      <c r="B7" s="271">
        <v>0.375</v>
      </c>
      <c r="C7" s="272">
        <v>2013</v>
      </c>
      <c r="D7" s="272">
        <v>9</v>
      </c>
      <c r="E7" s="272">
        <v>5</v>
      </c>
      <c r="F7" s="273">
        <v>50617</v>
      </c>
      <c r="G7" s="272">
        <v>0</v>
      </c>
      <c r="H7" s="273">
        <v>16681</v>
      </c>
      <c r="I7" s="272">
        <v>0</v>
      </c>
      <c r="J7" s="272">
        <v>0</v>
      </c>
      <c r="K7" s="272">
        <v>0</v>
      </c>
      <c r="L7" s="274">
        <v>82.5732</v>
      </c>
      <c r="M7" s="273">
        <v>18.8</v>
      </c>
      <c r="N7" s="275">
        <v>0</v>
      </c>
      <c r="O7" s="276">
        <v>8935</v>
      </c>
      <c r="P7" s="261">
        <f t="shared" si="0"/>
        <v>8935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8935</v>
      </c>
      <c r="W7" s="280">
        <f t="shared" si="10"/>
        <v>315536.57644999999</v>
      </c>
      <c r="X7" s="265"/>
      <c r="Y7" s="281">
        <f t="shared" si="11"/>
        <v>78.13791488391</v>
      </c>
      <c r="Z7" s="278">
        <f t="shared" si="12"/>
        <v>327.14782203595433</v>
      </c>
      <c r="AA7" s="279">
        <f t="shared" si="13"/>
        <v>310.07542743578432</v>
      </c>
      <c r="AE7" s="366" t="str">
        <f t="shared" si="3"/>
        <v>50617</v>
      </c>
      <c r="AF7" s="270"/>
      <c r="AG7" s="374"/>
      <c r="AH7" s="375"/>
      <c r="AI7" s="376">
        <f t="shared" si="4"/>
        <v>50617</v>
      </c>
      <c r="AJ7" s="377">
        <f t="shared" si="5"/>
        <v>50617</v>
      </c>
      <c r="AL7" s="370">
        <f t="shared" si="6"/>
        <v>0</v>
      </c>
      <c r="AM7" s="378">
        <f t="shared" si="6"/>
        <v>8935</v>
      </c>
      <c r="AN7" s="379">
        <f t="shared" si="7"/>
        <v>8935</v>
      </c>
      <c r="AO7" s="380">
        <f t="shared" si="8"/>
        <v>1</v>
      </c>
    </row>
    <row r="8" spans="1:41" x14ac:dyDescent="0.2">
      <c r="A8" s="270">
        <v>277</v>
      </c>
      <c r="B8" s="271">
        <v>0.375</v>
      </c>
      <c r="C8" s="272">
        <v>2013</v>
      </c>
      <c r="D8" s="272">
        <v>9</v>
      </c>
      <c r="E8" s="272">
        <v>6</v>
      </c>
      <c r="F8" s="273">
        <v>59552</v>
      </c>
      <c r="G8" s="272">
        <v>0</v>
      </c>
      <c r="H8" s="273">
        <v>18031</v>
      </c>
      <c r="I8" s="272">
        <v>0</v>
      </c>
      <c r="J8" s="272">
        <v>0</v>
      </c>
      <c r="K8" s="272">
        <v>0</v>
      </c>
      <c r="L8" s="274">
        <v>82.087599999999995</v>
      </c>
      <c r="M8" s="273">
        <v>18.8</v>
      </c>
      <c r="N8" s="275">
        <v>0</v>
      </c>
      <c r="O8" s="276">
        <v>8077</v>
      </c>
      <c r="P8" s="261">
        <f t="shared" si="0"/>
        <v>8077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8077</v>
      </c>
      <c r="W8" s="280">
        <f t="shared" si="10"/>
        <v>285236.58958999999</v>
      </c>
      <c r="X8" s="265"/>
      <c r="Y8" s="281">
        <f t="shared" si="11"/>
        <v>70.361989948479746</v>
      </c>
      <c r="Z8" s="278">
        <f t="shared" si="12"/>
        <v>294.59157951629493</v>
      </c>
      <c r="AA8" s="279">
        <f t="shared" si="13"/>
        <v>279.21815089283683</v>
      </c>
      <c r="AE8" s="366" t="str">
        <f t="shared" si="3"/>
        <v>59552</v>
      </c>
      <c r="AF8" s="270"/>
      <c r="AG8" s="374"/>
      <c r="AH8" s="375"/>
      <c r="AI8" s="376">
        <f t="shared" si="4"/>
        <v>59552</v>
      </c>
      <c r="AJ8" s="377">
        <f t="shared" si="5"/>
        <v>59552</v>
      </c>
      <c r="AL8" s="370">
        <f t="shared" si="6"/>
        <v>0</v>
      </c>
      <c r="AM8" s="378">
        <f t="shared" si="6"/>
        <v>8077</v>
      </c>
      <c r="AN8" s="379">
        <f t="shared" si="7"/>
        <v>8077</v>
      </c>
      <c r="AO8" s="380">
        <f t="shared" si="8"/>
        <v>1</v>
      </c>
    </row>
    <row r="9" spans="1:41" x14ac:dyDescent="0.2">
      <c r="A9" s="270">
        <v>277</v>
      </c>
      <c r="B9" s="271">
        <v>0.375</v>
      </c>
      <c r="C9" s="272">
        <v>2013</v>
      </c>
      <c r="D9" s="272">
        <v>9</v>
      </c>
      <c r="E9" s="272">
        <v>7</v>
      </c>
      <c r="F9" s="273">
        <v>67629</v>
      </c>
      <c r="G9" s="272">
        <v>0</v>
      </c>
      <c r="H9" s="273">
        <v>19233</v>
      </c>
      <c r="I9" s="272">
        <v>0</v>
      </c>
      <c r="J9" s="272">
        <v>0</v>
      </c>
      <c r="K9" s="272">
        <v>0</v>
      </c>
      <c r="L9" s="274">
        <v>83.051699999999997</v>
      </c>
      <c r="M9" s="273">
        <v>18.600000000000001</v>
      </c>
      <c r="N9" s="275">
        <v>0</v>
      </c>
      <c r="O9" s="276">
        <v>5785</v>
      </c>
      <c r="P9" s="261">
        <f t="shared" si="0"/>
        <v>5785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5785</v>
      </c>
      <c r="W9" s="280">
        <f t="shared" si="10"/>
        <v>204295.36595000001</v>
      </c>
      <c r="X9" s="265"/>
      <c r="Y9" s="281">
        <f t="shared" si="11"/>
        <v>50.438137448602809</v>
      </c>
      <c r="Z9" s="278">
        <f t="shared" si="12"/>
        <v>211.17439386981022</v>
      </c>
      <c r="AA9" s="279">
        <f t="shared" si="13"/>
        <v>200.15413838053209</v>
      </c>
      <c r="AE9" s="366" t="str">
        <f t="shared" si="3"/>
        <v>67629</v>
      </c>
      <c r="AF9" s="270"/>
      <c r="AG9" s="374"/>
      <c r="AH9" s="375"/>
      <c r="AI9" s="376">
        <f t="shared" si="4"/>
        <v>67629</v>
      </c>
      <c r="AJ9" s="377">
        <f t="shared" si="5"/>
        <v>67629</v>
      </c>
      <c r="AL9" s="370">
        <f t="shared" si="6"/>
        <v>0</v>
      </c>
      <c r="AM9" s="378">
        <f t="shared" si="6"/>
        <v>5785</v>
      </c>
      <c r="AN9" s="379">
        <f t="shared" si="7"/>
        <v>5785</v>
      </c>
      <c r="AO9" s="380">
        <f t="shared" si="8"/>
        <v>1</v>
      </c>
    </row>
    <row r="10" spans="1:41" x14ac:dyDescent="0.2">
      <c r="A10" s="270">
        <v>277</v>
      </c>
      <c r="B10" s="271">
        <v>0.375</v>
      </c>
      <c r="C10" s="272">
        <v>2013</v>
      </c>
      <c r="D10" s="272">
        <v>9</v>
      </c>
      <c r="E10" s="272">
        <v>8</v>
      </c>
      <c r="F10" s="273">
        <v>73414</v>
      </c>
      <c r="G10" s="272">
        <v>0</v>
      </c>
      <c r="H10" s="273">
        <v>20073</v>
      </c>
      <c r="I10" s="272">
        <v>0</v>
      </c>
      <c r="J10" s="272">
        <v>0</v>
      </c>
      <c r="K10" s="272">
        <v>0</v>
      </c>
      <c r="L10" s="274">
        <v>84.798100000000005</v>
      </c>
      <c r="M10" s="273">
        <v>18.3</v>
      </c>
      <c r="N10" s="275">
        <v>0</v>
      </c>
      <c r="O10" s="276">
        <v>5745</v>
      </c>
      <c r="P10" s="261">
        <f t="shared" si="0"/>
        <v>5745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5745</v>
      </c>
      <c r="W10" s="280">
        <f t="shared" si="10"/>
        <v>202882.77914999999</v>
      </c>
      <c r="X10" s="265"/>
      <c r="Y10" s="281">
        <f t="shared" si="11"/>
        <v>50.363495318929537</v>
      </c>
      <c r="Z10" s="278">
        <f t="shared" si="12"/>
        <v>210.86188220129415</v>
      </c>
      <c r="AA10" s="279">
        <f t="shared" si="13"/>
        <v>199.85793531064539</v>
      </c>
      <c r="AE10" s="366" t="str">
        <f t="shared" si="3"/>
        <v>73414</v>
      </c>
      <c r="AF10" s="270"/>
      <c r="AG10" s="374"/>
      <c r="AH10" s="375"/>
      <c r="AI10" s="376">
        <f t="shared" si="4"/>
        <v>73414</v>
      </c>
      <c r="AJ10" s="377">
        <f t="shared" si="5"/>
        <v>73414</v>
      </c>
      <c r="AL10" s="370">
        <f t="shared" si="6"/>
        <v>0</v>
      </c>
      <c r="AM10" s="378">
        <f t="shared" si="6"/>
        <v>5745</v>
      </c>
      <c r="AN10" s="379">
        <f t="shared" si="7"/>
        <v>5745</v>
      </c>
      <c r="AO10" s="380">
        <f t="shared" si="8"/>
        <v>1</v>
      </c>
    </row>
    <row r="11" spans="1:41" x14ac:dyDescent="0.2">
      <c r="A11" s="270">
        <v>277</v>
      </c>
      <c r="B11" s="271">
        <v>0.375</v>
      </c>
      <c r="C11" s="272">
        <v>2013</v>
      </c>
      <c r="D11" s="272">
        <v>9</v>
      </c>
      <c r="E11" s="272">
        <v>9</v>
      </c>
      <c r="F11" s="273">
        <v>79159</v>
      </c>
      <c r="G11" s="272">
        <v>0</v>
      </c>
      <c r="H11" s="273">
        <v>20913</v>
      </c>
      <c r="I11" s="272">
        <v>0</v>
      </c>
      <c r="J11" s="272">
        <v>0</v>
      </c>
      <c r="K11" s="272">
        <v>0</v>
      </c>
      <c r="L11" s="274">
        <v>84.343500000000006</v>
      </c>
      <c r="M11" s="273">
        <v>18.600000000000001</v>
      </c>
      <c r="N11" s="275">
        <v>0</v>
      </c>
      <c r="O11" s="276">
        <v>5729</v>
      </c>
      <c r="P11" s="261">
        <f t="shared" si="0"/>
        <v>5729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5729</v>
      </c>
      <c r="W11" s="283">
        <f t="shared" si="10"/>
        <v>202317.74442999999</v>
      </c>
      <c r="Y11" s="281">
        <f t="shared" si="11"/>
        <v>50.036298774059283</v>
      </c>
      <c r="Z11" s="278">
        <f t="shared" si="12"/>
        <v>209.4919757072314</v>
      </c>
      <c r="AA11" s="279">
        <f t="shared" si="13"/>
        <v>198.55951816377262</v>
      </c>
      <c r="AE11" s="366" t="str">
        <f t="shared" si="3"/>
        <v>79159</v>
      </c>
      <c r="AF11" s="270"/>
      <c r="AG11" s="374"/>
      <c r="AH11" s="375"/>
      <c r="AI11" s="376">
        <f t="shared" si="4"/>
        <v>79159</v>
      </c>
      <c r="AJ11" s="377">
        <f t="shared" si="5"/>
        <v>79159</v>
      </c>
      <c r="AL11" s="370">
        <f t="shared" si="6"/>
        <v>0</v>
      </c>
      <c r="AM11" s="378">
        <f t="shared" si="6"/>
        <v>5729</v>
      </c>
      <c r="AN11" s="379">
        <f t="shared" si="7"/>
        <v>5729</v>
      </c>
      <c r="AO11" s="380">
        <f t="shared" si="8"/>
        <v>1</v>
      </c>
    </row>
    <row r="12" spans="1:41" x14ac:dyDescent="0.2">
      <c r="A12" s="270">
        <v>277</v>
      </c>
      <c r="B12" s="271">
        <v>0.375</v>
      </c>
      <c r="C12" s="272">
        <v>2013</v>
      </c>
      <c r="D12" s="272">
        <v>9</v>
      </c>
      <c r="E12" s="272">
        <v>10</v>
      </c>
      <c r="F12" s="273">
        <v>84888</v>
      </c>
      <c r="G12" s="272">
        <v>0</v>
      </c>
      <c r="H12" s="273">
        <v>21765</v>
      </c>
      <c r="I12" s="272">
        <v>0</v>
      </c>
      <c r="J12" s="272">
        <v>0</v>
      </c>
      <c r="K12" s="272">
        <v>0</v>
      </c>
      <c r="L12" s="274">
        <v>83.394800000000004</v>
      </c>
      <c r="M12" s="273">
        <v>18.2</v>
      </c>
      <c r="N12" s="275">
        <v>0</v>
      </c>
      <c r="O12" s="276">
        <v>8771</v>
      </c>
      <c r="P12" s="261">
        <f t="shared" si="0"/>
        <v>8771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8771</v>
      </c>
      <c r="W12" s="283">
        <f t="shared" si="10"/>
        <v>309744.97057</v>
      </c>
      <c r="Y12" s="281">
        <f t="shared" si="11"/>
        <v>76.718814530905661</v>
      </c>
      <c r="Z12" s="278">
        <f t="shared" si="12"/>
        <v>321.20633267799582</v>
      </c>
      <c r="AA12" s="279">
        <f t="shared" si="13"/>
        <v>304.44399806905705</v>
      </c>
      <c r="AE12" s="366" t="str">
        <f t="shared" si="3"/>
        <v>84888</v>
      </c>
      <c r="AF12" s="270"/>
      <c r="AG12" s="374"/>
      <c r="AH12" s="375"/>
      <c r="AI12" s="376">
        <f t="shared" si="4"/>
        <v>84888</v>
      </c>
      <c r="AJ12" s="377">
        <f t="shared" si="5"/>
        <v>84888</v>
      </c>
      <c r="AL12" s="370">
        <f t="shared" si="6"/>
        <v>0</v>
      </c>
      <c r="AM12" s="378">
        <f t="shared" si="6"/>
        <v>8771</v>
      </c>
      <c r="AN12" s="379">
        <f t="shared" si="7"/>
        <v>8771</v>
      </c>
      <c r="AO12" s="380">
        <f t="shared" si="8"/>
        <v>1</v>
      </c>
    </row>
    <row r="13" spans="1:41" x14ac:dyDescent="0.2">
      <c r="A13" s="270">
        <v>277</v>
      </c>
      <c r="B13" s="271">
        <v>0.375</v>
      </c>
      <c r="C13" s="272">
        <v>2013</v>
      </c>
      <c r="D13" s="272">
        <v>9</v>
      </c>
      <c r="E13" s="272">
        <v>11</v>
      </c>
      <c r="F13" s="273">
        <v>93659</v>
      </c>
      <c r="G13" s="272">
        <v>0</v>
      </c>
      <c r="H13" s="273">
        <v>23081</v>
      </c>
      <c r="I13" s="272">
        <v>0</v>
      </c>
      <c r="J13" s="272">
        <v>0</v>
      </c>
      <c r="K13" s="272">
        <v>0</v>
      </c>
      <c r="L13" s="274">
        <v>82.205100000000002</v>
      </c>
      <c r="M13" s="273">
        <v>18.600000000000001</v>
      </c>
      <c r="N13" s="275">
        <v>0</v>
      </c>
      <c r="O13" s="276">
        <v>7981</v>
      </c>
      <c r="P13" s="261">
        <f t="shared" si="0"/>
        <v>7981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7981</v>
      </c>
      <c r="W13" s="283">
        <f t="shared" si="10"/>
        <v>281846.38127000001</v>
      </c>
      <c r="Y13" s="281">
        <f t="shared" si="11"/>
        <v>69.730134522877705</v>
      </c>
      <c r="Z13" s="278">
        <f t="shared" si="12"/>
        <v>291.94612722038437</v>
      </c>
      <c r="AA13" s="279">
        <f t="shared" si="13"/>
        <v>276.71075302507626</v>
      </c>
      <c r="AE13" s="366" t="str">
        <f t="shared" si="3"/>
        <v>93659</v>
      </c>
      <c r="AF13" s="270"/>
      <c r="AG13" s="374"/>
      <c r="AH13" s="375"/>
      <c r="AI13" s="376">
        <f t="shared" si="4"/>
        <v>93659</v>
      </c>
      <c r="AJ13" s="377">
        <f t="shared" si="5"/>
        <v>93659</v>
      </c>
      <c r="AL13" s="370">
        <f t="shared" si="6"/>
        <v>0</v>
      </c>
      <c r="AM13" s="378">
        <f t="shared" si="6"/>
        <v>7981</v>
      </c>
      <c r="AN13" s="379">
        <f t="shared" si="7"/>
        <v>7981</v>
      </c>
      <c r="AO13" s="380">
        <f t="shared" si="8"/>
        <v>1</v>
      </c>
    </row>
    <row r="14" spans="1:41" x14ac:dyDescent="0.2">
      <c r="A14" s="270">
        <v>277</v>
      </c>
      <c r="B14" s="271">
        <v>0.375</v>
      </c>
      <c r="C14" s="272">
        <v>2013</v>
      </c>
      <c r="D14" s="272">
        <v>9</v>
      </c>
      <c r="E14" s="272">
        <v>12</v>
      </c>
      <c r="F14" s="273">
        <v>101640</v>
      </c>
      <c r="G14" s="272">
        <v>0</v>
      </c>
      <c r="H14" s="273">
        <v>24277</v>
      </c>
      <c r="I14" s="272">
        <v>0</v>
      </c>
      <c r="J14" s="272">
        <v>0</v>
      </c>
      <c r="K14" s="272">
        <v>0</v>
      </c>
      <c r="L14" s="274">
        <v>82.654399999999995</v>
      </c>
      <c r="M14" s="273">
        <v>18.899999999999999</v>
      </c>
      <c r="N14" s="275">
        <v>0</v>
      </c>
      <c r="O14" s="276">
        <v>8963</v>
      </c>
      <c r="P14" s="261">
        <f t="shared" si="0"/>
        <v>8963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8963</v>
      </c>
      <c r="W14" s="283">
        <f t="shared" si="10"/>
        <v>316525.38721000002</v>
      </c>
      <c r="Y14" s="281">
        <f t="shared" si="11"/>
        <v>78.754776676925289</v>
      </c>
      <c r="Z14" s="278">
        <f t="shared" si="12"/>
        <v>329.73049899095076</v>
      </c>
      <c r="AA14" s="279">
        <f t="shared" si="13"/>
        <v>312.52332592939274</v>
      </c>
      <c r="AE14" s="366" t="str">
        <f t="shared" si="3"/>
        <v>101640</v>
      </c>
      <c r="AF14" s="270"/>
      <c r="AG14" s="374"/>
      <c r="AH14" s="375"/>
      <c r="AI14" s="376">
        <f t="shared" si="4"/>
        <v>101640</v>
      </c>
      <c r="AJ14" s="377">
        <f t="shared" si="5"/>
        <v>101640</v>
      </c>
      <c r="AL14" s="370">
        <f t="shared" si="6"/>
        <v>0</v>
      </c>
      <c r="AM14" s="378">
        <f t="shared" si="6"/>
        <v>8963</v>
      </c>
      <c r="AN14" s="379">
        <f t="shared" si="7"/>
        <v>8963</v>
      </c>
      <c r="AO14" s="380">
        <f t="shared" si="8"/>
        <v>1</v>
      </c>
    </row>
    <row r="15" spans="1:41" x14ac:dyDescent="0.2">
      <c r="A15" s="270">
        <v>277</v>
      </c>
      <c r="B15" s="271">
        <v>0.375</v>
      </c>
      <c r="C15" s="272">
        <v>2013</v>
      </c>
      <c r="D15" s="272">
        <v>9</v>
      </c>
      <c r="E15" s="272">
        <v>13</v>
      </c>
      <c r="F15" s="273">
        <v>110603</v>
      </c>
      <c r="G15" s="272">
        <v>0</v>
      </c>
      <c r="H15" s="273">
        <v>25620</v>
      </c>
      <c r="I15" s="272">
        <v>0</v>
      </c>
      <c r="J15" s="272">
        <v>0</v>
      </c>
      <c r="K15" s="272">
        <v>0</v>
      </c>
      <c r="L15" s="274">
        <v>82.2941</v>
      </c>
      <c r="M15" s="273">
        <v>18.3</v>
      </c>
      <c r="N15" s="275">
        <v>0</v>
      </c>
      <c r="O15" s="276">
        <v>8153</v>
      </c>
      <c r="P15" s="261">
        <f t="shared" si="0"/>
        <v>8153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8153</v>
      </c>
      <c r="W15" s="283">
        <f t="shared" si="10"/>
        <v>287920.50451</v>
      </c>
      <c r="Y15" s="281">
        <f t="shared" si="11"/>
        <v>71.520532020176859</v>
      </c>
      <c r="Z15" s="278">
        <f t="shared" si="12"/>
        <v>299.44216346207651</v>
      </c>
      <c r="AA15" s="279">
        <f t="shared" si="13"/>
        <v>283.81560436491293</v>
      </c>
      <c r="AE15" s="366" t="str">
        <f t="shared" si="3"/>
        <v>110603</v>
      </c>
      <c r="AF15" s="270"/>
      <c r="AG15" s="374"/>
      <c r="AH15" s="375"/>
      <c r="AI15" s="376">
        <f t="shared" si="4"/>
        <v>110603</v>
      </c>
      <c r="AJ15" s="377">
        <f t="shared" si="5"/>
        <v>110603</v>
      </c>
      <c r="AL15" s="370">
        <f t="shared" si="6"/>
        <v>0</v>
      </c>
      <c r="AM15" s="378">
        <f t="shared" si="6"/>
        <v>8153</v>
      </c>
      <c r="AN15" s="379">
        <f t="shared" si="7"/>
        <v>8153</v>
      </c>
      <c r="AO15" s="380">
        <f t="shared" si="8"/>
        <v>1</v>
      </c>
    </row>
    <row r="16" spans="1:41" x14ac:dyDescent="0.2">
      <c r="A16" s="270">
        <v>277</v>
      </c>
      <c r="B16" s="271">
        <v>0.375</v>
      </c>
      <c r="C16" s="272">
        <v>2013</v>
      </c>
      <c r="D16" s="272">
        <v>9</v>
      </c>
      <c r="E16" s="272">
        <v>14</v>
      </c>
      <c r="F16" s="273">
        <v>118756</v>
      </c>
      <c r="G16" s="272">
        <v>0</v>
      </c>
      <c r="H16" s="273">
        <v>26828</v>
      </c>
      <c r="I16" s="272">
        <v>0</v>
      </c>
      <c r="J16" s="272">
        <v>0</v>
      </c>
      <c r="K16" s="272">
        <v>0</v>
      </c>
      <c r="L16" s="274">
        <v>83.137299999999996</v>
      </c>
      <c r="M16" s="273">
        <v>17.8</v>
      </c>
      <c r="N16" s="275">
        <v>0</v>
      </c>
      <c r="O16" s="276">
        <v>1081</v>
      </c>
      <c r="P16" s="261">
        <f t="shared" si="0"/>
        <v>1081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1081</v>
      </c>
      <c r="W16" s="283">
        <f t="shared" si="10"/>
        <v>38175.15827</v>
      </c>
      <c r="Y16" s="281">
        <f t="shared" si="11"/>
        <v>9.3661868361387359</v>
      </c>
      <c r="Z16" s="278">
        <f t="shared" si="12"/>
        <v>39.214351045545662</v>
      </c>
      <c r="AA16" s="279">
        <f t="shared" si="13"/>
        <v>37.167927899969698</v>
      </c>
      <c r="AE16" s="366" t="str">
        <f t="shared" si="3"/>
        <v>118756</v>
      </c>
      <c r="AF16" s="270"/>
      <c r="AG16" s="374"/>
      <c r="AH16" s="375"/>
      <c r="AI16" s="376">
        <f t="shared" si="4"/>
        <v>118756</v>
      </c>
      <c r="AJ16" s="377">
        <f t="shared" si="5"/>
        <v>118756</v>
      </c>
      <c r="AL16" s="370">
        <f t="shared" si="6"/>
        <v>0</v>
      </c>
      <c r="AM16" s="378">
        <f t="shared" si="6"/>
        <v>1081</v>
      </c>
      <c r="AN16" s="379">
        <f t="shared" si="7"/>
        <v>1081</v>
      </c>
      <c r="AO16" s="380">
        <f t="shared" si="8"/>
        <v>1</v>
      </c>
    </row>
    <row r="17" spans="1:41" x14ac:dyDescent="0.2">
      <c r="A17" s="270">
        <v>277</v>
      </c>
      <c r="B17" s="271">
        <v>0.375</v>
      </c>
      <c r="C17" s="272">
        <v>2013</v>
      </c>
      <c r="D17" s="272">
        <v>9</v>
      </c>
      <c r="E17" s="272">
        <v>15</v>
      </c>
      <c r="F17" s="273">
        <v>119837</v>
      </c>
      <c r="G17" s="272">
        <v>0</v>
      </c>
      <c r="H17" s="273">
        <v>26986</v>
      </c>
      <c r="I17" s="272">
        <v>0</v>
      </c>
      <c r="J17" s="272">
        <v>0</v>
      </c>
      <c r="K17" s="272">
        <v>0</v>
      </c>
      <c r="L17" s="274">
        <v>88.230999999999995</v>
      </c>
      <c r="M17" s="273">
        <v>16.2</v>
      </c>
      <c r="N17" s="275">
        <v>0</v>
      </c>
      <c r="O17" s="276">
        <v>105</v>
      </c>
      <c r="P17" s="261">
        <f t="shared" si="0"/>
        <v>105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105</v>
      </c>
      <c r="W17" s="283">
        <f t="shared" si="10"/>
        <v>3708.0403499999998</v>
      </c>
      <c r="Y17" s="281">
        <f t="shared" si="11"/>
        <v>0.92621371292749144</v>
      </c>
      <c r="Z17" s="278">
        <f t="shared" si="12"/>
        <v>3.8778715732848212</v>
      </c>
      <c r="AA17" s="279">
        <f t="shared" si="13"/>
        <v>3.6755026463089764</v>
      </c>
      <c r="AE17" s="366" t="str">
        <f t="shared" si="3"/>
        <v>119837</v>
      </c>
      <c r="AF17" s="270"/>
      <c r="AG17" s="374"/>
      <c r="AH17" s="375"/>
      <c r="AI17" s="376">
        <f t="shared" si="4"/>
        <v>119837</v>
      </c>
      <c r="AJ17" s="377">
        <f t="shared" si="5"/>
        <v>119837</v>
      </c>
      <c r="AL17" s="370">
        <f t="shared" si="6"/>
        <v>0</v>
      </c>
      <c r="AM17" s="378">
        <f t="shared" si="6"/>
        <v>105</v>
      </c>
      <c r="AN17" s="379">
        <f t="shared" si="7"/>
        <v>105</v>
      </c>
      <c r="AO17" s="380">
        <f t="shared" si="8"/>
        <v>1</v>
      </c>
    </row>
    <row r="18" spans="1:41" x14ac:dyDescent="0.2">
      <c r="A18" s="270">
        <v>277</v>
      </c>
      <c r="B18" s="271">
        <v>0.375</v>
      </c>
      <c r="C18" s="272">
        <v>2013</v>
      </c>
      <c r="D18" s="272">
        <v>9</v>
      </c>
      <c r="E18" s="272">
        <v>16</v>
      </c>
      <c r="F18" s="273">
        <v>119942</v>
      </c>
      <c r="G18" s="272">
        <v>0</v>
      </c>
      <c r="H18" s="273">
        <v>27001</v>
      </c>
      <c r="I18" s="272">
        <v>0</v>
      </c>
      <c r="J18" s="272">
        <v>0</v>
      </c>
      <c r="K18" s="272">
        <v>0</v>
      </c>
      <c r="L18" s="274">
        <v>89.406099999999995</v>
      </c>
      <c r="M18" s="273">
        <v>15.6</v>
      </c>
      <c r="N18" s="275">
        <v>0</v>
      </c>
      <c r="O18" s="276">
        <v>1035</v>
      </c>
      <c r="P18" s="261">
        <f t="shared" si="0"/>
        <v>1035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1035</v>
      </c>
      <c r="W18" s="283">
        <f t="shared" si="10"/>
        <v>36550.683449999997</v>
      </c>
      <c r="Y18" s="281">
        <f t="shared" si="11"/>
        <v>9.1298208845709858</v>
      </c>
      <c r="Z18" s="278">
        <f t="shared" si="12"/>
        <v>38.224734079521809</v>
      </c>
      <c r="AA18" s="279">
        <f t="shared" si="13"/>
        <v>36.229954656474199</v>
      </c>
      <c r="AE18" s="366" t="str">
        <f t="shared" si="3"/>
        <v>119942</v>
      </c>
      <c r="AF18" s="270"/>
      <c r="AG18" s="374"/>
      <c r="AH18" s="375"/>
      <c r="AI18" s="376">
        <f t="shared" si="4"/>
        <v>119942</v>
      </c>
      <c r="AJ18" s="377">
        <f t="shared" si="5"/>
        <v>119942</v>
      </c>
      <c r="AL18" s="370">
        <f t="shared" si="6"/>
        <v>0</v>
      </c>
      <c r="AM18" s="378">
        <f t="shared" si="6"/>
        <v>1035</v>
      </c>
      <c r="AN18" s="379">
        <f t="shared" si="7"/>
        <v>1035</v>
      </c>
      <c r="AO18" s="380">
        <f t="shared" si="8"/>
        <v>1</v>
      </c>
    </row>
    <row r="19" spans="1:41" x14ac:dyDescent="0.2">
      <c r="A19" s="270">
        <v>277</v>
      </c>
      <c r="B19" s="271">
        <v>0.375</v>
      </c>
      <c r="C19" s="272">
        <v>2013</v>
      </c>
      <c r="D19" s="272">
        <v>9</v>
      </c>
      <c r="E19" s="272">
        <v>17</v>
      </c>
      <c r="F19" s="273">
        <v>120977</v>
      </c>
      <c r="G19" s="272">
        <v>0</v>
      </c>
      <c r="H19" s="273">
        <v>27152</v>
      </c>
      <c r="I19" s="272">
        <v>0</v>
      </c>
      <c r="J19" s="272">
        <v>0</v>
      </c>
      <c r="K19" s="272">
        <v>0</v>
      </c>
      <c r="L19" s="274">
        <v>88.095399999999998</v>
      </c>
      <c r="M19" s="273">
        <v>17</v>
      </c>
      <c r="N19" s="275">
        <v>0</v>
      </c>
      <c r="O19" s="276">
        <v>6001</v>
      </c>
      <c r="P19" s="261">
        <f t="shared" si="0"/>
        <v>6001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6001</v>
      </c>
      <c r="W19" s="283">
        <f t="shared" si="10"/>
        <v>211923.33467000001</v>
      </c>
      <c r="Y19" s="281">
        <f t="shared" si="11"/>
        <v>52.935318964551193</v>
      </c>
      <c r="Z19" s="278">
        <f t="shared" si="12"/>
        <v>221.62959344078297</v>
      </c>
      <c r="AA19" s="279">
        <f t="shared" si="13"/>
        <v>210.06372743333495</v>
      </c>
      <c r="AE19" s="366" t="str">
        <f t="shared" si="3"/>
        <v>120977</v>
      </c>
      <c r="AF19" s="270"/>
      <c r="AG19" s="374"/>
      <c r="AH19" s="375"/>
      <c r="AI19" s="376">
        <f t="shared" si="4"/>
        <v>120977</v>
      </c>
      <c r="AJ19" s="377">
        <f t="shared" si="5"/>
        <v>120977</v>
      </c>
      <c r="AL19" s="370">
        <f t="shared" si="6"/>
        <v>0</v>
      </c>
      <c r="AM19" s="378">
        <f t="shared" si="6"/>
        <v>6001</v>
      </c>
      <c r="AN19" s="379">
        <f t="shared" si="7"/>
        <v>6001</v>
      </c>
      <c r="AO19" s="380">
        <f t="shared" si="8"/>
        <v>1</v>
      </c>
    </row>
    <row r="20" spans="1:41" x14ac:dyDescent="0.2">
      <c r="A20" s="270">
        <v>277</v>
      </c>
      <c r="B20" s="271">
        <v>0.375</v>
      </c>
      <c r="C20" s="272">
        <v>2013</v>
      </c>
      <c r="D20" s="272">
        <v>9</v>
      </c>
      <c r="E20" s="272">
        <v>18</v>
      </c>
      <c r="F20" s="273">
        <v>126978</v>
      </c>
      <c r="G20" s="272">
        <v>0</v>
      </c>
      <c r="H20" s="273">
        <v>28041</v>
      </c>
      <c r="I20" s="272">
        <v>0</v>
      </c>
      <c r="J20" s="272">
        <v>0</v>
      </c>
      <c r="K20" s="272">
        <v>0</v>
      </c>
      <c r="L20" s="274">
        <v>83.218400000000003</v>
      </c>
      <c r="M20" s="273">
        <v>18.3</v>
      </c>
      <c r="N20" s="275">
        <v>0</v>
      </c>
      <c r="O20" s="276">
        <v>7927</v>
      </c>
      <c r="P20" s="261">
        <f t="shared" si="0"/>
        <v>7927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7927</v>
      </c>
      <c r="W20" s="283">
        <f t="shared" si="10"/>
        <v>279939.38909000001</v>
      </c>
      <c r="Y20" s="281">
        <f t="shared" si="11"/>
        <v>69.924724784535471</v>
      </c>
      <c r="Z20" s="278">
        <f t="shared" si="12"/>
        <v>292.76083772789309</v>
      </c>
      <c r="AA20" s="279">
        <f t="shared" si="13"/>
        <v>277.48294740277385</v>
      </c>
      <c r="AE20" s="366" t="str">
        <f t="shared" si="3"/>
        <v>126978</v>
      </c>
      <c r="AF20" s="270"/>
      <c r="AG20" s="374"/>
      <c r="AH20" s="375"/>
      <c r="AI20" s="376">
        <f t="shared" si="4"/>
        <v>126978</v>
      </c>
      <c r="AJ20" s="377">
        <f t="shared" si="5"/>
        <v>126978</v>
      </c>
      <c r="AL20" s="370">
        <f t="shared" si="6"/>
        <v>0</v>
      </c>
      <c r="AM20" s="378">
        <f t="shared" si="6"/>
        <v>7927</v>
      </c>
      <c r="AN20" s="379">
        <f t="shared" si="7"/>
        <v>7927</v>
      </c>
      <c r="AO20" s="380">
        <f t="shared" si="8"/>
        <v>1</v>
      </c>
    </row>
    <row r="21" spans="1:41" x14ac:dyDescent="0.2">
      <c r="A21" s="270">
        <v>277</v>
      </c>
      <c r="B21" s="271">
        <v>0.375</v>
      </c>
      <c r="C21" s="272">
        <v>2013</v>
      </c>
      <c r="D21" s="272">
        <v>9</v>
      </c>
      <c r="E21" s="272">
        <v>19</v>
      </c>
      <c r="F21" s="273">
        <v>134905</v>
      </c>
      <c r="G21" s="272">
        <v>0</v>
      </c>
      <c r="H21" s="273">
        <v>29223</v>
      </c>
      <c r="I21" s="272">
        <v>0</v>
      </c>
      <c r="J21" s="272">
        <v>0</v>
      </c>
      <c r="K21" s="272">
        <v>0</v>
      </c>
      <c r="L21" s="274">
        <v>82.603999999999999</v>
      </c>
      <c r="M21" s="273">
        <v>17.7</v>
      </c>
      <c r="N21" s="275">
        <v>0</v>
      </c>
      <c r="O21" s="276">
        <v>7108</v>
      </c>
      <c r="P21" s="261">
        <f t="shared" si="0"/>
        <v>7108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7108</v>
      </c>
      <c r="W21" s="283">
        <f t="shared" si="10"/>
        <v>251016.67436</v>
      </c>
      <c r="Y21" s="281">
        <f t="shared" si="11"/>
        <v>62.700257823701037</v>
      </c>
      <c r="Z21" s="278">
        <f t="shared" si="12"/>
        <v>262.51343945627156</v>
      </c>
      <c r="AA21" s="279">
        <f t="shared" si="13"/>
        <v>248.81402676156387</v>
      </c>
      <c r="AE21" s="366" t="str">
        <f t="shared" si="3"/>
        <v>134905</v>
      </c>
      <c r="AF21" s="270"/>
      <c r="AG21" s="374"/>
      <c r="AH21" s="375"/>
      <c r="AI21" s="376">
        <f t="shared" si="4"/>
        <v>134905</v>
      </c>
      <c r="AJ21" s="377">
        <f t="shared" si="5"/>
        <v>134905</v>
      </c>
      <c r="AL21" s="370">
        <f t="shared" si="6"/>
        <v>0</v>
      </c>
      <c r="AM21" s="378">
        <f t="shared" si="6"/>
        <v>7108</v>
      </c>
      <c r="AN21" s="379">
        <f t="shared" si="7"/>
        <v>7108</v>
      </c>
      <c r="AO21" s="380">
        <f t="shared" si="8"/>
        <v>1</v>
      </c>
    </row>
    <row r="22" spans="1:41" x14ac:dyDescent="0.2">
      <c r="A22" s="270">
        <v>277</v>
      </c>
      <c r="B22" s="271">
        <v>0.375</v>
      </c>
      <c r="C22" s="272">
        <v>2013</v>
      </c>
      <c r="D22" s="272">
        <v>9</v>
      </c>
      <c r="E22" s="272">
        <v>20</v>
      </c>
      <c r="F22" s="273">
        <v>142013</v>
      </c>
      <c r="G22" s="272">
        <v>0</v>
      </c>
      <c r="H22" s="273">
        <v>30289</v>
      </c>
      <c r="I22" s="272">
        <v>0</v>
      </c>
      <c r="J22" s="272">
        <v>0</v>
      </c>
      <c r="K22" s="272">
        <v>0</v>
      </c>
      <c r="L22" s="274">
        <v>82.898200000000003</v>
      </c>
      <c r="M22" s="273">
        <v>19.600000000000001</v>
      </c>
      <c r="N22" s="275">
        <v>0</v>
      </c>
      <c r="O22" s="276">
        <v>5704</v>
      </c>
      <c r="P22" s="261">
        <f t="shared" si="0"/>
        <v>5704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5704</v>
      </c>
      <c r="W22" s="283">
        <f t="shared" si="10"/>
        <v>201434.87768000001</v>
      </c>
      <c r="Y22" s="281">
        <f t="shared" si="11"/>
        <v>50.31545731941344</v>
      </c>
      <c r="Z22" s="278">
        <f t="shared" si="12"/>
        <v>210.6607567049202</v>
      </c>
      <c r="AA22" s="279">
        <f t="shared" si="13"/>
        <v>199.66730566234668</v>
      </c>
      <c r="AE22" s="366" t="str">
        <f t="shared" si="3"/>
        <v>142013</v>
      </c>
      <c r="AF22" s="270"/>
      <c r="AG22" s="374"/>
      <c r="AH22" s="375"/>
      <c r="AI22" s="376">
        <f t="shared" si="4"/>
        <v>142013</v>
      </c>
      <c r="AJ22" s="377">
        <f t="shared" si="5"/>
        <v>142013</v>
      </c>
      <c r="AL22" s="370">
        <f t="shared" si="6"/>
        <v>0</v>
      </c>
      <c r="AM22" s="378">
        <f t="shared" si="6"/>
        <v>5704</v>
      </c>
      <c r="AN22" s="379">
        <f t="shared" si="7"/>
        <v>5704</v>
      </c>
      <c r="AO22" s="380">
        <f t="shared" si="8"/>
        <v>1</v>
      </c>
    </row>
    <row r="23" spans="1:41" x14ac:dyDescent="0.2">
      <c r="A23" s="270">
        <v>277</v>
      </c>
      <c r="B23" s="271">
        <v>0.375</v>
      </c>
      <c r="C23" s="272">
        <v>2013</v>
      </c>
      <c r="D23" s="272">
        <v>9</v>
      </c>
      <c r="E23" s="272">
        <v>21</v>
      </c>
      <c r="F23" s="273">
        <v>147717</v>
      </c>
      <c r="G23" s="272">
        <v>0</v>
      </c>
      <c r="H23" s="273">
        <v>31133</v>
      </c>
      <c r="I23" s="272">
        <v>0</v>
      </c>
      <c r="J23" s="272">
        <v>0</v>
      </c>
      <c r="K23" s="272">
        <v>0</v>
      </c>
      <c r="L23" s="274">
        <v>83.868799999999993</v>
      </c>
      <c r="M23" s="273">
        <v>19.3</v>
      </c>
      <c r="N23" s="275">
        <v>0</v>
      </c>
      <c r="O23" s="276">
        <v>1096</v>
      </c>
      <c r="P23" s="261">
        <f t="shared" si="0"/>
        <v>1096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1096</v>
      </c>
      <c r="W23" s="283">
        <f t="shared" si="10"/>
        <v>38704.878319999996</v>
      </c>
      <c r="Y23" s="281">
        <f t="shared" si="11"/>
        <v>9.6679069463669585</v>
      </c>
      <c r="Z23" s="278">
        <f t="shared" si="12"/>
        <v>40.477592803049184</v>
      </c>
      <c r="AA23" s="279">
        <f t="shared" si="13"/>
        <v>38.365246670044172</v>
      </c>
      <c r="AE23" s="366" t="str">
        <f t="shared" si="3"/>
        <v>147717</v>
      </c>
      <c r="AF23" s="270"/>
      <c r="AG23" s="374"/>
      <c r="AH23" s="375"/>
      <c r="AI23" s="376">
        <f t="shared" si="4"/>
        <v>147717</v>
      </c>
      <c r="AJ23" s="377">
        <f t="shared" si="5"/>
        <v>147717</v>
      </c>
      <c r="AL23" s="370">
        <f t="shared" si="6"/>
        <v>0</v>
      </c>
      <c r="AM23" s="378">
        <f t="shared" si="6"/>
        <v>1096</v>
      </c>
      <c r="AN23" s="379">
        <f t="shared" si="7"/>
        <v>1096</v>
      </c>
      <c r="AO23" s="380">
        <f t="shared" si="8"/>
        <v>1</v>
      </c>
    </row>
    <row r="24" spans="1:41" x14ac:dyDescent="0.2">
      <c r="A24" s="270">
        <v>277</v>
      </c>
      <c r="B24" s="271">
        <v>0.375</v>
      </c>
      <c r="C24" s="272">
        <v>2013</v>
      </c>
      <c r="D24" s="272">
        <v>9</v>
      </c>
      <c r="E24" s="272">
        <v>22</v>
      </c>
      <c r="F24" s="273">
        <v>148813</v>
      </c>
      <c r="G24" s="272">
        <v>0</v>
      </c>
      <c r="H24" s="273">
        <v>31294</v>
      </c>
      <c r="I24" s="272">
        <v>0</v>
      </c>
      <c r="J24" s="272">
        <v>0</v>
      </c>
      <c r="K24" s="272">
        <v>0</v>
      </c>
      <c r="L24" s="274">
        <v>88.4589</v>
      </c>
      <c r="M24" s="273">
        <v>18.600000000000001</v>
      </c>
      <c r="N24" s="275">
        <v>0</v>
      </c>
      <c r="O24" s="276">
        <v>992</v>
      </c>
      <c r="P24" s="261">
        <f t="shared" si="0"/>
        <v>992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992</v>
      </c>
      <c r="W24" s="283">
        <f t="shared" si="10"/>
        <v>35032.15264</v>
      </c>
      <c r="Y24" s="281">
        <f t="shared" si="11"/>
        <v>8.7505143164197285</v>
      </c>
      <c r="Z24" s="278">
        <f t="shared" si="12"/>
        <v>36.636653339986125</v>
      </c>
      <c r="AA24" s="279">
        <f t="shared" si="13"/>
        <v>34.724748810842904</v>
      </c>
      <c r="AE24" s="366" t="str">
        <f t="shared" si="3"/>
        <v>148813</v>
      </c>
      <c r="AF24" s="270"/>
      <c r="AG24" s="374"/>
      <c r="AH24" s="375"/>
      <c r="AI24" s="376">
        <f t="shared" si="4"/>
        <v>148813</v>
      </c>
      <c r="AJ24" s="377">
        <f t="shared" si="5"/>
        <v>148813</v>
      </c>
      <c r="AL24" s="370">
        <f t="shared" si="6"/>
        <v>0</v>
      </c>
      <c r="AM24" s="378">
        <f t="shared" si="6"/>
        <v>992</v>
      </c>
      <c r="AN24" s="379">
        <f t="shared" si="7"/>
        <v>992</v>
      </c>
      <c r="AO24" s="380">
        <f t="shared" si="8"/>
        <v>1</v>
      </c>
    </row>
    <row r="25" spans="1:41" x14ac:dyDescent="0.2">
      <c r="A25" s="270">
        <v>277</v>
      </c>
      <c r="B25" s="271">
        <v>0.375</v>
      </c>
      <c r="C25" s="272">
        <v>2013</v>
      </c>
      <c r="D25" s="272">
        <v>9</v>
      </c>
      <c r="E25" s="272">
        <v>23</v>
      </c>
      <c r="F25" s="273">
        <v>149805</v>
      </c>
      <c r="G25" s="272">
        <v>0</v>
      </c>
      <c r="H25" s="273">
        <v>31439</v>
      </c>
      <c r="I25" s="272">
        <v>0</v>
      </c>
      <c r="J25" s="272">
        <v>0</v>
      </c>
      <c r="K25" s="272">
        <v>0</v>
      </c>
      <c r="L25" s="274">
        <v>86.147999999999996</v>
      </c>
      <c r="M25" s="273">
        <v>19.600000000000001</v>
      </c>
      <c r="N25" s="275">
        <v>0</v>
      </c>
      <c r="O25" s="276">
        <v>5469</v>
      </c>
      <c r="P25" s="261">
        <f t="shared" si="0"/>
        <v>5469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5469</v>
      </c>
      <c r="W25" s="283">
        <f t="shared" si="10"/>
        <v>193135.93023</v>
      </c>
      <c r="Y25" s="281">
        <f t="shared" si="11"/>
        <v>48.242502819051907</v>
      </c>
      <c r="Z25" s="278">
        <f t="shared" si="12"/>
        <v>201.98171080280656</v>
      </c>
      <c r="AA25" s="279">
        <f t="shared" si="13"/>
        <v>191.44118069203611</v>
      </c>
      <c r="AE25" s="366" t="str">
        <f t="shared" si="3"/>
        <v>149805</v>
      </c>
      <c r="AF25" s="270"/>
      <c r="AG25" s="374"/>
      <c r="AH25" s="375"/>
      <c r="AI25" s="376">
        <f t="shared" si="4"/>
        <v>149805</v>
      </c>
      <c r="AJ25" s="377">
        <f t="shared" si="5"/>
        <v>149805</v>
      </c>
      <c r="AL25" s="370">
        <f t="shared" si="6"/>
        <v>0</v>
      </c>
      <c r="AM25" s="378">
        <f t="shared" si="6"/>
        <v>5469</v>
      </c>
      <c r="AN25" s="379">
        <f t="shared" si="7"/>
        <v>5469</v>
      </c>
      <c r="AO25" s="380">
        <f t="shared" si="8"/>
        <v>1</v>
      </c>
    </row>
    <row r="26" spans="1:41" x14ac:dyDescent="0.2">
      <c r="A26" s="270">
        <v>277</v>
      </c>
      <c r="B26" s="271">
        <v>0.375</v>
      </c>
      <c r="C26" s="272">
        <v>2013</v>
      </c>
      <c r="D26" s="272">
        <v>9</v>
      </c>
      <c r="E26" s="272">
        <v>24</v>
      </c>
      <c r="F26" s="273">
        <v>155274</v>
      </c>
      <c r="G26" s="272">
        <v>0</v>
      </c>
      <c r="H26" s="273">
        <v>32254</v>
      </c>
      <c r="I26" s="272">
        <v>0</v>
      </c>
      <c r="J26" s="272">
        <v>0</v>
      </c>
      <c r="K26" s="272">
        <v>0</v>
      </c>
      <c r="L26" s="274">
        <v>83.272400000000005</v>
      </c>
      <c r="M26" s="273">
        <v>19.100000000000001</v>
      </c>
      <c r="N26" s="275">
        <v>0</v>
      </c>
      <c r="O26" s="276">
        <v>6645</v>
      </c>
      <c r="P26" s="261">
        <f t="shared" si="0"/>
        <v>6645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6645</v>
      </c>
      <c r="W26" s="283">
        <f t="shared" si="10"/>
        <v>234665.98215</v>
      </c>
      <c r="Y26" s="281">
        <f t="shared" si="11"/>
        <v>58.616096403839812</v>
      </c>
      <c r="Z26" s="278">
        <f t="shared" si="12"/>
        <v>245.41387242359653</v>
      </c>
      <c r="AA26" s="279">
        <f t="shared" si="13"/>
        <v>232.60681033069665</v>
      </c>
      <c r="AE26" s="366" t="str">
        <f t="shared" si="3"/>
        <v>155274</v>
      </c>
      <c r="AF26" s="270"/>
      <c r="AG26" s="374"/>
      <c r="AH26" s="375"/>
      <c r="AI26" s="376">
        <f t="shared" si="4"/>
        <v>155274</v>
      </c>
      <c r="AJ26" s="377">
        <f t="shared" si="5"/>
        <v>155274</v>
      </c>
      <c r="AL26" s="370">
        <f t="shared" si="6"/>
        <v>0</v>
      </c>
      <c r="AM26" s="378">
        <f t="shared" si="6"/>
        <v>6645</v>
      </c>
      <c r="AN26" s="379">
        <f t="shared" si="7"/>
        <v>6645</v>
      </c>
      <c r="AO26" s="380">
        <f t="shared" si="8"/>
        <v>1</v>
      </c>
    </row>
    <row r="27" spans="1:41" x14ac:dyDescent="0.2">
      <c r="A27" s="270">
        <v>277</v>
      </c>
      <c r="B27" s="271">
        <v>0.375</v>
      </c>
      <c r="C27" s="272">
        <v>2013</v>
      </c>
      <c r="D27" s="272">
        <v>9</v>
      </c>
      <c r="E27" s="272">
        <v>25</v>
      </c>
      <c r="F27" s="273">
        <v>161919</v>
      </c>
      <c r="G27" s="272">
        <v>0</v>
      </c>
      <c r="H27" s="273">
        <v>33243</v>
      </c>
      <c r="I27" s="272">
        <v>0</v>
      </c>
      <c r="J27" s="272">
        <v>0</v>
      </c>
      <c r="K27" s="272">
        <v>0</v>
      </c>
      <c r="L27" s="274">
        <v>82.941100000000006</v>
      </c>
      <c r="M27" s="273">
        <v>18.8</v>
      </c>
      <c r="N27" s="275">
        <v>0</v>
      </c>
      <c r="O27" s="276">
        <v>6111</v>
      </c>
      <c r="P27" s="261">
        <f t="shared" si="0"/>
        <v>6111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6111</v>
      </c>
      <c r="W27" s="283">
        <f t="shared" si="10"/>
        <v>215807.94837</v>
      </c>
      <c r="Y27" s="281">
        <f t="shared" si="11"/>
        <v>53.905638092380002</v>
      </c>
      <c r="Z27" s="278">
        <f t="shared" si="12"/>
        <v>225.69212556517661</v>
      </c>
      <c r="AA27" s="279">
        <f t="shared" si="13"/>
        <v>213.91425401518242</v>
      </c>
      <c r="AE27" s="366" t="str">
        <f t="shared" si="3"/>
        <v>161919</v>
      </c>
      <c r="AF27" s="270"/>
      <c r="AG27" s="374"/>
      <c r="AH27" s="375"/>
      <c r="AI27" s="376">
        <f t="shared" si="4"/>
        <v>161919</v>
      </c>
      <c r="AJ27" s="377">
        <f t="shared" si="5"/>
        <v>161919</v>
      </c>
      <c r="AL27" s="370">
        <f t="shared" si="6"/>
        <v>0</v>
      </c>
      <c r="AM27" s="378">
        <f t="shared" si="6"/>
        <v>6111</v>
      </c>
      <c r="AN27" s="379">
        <f t="shared" si="7"/>
        <v>6111</v>
      </c>
      <c r="AO27" s="380">
        <f t="shared" si="8"/>
        <v>1</v>
      </c>
    </row>
    <row r="28" spans="1:41" x14ac:dyDescent="0.2">
      <c r="A28" s="270">
        <v>277</v>
      </c>
      <c r="B28" s="271">
        <v>0.375</v>
      </c>
      <c r="C28" s="272">
        <v>2013</v>
      </c>
      <c r="D28" s="272">
        <v>9</v>
      </c>
      <c r="E28" s="272">
        <v>26</v>
      </c>
      <c r="F28" s="273">
        <v>168030</v>
      </c>
      <c r="G28" s="272">
        <v>0</v>
      </c>
      <c r="H28" s="273">
        <v>34152</v>
      </c>
      <c r="I28" s="272">
        <v>0</v>
      </c>
      <c r="J28" s="272">
        <v>0</v>
      </c>
      <c r="K28" s="272">
        <v>0</v>
      </c>
      <c r="L28" s="274">
        <v>83.220500000000001</v>
      </c>
      <c r="M28" s="273">
        <v>18.5</v>
      </c>
      <c r="N28" s="275">
        <v>0</v>
      </c>
      <c r="O28" s="276">
        <v>5765</v>
      </c>
      <c r="P28" s="261">
        <f t="shared" si="0"/>
        <v>5765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5765</v>
      </c>
      <c r="W28" s="283">
        <f t="shared" si="10"/>
        <v>203589.07255000001</v>
      </c>
      <c r="Y28" s="281">
        <f t="shared" si="11"/>
        <v>50.853543381209413</v>
      </c>
      <c r="Z28" s="278">
        <f t="shared" si="12"/>
        <v>212.91361542844757</v>
      </c>
      <c r="AA28" s="279">
        <f t="shared" si="13"/>
        <v>201.80259767591667</v>
      </c>
      <c r="AE28" s="366" t="str">
        <f t="shared" si="3"/>
        <v>168030</v>
      </c>
      <c r="AF28" s="270"/>
      <c r="AG28" s="374"/>
      <c r="AH28" s="375"/>
      <c r="AI28" s="376">
        <f t="shared" si="4"/>
        <v>168030</v>
      </c>
      <c r="AJ28" s="377">
        <f t="shared" si="5"/>
        <v>168030</v>
      </c>
      <c r="AL28" s="370">
        <f t="shared" si="6"/>
        <v>0</v>
      </c>
      <c r="AM28" s="378">
        <f t="shared" si="6"/>
        <v>5765</v>
      </c>
      <c r="AN28" s="379">
        <f t="shared" si="7"/>
        <v>5765</v>
      </c>
      <c r="AO28" s="380">
        <f t="shared" si="8"/>
        <v>1</v>
      </c>
    </row>
    <row r="29" spans="1:41" x14ac:dyDescent="0.2">
      <c r="A29" s="270">
        <v>277</v>
      </c>
      <c r="B29" s="271">
        <v>0.375</v>
      </c>
      <c r="C29" s="272">
        <v>2013</v>
      </c>
      <c r="D29" s="272">
        <v>9</v>
      </c>
      <c r="E29" s="272">
        <v>27</v>
      </c>
      <c r="F29" s="273">
        <v>173795</v>
      </c>
      <c r="G29" s="272">
        <v>0</v>
      </c>
      <c r="H29" s="273">
        <v>35008</v>
      </c>
      <c r="I29" s="272">
        <v>0</v>
      </c>
      <c r="J29" s="272">
        <v>0</v>
      </c>
      <c r="K29" s="272">
        <v>0</v>
      </c>
      <c r="L29" s="274">
        <v>83.393900000000002</v>
      </c>
      <c r="M29" s="273">
        <v>17.8</v>
      </c>
      <c r="N29" s="275">
        <v>0</v>
      </c>
      <c r="O29" s="276">
        <v>3553</v>
      </c>
      <c r="P29" s="261">
        <f t="shared" si="0"/>
        <v>3553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3553</v>
      </c>
      <c r="W29" s="283">
        <f t="shared" si="10"/>
        <v>125473.02251</v>
      </c>
      <c r="Y29" s="281">
        <f t="shared" si="11"/>
        <v>31.341307828870256</v>
      </c>
      <c r="Z29" s="278">
        <f t="shared" si="12"/>
        <v>131.21978761791399</v>
      </c>
      <c r="AA29" s="279">
        <f t="shared" si="13"/>
        <v>124.37200859367421</v>
      </c>
      <c r="AE29" s="366" t="str">
        <f t="shared" si="3"/>
        <v>173795</v>
      </c>
      <c r="AF29" s="270"/>
      <c r="AG29" s="374"/>
      <c r="AH29" s="375"/>
      <c r="AI29" s="376">
        <f t="shared" si="4"/>
        <v>173795</v>
      </c>
      <c r="AJ29" s="377">
        <f t="shared" si="5"/>
        <v>173795</v>
      </c>
      <c r="AL29" s="370">
        <f t="shared" si="6"/>
        <v>0</v>
      </c>
      <c r="AM29" s="378">
        <f t="shared" si="6"/>
        <v>3553</v>
      </c>
      <c r="AN29" s="379">
        <f t="shared" si="7"/>
        <v>3553</v>
      </c>
      <c r="AO29" s="380">
        <f t="shared" si="8"/>
        <v>1</v>
      </c>
    </row>
    <row r="30" spans="1:41" x14ac:dyDescent="0.2">
      <c r="A30" s="270">
        <v>277</v>
      </c>
      <c r="B30" s="271">
        <v>0.375</v>
      </c>
      <c r="C30" s="272">
        <v>2013</v>
      </c>
      <c r="D30" s="272">
        <v>9</v>
      </c>
      <c r="E30" s="272">
        <v>28</v>
      </c>
      <c r="F30" s="273">
        <v>177348</v>
      </c>
      <c r="G30" s="272">
        <v>0</v>
      </c>
      <c r="H30" s="273">
        <v>35532</v>
      </c>
      <c r="I30" s="272">
        <v>0</v>
      </c>
      <c r="J30" s="272">
        <v>0</v>
      </c>
      <c r="K30" s="272">
        <v>0</v>
      </c>
      <c r="L30" s="274">
        <v>84.694999999999993</v>
      </c>
      <c r="M30" s="273">
        <v>19.3</v>
      </c>
      <c r="N30" s="275">
        <v>0</v>
      </c>
      <c r="O30" s="276">
        <v>765</v>
      </c>
      <c r="P30" s="261">
        <f t="shared" si="0"/>
        <v>765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765</v>
      </c>
      <c r="W30" s="283">
        <f t="shared" si="10"/>
        <v>27015.722549999999</v>
      </c>
      <c r="Y30" s="281">
        <f t="shared" si="11"/>
        <v>6.7481284799002941</v>
      </c>
      <c r="Z30" s="278">
        <f t="shared" si="12"/>
        <v>28.253064319646555</v>
      </c>
      <c r="AA30" s="279">
        <f t="shared" si="13"/>
        <v>26.778662137393969</v>
      </c>
      <c r="AE30" s="366" t="str">
        <f t="shared" si="3"/>
        <v>177348</v>
      </c>
      <c r="AF30" s="270"/>
      <c r="AG30" s="374"/>
      <c r="AH30" s="375"/>
      <c r="AI30" s="376">
        <f t="shared" si="4"/>
        <v>177348</v>
      </c>
      <c r="AJ30" s="377">
        <f t="shared" si="5"/>
        <v>177348</v>
      </c>
      <c r="AL30" s="370">
        <f t="shared" si="6"/>
        <v>0</v>
      </c>
      <c r="AM30" s="378">
        <f t="shared" si="6"/>
        <v>765</v>
      </c>
      <c r="AN30" s="379">
        <f t="shared" si="7"/>
        <v>765</v>
      </c>
      <c r="AO30" s="380">
        <f t="shared" si="8"/>
        <v>1</v>
      </c>
    </row>
    <row r="31" spans="1:41" x14ac:dyDescent="0.2">
      <c r="A31" s="270">
        <v>277</v>
      </c>
      <c r="B31" s="271">
        <v>0.375</v>
      </c>
      <c r="C31" s="272">
        <v>2013</v>
      </c>
      <c r="D31" s="272">
        <v>9</v>
      </c>
      <c r="E31" s="272">
        <v>29</v>
      </c>
      <c r="F31" s="273">
        <v>178113</v>
      </c>
      <c r="G31" s="272">
        <v>0</v>
      </c>
      <c r="H31" s="273">
        <v>35644</v>
      </c>
      <c r="I31" s="272">
        <v>0</v>
      </c>
      <c r="J31" s="272">
        <v>0</v>
      </c>
      <c r="K31" s="272">
        <v>0</v>
      </c>
      <c r="L31" s="274">
        <v>88.663399999999996</v>
      </c>
      <c r="M31" s="273">
        <v>19.3</v>
      </c>
      <c r="N31" s="275">
        <v>0</v>
      </c>
      <c r="O31" s="276">
        <v>1879</v>
      </c>
      <c r="P31" s="261">
        <f t="shared" si="0"/>
        <v>1879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1879</v>
      </c>
      <c r="W31" s="283">
        <f t="shared" si="10"/>
        <v>66356.264930000005</v>
      </c>
      <c r="Y31" s="281">
        <f t="shared" si="11"/>
        <v>16.574814919911965</v>
      </c>
      <c r="Z31" s="278">
        <f t="shared" si="12"/>
        <v>69.39543510668743</v>
      </c>
      <c r="AA31" s="279">
        <f t="shared" si="13"/>
        <v>65.773994975376823</v>
      </c>
      <c r="AE31" s="366" t="str">
        <f t="shared" si="3"/>
        <v>178113</v>
      </c>
      <c r="AF31" s="270"/>
      <c r="AG31" s="374"/>
      <c r="AH31" s="375"/>
      <c r="AI31" s="376">
        <f t="shared" si="4"/>
        <v>178113</v>
      </c>
      <c r="AJ31" s="377">
        <f t="shared" si="5"/>
        <v>178113</v>
      </c>
      <c r="AL31" s="370">
        <f t="shared" si="6"/>
        <v>0</v>
      </c>
      <c r="AM31" s="378">
        <f t="shared" si="6"/>
        <v>1879</v>
      </c>
      <c r="AN31" s="379">
        <f t="shared" si="7"/>
        <v>1879</v>
      </c>
      <c r="AO31" s="380">
        <f t="shared" si="8"/>
        <v>1</v>
      </c>
    </row>
    <row r="32" spans="1:41" x14ac:dyDescent="0.2">
      <c r="A32" s="270">
        <v>277</v>
      </c>
      <c r="B32" s="271">
        <v>0.375</v>
      </c>
      <c r="C32" s="272">
        <v>2013</v>
      </c>
      <c r="D32" s="272">
        <v>9</v>
      </c>
      <c r="E32" s="272">
        <v>30</v>
      </c>
      <c r="F32" s="273">
        <v>179992</v>
      </c>
      <c r="G32" s="272">
        <v>0</v>
      </c>
      <c r="H32" s="273">
        <v>35920</v>
      </c>
      <c r="I32" s="272">
        <v>0</v>
      </c>
      <c r="J32" s="272">
        <v>0</v>
      </c>
      <c r="K32" s="272">
        <v>0</v>
      </c>
      <c r="L32" s="274">
        <v>86.839799999999997</v>
      </c>
      <c r="M32" s="273">
        <v>20</v>
      </c>
      <c r="N32" s="275">
        <v>0</v>
      </c>
      <c r="O32" s="276">
        <v>6256</v>
      </c>
      <c r="P32" s="261">
        <f t="shared" si="0"/>
        <v>6256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6256</v>
      </c>
      <c r="W32" s="283">
        <f t="shared" si="10"/>
        <v>220928.57551999998</v>
      </c>
      <c r="Y32" s="281">
        <f t="shared" si="11"/>
        <v>55.184695124517965</v>
      </c>
      <c r="Z32" s="278">
        <f t="shared" si="12"/>
        <v>231.04728154733181</v>
      </c>
      <c r="AA32" s="279">
        <f t="shared" si="13"/>
        <v>218.98994814579959</v>
      </c>
      <c r="AE32" s="366" t="str">
        <f t="shared" si="3"/>
        <v>179992</v>
      </c>
      <c r="AF32" s="270"/>
      <c r="AG32" s="374"/>
      <c r="AH32" s="375"/>
      <c r="AI32" s="376">
        <f t="shared" si="4"/>
        <v>179992</v>
      </c>
      <c r="AJ32" s="377">
        <f t="shared" si="5"/>
        <v>179992</v>
      </c>
      <c r="AL32" s="370">
        <f t="shared" si="6"/>
        <v>0</v>
      </c>
      <c r="AM32" s="378">
        <f t="shared" si="6"/>
        <v>6256</v>
      </c>
      <c r="AN32" s="379">
        <f t="shared" si="7"/>
        <v>6256</v>
      </c>
      <c r="AO32" s="380">
        <f t="shared" si="8"/>
        <v>1</v>
      </c>
    </row>
    <row r="33" spans="1:41" ht="13.5" thickBot="1" x14ac:dyDescent="0.25">
      <c r="A33" s="270">
        <v>277</v>
      </c>
      <c r="B33" s="271">
        <v>0.375</v>
      </c>
      <c r="C33" s="272">
        <v>2013</v>
      </c>
      <c r="D33" s="272">
        <v>10</v>
      </c>
      <c r="E33" s="272">
        <v>1</v>
      </c>
      <c r="F33" s="273">
        <v>186248</v>
      </c>
      <c r="G33" s="272">
        <v>0</v>
      </c>
      <c r="H33" s="273">
        <v>36850</v>
      </c>
      <c r="I33" s="272">
        <v>0</v>
      </c>
      <c r="J33" s="272">
        <v>0</v>
      </c>
      <c r="K33" s="272">
        <v>0</v>
      </c>
      <c r="L33" s="274">
        <v>83.384799999999998</v>
      </c>
      <c r="M33" s="273">
        <v>19.2</v>
      </c>
      <c r="N33" s="275">
        <v>0</v>
      </c>
      <c r="O33" s="276">
        <v>0</v>
      </c>
      <c r="P33" s="261">
        <f t="shared" si="0"/>
        <v>-186248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186248</v>
      </c>
      <c r="AF33" s="270"/>
      <c r="AG33" s="374"/>
      <c r="AH33" s="375"/>
      <c r="AI33" s="376">
        <f t="shared" si="4"/>
        <v>186248</v>
      </c>
      <c r="AJ33" s="377">
        <f t="shared" si="5"/>
        <v>186248</v>
      </c>
      <c r="AL33" s="370">
        <f t="shared" si="6"/>
        <v>0</v>
      </c>
      <c r="AM33" s="381">
        <f t="shared" si="6"/>
        <v>-186248</v>
      </c>
      <c r="AN33" s="379">
        <f t="shared" si="7"/>
        <v>-186248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89.406099999999995</v>
      </c>
      <c r="M36" s="303">
        <f>MAX(M3:M34)</f>
        <v>20</v>
      </c>
      <c r="N36" s="301" t="s">
        <v>29</v>
      </c>
      <c r="O36" s="303">
        <f>SUM(O3:O33)</f>
        <v>165930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165930</v>
      </c>
      <c r="W36" s="307">
        <f>SUM(W3:W33)</f>
        <v>5859763.1930999998</v>
      </c>
      <c r="Y36" s="308">
        <f>SUM(Y3:Y33)</f>
        <v>1455.5383326430517</v>
      </c>
      <c r="Z36" s="309">
        <f>SUM(Z3:Z33)</f>
        <v>6094.0478911099335</v>
      </c>
      <c r="AA36" s="310">
        <f>SUM(AA3:AA33)</f>
        <v>5776.0265463188034</v>
      </c>
      <c r="AF36" s="389" t="s">
        <v>125</v>
      </c>
      <c r="AG36" s="302">
        <f>COUNT(AG3:AG34)</f>
        <v>0</v>
      </c>
      <c r="AJ36" s="390">
        <f>SUM(AJ3:AJ33)</f>
        <v>3554731</v>
      </c>
      <c r="AK36" s="391" t="s">
        <v>93</v>
      </c>
      <c r="AL36" s="392"/>
      <c r="AM36" s="392"/>
      <c r="AN36" s="390">
        <f>SUM(AN3:AN33)</f>
        <v>-20318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84.317664516129028</v>
      </c>
      <c r="M37" s="311">
        <f>AVERAGE(M3:M34)</f>
        <v>18.506451612903231</v>
      </c>
      <c r="N37" s="301" t="s">
        <v>89</v>
      </c>
      <c r="O37" s="312">
        <f>O36*35.31467</f>
        <v>5859763.1930999998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31</v>
      </c>
      <c r="AN37" s="395">
        <f>IFERROR(AN36/SUM(AM3:AM33),"")</f>
        <v>1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82.087599999999995</v>
      </c>
      <c r="M38" s="312">
        <f>MIN(M3:M34)</f>
        <v>15.6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92.749430967741944</v>
      </c>
      <c r="M44" s="319">
        <f>M37*(1+$L$43)</f>
        <v>20.357096774193554</v>
      </c>
    </row>
    <row r="45" spans="1:41" x14ac:dyDescent="0.2">
      <c r="K45" s="318" t="s">
        <v>103</v>
      </c>
      <c r="L45" s="319">
        <f>L37*(1-$L$43)</f>
        <v>75.885898064516127</v>
      </c>
      <c r="M45" s="319">
        <f>M37*(1-$L$43)</f>
        <v>16.655806451612907</v>
      </c>
    </row>
    <row r="47" spans="1:41" x14ac:dyDescent="0.2">
      <c r="A47" s="301" t="s">
        <v>104</v>
      </c>
      <c r="B47" s="430" t="s">
        <v>150</v>
      </c>
    </row>
    <row r="48" spans="1:41" x14ac:dyDescent="0.2">
      <c r="A48" s="301" t="s">
        <v>106</v>
      </c>
      <c r="B48" s="321">
        <v>41199</v>
      </c>
    </row>
  </sheetData>
  <phoneticPr fontId="0" type="noConversion"/>
  <conditionalFormatting sqref="L3:L34">
    <cfRule type="cellIs" dxfId="911" priority="47" stopIfTrue="1" operator="lessThan">
      <formula>$L$45</formula>
    </cfRule>
    <cfRule type="cellIs" dxfId="910" priority="48" stopIfTrue="1" operator="greaterThan">
      <formula>$L$44</formula>
    </cfRule>
  </conditionalFormatting>
  <conditionalFormatting sqref="M3:M34">
    <cfRule type="cellIs" dxfId="909" priority="45" stopIfTrue="1" operator="lessThan">
      <formula>$M$45</formula>
    </cfRule>
    <cfRule type="cellIs" dxfId="908" priority="46" stopIfTrue="1" operator="greaterThan">
      <formula>$M$44</formula>
    </cfRule>
  </conditionalFormatting>
  <conditionalFormatting sqref="O3:O34">
    <cfRule type="cellIs" dxfId="907" priority="44" stopIfTrue="1" operator="lessThan">
      <formula>0</formula>
    </cfRule>
  </conditionalFormatting>
  <conditionalFormatting sqref="O3:O33">
    <cfRule type="cellIs" dxfId="906" priority="43" stopIfTrue="1" operator="lessThan">
      <formula>0</formula>
    </cfRule>
  </conditionalFormatting>
  <conditionalFormatting sqref="O3">
    <cfRule type="cellIs" dxfId="905" priority="42" stopIfTrue="1" operator="notEqual">
      <formula>$P$3</formula>
    </cfRule>
  </conditionalFormatting>
  <conditionalFormatting sqref="O4">
    <cfRule type="cellIs" dxfId="904" priority="41" stopIfTrue="1" operator="notEqual">
      <formula>P$4</formula>
    </cfRule>
  </conditionalFormatting>
  <conditionalFormatting sqref="O5">
    <cfRule type="cellIs" dxfId="903" priority="40" stopIfTrue="1" operator="notEqual">
      <formula>$P$5</formula>
    </cfRule>
  </conditionalFormatting>
  <conditionalFormatting sqref="O6">
    <cfRule type="cellIs" dxfId="902" priority="39" stopIfTrue="1" operator="notEqual">
      <formula>$P$6</formula>
    </cfRule>
  </conditionalFormatting>
  <conditionalFormatting sqref="O7">
    <cfRule type="cellIs" dxfId="901" priority="38" stopIfTrue="1" operator="notEqual">
      <formula>$P$7</formula>
    </cfRule>
  </conditionalFormatting>
  <conditionalFormatting sqref="O8">
    <cfRule type="cellIs" dxfId="900" priority="37" stopIfTrue="1" operator="notEqual">
      <formula>$P$8</formula>
    </cfRule>
  </conditionalFormatting>
  <conditionalFormatting sqref="O9">
    <cfRule type="cellIs" dxfId="899" priority="36" stopIfTrue="1" operator="notEqual">
      <formula>$P$9</formula>
    </cfRule>
  </conditionalFormatting>
  <conditionalFormatting sqref="O10">
    <cfRule type="cellIs" dxfId="898" priority="34" stopIfTrue="1" operator="notEqual">
      <formula>$P$10</formula>
    </cfRule>
    <cfRule type="cellIs" dxfId="897" priority="35" stopIfTrue="1" operator="greaterThan">
      <formula>$P$10</formula>
    </cfRule>
  </conditionalFormatting>
  <conditionalFormatting sqref="O11">
    <cfRule type="cellIs" dxfId="896" priority="32" stopIfTrue="1" operator="notEqual">
      <formula>$P$11</formula>
    </cfRule>
    <cfRule type="cellIs" dxfId="895" priority="33" stopIfTrue="1" operator="greaterThan">
      <formula>$P$11</formula>
    </cfRule>
  </conditionalFormatting>
  <conditionalFormatting sqref="O12">
    <cfRule type="cellIs" dxfId="894" priority="31" stopIfTrue="1" operator="notEqual">
      <formula>$P$12</formula>
    </cfRule>
  </conditionalFormatting>
  <conditionalFormatting sqref="O14">
    <cfRule type="cellIs" dxfId="893" priority="30" stopIfTrue="1" operator="notEqual">
      <formula>$P$14</formula>
    </cfRule>
  </conditionalFormatting>
  <conditionalFormatting sqref="O15">
    <cfRule type="cellIs" dxfId="892" priority="29" stopIfTrue="1" operator="notEqual">
      <formula>$P$15</formula>
    </cfRule>
  </conditionalFormatting>
  <conditionalFormatting sqref="O16">
    <cfRule type="cellIs" dxfId="891" priority="28" stopIfTrue="1" operator="notEqual">
      <formula>$P$16</formula>
    </cfRule>
  </conditionalFormatting>
  <conditionalFormatting sqref="O17">
    <cfRule type="cellIs" dxfId="890" priority="27" stopIfTrue="1" operator="notEqual">
      <formula>$P$17</formula>
    </cfRule>
  </conditionalFormatting>
  <conditionalFormatting sqref="O18">
    <cfRule type="cellIs" dxfId="889" priority="26" stopIfTrue="1" operator="notEqual">
      <formula>$P$18</formula>
    </cfRule>
  </conditionalFormatting>
  <conditionalFormatting sqref="O19">
    <cfRule type="cellIs" dxfId="888" priority="24" stopIfTrue="1" operator="notEqual">
      <formula>$P$19</formula>
    </cfRule>
    <cfRule type="cellIs" dxfId="887" priority="25" stopIfTrue="1" operator="greaterThan">
      <formula>$P$19</formula>
    </cfRule>
  </conditionalFormatting>
  <conditionalFormatting sqref="O20">
    <cfRule type="cellIs" dxfId="886" priority="22" stopIfTrue="1" operator="notEqual">
      <formula>$P$20</formula>
    </cfRule>
    <cfRule type="cellIs" dxfId="885" priority="23" stopIfTrue="1" operator="greaterThan">
      <formula>$P$20</formula>
    </cfRule>
  </conditionalFormatting>
  <conditionalFormatting sqref="O21">
    <cfRule type="cellIs" dxfId="884" priority="21" stopIfTrue="1" operator="notEqual">
      <formula>$P$21</formula>
    </cfRule>
  </conditionalFormatting>
  <conditionalFormatting sqref="O22">
    <cfRule type="cellIs" dxfId="883" priority="20" stopIfTrue="1" operator="notEqual">
      <formula>$P$22</formula>
    </cfRule>
  </conditionalFormatting>
  <conditionalFormatting sqref="O23">
    <cfRule type="cellIs" dxfId="882" priority="19" stopIfTrue="1" operator="notEqual">
      <formula>$P$23</formula>
    </cfRule>
  </conditionalFormatting>
  <conditionalFormatting sqref="O24">
    <cfRule type="cellIs" dxfId="881" priority="17" stopIfTrue="1" operator="notEqual">
      <formula>$P$24</formula>
    </cfRule>
    <cfRule type="cellIs" dxfId="880" priority="18" stopIfTrue="1" operator="greaterThan">
      <formula>$P$24</formula>
    </cfRule>
  </conditionalFormatting>
  <conditionalFormatting sqref="O25">
    <cfRule type="cellIs" dxfId="879" priority="15" stopIfTrue="1" operator="notEqual">
      <formula>$P$25</formula>
    </cfRule>
    <cfRule type="cellIs" dxfId="878" priority="16" stopIfTrue="1" operator="greaterThan">
      <formula>$P$25</formula>
    </cfRule>
  </conditionalFormatting>
  <conditionalFormatting sqref="O26">
    <cfRule type="cellIs" dxfId="877" priority="14" stopIfTrue="1" operator="notEqual">
      <formula>$P$26</formula>
    </cfRule>
  </conditionalFormatting>
  <conditionalFormatting sqref="O27">
    <cfRule type="cellIs" dxfId="876" priority="13" stopIfTrue="1" operator="notEqual">
      <formula>$P$27</formula>
    </cfRule>
  </conditionalFormatting>
  <conditionalFormatting sqref="O28">
    <cfRule type="cellIs" dxfId="875" priority="12" stopIfTrue="1" operator="notEqual">
      <formula>$P$28</formula>
    </cfRule>
  </conditionalFormatting>
  <conditionalFormatting sqref="O29">
    <cfRule type="cellIs" dxfId="874" priority="11" stopIfTrue="1" operator="notEqual">
      <formula>$P$29</formula>
    </cfRule>
  </conditionalFormatting>
  <conditionalFormatting sqref="O30">
    <cfRule type="cellIs" dxfId="873" priority="10" stopIfTrue="1" operator="notEqual">
      <formula>$P$30</formula>
    </cfRule>
  </conditionalFormatting>
  <conditionalFormatting sqref="O31">
    <cfRule type="cellIs" dxfId="872" priority="8" stopIfTrue="1" operator="notEqual">
      <formula>$P$31</formula>
    </cfRule>
    <cfRule type="cellIs" dxfId="871" priority="9" stopIfTrue="1" operator="greaterThan">
      <formula>$P$31</formula>
    </cfRule>
  </conditionalFormatting>
  <conditionalFormatting sqref="O32">
    <cfRule type="cellIs" dxfId="870" priority="6" stopIfTrue="1" operator="notEqual">
      <formula>$P$32</formula>
    </cfRule>
    <cfRule type="cellIs" dxfId="869" priority="7" stopIfTrue="1" operator="greaterThan">
      <formula>$P$32</formula>
    </cfRule>
  </conditionalFormatting>
  <conditionalFormatting sqref="O33">
    <cfRule type="cellIs" dxfId="868" priority="5" stopIfTrue="1" operator="notEqual">
      <formula>$P$33</formula>
    </cfRule>
  </conditionalFormatting>
  <conditionalFormatting sqref="O13">
    <cfRule type="cellIs" dxfId="867" priority="4" stopIfTrue="1" operator="notEqual">
      <formula>$P$13</formula>
    </cfRule>
  </conditionalFormatting>
  <conditionalFormatting sqref="AG3:AG34">
    <cfRule type="cellIs" dxfId="866" priority="3" stopIfTrue="1" operator="notEqual">
      <formula>E3</formula>
    </cfRule>
  </conditionalFormatting>
  <conditionalFormatting sqref="AH3:AH34">
    <cfRule type="cellIs" dxfId="865" priority="2" stopIfTrue="1" operator="notBetween">
      <formula>AI3+$AG$40</formula>
      <formula>AI3-$AG$40</formula>
    </cfRule>
  </conditionalFormatting>
  <conditionalFormatting sqref="AL3:AL33">
    <cfRule type="cellIs" dxfId="86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5" sqref="F25"/>
    </sheetView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320</v>
      </c>
      <c r="B3" s="255">
        <v>0.375</v>
      </c>
      <c r="C3" s="256">
        <v>2013</v>
      </c>
      <c r="D3" s="256">
        <v>9</v>
      </c>
      <c r="E3" s="256">
        <v>1</v>
      </c>
      <c r="F3" s="257">
        <v>91529</v>
      </c>
      <c r="G3" s="256">
        <v>0</v>
      </c>
      <c r="H3" s="257">
        <v>48647</v>
      </c>
      <c r="I3" s="256">
        <v>0</v>
      </c>
      <c r="J3" s="256">
        <v>0</v>
      </c>
      <c r="K3" s="256">
        <v>0</v>
      </c>
      <c r="L3" s="258">
        <v>326.71629999999999</v>
      </c>
      <c r="M3" s="257">
        <v>12.3</v>
      </c>
      <c r="N3" s="259">
        <v>0</v>
      </c>
      <c r="O3" s="260">
        <v>155</v>
      </c>
      <c r="P3" s="261">
        <f>F4-F3</f>
        <v>155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155</v>
      </c>
      <c r="W3" s="266">
        <f>V3*35.31467</f>
        <v>5473.7738499999996</v>
      </c>
      <c r="X3" s="265"/>
      <c r="Y3" s="267">
        <f>V3*R3/1000000</f>
        <v>1.3502758870146985</v>
      </c>
      <c r="Z3" s="268">
        <f>S3*V3/1000000</f>
        <v>5.6533350837531389</v>
      </c>
      <c r="AA3" s="269">
        <f>W3*T3/1000000</f>
        <v>5.3583125867174983</v>
      </c>
      <c r="AE3" s="366" t="str">
        <f>RIGHT(F3,6)</f>
        <v>91529</v>
      </c>
      <c r="AF3" s="254">
        <v>320</v>
      </c>
      <c r="AG3" s="259">
        <v>1</v>
      </c>
      <c r="AH3" s="367">
        <v>91392</v>
      </c>
      <c r="AI3" s="368">
        <f>IFERROR(AE3*1,0)</f>
        <v>91529</v>
      </c>
      <c r="AJ3" s="369">
        <f>(AI3-AH3)</f>
        <v>137</v>
      </c>
      <c r="AL3" s="370">
        <f>AH4-AH3</f>
        <v>-91392</v>
      </c>
      <c r="AM3" s="371">
        <f>AI4-AI3</f>
        <v>155</v>
      </c>
      <c r="AN3" s="372">
        <f>(AM3-AL3)</f>
        <v>91547</v>
      </c>
      <c r="AO3" s="373">
        <f>IFERROR(AN3/AM3,"")</f>
        <v>590.6258064516129</v>
      </c>
    </row>
    <row r="4" spans="1:41" x14ac:dyDescent="0.2">
      <c r="A4" s="270">
        <v>320</v>
      </c>
      <c r="B4" s="271">
        <v>0.375</v>
      </c>
      <c r="C4" s="272">
        <v>2013</v>
      </c>
      <c r="D4" s="272">
        <v>9</v>
      </c>
      <c r="E4" s="272">
        <v>2</v>
      </c>
      <c r="F4" s="273">
        <v>91684</v>
      </c>
      <c r="G4" s="272">
        <v>0</v>
      </c>
      <c r="H4" s="273">
        <v>48653</v>
      </c>
      <c r="I4" s="272">
        <v>0</v>
      </c>
      <c r="J4" s="272">
        <v>0</v>
      </c>
      <c r="K4" s="272">
        <v>0</v>
      </c>
      <c r="L4" s="274">
        <v>327.72910000000002</v>
      </c>
      <c r="M4" s="273">
        <v>6.2</v>
      </c>
      <c r="N4" s="275">
        <v>0</v>
      </c>
      <c r="O4" s="276">
        <v>7149</v>
      </c>
      <c r="P4" s="261">
        <f t="shared" ref="P4:P33" si="0">F5-F4</f>
        <v>7149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7149</v>
      </c>
      <c r="W4" s="280">
        <f>V4*35.31467</f>
        <v>252464.57582999999</v>
      </c>
      <c r="X4" s="265"/>
      <c r="Y4" s="281">
        <f>V4*R4/1000000</f>
        <v>62.521646312371118</v>
      </c>
      <c r="Z4" s="278">
        <f>S4*V4/1000000</f>
        <v>261.76562878063544</v>
      </c>
      <c r="AA4" s="279">
        <f>W4*T4/1000000</f>
        <v>248.10524101007744</v>
      </c>
      <c r="AE4" s="366" t="str">
        <f t="shared" ref="AE4:AE34" si="3">RIGHT(F4,6)</f>
        <v>91684</v>
      </c>
      <c r="AF4" s="270"/>
      <c r="AG4" s="374"/>
      <c r="AH4" s="375"/>
      <c r="AI4" s="376">
        <f t="shared" ref="AI4:AI34" si="4">IFERROR(AE4*1,0)</f>
        <v>91684</v>
      </c>
      <c r="AJ4" s="377">
        <f t="shared" ref="AJ4:AJ34" si="5">(AI4-AH4)</f>
        <v>91684</v>
      </c>
      <c r="AL4" s="370">
        <f t="shared" ref="AL4:AM33" si="6">AH5-AH4</f>
        <v>0</v>
      </c>
      <c r="AM4" s="378">
        <f t="shared" si="6"/>
        <v>7149</v>
      </c>
      <c r="AN4" s="379">
        <f t="shared" ref="AN4:AN33" si="7">(AM4-AL4)</f>
        <v>7149</v>
      </c>
      <c r="AO4" s="380">
        <f t="shared" ref="AO4:AO33" si="8">IFERROR(AN4/AM4,"")</f>
        <v>1</v>
      </c>
    </row>
    <row r="5" spans="1:41" x14ac:dyDescent="0.2">
      <c r="A5" s="270">
        <v>320</v>
      </c>
      <c r="B5" s="271">
        <v>0.375</v>
      </c>
      <c r="C5" s="272">
        <v>2013</v>
      </c>
      <c r="D5" s="272">
        <v>9</v>
      </c>
      <c r="E5" s="272">
        <v>3</v>
      </c>
      <c r="F5" s="273">
        <v>98833</v>
      </c>
      <c r="G5" s="272">
        <v>0</v>
      </c>
      <c r="H5" s="273">
        <v>48956</v>
      </c>
      <c r="I5" s="272">
        <v>0</v>
      </c>
      <c r="J5" s="272">
        <v>0</v>
      </c>
      <c r="K5" s="272">
        <v>0</v>
      </c>
      <c r="L5" s="274">
        <v>320.91329999999999</v>
      </c>
      <c r="M5" s="273">
        <v>297.89999999999998</v>
      </c>
      <c r="N5" s="275">
        <v>0</v>
      </c>
      <c r="O5" s="276">
        <v>7028</v>
      </c>
      <c r="P5" s="261">
        <f t="shared" si="0"/>
        <v>7028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7028</v>
      </c>
      <c r="W5" s="280">
        <f t="shared" ref="W5:W33" si="10">V5*35.31467</f>
        <v>248191.50076</v>
      </c>
      <c r="X5" s="265"/>
      <c r="Y5" s="281">
        <f t="shared" ref="Y5:Y33" si="11">V5*R5/1000000</f>
        <v>61.218591615373938</v>
      </c>
      <c r="Z5" s="278">
        <f t="shared" ref="Z5:Z33" si="12">S5*V5/1000000</f>
        <v>256.30999937524757</v>
      </c>
      <c r="AA5" s="279">
        <f t="shared" ref="AA5:AA33" si="13">W5*T5/1000000</f>
        <v>242.93431671879193</v>
      </c>
      <c r="AE5" s="366" t="str">
        <f t="shared" si="3"/>
        <v>98833</v>
      </c>
      <c r="AF5" s="270"/>
      <c r="AG5" s="374"/>
      <c r="AH5" s="375"/>
      <c r="AI5" s="376">
        <f t="shared" si="4"/>
        <v>98833</v>
      </c>
      <c r="AJ5" s="377">
        <f t="shared" si="5"/>
        <v>98833</v>
      </c>
      <c r="AL5" s="370">
        <f t="shared" si="6"/>
        <v>0</v>
      </c>
      <c r="AM5" s="378">
        <f t="shared" si="6"/>
        <v>7028</v>
      </c>
      <c r="AN5" s="379">
        <f t="shared" si="7"/>
        <v>7028</v>
      </c>
      <c r="AO5" s="380">
        <f t="shared" si="8"/>
        <v>1</v>
      </c>
    </row>
    <row r="6" spans="1:41" x14ac:dyDescent="0.2">
      <c r="A6" s="270">
        <v>320</v>
      </c>
      <c r="B6" s="271">
        <v>0.375</v>
      </c>
      <c r="C6" s="272">
        <v>2013</v>
      </c>
      <c r="D6" s="272">
        <v>9</v>
      </c>
      <c r="E6" s="272">
        <v>4</v>
      </c>
      <c r="F6" s="273">
        <v>105861</v>
      </c>
      <c r="G6" s="272">
        <v>0</v>
      </c>
      <c r="H6" s="273">
        <v>49255</v>
      </c>
      <c r="I6" s="272">
        <v>0</v>
      </c>
      <c r="J6" s="272">
        <v>0</v>
      </c>
      <c r="K6" s="272">
        <v>0</v>
      </c>
      <c r="L6" s="274">
        <v>318.49189999999999</v>
      </c>
      <c r="M6" s="273">
        <v>293.10000000000002</v>
      </c>
      <c r="N6" s="275">
        <v>0</v>
      </c>
      <c r="O6" s="276">
        <v>7935</v>
      </c>
      <c r="P6" s="261">
        <f t="shared" si="0"/>
        <v>7935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7935</v>
      </c>
      <c r="W6" s="280">
        <f t="shared" si="10"/>
        <v>280221.90645000001</v>
      </c>
      <c r="X6" s="265"/>
      <c r="Y6" s="281">
        <f t="shared" si="11"/>
        <v>69.208303219485998</v>
      </c>
      <c r="Z6" s="278">
        <f t="shared" si="12"/>
        <v>289.76132391934402</v>
      </c>
      <c r="AA6" s="279">
        <f t="shared" si="13"/>
        <v>274.6399649231804</v>
      </c>
      <c r="AE6" s="366" t="str">
        <f t="shared" si="3"/>
        <v>105861</v>
      </c>
      <c r="AF6" s="270"/>
      <c r="AG6" s="374"/>
      <c r="AH6" s="375"/>
      <c r="AI6" s="376">
        <f t="shared" si="4"/>
        <v>105861</v>
      </c>
      <c r="AJ6" s="377">
        <f t="shared" si="5"/>
        <v>105861</v>
      </c>
      <c r="AL6" s="370">
        <f t="shared" si="6"/>
        <v>0</v>
      </c>
      <c r="AM6" s="378">
        <f t="shared" si="6"/>
        <v>7935</v>
      </c>
      <c r="AN6" s="379">
        <f t="shared" si="7"/>
        <v>7935</v>
      </c>
      <c r="AO6" s="380">
        <f t="shared" si="8"/>
        <v>1</v>
      </c>
    </row>
    <row r="7" spans="1:41" x14ac:dyDescent="0.2">
      <c r="A7" s="270">
        <v>320</v>
      </c>
      <c r="B7" s="271">
        <v>0.375</v>
      </c>
      <c r="C7" s="272">
        <v>2013</v>
      </c>
      <c r="D7" s="272">
        <v>9</v>
      </c>
      <c r="E7" s="272">
        <v>5</v>
      </c>
      <c r="F7" s="273">
        <v>113796</v>
      </c>
      <c r="G7" s="272">
        <v>0</v>
      </c>
      <c r="H7" s="273">
        <v>49595</v>
      </c>
      <c r="I7" s="272">
        <v>0</v>
      </c>
      <c r="J7" s="272">
        <v>0</v>
      </c>
      <c r="K7" s="272">
        <v>0</v>
      </c>
      <c r="L7" s="274">
        <v>317.27530000000002</v>
      </c>
      <c r="M7" s="273">
        <v>330.8</v>
      </c>
      <c r="N7" s="275">
        <v>0</v>
      </c>
      <c r="O7" s="276">
        <v>7651</v>
      </c>
      <c r="P7" s="261">
        <f t="shared" si="0"/>
        <v>7651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7651</v>
      </c>
      <c r="W7" s="280">
        <f t="shared" si="10"/>
        <v>270192.54016999999</v>
      </c>
      <c r="X7" s="265"/>
      <c r="Y7" s="281">
        <f t="shared" si="11"/>
        <v>66.909142336518784</v>
      </c>
      <c r="Z7" s="278">
        <f t="shared" si="12"/>
        <v>280.13519713453684</v>
      </c>
      <c r="AA7" s="279">
        <f t="shared" si="13"/>
        <v>265.51618302307622</v>
      </c>
      <c r="AE7" s="366" t="str">
        <f t="shared" si="3"/>
        <v>113796</v>
      </c>
      <c r="AF7" s="270"/>
      <c r="AG7" s="374"/>
      <c r="AH7" s="375"/>
      <c r="AI7" s="376">
        <f t="shared" si="4"/>
        <v>113796</v>
      </c>
      <c r="AJ7" s="377">
        <f t="shared" si="5"/>
        <v>113796</v>
      </c>
      <c r="AL7" s="370">
        <f t="shared" si="6"/>
        <v>0</v>
      </c>
      <c r="AM7" s="378">
        <f t="shared" si="6"/>
        <v>7651</v>
      </c>
      <c r="AN7" s="379">
        <f t="shared" si="7"/>
        <v>7651</v>
      </c>
      <c r="AO7" s="380">
        <f t="shared" si="8"/>
        <v>1</v>
      </c>
    </row>
    <row r="8" spans="1:41" x14ac:dyDescent="0.2">
      <c r="A8" s="270">
        <v>320</v>
      </c>
      <c r="B8" s="271">
        <v>0.375</v>
      </c>
      <c r="C8" s="272">
        <v>2013</v>
      </c>
      <c r="D8" s="272">
        <v>9</v>
      </c>
      <c r="E8" s="272">
        <v>6</v>
      </c>
      <c r="F8" s="273">
        <v>121447</v>
      </c>
      <c r="G8" s="272">
        <v>0</v>
      </c>
      <c r="H8" s="273">
        <v>49924</v>
      </c>
      <c r="I8" s="272">
        <v>0</v>
      </c>
      <c r="J8" s="272">
        <v>0</v>
      </c>
      <c r="K8" s="272">
        <v>0</v>
      </c>
      <c r="L8" s="274">
        <v>317.03519999999997</v>
      </c>
      <c r="M8" s="273">
        <v>319</v>
      </c>
      <c r="N8" s="275">
        <v>0</v>
      </c>
      <c r="O8" s="276">
        <v>4115</v>
      </c>
      <c r="P8" s="261">
        <f t="shared" si="0"/>
        <v>4115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4115</v>
      </c>
      <c r="W8" s="280">
        <f t="shared" si="10"/>
        <v>145319.86705</v>
      </c>
      <c r="X8" s="265"/>
      <c r="Y8" s="281">
        <f t="shared" si="11"/>
        <v>35.847417189302234</v>
      </c>
      <c r="Z8" s="278">
        <f t="shared" si="12"/>
        <v>150.08596628817057</v>
      </c>
      <c r="AA8" s="279">
        <f t="shared" si="13"/>
        <v>142.25364503206927</v>
      </c>
      <c r="AE8" s="366" t="str">
        <f t="shared" si="3"/>
        <v>121447</v>
      </c>
      <c r="AF8" s="270"/>
      <c r="AG8" s="374"/>
      <c r="AH8" s="375"/>
      <c r="AI8" s="376">
        <f t="shared" si="4"/>
        <v>121447</v>
      </c>
      <c r="AJ8" s="377">
        <f t="shared" si="5"/>
        <v>121447</v>
      </c>
      <c r="AL8" s="370">
        <f t="shared" si="6"/>
        <v>0</v>
      </c>
      <c r="AM8" s="378">
        <f t="shared" si="6"/>
        <v>4115</v>
      </c>
      <c r="AN8" s="379">
        <f t="shared" si="7"/>
        <v>4115</v>
      </c>
      <c r="AO8" s="380">
        <f t="shared" si="8"/>
        <v>1</v>
      </c>
    </row>
    <row r="9" spans="1:41" x14ac:dyDescent="0.2">
      <c r="A9" s="270">
        <v>320</v>
      </c>
      <c r="B9" s="271">
        <v>0.375</v>
      </c>
      <c r="C9" s="272">
        <v>2013</v>
      </c>
      <c r="D9" s="272">
        <v>9</v>
      </c>
      <c r="E9" s="272">
        <v>7</v>
      </c>
      <c r="F9" s="273">
        <v>125562</v>
      </c>
      <c r="G9" s="272">
        <v>0</v>
      </c>
      <c r="H9" s="273">
        <v>50100</v>
      </c>
      <c r="I9" s="272">
        <v>0</v>
      </c>
      <c r="J9" s="272">
        <v>0</v>
      </c>
      <c r="K9" s="272">
        <v>0</v>
      </c>
      <c r="L9" s="274">
        <v>318.92939999999999</v>
      </c>
      <c r="M9" s="273">
        <v>172.5</v>
      </c>
      <c r="N9" s="275">
        <v>0</v>
      </c>
      <c r="O9" s="276">
        <v>193</v>
      </c>
      <c r="P9" s="261">
        <f t="shared" si="0"/>
        <v>193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193</v>
      </c>
      <c r="W9" s="280">
        <f t="shared" si="10"/>
        <v>6815.7313100000001</v>
      </c>
      <c r="X9" s="265"/>
      <c r="Y9" s="281">
        <f t="shared" si="11"/>
        <v>1.6827243781469909</v>
      </c>
      <c r="Z9" s="278">
        <f t="shared" si="12"/>
        <v>7.0452304264258201</v>
      </c>
      <c r="AA9" s="279">
        <f t="shared" si="13"/>
        <v>6.6775710816668443</v>
      </c>
      <c r="AE9" s="366" t="str">
        <f t="shared" si="3"/>
        <v>125562</v>
      </c>
      <c r="AF9" s="270"/>
      <c r="AG9" s="374"/>
      <c r="AH9" s="375"/>
      <c r="AI9" s="376">
        <f t="shared" si="4"/>
        <v>125562</v>
      </c>
      <c r="AJ9" s="377">
        <f t="shared" si="5"/>
        <v>125562</v>
      </c>
      <c r="AL9" s="370">
        <f t="shared" si="6"/>
        <v>0</v>
      </c>
      <c r="AM9" s="378">
        <f t="shared" si="6"/>
        <v>193</v>
      </c>
      <c r="AN9" s="379">
        <f t="shared" si="7"/>
        <v>193</v>
      </c>
      <c r="AO9" s="380">
        <f t="shared" si="8"/>
        <v>1</v>
      </c>
    </row>
    <row r="10" spans="1:41" x14ac:dyDescent="0.2">
      <c r="A10" s="270">
        <v>320</v>
      </c>
      <c r="B10" s="271">
        <v>0.375</v>
      </c>
      <c r="C10" s="272">
        <v>2013</v>
      </c>
      <c r="D10" s="272">
        <v>9</v>
      </c>
      <c r="E10" s="272">
        <v>8</v>
      </c>
      <c r="F10" s="273">
        <v>125755</v>
      </c>
      <c r="G10" s="272">
        <v>0</v>
      </c>
      <c r="H10" s="273">
        <v>50109</v>
      </c>
      <c r="I10" s="272">
        <v>0</v>
      </c>
      <c r="J10" s="272">
        <v>0</v>
      </c>
      <c r="K10" s="272">
        <v>0</v>
      </c>
      <c r="L10" s="274">
        <v>327.55540000000002</v>
      </c>
      <c r="M10" s="273">
        <v>8.5</v>
      </c>
      <c r="N10" s="275">
        <v>0</v>
      </c>
      <c r="O10" s="276">
        <v>180</v>
      </c>
      <c r="P10" s="261">
        <f t="shared" si="0"/>
        <v>180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180</v>
      </c>
      <c r="W10" s="280">
        <f t="shared" si="10"/>
        <v>6356.6405999999997</v>
      </c>
      <c r="X10" s="265"/>
      <c r="Y10" s="281">
        <f t="shared" si="11"/>
        <v>1.5779685217419175</v>
      </c>
      <c r="Z10" s="278">
        <f t="shared" si="12"/>
        <v>6.6066386068290601</v>
      </c>
      <c r="AA10" s="279">
        <f t="shared" si="13"/>
        <v>6.261867424876618</v>
      </c>
      <c r="AE10" s="366" t="str">
        <f t="shared" si="3"/>
        <v>125755</v>
      </c>
      <c r="AF10" s="270"/>
      <c r="AG10" s="374"/>
      <c r="AH10" s="375"/>
      <c r="AI10" s="376">
        <f t="shared" si="4"/>
        <v>125755</v>
      </c>
      <c r="AJ10" s="377">
        <f t="shared" si="5"/>
        <v>125755</v>
      </c>
      <c r="AL10" s="370">
        <f t="shared" si="6"/>
        <v>0</v>
      </c>
      <c r="AM10" s="378">
        <f t="shared" si="6"/>
        <v>180</v>
      </c>
      <c r="AN10" s="379">
        <f t="shared" si="7"/>
        <v>180</v>
      </c>
      <c r="AO10" s="380">
        <f t="shared" si="8"/>
        <v>1</v>
      </c>
    </row>
    <row r="11" spans="1:41" x14ac:dyDescent="0.2">
      <c r="A11" s="270">
        <v>320</v>
      </c>
      <c r="B11" s="271">
        <v>0.375</v>
      </c>
      <c r="C11" s="272">
        <v>2013</v>
      </c>
      <c r="D11" s="272">
        <v>9</v>
      </c>
      <c r="E11" s="272">
        <v>9</v>
      </c>
      <c r="F11" s="273">
        <v>125935</v>
      </c>
      <c r="G11" s="272">
        <v>0</v>
      </c>
      <c r="H11" s="273">
        <v>50116</v>
      </c>
      <c r="I11" s="272">
        <v>0</v>
      </c>
      <c r="J11" s="272">
        <v>0</v>
      </c>
      <c r="K11" s="272">
        <v>0</v>
      </c>
      <c r="L11" s="274">
        <v>327.83330000000001</v>
      </c>
      <c r="M11" s="273">
        <v>7.2</v>
      </c>
      <c r="N11" s="275">
        <v>0</v>
      </c>
      <c r="O11" s="276">
        <v>7068</v>
      </c>
      <c r="P11" s="261">
        <f t="shared" si="0"/>
        <v>7068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7068</v>
      </c>
      <c r="W11" s="283">
        <f t="shared" si="10"/>
        <v>249604.08755999999</v>
      </c>
      <c r="Y11" s="281">
        <f t="shared" si="11"/>
        <v>61.730940781122534</v>
      </c>
      <c r="Z11" s="278">
        <f t="shared" si="12"/>
        <v>258.45510286240386</v>
      </c>
      <c r="AA11" s="279">
        <f t="shared" si="13"/>
        <v>244.96747676410277</v>
      </c>
      <c r="AE11" s="366" t="str">
        <f t="shared" si="3"/>
        <v>125935</v>
      </c>
      <c r="AF11" s="270"/>
      <c r="AG11" s="374"/>
      <c r="AH11" s="375"/>
      <c r="AI11" s="376">
        <f t="shared" si="4"/>
        <v>125935</v>
      </c>
      <c r="AJ11" s="377">
        <f t="shared" si="5"/>
        <v>125935</v>
      </c>
      <c r="AL11" s="370">
        <f t="shared" si="6"/>
        <v>0</v>
      </c>
      <c r="AM11" s="378">
        <f t="shared" si="6"/>
        <v>7068</v>
      </c>
      <c r="AN11" s="379">
        <f t="shared" si="7"/>
        <v>7068</v>
      </c>
      <c r="AO11" s="380">
        <f t="shared" si="8"/>
        <v>1</v>
      </c>
    </row>
    <row r="12" spans="1:41" x14ac:dyDescent="0.2">
      <c r="A12" s="270">
        <v>320</v>
      </c>
      <c r="B12" s="271">
        <v>0.375</v>
      </c>
      <c r="C12" s="272">
        <v>2013</v>
      </c>
      <c r="D12" s="272">
        <v>9</v>
      </c>
      <c r="E12" s="272">
        <v>10</v>
      </c>
      <c r="F12" s="273">
        <v>133003</v>
      </c>
      <c r="G12" s="272">
        <v>0</v>
      </c>
      <c r="H12" s="273">
        <v>50418</v>
      </c>
      <c r="I12" s="272">
        <v>0</v>
      </c>
      <c r="J12" s="272">
        <v>0</v>
      </c>
      <c r="K12" s="272">
        <v>0</v>
      </c>
      <c r="L12" s="274">
        <v>318.2439</v>
      </c>
      <c r="M12" s="273">
        <v>294.60000000000002</v>
      </c>
      <c r="N12" s="275">
        <v>0</v>
      </c>
      <c r="O12" s="276">
        <v>7322</v>
      </c>
      <c r="P12" s="261">
        <f t="shared" si="0"/>
        <v>7322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7322</v>
      </c>
      <c r="W12" s="283">
        <f t="shared" si="10"/>
        <v>258574.01373999999</v>
      </c>
      <c r="Y12" s="281">
        <f t="shared" si="11"/>
        <v>64.044596966741679</v>
      </c>
      <c r="Z12" s="278">
        <f t="shared" si="12"/>
        <v>268.14191858035406</v>
      </c>
      <c r="AA12" s="279">
        <f t="shared" si="13"/>
        <v>254.14878051096062</v>
      </c>
      <c r="AE12" s="366" t="str">
        <f t="shared" si="3"/>
        <v>133003</v>
      </c>
      <c r="AF12" s="270"/>
      <c r="AG12" s="374"/>
      <c r="AH12" s="375"/>
      <c r="AI12" s="376">
        <f t="shared" si="4"/>
        <v>133003</v>
      </c>
      <c r="AJ12" s="377">
        <f t="shared" si="5"/>
        <v>133003</v>
      </c>
      <c r="AL12" s="370">
        <f t="shared" si="6"/>
        <v>0</v>
      </c>
      <c r="AM12" s="378">
        <f t="shared" si="6"/>
        <v>7322</v>
      </c>
      <c r="AN12" s="379">
        <f t="shared" si="7"/>
        <v>7322</v>
      </c>
      <c r="AO12" s="380">
        <f t="shared" si="8"/>
        <v>1</v>
      </c>
    </row>
    <row r="13" spans="1:41" x14ac:dyDescent="0.2">
      <c r="A13" s="270">
        <v>320</v>
      </c>
      <c r="B13" s="271">
        <v>0.375</v>
      </c>
      <c r="C13" s="272">
        <v>2013</v>
      </c>
      <c r="D13" s="272">
        <v>9</v>
      </c>
      <c r="E13" s="272">
        <v>11</v>
      </c>
      <c r="F13" s="273">
        <v>140325</v>
      </c>
      <c r="G13" s="272">
        <v>0</v>
      </c>
      <c r="H13" s="273">
        <v>50731</v>
      </c>
      <c r="I13" s="272">
        <v>0</v>
      </c>
      <c r="J13" s="272">
        <v>0</v>
      </c>
      <c r="K13" s="272">
        <v>0</v>
      </c>
      <c r="L13" s="274">
        <v>318.08479999999997</v>
      </c>
      <c r="M13" s="273">
        <v>305.3</v>
      </c>
      <c r="N13" s="275">
        <v>0</v>
      </c>
      <c r="O13" s="276">
        <v>7108</v>
      </c>
      <c r="P13" s="261">
        <f t="shared" si="0"/>
        <v>7108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7108</v>
      </c>
      <c r="W13" s="283">
        <f t="shared" si="10"/>
        <v>251016.67436</v>
      </c>
      <c r="Y13" s="281">
        <f t="shared" si="11"/>
        <v>62.102718479966768</v>
      </c>
      <c r="Z13" s="278">
        <f t="shared" si="12"/>
        <v>260.01166173192485</v>
      </c>
      <c r="AA13" s="279">
        <f t="shared" si="13"/>
        <v>246.44280572638041</v>
      </c>
      <c r="AE13" s="366" t="str">
        <f t="shared" si="3"/>
        <v>140325</v>
      </c>
      <c r="AF13" s="270"/>
      <c r="AG13" s="374"/>
      <c r="AH13" s="375"/>
      <c r="AI13" s="376">
        <f t="shared" si="4"/>
        <v>140325</v>
      </c>
      <c r="AJ13" s="377">
        <f t="shared" si="5"/>
        <v>140325</v>
      </c>
      <c r="AL13" s="370">
        <f t="shared" si="6"/>
        <v>0</v>
      </c>
      <c r="AM13" s="378">
        <f t="shared" si="6"/>
        <v>7108</v>
      </c>
      <c r="AN13" s="379">
        <f t="shared" si="7"/>
        <v>7108</v>
      </c>
      <c r="AO13" s="380">
        <f t="shared" si="8"/>
        <v>1</v>
      </c>
    </row>
    <row r="14" spans="1:41" x14ac:dyDescent="0.2">
      <c r="A14" s="270">
        <v>320</v>
      </c>
      <c r="B14" s="271">
        <v>0.375</v>
      </c>
      <c r="C14" s="272">
        <v>2013</v>
      </c>
      <c r="D14" s="272">
        <v>9</v>
      </c>
      <c r="E14" s="272">
        <v>12</v>
      </c>
      <c r="F14" s="273">
        <v>147433</v>
      </c>
      <c r="G14" s="272">
        <v>0</v>
      </c>
      <c r="H14" s="273">
        <v>51035</v>
      </c>
      <c r="I14" s="272">
        <v>0</v>
      </c>
      <c r="J14" s="272">
        <v>0</v>
      </c>
      <c r="K14" s="272">
        <v>0</v>
      </c>
      <c r="L14" s="274">
        <v>317.09350000000001</v>
      </c>
      <c r="M14" s="273">
        <v>296.2</v>
      </c>
      <c r="N14" s="275">
        <v>0</v>
      </c>
      <c r="O14" s="276">
        <v>7370</v>
      </c>
      <c r="P14" s="261">
        <f t="shared" si="0"/>
        <v>7370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7370</v>
      </c>
      <c r="W14" s="283">
        <f t="shared" si="10"/>
        <v>260269.11789999998</v>
      </c>
      <c r="Y14" s="281">
        <f t="shared" si="11"/>
        <v>64.757637410346916</v>
      </c>
      <c r="Z14" s="278">
        <f t="shared" si="12"/>
        <v>271.12727630964048</v>
      </c>
      <c r="AA14" s="279">
        <f t="shared" si="13"/>
        <v>256.97834565431486</v>
      </c>
      <c r="AE14" s="366" t="str">
        <f t="shared" si="3"/>
        <v>147433</v>
      </c>
      <c r="AF14" s="270"/>
      <c r="AG14" s="374"/>
      <c r="AH14" s="375"/>
      <c r="AI14" s="376">
        <f t="shared" si="4"/>
        <v>147433</v>
      </c>
      <c r="AJ14" s="377">
        <f t="shared" si="5"/>
        <v>147433</v>
      </c>
      <c r="AL14" s="370">
        <f t="shared" si="6"/>
        <v>0</v>
      </c>
      <c r="AM14" s="378">
        <f t="shared" si="6"/>
        <v>7370</v>
      </c>
      <c r="AN14" s="379">
        <f t="shared" si="7"/>
        <v>7370</v>
      </c>
      <c r="AO14" s="380">
        <f t="shared" si="8"/>
        <v>1</v>
      </c>
    </row>
    <row r="15" spans="1:41" x14ac:dyDescent="0.2">
      <c r="A15" s="270">
        <v>320</v>
      </c>
      <c r="B15" s="271">
        <v>0.375</v>
      </c>
      <c r="C15" s="272">
        <v>2013</v>
      </c>
      <c r="D15" s="272">
        <v>9</v>
      </c>
      <c r="E15" s="272">
        <v>13</v>
      </c>
      <c r="F15" s="273">
        <v>154803</v>
      </c>
      <c r="G15" s="272">
        <v>0</v>
      </c>
      <c r="H15" s="273">
        <v>51349</v>
      </c>
      <c r="I15" s="272">
        <v>0</v>
      </c>
      <c r="J15" s="272">
        <v>0</v>
      </c>
      <c r="K15" s="272">
        <v>0</v>
      </c>
      <c r="L15" s="274">
        <v>319.41160000000002</v>
      </c>
      <c r="M15" s="273">
        <v>307</v>
      </c>
      <c r="N15" s="275">
        <v>0</v>
      </c>
      <c r="O15" s="276">
        <v>3052</v>
      </c>
      <c r="P15" s="261">
        <f t="shared" si="0"/>
        <v>3052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3052</v>
      </c>
      <c r="W15" s="283">
        <f t="shared" si="10"/>
        <v>107780.37284</v>
      </c>
      <c r="Y15" s="281">
        <f t="shared" si="11"/>
        <v>26.773048414765086</v>
      </c>
      <c r="Z15" s="278">
        <f t="shared" si="12"/>
        <v>112.09339910293848</v>
      </c>
      <c r="AA15" s="279">
        <f t="shared" si="13"/>
        <v>106.24374150885737</v>
      </c>
      <c r="AE15" s="366" t="str">
        <f t="shared" si="3"/>
        <v>154803</v>
      </c>
      <c r="AF15" s="270"/>
      <c r="AG15" s="374"/>
      <c r="AH15" s="375"/>
      <c r="AI15" s="376">
        <f t="shared" si="4"/>
        <v>154803</v>
      </c>
      <c r="AJ15" s="377">
        <f t="shared" si="5"/>
        <v>154803</v>
      </c>
      <c r="AL15" s="370">
        <f t="shared" si="6"/>
        <v>0</v>
      </c>
      <c r="AM15" s="378">
        <f t="shared" si="6"/>
        <v>3052</v>
      </c>
      <c r="AN15" s="379">
        <f t="shared" si="7"/>
        <v>3052</v>
      </c>
      <c r="AO15" s="380">
        <f t="shared" si="8"/>
        <v>1</v>
      </c>
    </row>
    <row r="16" spans="1:41" x14ac:dyDescent="0.2">
      <c r="A16" s="270">
        <v>320</v>
      </c>
      <c r="B16" s="271">
        <v>0.375</v>
      </c>
      <c r="C16" s="272">
        <v>2013</v>
      </c>
      <c r="D16" s="272">
        <v>9</v>
      </c>
      <c r="E16" s="272">
        <v>14</v>
      </c>
      <c r="F16" s="273">
        <v>157855</v>
      </c>
      <c r="G16" s="272">
        <v>0</v>
      </c>
      <c r="H16" s="273">
        <v>51479</v>
      </c>
      <c r="I16" s="272">
        <v>0</v>
      </c>
      <c r="J16" s="272">
        <v>0</v>
      </c>
      <c r="K16" s="272">
        <v>0</v>
      </c>
      <c r="L16" s="274">
        <v>320.9615</v>
      </c>
      <c r="M16" s="273">
        <v>127.9</v>
      </c>
      <c r="N16" s="275">
        <v>0</v>
      </c>
      <c r="O16" s="276">
        <v>812</v>
      </c>
      <c r="P16" s="261">
        <f t="shared" si="0"/>
        <v>812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812</v>
      </c>
      <c r="W16" s="283">
        <f t="shared" si="10"/>
        <v>28675.512040000001</v>
      </c>
      <c r="Y16" s="281">
        <f t="shared" si="11"/>
        <v>7.0354705929182746</v>
      </c>
      <c r="Z16" s="278">
        <f t="shared" si="12"/>
        <v>29.456108278430232</v>
      </c>
      <c r="AA16" s="279">
        <f t="shared" si="13"/>
        <v>27.918924565009615</v>
      </c>
      <c r="AE16" s="366" t="str">
        <f t="shared" si="3"/>
        <v>157855</v>
      </c>
      <c r="AF16" s="270"/>
      <c r="AG16" s="374"/>
      <c r="AH16" s="375"/>
      <c r="AI16" s="376">
        <f t="shared" si="4"/>
        <v>157855</v>
      </c>
      <c r="AJ16" s="377">
        <f t="shared" si="5"/>
        <v>157855</v>
      </c>
      <c r="AL16" s="370">
        <f t="shared" si="6"/>
        <v>0</v>
      </c>
      <c r="AM16" s="378">
        <f t="shared" si="6"/>
        <v>812</v>
      </c>
      <c r="AN16" s="379">
        <f t="shared" si="7"/>
        <v>812</v>
      </c>
      <c r="AO16" s="380">
        <f t="shared" si="8"/>
        <v>1</v>
      </c>
    </row>
    <row r="17" spans="1:41" x14ac:dyDescent="0.2">
      <c r="A17" s="270">
        <v>320</v>
      </c>
      <c r="B17" s="271">
        <v>0.375</v>
      </c>
      <c r="C17" s="272">
        <v>2013</v>
      </c>
      <c r="D17" s="272">
        <v>9</v>
      </c>
      <c r="E17" s="272">
        <v>15</v>
      </c>
      <c r="F17" s="273">
        <v>158667</v>
      </c>
      <c r="G17" s="272">
        <v>0</v>
      </c>
      <c r="H17" s="273">
        <v>51513</v>
      </c>
      <c r="I17" s="272">
        <v>0</v>
      </c>
      <c r="J17" s="272">
        <v>0</v>
      </c>
      <c r="K17" s="272">
        <v>0</v>
      </c>
      <c r="L17" s="274">
        <v>329.17689999999999</v>
      </c>
      <c r="M17" s="273">
        <v>34.299999999999997</v>
      </c>
      <c r="N17" s="275">
        <v>0</v>
      </c>
      <c r="O17" s="276">
        <v>0</v>
      </c>
      <c r="P17" s="261">
        <f t="shared" si="0"/>
        <v>0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0</v>
      </c>
      <c r="W17" s="283">
        <f t="shared" si="10"/>
        <v>0</v>
      </c>
      <c r="Y17" s="281">
        <f t="shared" si="11"/>
        <v>0</v>
      </c>
      <c r="Z17" s="278">
        <f t="shared" si="12"/>
        <v>0</v>
      </c>
      <c r="AA17" s="279">
        <f t="shared" si="13"/>
        <v>0</v>
      </c>
      <c r="AE17" s="366" t="str">
        <f t="shared" si="3"/>
        <v>158667</v>
      </c>
      <c r="AF17" s="270"/>
      <c r="AG17" s="374"/>
      <c r="AH17" s="375"/>
      <c r="AI17" s="376">
        <f t="shared" si="4"/>
        <v>158667</v>
      </c>
      <c r="AJ17" s="377">
        <f t="shared" si="5"/>
        <v>158667</v>
      </c>
      <c r="AL17" s="370">
        <f t="shared" si="6"/>
        <v>0</v>
      </c>
      <c r="AM17" s="378">
        <f t="shared" si="6"/>
        <v>0</v>
      </c>
      <c r="AN17" s="379">
        <f t="shared" si="7"/>
        <v>0</v>
      </c>
      <c r="AO17" s="380" t="str">
        <f t="shared" si="8"/>
        <v/>
      </c>
    </row>
    <row r="18" spans="1:41" x14ac:dyDescent="0.2">
      <c r="A18" s="270">
        <v>320</v>
      </c>
      <c r="B18" s="271">
        <v>0.375</v>
      </c>
      <c r="C18" s="272">
        <v>2013</v>
      </c>
      <c r="D18" s="272">
        <v>9</v>
      </c>
      <c r="E18" s="272">
        <v>16</v>
      </c>
      <c r="F18" s="273">
        <v>158667</v>
      </c>
      <c r="G18" s="272">
        <v>0</v>
      </c>
      <c r="H18" s="273">
        <v>51513</v>
      </c>
      <c r="I18" s="272">
        <v>0</v>
      </c>
      <c r="J18" s="272">
        <v>0</v>
      </c>
      <c r="K18" s="272">
        <v>0</v>
      </c>
      <c r="L18" s="274">
        <v>331.20060000000001</v>
      </c>
      <c r="M18" s="273">
        <v>0</v>
      </c>
      <c r="N18" s="275">
        <v>0</v>
      </c>
      <c r="O18" s="276">
        <v>506</v>
      </c>
      <c r="P18" s="261">
        <f t="shared" si="0"/>
        <v>506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506</v>
      </c>
      <c r="W18" s="283">
        <f t="shared" si="10"/>
        <v>17869.223020000001</v>
      </c>
      <c r="Y18" s="281">
        <f t="shared" si="11"/>
        <v>4.4634679880124821</v>
      </c>
      <c r="Z18" s="278">
        <f t="shared" si="12"/>
        <v>18.68764777221066</v>
      </c>
      <c r="AA18" s="279">
        <f t="shared" si="13"/>
        <v>17.712422276498497</v>
      </c>
      <c r="AE18" s="366" t="str">
        <f t="shared" si="3"/>
        <v>158667</v>
      </c>
      <c r="AF18" s="270"/>
      <c r="AG18" s="374"/>
      <c r="AH18" s="375"/>
      <c r="AI18" s="376">
        <f t="shared" si="4"/>
        <v>158667</v>
      </c>
      <c r="AJ18" s="377">
        <f t="shared" si="5"/>
        <v>158667</v>
      </c>
      <c r="AL18" s="370">
        <f t="shared" si="6"/>
        <v>0</v>
      </c>
      <c r="AM18" s="378">
        <f t="shared" si="6"/>
        <v>506</v>
      </c>
      <c r="AN18" s="379">
        <f t="shared" si="7"/>
        <v>506</v>
      </c>
      <c r="AO18" s="380">
        <f t="shared" si="8"/>
        <v>1</v>
      </c>
    </row>
    <row r="19" spans="1:41" x14ac:dyDescent="0.2">
      <c r="A19" s="270">
        <v>320</v>
      </c>
      <c r="B19" s="271">
        <v>0.375</v>
      </c>
      <c r="C19" s="272">
        <v>2013</v>
      </c>
      <c r="D19" s="272">
        <v>9</v>
      </c>
      <c r="E19" s="272">
        <v>17</v>
      </c>
      <c r="F19" s="273">
        <v>159173</v>
      </c>
      <c r="G19" s="272">
        <v>0</v>
      </c>
      <c r="H19" s="273">
        <v>51534</v>
      </c>
      <c r="I19" s="272">
        <v>0</v>
      </c>
      <c r="J19" s="272">
        <v>0</v>
      </c>
      <c r="K19" s="272">
        <v>0</v>
      </c>
      <c r="L19" s="274">
        <v>329.7296</v>
      </c>
      <c r="M19" s="273">
        <v>21</v>
      </c>
      <c r="N19" s="275">
        <v>0</v>
      </c>
      <c r="O19" s="276">
        <v>4966</v>
      </c>
      <c r="P19" s="261">
        <f t="shared" si="0"/>
        <v>4966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4966</v>
      </c>
      <c r="W19" s="283">
        <f t="shared" si="10"/>
        <v>175372.65122</v>
      </c>
      <c r="Y19" s="281">
        <f t="shared" si="11"/>
        <v>43.805498079980211</v>
      </c>
      <c r="Z19" s="278">
        <f t="shared" si="12"/>
        <v>183.40485936126115</v>
      </c>
      <c r="AA19" s="279">
        <f t="shared" si="13"/>
        <v>173.83377277686074</v>
      </c>
      <c r="AE19" s="366" t="str">
        <f t="shared" si="3"/>
        <v>159173</v>
      </c>
      <c r="AF19" s="270"/>
      <c r="AG19" s="374"/>
      <c r="AH19" s="375"/>
      <c r="AI19" s="376">
        <f t="shared" si="4"/>
        <v>159173</v>
      </c>
      <c r="AJ19" s="377">
        <f t="shared" si="5"/>
        <v>159173</v>
      </c>
      <c r="AL19" s="370">
        <f t="shared" si="6"/>
        <v>0</v>
      </c>
      <c r="AM19" s="378">
        <f t="shared" si="6"/>
        <v>4966</v>
      </c>
      <c r="AN19" s="379">
        <f t="shared" si="7"/>
        <v>4966</v>
      </c>
      <c r="AO19" s="380">
        <f t="shared" si="8"/>
        <v>1</v>
      </c>
    </row>
    <row r="20" spans="1:41" x14ac:dyDescent="0.2">
      <c r="A20" s="270">
        <v>320</v>
      </c>
      <c r="B20" s="271">
        <v>0.375</v>
      </c>
      <c r="C20" s="272">
        <v>2013</v>
      </c>
      <c r="D20" s="272">
        <v>9</v>
      </c>
      <c r="E20" s="272">
        <v>18</v>
      </c>
      <c r="F20" s="273">
        <v>164139</v>
      </c>
      <c r="G20" s="272">
        <v>0</v>
      </c>
      <c r="H20" s="273">
        <v>51744</v>
      </c>
      <c r="I20" s="272">
        <v>0</v>
      </c>
      <c r="J20" s="272">
        <v>0</v>
      </c>
      <c r="K20" s="272">
        <v>0</v>
      </c>
      <c r="L20" s="274">
        <v>321.0566</v>
      </c>
      <c r="M20" s="273">
        <v>207.4</v>
      </c>
      <c r="N20" s="275">
        <v>0</v>
      </c>
      <c r="O20" s="276">
        <v>7558</v>
      </c>
      <c r="P20" s="261">
        <f t="shared" si="0"/>
        <v>7558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7558</v>
      </c>
      <c r="W20" s="283">
        <f t="shared" si="10"/>
        <v>266908.27585999999</v>
      </c>
      <c r="Y20" s="281">
        <f t="shared" si="11"/>
        <v>66.669745164818849</v>
      </c>
      <c r="Z20" s="278">
        <f t="shared" si="12"/>
        <v>279.13288905606362</v>
      </c>
      <c r="AA20" s="279">
        <f t="shared" si="13"/>
        <v>264.56618096003086</v>
      </c>
      <c r="AE20" s="366" t="str">
        <f t="shared" si="3"/>
        <v>164139</v>
      </c>
      <c r="AF20" s="270"/>
      <c r="AG20" s="374"/>
      <c r="AH20" s="375"/>
      <c r="AI20" s="376">
        <f t="shared" si="4"/>
        <v>164139</v>
      </c>
      <c r="AJ20" s="377">
        <f t="shared" si="5"/>
        <v>164139</v>
      </c>
      <c r="AL20" s="370">
        <f t="shared" si="6"/>
        <v>0</v>
      </c>
      <c r="AM20" s="378">
        <f t="shared" si="6"/>
        <v>7558</v>
      </c>
      <c r="AN20" s="379">
        <f t="shared" si="7"/>
        <v>7558</v>
      </c>
      <c r="AO20" s="380">
        <f t="shared" si="8"/>
        <v>1</v>
      </c>
    </row>
    <row r="21" spans="1:41" x14ac:dyDescent="0.2">
      <c r="A21" s="270">
        <v>320</v>
      </c>
      <c r="B21" s="271">
        <v>0.375</v>
      </c>
      <c r="C21" s="272">
        <v>2013</v>
      </c>
      <c r="D21" s="272">
        <v>9</v>
      </c>
      <c r="E21" s="272">
        <v>19</v>
      </c>
      <c r="F21" s="273">
        <v>171697</v>
      </c>
      <c r="G21" s="272">
        <v>0</v>
      </c>
      <c r="H21" s="273">
        <v>52064</v>
      </c>
      <c r="I21" s="272">
        <v>0</v>
      </c>
      <c r="J21" s="272">
        <v>0</v>
      </c>
      <c r="K21" s="272">
        <v>0</v>
      </c>
      <c r="L21" s="274">
        <v>320.17989999999998</v>
      </c>
      <c r="M21" s="273">
        <v>315.2</v>
      </c>
      <c r="N21" s="275">
        <v>0</v>
      </c>
      <c r="O21" s="276">
        <v>7138</v>
      </c>
      <c r="P21" s="261">
        <f t="shared" si="0"/>
        <v>7138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7138</v>
      </c>
      <c r="W21" s="283">
        <f t="shared" si="10"/>
        <v>252076.11445999998</v>
      </c>
      <c r="Y21" s="281">
        <f t="shared" si="11"/>
        <v>62.964890313108889</v>
      </c>
      <c r="Z21" s="278">
        <f t="shared" si="12"/>
        <v>263.62140276292433</v>
      </c>
      <c r="AA21" s="279">
        <f t="shared" si="13"/>
        <v>249.86417037479495</v>
      </c>
      <c r="AE21" s="366" t="str">
        <f t="shared" si="3"/>
        <v>171697</v>
      </c>
      <c r="AF21" s="270"/>
      <c r="AG21" s="374"/>
      <c r="AH21" s="375"/>
      <c r="AI21" s="376">
        <f t="shared" si="4"/>
        <v>171697</v>
      </c>
      <c r="AJ21" s="377">
        <f t="shared" si="5"/>
        <v>171697</v>
      </c>
      <c r="AL21" s="370">
        <f t="shared" si="6"/>
        <v>0</v>
      </c>
      <c r="AM21" s="378">
        <f t="shared" si="6"/>
        <v>7138</v>
      </c>
      <c r="AN21" s="379">
        <f t="shared" si="7"/>
        <v>7138</v>
      </c>
      <c r="AO21" s="380">
        <f t="shared" si="8"/>
        <v>1</v>
      </c>
    </row>
    <row r="22" spans="1:41" x14ac:dyDescent="0.2">
      <c r="A22" s="270">
        <v>320</v>
      </c>
      <c r="B22" s="271">
        <v>0.375</v>
      </c>
      <c r="C22" s="272">
        <v>2013</v>
      </c>
      <c r="D22" s="272">
        <v>9</v>
      </c>
      <c r="E22" s="272">
        <v>20</v>
      </c>
      <c r="F22" s="273">
        <v>178835</v>
      </c>
      <c r="G22" s="272">
        <v>0</v>
      </c>
      <c r="H22" s="273">
        <v>52369</v>
      </c>
      <c r="I22" s="272">
        <v>0</v>
      </c>
      <c r="J22" s="272">
        <v>0</v>
      </c>
      <c r="K22" s="272">
        <v>0</v>
      </c>
      <c r="L22" s="274">
        <v>319.17439999999999</v>
      </c>
      <c r="M22" s="273">
        <v>297.5</v>
      </c>
      <c r="N22" s="275">
        <v>0</v>
      </c>
      <c r="O22" s="276">
        <v>2778</v>
      </c>
      <c r="P22" s="261">
        <f t="shared" si="0"/>
        <v>2778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2778</v>
      </c>
      <c r="W22" s="283">
        <f t="shared" si="10"/>
        <v>98104.153259999992</v>
      </c>
      <c r="Y22" s="281">
        <f t="shared" si="11"/>
        <v>24.504968519167345</v>
      </c>
      <c r="Z22" s="278">
        <f t="shared" si="12"/>
        <v>102.59740219604984</v>
      </c>
      <c r="AA22" s="279">
        <f t="shared" si="13"/>
        <v>97.243298585203206</v>
      </c>
      <c r="AE22" s="366" t="str">
        <f t="shared" si="3"/>
        <v>178835</v>
      </c>
      <c r="AF22" s="270"/>
      <c r="AG22" s="374"/>
      <c r="AH22" s="375"/>
      <c r="AI22" s="376">
        <f t="shared" si="4"/>
        <v>178835</v>
      </c>
      <c r="AJ22" s="377">
        <f t="shared" si="5"/>
        <v>178835</v>
      </c>
      <c r="AL22" s="370">
        <f t="shared" si="6"/>
        <v>179618</v>
      </c>
      <c r="AM22" s="378">
        <f t="shared" si="6"/>
        <v>2778</v>
      </c>
      <c r="AN22" s="379">
        <f t="shared" si="7"/>
        <v>-176840</v>
      </c>
      <c r="AO22" s="380">
        <f t="shared" si="8"/>
        <v>-63.65730741540677</v>
      </c>
    </row>
    <row r="23" spans="1:41" x14ac:dyDescent="0.2">
      <c r="A23" s="270">
        <v>320</v>
      </c>
      <c r="B23" s="271">
        <v>0.375</v>
      </c>
      <c r="C23" s="272">
        <v>2013</v>
      </c>
      <c r="D23" s="272">
        <v>9</v>
      </c>
      <c r="E23" s="272">
        <v>21</v>
      </c>
      <c r="F23" s="273">
        <v>181613</v>
      </c>
      <c r="G23" s="272">
        <v>0</v>
      </c>
      <c r="H23" s="273">
        <v>52488</v>
      </c>
      <c r="I23" s="272">
        <v>0</v>
      </c>
      <c r="J23" s="272">
        <v>0</v>
      </c>
      <c r="K23" s="272">
        <v>0</v>
      </c>
      <c r="L23" s="274">
        <v>321.37209999999999</v>
      </c>
      <c r="M23" s="273">
        <v>116</v>
      </c>
      <c r="N23" s="275">
        <v>0</v>
      </c>
      <c r="O23" s="276">
        <v>118</v>
      </c>
      <c r="P23" s="261">
        <f t="shared" si="0"/>
        <v>118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118</v>
      </c>
      <c r="W23" s="283">
        <f t="shared" si="10"/>
        <v>4167.1310599999997</v>
      </c>
      <c r="Y23" s="281">
        <f t="shared" si="11"/>
        <v>1.040887791670895</v>
      </c>
      <c r="Z23" s="278">
        <f t="shared" si="12"/>
        <v>4.3579890061677045</v>
      </c>
      <c r="AA23" s="279">
        <f t="shared" si="13"/>
        <v>4.1305648787091354</v>
      </c>
      <c r="AE23" s="366" t="str">
        <f t="shared" si="3"/>
        <v>181613</v>
      </c>
      <c r="AF23" s="270">
        <v>320</v>
      </c>
      <c r="AG23" s="374">
        <v>21</v>
      </c>
      <c r="AH23" s="375">
        <v>179618</v>
      </c>
      <c r="AI23" s="376">
        <f t="shared" si="4"/>
        <v>181613</v>
      </c>
      <c r="AJ23" s="377">
        <f t="shared" si="5"/>
        <v>1995</v>
      </c>
      <c r="AL23" s="370">
        <f t="shared" si="6"/>
        <v>41510</v>
      </c>
      <c r="AM23" s="378">
        <f t="shared" si="6"/>
        <v>118</v>
      </c>
      <c r="AN23" s="379">
        <f t="shared" si="7"/>
        <v>-41392</v>
      </c>
      <c r="AO23" s="380">
        <f t="shared" si="8"/>
        <v>-350.77966101694915</v>
      </c>
    </row>
    <row r="24" spans="1:41" x14ac:dyDescent="0.2">
      <c r="A24" s="270">
        <v>320</v>
      </c>
      <c r="B24" s="271">
        <v>0.375</v>
      </c>
      <c r="C24" s="272">
        <v>2013</v>
      </c>
      <c r="D24" s="272">
        <v>9</v>
      </c>
      <c r="E24" s="272">
        <v>22</v>
      </c>
      <c r="F24" s="273">
        <v>181731</v>
      </c>
      <c r="G24" s="272">
        <v>0</v>
      </c>
      <c r="H24" s="273">
        <v>52493</v>
      </c>
      <c r="I24" s="272">
        <v>0</v>
      </c>
      <c r="J24" s="272">
        <v>0</v>
      </c>
      <c r="K24" s="272">
        <v>0</v>
      </c>
      <c r="L24" s="274">
        <v>326.36430000000001</v>
      </c>
      <c r="M24" s="273">
        <v>5.0999999999999996</v>
      </c>
      <c r="N24" s="275">
        <v>0</v>
      </c>
      <c r="O24" s="276">
        <v>3100</v>
      </c>
      <c r="P24" s="261">
        <f t="shared" si="0"/>
        <v>3100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3100</v>
      </c>
      <c r="W24" s="283">
        <f t="shared" si="10"/>
        <v>109475.477</v>
      </c>
      <c r="Y24" s="281">
        <f t="shared" si="11"/>
        <v>27.345357238811648</v>
      </c>
      <c r="Z24" s="278">
        <f t="shared" si="12"/>
        <v>114.48954168745662</v>
      </c>
      <c r="AA24" s="279">
        <f t="shared" si="13"/>
        <v>108.51484003388407</v>
      </c>
      <c r="AE24" s="366" t="str">
        <f t="shared" si="3"/>
        <v>181731</v>
      </c>
      <c r="AF24" s="270">
        <v>320</v>
      </c>
      <c r="AG24" s="374">
        <v>1</v>
      </c>
      <c r="AH24" s="375">
        <v>221128</v>
      </c>
      <c r="AI24" s="376">
        <f t="shared" si="4"/>
        <v>181731</v>
      </c>
      <c r="AJ24" s="377">
        <f t="shared" si="5"/>
        <v>-39397</v>
      </c>
      <c r="AL24" s="370">
        <f t="shared" si="6"/>
        <v>-39398</v>
      </c>
      <c r="AM24" s="378">
        <f t="shared" si="6"/>
        <v>3100</v>
      </c>
      <c r="AN24" s="379">
        <f t="shared" si="7"/>
        <v>42498</v>
      </c>
      <c r="AO24" s="380">
        <f t="shared" si="8"/>
        <v>13.709032258064516</v>
      </c>
    </row>
    <row r="25" spans="1:41" x14ac:dyDescent="0.2">
      <c r="A25" s="270">
        <v>320</v>
      </c>
      <c r="B25" s="271">
        <v>0.375</v>
      </c>
      <c r="C25" s="272">
        <v>2013</v>
      </c>
      <c r="D25" s="272">
        <v>9</v>
      </c>
      <c r="E25" s="272">
        <v>23</v>
      </c>
      <c r="F25" s="273">
        <v>184831</v>
      </c>
      <c r="G25" s="272">
        <v>0</v>
      </c>
      <c r="H25" s="273">
        <v>52622</v>
      </c>
      <c r="I25" s="272">
        <v>0</v>
      </c>
      <c r="J25" s="272">
        <v>0</v>
      </c>
      <c r="K25" s="272">
        <v>0</v>
      </c>
      <c r="L25" s="274">
        <v>325.8143</v>
      </c>
      <c r="M25" s="273">
        <v>129</v>
      </c>
      <c r="N25" s="275">
        <v>0</v>
      </c>
      <c r="O25" s="276">
        <v>7559</v>
      </c>
      <c r="P25" s="261">
        <f t="shared" si="0"/>
        <v>7559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7559</v>
      </c>
      <c r="W25" s="283">
        <f t="shared" si="10"/>
        <v>266943.59052999999</v>
      </c>
      <c r="Y25" s="281">
        <f t="shared" si="11"/>
        <v>66.678566247799125</v>
      </c>
      <c r="Z25" s="278">
        <f t="shared" si="12"/>
        <v>279.16982116628537</v>
      </c>
      <c r="AA25" s="279">
        <f t="shared" si="13"/>
        <v>264.60118574713857</v>
      </c>
      <c r="AE25" s="366" t="str">
        <f t="shared" si="3"/>
        <v>184831</v>
      </c>
      <c r="AF25" s="270">
        <v>320</v>
      </c>
      <c r="AG25" s="374">
        <v>23</v>
      </c>
      <c r="AH25" s="375">
        <v>181730</v>
      </c>
      <c r="AI25" s="376">
        <f t="shared" si="4"/>
        <v>184831</v>
      </c>
      <c r="AJ25" s="377">
        <f t="shared" si="5"/>
        <v>3101</v>
      </c>
      <c r="AL25" s="370">
        <f t="shared" si="6"/>
        <v>4077</v>
      </c>
      <c r="AM25" s="378">
        <f t="shared" si="6"/>
        <v>7559</v>
      </c>
      <c r="AN25" s="379">
        <f t="shared" si="7"/>
        <v>3482</v>
      </c>
      <c r="AO25" s="380">
        <f t="shared" si="8"/>
        <v>0.46064294218812013</v>
      </c>
    </row>
    <row r="26" spans="1:41" x14ac:dyDescent="0.2">
      <c r="A26" s="270">
        <v>320</v>
      </c>
      <c r="B26" s="271">
        <v>0.375</v>
      </c>
      <c r="C26" s="272">
        <v>2013</v>
      </c>
      <c r="D26" s="272">
        <v>9</v>
      </c>
      <c r="E26" s="272">
        <v>24</v>
      </c>
      <c r="F26" s="273">
        <v>192390</v>
      </c>
      <c r="G26" s="272">
        <v>0</v>
      </c>
      <c r="H26" s="273">
        <v>52944</v>
      </c>
      <c r="I26" s="272">
        <v>0</v>
      </c>
      <c r="J26" s="272">
        <v>0</v>
      </c>
      <c r="K26" s="272">
        <v>0</v>
      </c>
      <c r="L26" s="274">
        <v>319.822</v>
      </c>
      <c r="M26" s="273">
        <v>315</v>
      </c>
      <c r="N26" s="275">
        <v>0</v>
      </c>
      <c r="O26" s="276">
        <v>7668</v>
      </c>
      <c r="P26" s="261">
        <f t="shared" si="0"/>
        <v>7668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7668</v>
      </c>
      <c r="W26" s="283">
        <f t="shared" si="10"/>
        <v>270792.88955999998</v>
      </c>
      <c r="Y26" s="281">
        <f t="shared" si="11"/>
        <v>67.640064292647665</v>
      </c>
      <c r="Z26" s="278">
        <f t="shared" si="12"/>
        <v>283.19542118045723</v>
      </c>
      <c r="AA26" s="279">
        <f t="shared" si="13"/>
        <v>268.4167075418784</v>
      </c>
      <c r="AE26" s="366" t="str">
        <f t="shared" si="3"/>
        <v>192390</v>
      </c>
      <c r="AF26" s="270">
        <v>320</v>
      </c>
      <c r="AG26" s="374">
        <v>24</v>
      </c>
      <c r="AH26" s="375">
        <v>185807</v>
      </c>
      <c r="AI26" s="376">
        <f t="shared" si="4"/>
        <v>192390</v>
      </c>
      <c r="AJ26" s="377">
        <f t="shared" si="5"/>
        <v>6583</v>
      </c>
      <c r="AL26" s="370">
        <f t="shared" si="6"/>
        <v>7456</v>
      </c>
      <c r="AM26" s="378">
        <f t="shared" si="6"/>
        <v>7668</v>
      </c>
      <c r="AN26" s="379">
        <f t="shared" si="7"/>
        <v>212</v>
      </c>
      <c r="AO26" s="380">
        <f t="shared" si="8"/>
        <v>2.7647365675534691E-2</v>
      </c>
    </row>
    <row r="27" spans="1:41" x14ac:dyDescent="0.2">
      <c r="A27" s="270">
        <v>320</v>
      </c>
      <c r="B27" s="271">
        <v>0.375</v>
      </c>
      <c r="C27" s="272">
        <v>2013</v>
      </c>
      <c r="D27" s="272">
        <v>9</v>
      </c>
      <c r="E27" s="272">
        <v>25</v>
      </c>
      <c r="F27" s="273">
        <v>200058</v>
      </c>
      <c r="G27" s="272">
        <v>0</v>
      </c>
      <c r="H27" s="273">
        <v>53271</v>
      </c>
      <c r="I27" s="272">
        <v>0</v>
      </c>
      <c r="J27" s="272">
        <v>0</v>
      </c>
      <c r="K27" s="272">
        <v>0</v>
      </c>
      <c r="L27" s="274">
        <v>318.99149999999997</v>
      </c>
      <c r="M27" s="273">
        <v>319.60000000000002</v>
      </c>
      <c r="N27" s="275">
        <v>0</v>
      </c>
      <c r="O27" s="276">
        <v>7385</v>
      </c>
      <c r="P27" s="261">
        <f t="shared" si="0"/>
        <v>7385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7385</v>
      </c>
      <c r="W27" s="283">
        <f t="shared" si="10"/>
        <v>260798.83794999999</v>
      </c>
      <c r="Y27" s="281">
        <f t="shared" si="11"/>
        <v>65.143697809233558</v>
      </c>
      <c r="Z27" s="278">
        <f t="shared" si="12"/>
        <v>272.74363398769907</v>
      </c>
      <c r="AA27" s="279">
        <f t="shared" si="13"/>
        <v>258.51035279039797</v>
      </c>
      <c r="AE27" s="366" t="str">
        <f t="shared" si="3"/>
        <v>200058</v>
      </c>
      <c r="AF27" s="270">
        <v>320</v>
      </c>
      <c r="AG27" s="374">
        <v>25</v>
      </c>
      <c r="AH27" s="375">
        <v>193263</v>
      </c>
      <c r="AI27" s="376">
        <f t="shared" si="4"/>
        <v>200058</v>
      </c>
      <c r="AJ27" s="377">
        <f t="shared" si="5"/>
        <v>6795</v>
      </c>
      <c r="AL27" s="370">
        <f t="shared" si="6"/>
        <v>7705</v>
      </c>
      <c r="AM27" s="378">
        <f t="shared" si="6"/>
        <v>7385</v>
      </c>
      <c r="AN27" s="379">
        <f t="shared" si="7"/>
        <v>-320</v>
      </c>
      <c r="AO27" s="380">
        <f t="shared" si="8"/>
        <v>-4.3331076506431955E-2</v>
      </c>
    </row>
    <row r="28" spans="1:41" x14ac:dyDescent="0.2">
      <c r="A28" s="270">
        <v>320</v>
      </c>
      <c r="B28" s="271">
        <v>0.375</v>
      </c>
      <c r="C28" s="272">
        <v>2013</v>
      </c>
      <c r="D28" s="272">
        <v>9</v>
      </c>
      <c r="E28" s="272">
        <v>26</v>
      </c>
      <c r="F28" s="273">
        <v>207443</v>
      </c>
      <c r="G28" s="272">
        <v>0</v>
      </c>
      <c r="H28" s="273">
        <v>53584</v>
      </c>
      <c r="I28" s="272">
        <v>0</v>
      </c>
      <c r="J28" s="272">
        <v>0</v>
      </c>
      <c r="K28" s="272">
        <v>0</v>
      </c>
      <c r="L28" s="274">
        <v>320.05040000000002</v>
      </c>
      <c r="M28" s="273">
        <v>307.8</v>
      </c>
      <c r="N28" s="275">
        <v>0</v>
      </c>
      <c r="O28" s="276">
        <v>7159</v>
      </c>
      <c r="P28" s="261">
        <f t="shared" si="0"/>
        <v>7159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7159</v>
      </c>
      <c r="W28" s="283">
        <f t="shared" si="10"/>
        <v>252817.72253</v>
      </c>
      <c r="Y28" s="281">
        <f t="shared" si="11"/>
        <v>63.15013305569439</v>
      </c>
      <c r="Z28" s="278">
        <f t="shared" si="12"/>
        <v>264.39697707758131</v>
      </c>
      <c r="AA28" s="279">
        <f t="shared" si="13"/>
        <v>250.59927090405679</v>
      </c>
      <c r="AE28" s="366" t="str">
        <f t="shared" si="3"/>
        <v>207443</v>
      </c>
      <c r="AF28" s="270">
        <v>320</v>
      </c>
      <c r="AG28" s="374">
        <v>26</v>
      </c>
      <c r="AH28" s="375">
        <v>200968</v>
      </c>
      <c r="AI28" s="376">
        <f t="shared" si="4"/>
        <v>207443</v>
      </c>
      <c r="AJ28" s="377">
        <f t="shared" si="5"/>
        <v>6475</v>
      </c>
      <c r="AL28" s="370">
        <f t="shared" si="6"/>
        <v>7400</v>
      </c>
      <c r="AM28" s="378">
        <f t="shared" si="6"/>
        <v>7159</v>
      </c>
      <c r="AN28" s="379">
        <f t="shared" si="7"/>
        <v>-241</v>
      </c>
      <c r="AO28" s="380">
        <f t="shared" si="8"/>
        <v>-3.3663919541835452E-2</v>
      </c>
    </row>
    <row r="29" spans="1:41" x14ac:dyDescent="0.2">
      <c r="A29" s="270">
        <v>320</v>
      </c>
      <c r="B29" s="271">
        <v>0.375</v>
      </c>
      <c r="C29" s="272">
        <v>2013</v>
      </c>
      <c r="D29" s="272">
        <v>9</v>
      </c>
      <c r="E29" s="272">
        <v>27</v>
      </c>
      <c r="F29" s="273">
        <v>214602</v>
      </c>
      <c r="G29" s="272">
        <v>0</v>
      </c>
      <c r="H29" s="273">
        <v>53888</v>
      </c>
      <c r="I29" s="272">
        <v>0</v>
      </c>
      <c r="J29" s="272">
        <v>0</v>
      </c>
      <c r="K29" s="272">
        <v>0</v>
      </c>
      <c r="L29" s="274">
        <v>320.23360000000002</v>
      </c>
      <c r="M29" s="273">
        <v>298.5</v>
      </c>
      <c r="N29" s="275">
        <v>0</v>
      </c>
      <c r="O29" s="276">
        <v>5093</v>
      </c>
      <c r="P29" s="261">
        <f t="shared" si="0"/>
        <v>5093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5093</v>
      </c>
      <c r="W29" s="283">
        <f t="shared" si="10"/>
        <v>179857.61431</v>
      </c>
      <c r="Y29" s="281">
        <f t="shared" si="11"/>
        <v>44.925775618473466</v>
      </c>
      <c r="Z29" s="278">
        <f t="shared" si="12"/>
        <v>188.09523735942471</v>
      </c>
      <c r="AA29" s="279">
        <f t="shared" si="13"/>
        <v>178.27938073953919</v>
      </c>
      <c r="AE29" s="366" t="str">
        <f t="shared" si="3"/>
        <v>214602</v>
      </c>
      <c r="AF29" s="270">
        <v>320</v>
      </c>
      <c r="AG29" s="374">
        <v>27</v>
      </c>
      <c r="AH29" s="375">
        <v>208368</v>
      </c>
      <c r="AI29" s="376">
        <f t="shared" si="4"/>
        <v>214602</v>
      </c>
      <c r="AJ29" s="377">
        <f t="shared" si="5"/>
        <v>6234</v>
      </c>
      <c r="AL29" s="370">
        <f t="shared" si="6"/>
        <v>7092</v>
      </c>
      <c r="AM29" s="378">
        <f t="shared" si="6"/>
        <v>5093</v>
      </c>
      <c r="AN29" s="379">
        <f t="shared" si="7"/>
        <v>-1999</v>
      </c>
      <c r="AO29" s="380">
        <f t="shared" si="8"/>
        <v>-0.39249950913017867</v>
      </c>
    </row>
    <row r="30" spans="1:41" x14ac:dyDescent="0.2">
      <c r="A30" s="270">
        <v>320</v>
      </c>
      <c r="B30" s="271">
        <v>0.375</v>
      </c>
      <c r="C30" s="272">
        <v>2013</v>
      </c>
      <c r="D30" s="272">
        <v>9</v>
      </c>
      <c r="E30" s="272">
        <v>28</v>
      </c>
      <c r="F30" s="273">
        <v>219695</v>
      </c>
      <c r="G30" s="272">
        <v>0</v>
      </c>
      <c r="H30" s="273">
        <v>54103</v>
      </c>
      <c r="I30" s="272">
        <v>0</v>
      </c>
      <c r="J30" s="272">
        <v>0</v>
      </c>
      <c r="K30" s="272">
        <v>0</v>
      </c>
      <c r="L30" s="274">
        <v>321.83870000000002</v>
      </c>
      <c r="M30" s="273">
        <v>212.5</v>
      </c>
      <c r="N30" s="275">
        <v>0</v>
      </c>
      <c r="O30" s="276">
        <v>231</v>
      </c>
      <c r="P30" s="261">
        <f t="shared" si="0"/>
        <v>231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231</v>
      </c>
      <c r="W30" s="283">
        <f t="shared" si="10"/>
        <v>8157.6887699999997</v>
      </c>
      <c r="Y30" s="281">
        <f t="shared" si="11"/>
        <v>2.037670168440481</v>
      </c>
      <c r="Z30" s="278">
        <f t="shared" si="12"/>
        <v>8.5313174612266067</v>
      </c>
      <c r="AA30" s="279">
        <f t="shared" si="13"/>
        <v>8.0861058218797481</v>
      </c>
      <c r="AE30" s="366" t="str">
        <f t="shared" si="3"/>
        <v>219695</v>
      </c>
      <c r="AF30" s="270">
        <v>320</v>
      </c>
      <c r="AG30" s="374">
        <v>28</v>
      </c>
      <c r="AH30" s="375">
        <v>215460</v>
      </c>
      <c r="AI30" s="376">
        <f t="shared" si="4"/>
        <v>219695</v>
      </c>
      <c r="AJ30" s="377">
        <f t="shared" si="5"/>
        <v>4235</v>
      </c>
      <c r="AL30" s="370">
        <f t="shared" si="6"/>
        <v>4378</v>
      </c>
      <c r="AM30" s="378">
        <f t="shared" si="6"/>
        <v>231</v>
      </c>
      <c r="AN30" s="379">
        <f t="shared" si="7"/>
        <v>-4147</v>
      </c>
      <c r="AO30" s="380">
        <f t="shared" si="8"/>
        <v>-17.952380952380953</v>
      </c>
    </row>
    <row r="31" spans="1:41" x14ac:dyDescent="0.2">
      <c r="A31" s="270">
        <v>320</v>
      </c>
      <c r="B31" s="271">
        <v>0.375</v>
      </c>
      <c r="C31" s="272">
        <v>2013</v>
      </c>
      <c r="D31" s="272">
        <v>9</v>
      </c>
      <c r="E31" s="272">
        <v>29</v>
      </c>
      <c r="F31" s="273">
        <v>219926</v>
      </c>
      <c r="G31" s="272">
        <v>0</v>
      </c>
      <c r="H31" s="273">
        <v>54113</v>
      </c>
      <c r="I31" s="272">
        <v>0</v>
      </c>
      <c r="J31" s="272">
        <v>0</v>
      </c>
      <c r="K31" s="272">
        <v>0</v>
      </c>
      <c r="L31" s="274">
        <v>326.35989999999998</v>
      </c>
      <c r="M31" s="273">
        <v>10.199999999999999</v>
      </c>
      <c r="N31" s="275">
        <v>0</v>
      </c>
      <c r="O31" s="276">
        <v>227</v>
      </c>
      <c r="P31" s="261">
        <f t="shared" si="0"/>
        <v>227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227</v>
      </c>
      <c r="W31" s="283">
        <f t="shared" si="10"/>
        <v>8016.4300899999998</v>
      </c>
      <c r="Y31" s="281">
        <f t="shared" si="11"/>
        <v>2.0023858365194336</v>
      </c>
      <c r="Z31" s="278">
        <f t="shared" si="12"/>
        <v>8.3835890203395671</v>
      </c>
      <c r="AA31" s="279">
        <f t="shared" si="13"/>
        <v>7.9460866734489297</v>
      </c>
      <c r="AE31" s="366" t="str">
        <f t="shared" si="3"/>
        <v>219926</v>
      </c>
      <c r="AF31" s="270">
        <v>320</v>
      </c>
      <c r="AG31" s="374">
        <v>29</v>
      </c>
      <c r="AH31" s="375">
        <v>219838</v>
      </c>
      <c r="AI31" s="376">
        <f t="shared" si="4"/>
        <v>219926</v>
      </c>
      <c r="AJ31" s="377">
        <f t="shared" si="5"/>
        <v>88</v>
      </c>
      <c r="AL31" s="370">
        <f t="shared" si="6"/>
        <v>87</v>
      </c>
      <c r="AM31" s="378">
        <f t="shared" si="6"/>
        <v>227</v>
      </c>
      <c r="AN31" s="379">
        <f t="shared" si="7"/>
        <v>140</v>
      </c>
      <c r="AO31" s="380">
        <f t="shared" si="8"/>
        <v>0.61674008810572689</v>
      </c>
    </row>
    <row r="32" spans="1:41" x14ac:dyDescent="0.2">
      <c r="A32" s="270">
        <v>320</v>
      </c>
      <c r="B32" s="271">
        <v>0.375</v>
      </c>
      <c r="C32" s="272">
        <v>2013</v>
      </c>
      <c r="D32" s="272">
        <v>9</v>
      </c>
      <c r="E32" s="272">
        <v>30</v>
      </c>
      <c r="F32" s="273">
        <v>220153</v>
      </c>
      <c r="G32" s="272">
        <v>0</v>
      </c>
      <c r="H32" s="273">
        <v>54123</v>
      </c>
      <c r="I32" s="272">
        <v>0</v>
      </c>
      <c r="J32" s="272">
        <v>0</v>
      </c>
      <c r="K32" s="272">
        <v>0</v>
      </c>
      <c r="L32" s="274">
        <v>326.43959999999998</v>
      </c>
      <c r="M32" s="273">
        <v>9.3000000000000007</v>
      </c>
      <c r="N32" s="275">
        <v>0</v>
      </c>
      <c r="O32" s="276">
        <v>975</v>
      </c>
      <c r="P32" s="261">
        <f t="shared" si="0"/>
        <v>975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975</v>
      </c>
      <c r="W32" s="283">
        <f t="shared" si="10"/>
        <v>34431.803249999997</v>
      </c>
      <c r="Y32" s="281">
        <f t="shared" si="11"/>
        <v>8.600555905755277</v>
      </c>
      <c r="Z32" s="278">
        <f t="shared" si="12"/>
        <v>36.008807466216197</v>
      </c>
      <c r="AA32" s="279">
        <f t="shared" si="13"/>
        <v>34.129667430011921</v>
      </c>
      <c r="AE32" s="366" t="str">
        <f t="shared" si="3"/>
        <v>220153</v>
      </c>
      <c r="AF32" s="270">
        <v>320</v>
      </c>
      <c r="AG32" s="374">
        <v>30</v>
      </c>
      <c r="AH32" s="375">
        <v>219925</v>
      </c>
      <c r="AI32" s="376">
        <f t="shared" si="4"/>
        <v>220153</v>
      </c>
      <c r="AJ32" s="377">
        <f t="shared" si="5"/>
        <v>228</v>
      </c>
      <c r="AL32" s="370">
        <f t="shared" si="6"/>
        <v>-219925</v>
      </c>
      <c r="AM32" s="378">
        <f t="shared" si="6"/>
        <v>975</v>
      </c>
      <c r="AN32" s="379">
        <f t="shared" si="7"/>
        <v>220900</v>
      </c>
      <c r="AO32" s="380">
        <f t="shared" si="8"/>
        <v>226.56410256410257</v>
      </c>
    </row>
    <row r="33" spans="1:41" ht="13.5" thickBot="1" x14ac:dyDescent="0.25">
      <c r="A33" s="270">
        <v>320</v>
      </c>
      <c r="B33" s="271">
        <v>0.375</v>
      </c>
      <c r="C33" s="272">
        <v>2013</v>
      </c>
      <c r="D33" s="272">
        <v>10</v>
      </c>
      <c r="E33" s="272">
        <v>1</v>
      </c>
      <c r="F33" s="273">
        <v>221128</v>
      </c>
      <c r="G33" s="272">
        <v>0</v>
      </c>
      <c r="H33" s="273">
        <v>54123</v>
      </c>
      <c r="I33" s="272">
        <v>0</v>
      </c>
      <c r="J33" s="272">
        <v>0</v>
      </c>
      <c r="K33" s="272">
        <v>0</v>
      </c>
      <c r="L33" s="274">
        <v>326.43959999999998</v>
      </c>
      <c r="M33" s="273">
        <v>9.3000000000000007</v>
      </c>
      <c r="N33" s="275">
        <v>0</v>
      </c>
      <c r="O33" s="276">
        <v>0</v>
      </c>
      <c r="P33" s="261">
        <f t="shared" si="0"/>
        <v>-221128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221128</v>
      </c>
      <c r="AF33" s="270"/>
      <c r="AG33" s="374"/>
      <c r="AH33" s="375"/>
      <c r="AI33" s="376">
        <f t="shared" si="4"/>
        <v>221128</v>
      </c>
      <c r="AJ33" s="377">
        <f t="shared" si="5"/>
        <v>221128</v>
      </c>
      <c r="AL33" s="370">
        <f t="shared" si="6"/>
        <v>0</v>
      </c>
      <c r="AM33" s="381">
        <f t="shared" si="6"/>
        <v>-221128</v>
      </c>
      <c r="AN33" s="379">
        <f t="shared" si="7"/>
        <v>-221128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331.20060000000001</v>
      </c>
      <c r="M36" s="303">
        <f>MAX(M3:M34)</f>
        <v>330.8</v>
      </c>
      <c r="N36" s="301" t="s">
        <v>29</v>
      </c>
      <c r="O36" s="303">
        <f>SUM(O3:O33)</f>
        <v>129599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129599</v>
      </c>
      <c r="W36" s="307">
        <f>SUM(W3:W33)</f>
        <v>4576745.9173299996</v>
      </c>
      <c r="Y36" s="308">
        <f>SUM(Y3:Y33)</f>
        <v>1137.7341461359506</v>
      </c>
      <c r="Z36" s="309">
        <f>SUM(Z3:Z33)</f>
        <v>4763.4653230419981</v>
      </c>
      <c r="AA36" s="310">
        <f>SUM(AA3:AA33)</f>
        <v>4514.8811840644148</v>
      </c>
      <c r="AF36" s="389" t="s">
        <v>125</v>
      </c>
      <c r="AG36" s="302">
        <f>COUNT(AG3:AG34)</f>
        <v>11</v>
      </c>
      <c r="AJ36" s="390">
        <f>SUM(AJ3:AJ33)</f>
        <v>2851072</v>
      </c>
      <c r="AK36" s="391" t="s">
        <v>93</v>
      </c>
      <c r="AL36" s="392"/>
      <c r="AM36" s="392"/>
      <c r="AN36" s="390">
        <f>SUM(AN3:AN33)</f>
        <v>-137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322.59737096774194</v>
      </c>
      <c r="M37" s="311">
        <f>AVERAGE(M3:M34)</f>
        <v>173.74838709677422</v>
      </c>
      <c r="N37" s="301" t="s">
        <v>89</v>
      </c>
      <c r="O37" s="312">
        <f>O36*35.31467</f>
        <v>4576745.9173299996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20</v>
      </c>
      <c r="AN37" s="395">
        <f>IFERROR(AN36/SUM(AM3:AM33),"")</f>
        <v>1.4967933660369936E-3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317.03519999999997</v>
      </c>
      <c r="M38" s="312">
        <f>MIN(M3:M34)</f>
        <v>0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354.85710806451618</v>
      </c>
      <c r="M44" s="319">
        <f>M37*(1+$L$43)</f>
        <v>191.12322580645167</v>
      </c>
    </row>
    <row r="45" spans="1:41" x14ac:dyDescent="0.2">
      <c r="K45" s="318" t="s">
        <v>103</v>
      </c>
      <c r="L45" s="319">
        <f>L37*(1-$L$43)</f>
        <v>290.33763387096775</v>
      </c>
      <c r="M45" s="319">
        <f>M37*(1-$L$43)</f>
        <v>156.3735483870968</v>
      </c>
    </row>
    <row r="47" spans="1:41" x14ac:dyDescent="0.2">
      <c r="A47" s="301" t="s">
        <v>104</v>
      </c>
      <c r="B47" s="320" t="s">
        <v>105</v>
      </c>
    </row>
    <row r="48" spans="1:41" x14ac:dyDescent="0.2">
      <c r="A48" s="301" t="s">
        <v>106</v>
      </c>
      <c r="B48" s="321">
        <v>40583</v>
      </c>
    </row>
  </sheetData>
  <phoneticPr fontId="0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Q644"/>
  <sheetViews>
    <sheetView workbookViewId="0">
      <selection sqref="A1:O1"/>
    </sheetView>
  </sheetViews>
  <sheetFormatPr baseColWidth="10" defaultRowHeight="12.75" x14ac:dyDescent="0.2"/>
  <cols>
    <col min="1" max="3" width="17.28515625" style="16" customWidth="1"/>
    <col min="4" max="4" width="12.140625" style="16" customWidth="1"/>
    <col min="5" max="5" width="11.140625" style="16" customWidth="1"/>
    <col min="6" max="6" width="12.42578125" style="16" bestFit="1" customWidth="1"/>
    <col min="7" max="7" width="11.28515625" style="16" customWidth="1"/>
    <col min="8" max="8" width="11.5703125" style="16" customWidth="1"/>
    <col min="9" max="9" width="12.85546875" style="16" bestFit="1" customWidth="1"/>
    <col min="10" max="10" width="11.28515625" style="16" customWidth="1"/>
    <col min="11" max="11" width="8.28515625" style="18" bestFit="1" customWidth="1"/>
    <col min="12" max="12" width="13.7109375" style="16" bestFit="1" customWidth="1"/>
    <col min="13" max="13" width="10.42578125" style="16" customWidth="1"/>
    <col min="14" max="14" width="11.7109375" style="19" bestFit="1" customWidth="1"/>
    <col min="15" max="15" width="12.140625" style="16" customWidth="1"/>
    <col min="16" max="16" width="10.28515625" style="16" bestFit="1" customWidth="1"/>
    <col min="17" max="17" width="9.5703125" style="16" bestFit="1" customWidth="1"/>
    <col min="18" max="18" width="8.7109375" style="16" bestFit="1" customWidth="1"/>
    <col min="19" max="16384" width="11.42578125" style="16"/>
  </cols>
  <sheetData>
    <row r="1" spans="1:17" ht="15.75" x14ac:dyDescent="0.25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149"/>
      <c r="Q1" s="149"/>
    </row>
    <row r="2" spans="1:17" x14ac:dyDescent="0.2">
      <c r="A2" s="433" t="s">
        <v>2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150"/>
      <c r="Q2" s="150"/>
    </row>
    <row r="3" spans="1:17" x14ac:dyDescent="0.2">
      <c r="A3" s="433" t="s">
        <v>3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150"/>
      <c r="Q3" s="150"/>
    </row>
    <row r="4" spans="1:17" x14ac:dyDescent="0.2">
      <c r="A4" s="433"/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</row>
    <row r="5" spans="1:17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7" ht="15.75" x14ac:dyDescent="0.25">
      <c r="A6" s="446" t="s">
        <v>24</v>
      </c>
      <c r="B6" s="446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151"/>
      <c r="Q6" s="151"/>
    </row>
    <row r="7" spans="1:17" x14ac:dyDescent="0.2">
      <c r="A7" s="447" t="s">
        <v>151</v>
      </c>
      <c r="B7" s="447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152"/>
      <c r="Q7" s="152"/>
    </row>
    <row r="8" spans="1:17" x14ac:dyDescent="0.2">
      <c r="K8" s="16"/>
      <c r="N8" s="16"/>
    </row>
    <row r="9" spans="1:17" x14ac:dyDescent="0.2">
      <c r="A9" s="36" t="s">
        <v>4</v>
      </c>
    </row>
    <row r="10" spans="1:17" x14ac:dyDescent="0.2">
      <c r="B10" s="54" t="s">
        <v>5</v>
      </c>
      <c r="C10" s="16" t="s">
        <v>6</v>
      </c>
    </row>
    <row r="11" spans="1:17" x14ac:dyDescent="0.2">
      <c r="B11" s="54" t="s">
        <v>7</v>
      </c>
      <c r="C11" s="16" t="s">
        <v>28</v>
      </c>
    </row>
    <row r="12" spans="1:17" x14ac:dyDescent="0.2">
      <c r="B12" s="54" t="s">
        <v>8</v>
      </c>
      <c r="C12" s="16" t="s">
        <v>9</v>
      </c>
    </row>
    <row r="13" spans="1:17" ht="13.5" thickBot="1" x14ac:dyDescent="0.25"/>
    <row r="14" spans="1:17" ht="13.5" thickBot="1" x14ac:dyDescent="0.25">
      <c r="A14" s="435" t="s">
        <v>10</v>
      </c>
      <c r="B14" s="440" t="s">
        <v>11</v>
      </c>
      <c r="C14" s="441" t="s">
        <v>11</v>
      </c>
      <c r="D14" s="441"/>
      <c r="E14" s="441"/>
      <c r="F14" s="441"/>
      <c r="G14" s="441"/>
      <c r="H14" s="442"/>
      <c r="I14" s="438" t="s">
        <v>49</v>
      </c>
      <c r="J14" s="438"/>
      <c r="K14" s="439"/>
      <c r="L14" s="443" t="s">
        <v>48</v>
      </c>
      <c r="M14" s="444"/>
      <c r="N14" s="444"/>
      <c r="O14" s="445"/>
    </row>
    <row r="15" spans="1:17" s="20" customFormat="1" ht="54.75" x14ac:dyDescent="0.2">
      <c r="A15" s="436"/>
      <c r="B15" s="161" t="s">
        <v>27</v>
      </c>
      <c r="C15" s="238" t="s">
        <v>54</v>
      </c>
      <c r="D15" s="238" t="s">
        <v>55</v>
      </c>
      <c r="E15" s="238" t="s">
        <v>56</v>
      </c>
      <c r="F15" s="238" t="s">
        <v>59</v>
      </c>
      <c r="G15" s="238" t="s">
        <v>57</v>
      </c>
      <c r="H15" s="239" t="s">
        <v>58</v>
      </c>
      <c r="I15" s="181" t="s">
        <v>45</v>
      </c>
      <c r="J15" s="162" t="s">
        <v>46</v>
      </c>
      <c r="K15" s="164" t="s">
        <v>47</v>
      </c>
      <c r="L15" s="163" t="s">
        <v>45</v>
      </c>
      <c r="M15" s="162" t="s">
        <v>46</v>
      </c>
      <c r="N15" s="165" t="s">
        <v>12</v>
      </c>
      <c r="O15" s="53" t="s">
        <v>13</v>
      </c>
    </row>
    <row r="16" spans="1:17" s="21" customFormat="1" ht="13.5" thickBot="1" x14ac:dyDescent="0.25">
      <c r="A16" s="437"/>
      <c r="B16" s="50">
        <v>1</v>
      </c>
      <c r="C16" s="48">
        <v>2</v>
      </c>
      <c r="D16" s="48">
        <v>3</v>
      </c>
      <c r="E16" s="48">
        <v>4</v>
      </c>
      <c r="F16" s="48">
        <v>5</v>
      </c>
      <c r="G16" s="48">
        <v>6</v>
      </c>
      <c r="H16" s="49">
        <v>7</v>
      </c>
      <c r="I16" s="182">
        <v>8</v>
      </c>
      <c r="J16" s="48">
        <v>9</v>
      </c>
      <c r="K16" s="49">
        <v>10</v>
      </c>
      <c r="L16" s="51" t="s">
        <v>35</v>
      </c>
      <c r="M16" s="48" t="s">
        <v>36</v>
      </c>
      <c r="N16" s="48" t="s">
        <v>37</v>
      </c>
      <c r="O16" s="52" t="s">
        <v>50</v>
      </c>
    </row>
    <row r="17" spans="1:17" x14ac:dyDescent="0.2">
      <c r="A17" s="177">
        <v>20130901</v>
      </c>
      <c r="B17" s="186">
        <v>1983.8682841999998</v>
      </c>
      <c r="C17" s="42">
        <v>1983.8682841999998</v>
      </c>
      <c r="D17" s="43">
        <v>67.554095000000004</v>
      </c>
      <c r="E17" s="43">
        <v>19.752275000000001</v>
      </c>
      <c r="F17" s="44">
        <v>5698.4228519999997</v>
      </c>
      <c r="G17" s="44"/>
      <c r="H17" s="187"/>
      <c r="I17" s="45">
        <v>56177</v>
      </c>
      <c r="J17" s="46"/>
      <c r="K17" s="46"/>
      <c r="L17" s="43">
        <f>C17-I17</f>
        <v>-54193.131715800002</v>
      </c>
      <c r="M17" s="47">
        <f>D17-J17</f>
        <v>67.554095000000004</v>
      </c>
      <c r="N17" s="47">
        <f t="shared" ref="N17:N46" si="0">G17-K17</f>
        <v>0</v>
      </c>
      <c r="O17" s="26">
        <f>L17/I17</f>
        <v>-0.96468540000000003</v>
      </c>
      <c r="P17" s="27"/>
      <c r="Q17" s="28"/>
    </row>
    <row r="18" spans="1:17" x14ac:dyDescent="0.2">
      <c r="A18" s="177">
        <v>20130902</v>
      </c>
      <c r="B18" s="188">
        <v>2429</v>
      </c>
      <c r="C18" s="55">
        <v>85766</v>
      </c>
      <c r="D18" s="22">
        <v>67.504753399999998</v>
      </c>
      <c r="E18" s="22">
        <v>19.724862999999999</v>
      </c>
      <c r="F18" s="44">
        <v>5608.0825199999999</v>
      </c>
      <c r="G18" s="44"/>
      <c r="H18" s="189"/>
      <c r="I18" s="56">
        <v>85766</v>
      </c>
      <c r="J18" s="23"/>
      <c r="K18" s="23"/>
      <c r="L18" s="22">
        <f t="shared" ref="L18:L46" si="1">C18-I18</f>
        <v>0</v>
      </c>
      <c r="M18" s="47">
        <f t="shared" ref="M18:M46" si="2">D18-J18</f>
        <v>67.504753399999998</v>
      </c>
      <c r="N18" s="24">
        <f t="shared" si="0"/>
        <v>0</v>
      </c>
      <c r="O18" s="26">
        <f>L18/I18</f>
        <v>0</v>
      </c>
      <c r="P18" s="27"/>
      <c r="Q18" s="28"/>
    </row>
    <row r="19" spans="1:17" x14ac:dyDescent="0.2">
      <c r="A19" s="177">
        <v>20130903</v>
      </c>
      <c r="B19" s="188">
        <v>2719</v>
      </c>
      <c r="C19" s="55">
        <v>96038</v>
      </c>
      <c r="D19" s="22">
        <v>67.7412104</v>
      </c>
      <c r="E19" s="22">
        <v>19.856228000000002</v>
      </c>
      <c r="F19" s="44">
        <v>5608.8447269999997</v>
      </c>
      <c r="G19" s="44"/>
      <c r="H19" s="189"/>
      <c r="I19" s="56">
        <v>96038</v>
      </c>
      <c r="J19" s="23"/>
      <c r="K19" s="23"/>
      <c r="L19" s="22">
        <f t="shared" si="1"/>
        <v>0</v>
      </c>
      <c r="M19" s="47">
        <f t="shared" si="2"/>
        <v>67.7412104</v>
      </c>
      <c r="N19" s="24">
        <f t="shared" si="0"/>
        <v>0</v>
      </c>
      <c r="O19" s="26">
        <f t="shared" ref="O19:O46" si="3">L19/I19</f>
        <v>0</v>
      </c>
      <c r="Q19" s="28"/>
    </row>
    <row r="20" spans="1:17" x14ac:dyDescent="0.2">
      <c r="A20" s="177">
        <v>20130904</v>
      </c>
      <c r="B20" s="188">
        <v>2755</v>
      </c>
      <c r="C20" s="55">
        <v>97302</v>
      </c>
      <c r="D20" s="22">
        <v>67.002596600000004</v>
      </c>
      <c r="E20" s="22">
        <v>19.445886999999999</v>
      </c>
      <c r="F20" s="44">
        <v>5590.8227539999998</v>
      </c>
      <c r="G20" s="44"/>
      <c r="H20" s="189"/>
      <c r="I20" s="56">
        <v>97302</v>
      </c>
      <c r="J20" s="23"/>
      <c r="K20" s="23"/>
      <c r="L20" s="22">
        <f t="shared" si="1"/>
        <v>0</v>
      </c>
      <c r="M20" s="47">
        <f t="shared" si="2"/>
        <v>67.002596600000004</v>
      </c>
      <c r="N20" s="24">
        <f t="shared" si="0"/>
        <v>0</v>
      </c>
      <c r="O20" s="26">
        <f t="shared" si="3"/>
        <v>0</v>
      </c>
      <c r="Q20" s="28"/>
    </row>
    <row r="21" spans="1:17" x14ac:dyDescent="0.2">
      <c r="A21" s="177">
        <v>20130905</v>
      </c>
      <c r="B21" s="188">
        <v>2801</v>
      </c>
      <c r="C21" s="55">
        <v>98902</v>
      </c>
      <c r="D21" s="22">
        <v>67.774560800000003</v>
      </c>
      <c r="E21" s="22">
        <v>19.874756000000001</v>
      </c>
      <c r="F21" s="44">
        <v>5698.7734380000002</v>
      </c>
      <c r="G21" s="44"/>
      <c r="H21" s="189"/>
      <c r="I21" s="56">
        <v>98902</v>
      </c>
      <c r="J21" s="23"/>
      <c r="K21" s="23"/>
      <c r="L21" s="22">
        <f t="shared" si="1"/>
        <v>0</v>
      </c>
      <c r="M21" s="47">
        <f t="shared" si="2"/>
        <v>67.774560800000003</v>
      </c>
      <c r="N21" s="24">
        <f t="shared" si="0"/>
        <v>0</v>
      </c>
      <c r="O21" s="26">
        <f t="shared" si="3"/>
        <v>0</v>
      </c>
      <c r="Q21" s="28"/>
    </row>
    <row r="22" spans="1:17" x14ac:dyDescent="0.2">
      <c r="A22" s="177">
        <v>20130906</v>
      </c>
      <c r="B22" s="188">
        <v>2648</v>
      </c>
      <c r="C22" s="55">
        <v>93528</v>
      </c>
      <c r="D22" s="22">
        <v>68.019058400000006</v>
      </c>
      <c r="E22" s="22">
        <v>20.010587999999998</v>
      </c>
      <c r="F22" s="44">
        <v>5968.1918949999999</v>
      </c>
      <c r="G22" s="44"/>
      <c r="H22" s="189"/>
      <c r="I22" s="56">
        <v>93528</v>
      </c>
      <c r="J22" s="23"/>
      <c r="K22" s="23"/>
      <c r="L22" s="22">
        <f t="shared" si="1"/>
        <v>0</v>
      </c>
      <c r="M22" s="47">
        <f t="shared" si="2"/>
        <v>68.019058400000006</v>
      </c>
      <c r="N22" s="24">
        <f t="shared" si="0"/>
        <v>0</v>
      </c>
      <c r="O22" s="26">
        <f t="shared" si="3"/>
        <v>0</v>
      </c>
      <c r="Q22" s="28"/>
    </row>
    <row r="23" spans="1:17" x14ac:dyDescent="0.2">
      <c r="A23" s="177">
        <v>20130907</v>
      </c>
      <c r="B23" s="188">
        <v>1665</v>
      </c>
      <c r="C23" s="55">
        <v>58791</v>
      </c>
      <c r="D23" s="22">
        <v>67.770849200000001</v>
      </c>
      <c r="E23" s="22">
        <v>19.872693999999999</v>
      </c>
      <c r="F23" s="44">
        <v>5778.3354490000002</v>
      </c>
      <c r="G23" s="44"/>
      <c r="H23" s="189"/>
      <c r="I23" s="56">
        <v>58791</v>
      </c>
      <c r="J23" s="23"/>
      <c r="K23" s="23"/>
      <c r="L23" s="22">
        <f t="shared" si="1"/>
        <v>0</v>
      </c>
      <c r="M23" s="47">
        <f t="shared" si="2"/>
        <v>67.770849200000001</v>
      </c>
      <c r="N23" s="24">
        <f t="shared" si="0"/>
        <v>0</v>
      </c>
      <c r="O23" s="26">
        <f t="shared" si="3"/>
        <v>0</v>
      </c>
      <c r="Q23" s="28"/>
    </row>
    <row r="24" spans="1:17" x14ac:dyDescent="0.2">
      <c r="A24" s="177">
        <v>20130908</v>
      </c>
      <c r="B24" s="188">
        <v>1615</v>
      </c>
      <c r="C24" s="55">
        <v>57021</v>
      </c>
      <c r="D24" s="22">
        <v>67.725674600000005</v>
      </c>
      <c r="E24" s="22">
        <v>19.847597</v>
      </c>
      <c r="F24" s="44">
        <v>5677.6977539999998</v>
      </c>
      <c r="G24" s="44"/>
      <c r="H24" s="189"/>
      <c r="I24" s="56">
        <v>57021</v>
      </c>
      <c r="J24" s="23"/>
      <c r="K24" s="23"/>
      <c r="L24" s="22">
        <f t="shared" si="1"/>
        <v>0</v>
      </c>
      <c r="M24" s="47">
        <f t="shared" si="2"/>
        <v>67.725674600000005</v>
      </c>
      <c r="N24" s="24">
        <f t="shared" si="0"/>
        <v>0</v>
      </c>
      <c r="O24" s="26">
        <f t="shared" si="3"/>
        <v>0</v>
      </c>
      <c r="Q24" s="28"/>
    </row>
    <row r="25" spans="1:17" x14ac:dyDescent="0.2">
      <c r="A25" s="177">
        <v>20130909</v>
      </c>
      <c r="B25" s="188">
        <v>2707</v>
      </c>
      <c r="C25" s="55">
        <v>95584</v>
      </c>
      <c r="D25" s="22">
        <v>67.687033999999997</v>
      </c>
      <c r="E25" s="22">
        <v>19.826129999999999</v>
      </c>
      <c r="F25" s="44">
        <v>5563.2036129999997</v>
      </c>
      <c r="G25" s="44"/>
      <c r="H25" s="189"/>
      <c r="I25" s="56">
        <v>95584</v>
      </c>
      <c r="J25" s="23"/>
      <c r="K25" s="23"/>
      <c r="L25" s="22">
        <f t="shared" si="1"/>
        <v>0</v>
      </c>
      <c r="M25" s="47">
        <f t="shared" si="2"/>
        <v>67.687033999999997</v>
      </c>
      <c r="N25" s="24">
        <f t="shared" si="0"/>
        <v>0</v>
      </c>
      <c r="O25" s="26">
        <f t="shared" si="3"/>
        <v>0</v>
      </c>
      <c r="Q25" s="28"/>
    </row>
    <row r="26" spans="1:17" x14ac:dyDescent="0.2">
      <c r="A26" s="177">
        <v>20130910</v>
      </c>
      <c r="B26" s="188">
        <v>2751</v>
      </c>
      <c r="C26" s="55">
        <v>97151</v>
      </c>
      <c r="D26" s="22">
        <v>67.480559599999992</v>
      </c>
      <c r="E26" s="22">
        <v>19.711421999999999</v>
      </c>
      <c r="F26" s="44">
        <v>5475.2006840000004</v>
      </c>
      <c r="G26" s="44"/>
      <c r="H26" s="189"/>
      <c r="I26" s="56">
        <v>97151</v>
      </c>
      <c r="J26" s="23"/>
      <c r="K26" s="23"/>
      <c r="L26" s="22">
        <f t="shared" si="1"/>
        <v>0</v>
      </c>
      <c r="M26" s="47">
        <f t="shared" si="2"/>
        <v>67.480559599999992</v>
      </c>
      <c r="N26" s="24">
        <f t="shared" si="0"/>
        <v>0</v>
      </c>
      <c r="O26" s="26">
        <f t="shared" si="3"/>
        <v>0</v>
      </c>
      <c r="Q26" s="28"/>
    </row>
    <row r="27" spans="1:17" x14ac:dyDescent="0.2">
      <c r="A27" s="177">
        <v>20130911</v>
      </c>
      <c r="B27" s="188">
        <v>2833</v>
      </c>
      <c r="C27" s="55">
        <v>100039</v>
      </c>
      <c r="D27" s="22">
        <v>67.61289020000001</v>
      </c>
      <c r="E27" s="22">
        <v>19.784939000000001</v>
      </c>
      <c r="F27" s="44">
        <v>5510.0053710000002</v>
      </c>
      <c r="G27" s="44"/>
      <c r="H27" s="189"/>
      <c r="I27" s="56">
        <v>100039</v>
      </c>
      <c r="J27" s="23"/>
      <c r="K27" s="23"/>
      <c r="L27" s="22">
        <f t="shared" si="1"/>
        <v>0</v>
      </c>
      <c r="M27" s="47">
        <f t="shared" si="2"/>
        <v>67.61289020000001</v>
      </c>
      <c r="N27" s="24">
        <f t="shared" si="0"/>
        <v>0</v>
      </c>
      <c r="O27" s="26">
        <f t="shared" si="3"/>
        <v>0</v>
      </c>
      <c r="Q27" s="28"/>
    </row>
    <row r="28" spans="1:17" x14ac:dyDescent="0.2">
      <c r="A28" s="177">
        <v>20130912</v>
      </c>
      <c r="B28" s="188">
        <v>2666</v>
      </c>
      <c r="C28" s="55">
        <v>94148</v>
      </c>
      <c r="D28" s="22">
        <v>67.838359999999994</v>
      </c>
      <c r="E28" s="22">
        <v>19.9102</v>
      </c>
      <c r="F28" s="44">
        <v>5607.6054690000001</v>
      </c>
      <c r="G28" s="44"/>
      <c r="H28" s="189"/>
      <c r="I28" s="56">
        <v>94148</v>
      </c>
      <c r="J28" s="23"/>
      <c r="K28" s="23"/>
      <c r="L28" s="22">
        <f t="shared" si="1"/>
        <v>0</v>
      </c>
      <c r="M28" s="47">
        <f t="shared" si="2"/>
        <v>67.838359999999994</v>
      </c>
      <c r="N28" s="24">
        <f t="shared" si="0"/>
        <v>0</v>
      </c>
      <c r="O28" s="26">
        <f t="shared" si="3"/>
        <v>0</v>
      </c>
      <c r="Q28" s="28"/>
    </row>
    <row r="29" spans="1:17" x14ac:dyDescent="0.2">
      <c r="A29" s="177">
        <v>20130913</v>
      </c>
      <c r="B29" s="188">
        <v>2532</v>
      </c>
      <c r="C29" s="55">
        <v>89403</v>
      </c>
      <c r="D29" s="22">
        <v>67.814983400000003</v>
      </c>
      <c r="E29" s="22">
        <v>19.897213000000001</v>
      </c>
      <c r="F29" s="44">
        <v>5624.8642579999996</v>
      </c>
      <c r="G29" s="44"/>
      <c r="H29" s="189"/>
      <c r="I29" s="56">
        <v>89403</v>
      </c>
      <c r="J29" s="23"/>
      <c r="K29" s="23"/>
      <c r="L29" s="22">
        <f t="shared" si="1"/>
        <v>0</v>
      </c>
      <c r="M29" s="47">
        <f t="shared" si="2"/>
        <v>67.814983400000003</v>
      </c>
      <c r="N29" s="24">
        <f t="shared" si="0"/>
        <v>0</v>
      </c>
      <c r="O29" s="26">
        <f t="shared" si="3"/>
        <v>0</v>
      </c>
      <c r="Q29" s="28"/>
    </row>
    <row r="30" spans="1:17" ht="13.5" thickBot="1" x14ac:dyDescent="0.25">
      <c r="A30" s="177">
        <v>20130914</v>
      </c>
      <c r="B30" s="188">
        <v>1384</v>
      </c>
      <c r="C30" s="55">
        <v>48874</v>
      </c>
      <c r="D30" s="22">
        <v>67.605080000000001</v>
      </c>
      <c r="E30" s="22">
        <v>19.7806</v>
      </c>
      <c r="F30" s="44">
        <v>5509.8271480000003</v>
      </c>
      <c r="G30" s="44"/>
      <c r="H30" s="189"/>
      <c r="I30" s="56">
        <v>48874</v>
      </c>
      <c r="J30" s="23"/>
      <c r="K30" s="23"/>
      <c r="L30" s="22">
        <f t="shared" si="1"/>
        <v>0</v>
      </c>
      <c r="M30" s="47">
        <f t="shared" si="2"/>
        <v>67.605080000000001</v>
      </c>
      <c r="N30" s="24">
        <f t="shared" si="0"/>
        <v>0</v>
      </c>
      <c r="O30" s="26">
        <f t="shared" si="3"/>
        <v>0</v>
      </c>
      <c r="Q30" s="29"/>
    </row>
    <row r="31" spans="1:17" x14ac:dyDescent="0.2">
      <c r="A31" s="177">
        <v>20130915</v>
      </c>
      <c r="B31" s="188">
        <v>961</v>
      </c>
      <c r="C31" s="55">
        <v>33946</v>
      </c>
      <c r="D31" s="22">
        <v>67.829581399999995</v>
      </c>
      <c r="E31" s="22">
        <v>19.905322999999999</v>
      </c>
      <c r="F31" s="44">
        <v>5448.6533200000003</v>
      </c>
      <c r="G31" s="44"/>
      <c r="H31" s="189"/>
      <c r="I31" s="56">
        <v>0</v>
      </c>
      <c r="J31" s="23"/>
      <c r="K31" s="23"/>
      <c r="L31" s="22">
        <f t="shared" si="1"/>
        <v>33946</v>
      </c>
      <c r="M31" s="47">
        <f t="shared" si="2"/>
        <v>67.829581399999995</v>
      </c>
      <c r="N31" s="31">
        <f t="shared" si="0"/>
        <v>0</v>
      </c>
      <c r="O31" s="26" t="e">
        <f t="shared" si="3"/>
        <v>#DIV/0!</v>
      </c>
    </row>
    <row r="32" spans="1:17" x14ac:dyDescent="0.2">
      <c r="A32" s="177">
        <v>20130916</v>
      </c>
      <c r="B32" s="188">
        <v>1157</v>
      </c>
      <c r="C32" s="55">
        <v>40856</v>
      </c>
      <c r="D32" s="22">
        <v>67.439188400000006</v>
      </c>
      <c r="E32" s="22">
        <v>19.688438000000001</v>
      </c>
      <c r="F32" s="44">
        <v>5287.8691410000001</v>
      </c>
      <c r="G32" s="44"/>
      <c r="H32" s="189"/>
      <c r="I32" s="56">
        <v>0</v>
      </c>
      <c r="J32" s="23"/>
      <c r="K32" s="23"/>
      <c r="L32" s="22">
        <f t="shared" si="1"/>
        <v>40856</v>
      </c>
      <c r="M32" s="47">
        <f t="shared" si="2"/>
        <v>67.439188400000006</v>
      </c>
      <c r="N32" s="31">
        <f t="shared" si="0"/>
        <v>0</v>
      </c>
      <c r="O32" s="26" t="e">
        <f t="shared" si="3"/>
        <v>#DIV/0!</v>
      </c>
    </row>
    <row r="33" spans="1:15" x14ac:dyDescent="0.2">
      <c r="A33" s="177">
        <v>20130917</v>
      </c>
      <c r="B33" s="188">
        <v>2413</v>
      </c>
      <c r="C33" s="55">
        <v>85215</v>
      </c>
      <c r="D33" s="22">
        <v>67.831514599999991</v>
      </c>
      <c r="E33" s="22">
        <v>19.906396999999998</v>
      </c>
      <c r="F33" s="44">
        <v>5376.482422</v>
      </c>
      <c r="G33" s="44"/>
      <c r="H33" s="189"/>
      <c r="I33" s="56">
        <v>0</v>
      </c>
      <c r="J33" s="23"/>
      <c r="K33" s="23"/>
      <c r="L33" s="22">
        <f t="shared" si="1"/>
        <v>85215</v>
      </c>
      <c r="M33" s="47">
        <f t="shared" si="2"/>
        <v>67.831514599999991</v>
      </c>
      <c r="N33" s="31">
        <f t="shared" si="0"/>
        <v>0</v>
      </c>
      <c r="O33" s="26" t="e">
        <f t="shared" si="3"/>
        <v>#DIV/0!</v>
      </c>
    </row>
    <row r="34" spans="1:15" x14ac:dyDescent="0.2">
      <c r="A34" s="177">
        <v>20130918</v>
      </c>
      <c r="B34" s="188">
        <v>2511</v>
      </c>
      <c r="C34" s="55">
        <v>88675</v>
      </c>
      <c r="D34" s="22">
        <v>67.842570199999997</v>
      </c>
      <c r="E34" s="22">
        <v>19.912538999999999</v>
      </c>
      <c r="F34" s="44">
        <v>5591.3403319999998</v>
      </c>
      <c r="G34" s="44"/>
      <c r="H34" s="189"/>
      <c r="I34" s="56">
        <v>0</v>
      </c>
      <c r="J34" s="23"/>
      <c r="K34" s="23"/>
      <c r="L34" s="22">
        <f t="shared" si="1"/>
        <v>88675</v>
      </c>
      <c r="M34" s="47">
        <f t="shared" si="2"/>
        <v>67.842570199999997</v>
      </c>
      <c r="N34" s="31">
        <f t="shared" si="0"/>
        <v>0</v>
      </c>
      <c r="O34" s="26" t="e">
        <f t="shared" si="3"/>
        <v>#DIV/0!</v>
      </c>
    </row>
    <row r="35" spans="1:15" x14ac:dyDescent="0.2">
      <c r="A35" s="177">
        <v>20130919</v>
      </c>
      <c r="B35" s="188">
        <v>2624</v>
      </c>
      <c r="C35" s="55">
        <v>92660</v>
      </c>
      <c r="D35" s="22">
        <v>67.541399600000005</v>
      </c>
      <c r="E35" s="22">
        <v>19.745221999999998</v>
      </c>
      <c r="F35" s="44">
        <v>5500.2382809999999</v>
      </c>
      <c r="G35" s="44"/>
      <c r="H35" s="189"/>
      <c r="I35" s="56">
        <v>0</v>
      </c>
      <c r="J35" s="23"/>
      <c r="K35" s="23"/>
      <c r="L35" s="22">
        <f t="shared" si="1"/>
        <v>92660</v>
      </c>
      <c r="M35" s="47">
        <f t="shared" si="2"/>
        <v>67.541399600000005</v>
      </c>
      <c r="N35" s="31">
        <f t="shared" si="0"/>
        <v>0</v>
      </c>
      <c r="O35" s="26" t="e">
        <f t="shared" si="3"/>
        <v>#DIV/0!</v>
      </c>
    </row>
    <row r="36" spans="1:15" x14ac:dyDescent="0.2">
      <c r="A36" s="177">
        <v>20130920</v>
      </c>
      <c r="B36" s="188">
        <v>2432</v>
      </c>
      <c r="C36" s="55">
        <v>85886</v>
      </c>
      <c r="D36" s="22">
        <v>68.069577199999998</v>
      </c>
      <c r="E36" s="22">
        <v>20.038654000000001</v>
      </c>
      <c r="F36" s="44">
        <v>5637.8710940000001</v>
      </c>
      <c r="G36" s="44"/>
      <c r="H36" s="189"/>
      <c r="I36" s="56">
        <v>0</v>
      </c>
      <c r="J36" s="23"/>
      <c r="K36" s="23"/>
      <c r="L36" s="22">
        <f t="shared" si="1"/>
        <v>85886</v>
      </c>
      <c r="M36" s="47">
        <f t="shared" si="2"/>
        <v>68.069577199999998</v>
      </c>
      <c r="N36" s="31">
        <f t="shared" si="0"/>
        <v>0</v>
      </c>
      <c r="O36" s="26" t="e">
        <f t="shared" si="3"/>
        <v>#DIV/0!</v>
      </c>
    </row>
    <row r="37" spans="1:15" x14ac:dyDescent="0.2">
      <c r="A37" s="177">
        <v>20130921</v>
      </c>
      <c r="B37" s="188">
        <v>1662</v>
      </c>
      <c r="C37" s="55">
        <v>58677</v>
      </c>
      <c r="D37" s="22">
        <v>67.78895</v>
      </c>
      <c r="E37" s="22">
        <v>19.882750000000001</v>
      </c>
      <c r="F37" s="44">
        <v>5641.0419920000004</v>
      </c>
      <c r="G37" s="44"/>
      <c r="H37" s="189"/>
      <c r="I37" s="56">
        <v>0</v>
      </c>
      <c r="J37" s="23"/>
      <c r="K37" s="23"/>
      <c r="L37" s="22">
        <f t="shared" si="1"/>
        <v>58677</v>
      </c>
      <c r="M37" s="47">
        <f t="shared" si="2"/>
        <v>67.78895</v>
      </c>
      <c r="N37" s="31">
        <f t="shared" si="0"/>
        <v>0</v>
      </c>
      <c r="O37" s="26" t="e">
        <f t="shared" si="3"/>
        <v>#DIV/0!</v>
      </c>
    </row>
    <row r="38" spans="1:15" x14ac:dyDescent="0.2">
      <c r="A38" s="177">
        <v>20130922</v>
      </c>
      <c r="B38" s="188">
        <v>1683</v>
      </c>
      <c r="C38" s="55">
        <v>59434</v>
      </c>
      <c r="D38" s="22">
        <v>67.787839399999996</v>
      </c>
      <c r="E38" s="22">
        <v>19.882133</v>
      </c>
      <c r="F38" s="44">
        <v>5478.6943359999996</v>
      </c>
      <c r="G38" s="44"/>
      <c r="H38" s="189"/>
      <c r="I38" s="56">
        <v>0</v>
      </c>
      <c r="J38" s="24"/>
      <c r="K38" s="24"/>
      <c r="L38" s="22">
        <f t="shared" si="1"/>
        <v>59434</v>
      </c>
      <c r="M38" s="47">
        <f t="shared" si="2"/>
        <v>67.787839399999996</v>
      </c>
      <c r="N38" s="31">
        <f t="shared" si="0"/>
        <v>0</v>
      </c>
      <c r="O38" s="26" t="e">
        <f t="shared" si="3"/>
        <v>#DIV/0!</v>
      </c>
    </row>
    <row r="39" spans="1:15" x14ac:dyDescent="0.2">
      <c r="A39" s="177">
        <v>20130923</v>
      </c>
      <c r="B39" s="188">
        <v>2479</v>
      </c>
      <c r="C39" s="55">
        <v>87535</v>
      </c>
      <c r="D39" s="22">
        <v>67.560917000000003</v>
      </c>
      <c r="E39" s="22">
        <v>19.756065</v>
      </c>
      <c r="F39" s="44">
        <v>5009.0039059999999</v>
      </c>
      <c r="G39" s="44"/>
      <c r="H39" s="189"/>
      <c r="I39" s="56">
        <v>0</v>
      </c>
      <c r="J39" s="24"/>
      <c r="K39" s="24"/>
      <c r="L39" s="22">
        <f t="shared" si="1"/>
        <v>87535</v>
      </c>
      <c r="M39" s="47">
        <f t="shared" si="2"/>
        <v>67.560917000000003</v>
      </c>
      <c r="N39" s="31">
        <f t="shared" si="0"/>
        <v>0</v>
      </c>
      <c r="O39" s="26" t="e">
        <f t="shared" si="3"/>
        <v>#DIV/0!</v>
      </c>
    </row>
    <row r="40" spans="1:15" x14ac:dyDescent="0.2">
      <c r="A40" s="177">
        <v>20130924</v>
      </c>
      <c r="B40" s="188">
        <v>2581</v>
      </c>
      <c r="C40" s="55">
        <v>91153</v>
      </c>
      <c r="D40" s="22">
        <v>67.254351799999995</v>
      </c>
      <c r="E40" s="22">
        <v>19.585750999999998</v>
      </c>
      <c r="F40" s="44">
        <v>5142.5131840000004</v>
      </c>
      <c r="G40" s="44"/>
      <c r="H40" s="189"/>
      <c r="I40" s="56">
        <v>0</v>
      </c>
      <c r="J40" s="24"/>
      <c r="K40" s="24"/>
      <c r="L40" s="22">
        <f t="shared" si="1"/>
        <v>91153</v>
      </c>
      <c r="M40" s="47">
        <f t="shared" si="2"/>
        <v>67.254351799999995</v>
      </c>
      <c r="N40" s="31">
        <f t="shared" si="0"/>
        <v>0</v>
      </c>
      <c r="O40" s="26" t="e">
        <f t="shared" si="3"/>
        <v>#DIV/0!</v>
      </c>
    </row>
    <row r="41" spans="1:15" x14ac:dyDescent="0.2">
      <c r="A41" s="177">
        <v>20130925</v>
      </c>
      <c r="B41" s="188">
        <v>2462</v>
      </c>
      <c r="C41" s="55">
        <v>86941</v>
      </c>
      <c r="D41" s="22">
        <v>66.947712800000005</v>
      </c>
      <c r="E41" s="22">
        <v>19.415396000000001</v>
      </c>
      <c r="F41" s="44">
        <v>4947.4619140000004</v>
      </c>
      <c r="G41" s="44"/>
      <c r="H41" s="189"/>
      <c r="I41" s="56">
        <v>0</v>
      </c>
      <c r="J41" s="24"/>
      <c r="K41" s="24"/>
      <c r="L41" s="22">
        <f t="shared" si="1"/>
        <v>86941</v>
      </c>
      <c r="M41" s="47">
        <f t="shared" si="2"/>
        <v>66.947712800000005</v>
      </c>
      <c r="N41" s="31">
        <f t="shared" si="0"/>
        <v>0</v>
      </c>
      <c r="O41" s="26" t="e">
        <f t="shared" si="3"/>
        <v>#DIV/0!</v>
      </c>
    </row>
    <row r="42" spans="1:15" x14ac:dyDescent="0.2">
      <c r="A42" s="177">
        <v>20130926</v>
      </c>
      <c r="B42" s="188">
        <v>2501</v>
      </c>
      <c r="C42" s="55">
        <v>88307</v>
      </c>
      <c r="D42" s="22">
        <v>66.656094800000005</v>
      </c>
      <c r="E42" s="22">
        <v>19.253385999999999</v>
      </c>
      <c r="F42" s="44">
        <v>4911.0678710000002</v>
      </c>
      <c r="G42" s="44"/>
      <c r="H42" s="189"/>
      <c r="I42" s="56">
        <v>0</v>
      </c>
      <c r="J42" s="24"/>
      <c r="K42" s="24"/>
      <c r="L42" s="22">
        <f t="shared" si="1"/>
        <v>88307</v>
      </c>
      <c r="M42" s="47">
        <f t="shared" si="2"/>
        <v>66.656094800000005</v>
      </c>
      <c r="N42" s="31">
        <f t="shared" si="0"/>
        <v>0</v>
      </c>
      <c r="O42" s="26" t="e">
        <f t="shared" si="3"/>
        <v>#DIV/0!</v>
      </c>
    </row>
    <row r="43" spans="1:15" x14ac:dyDescent="0.2">
      <c r="A43" s="177">
        <v>20130927</v>
      </c>
      <c r="B43" s="188">
        <v>2282</v>
      </c>
      <c r="C43" s="55">
        <v>80584</v>
      </c>
      <c r="D43" s="22">
        <v>67.490173400000003</v>
      </c>
      <c r="E43" s="22">
        <v>19.716763</v>
      </c>
      <c r="F43" s="44">
        <v>5256.533203</v>
      </c>
      <c r="G43" s="44"/>
      <c r="H43" s="189"/>
      <c r="I43" s="56">
        <v>0</v>
      </c>
      <c r="J43" s="24"/>
      <c r="K43" s="24"/>
      <c r="L43" s="22">
        <f t="shared" si="1"/>
        <v>80584</v>
      </c>
      <c r="M43" s="47">
        <f t="shared" si="2"/>
        <v>67.490173400000003</v>
      </c>
      <c r="N43" s="31">
        <f t="shared" si="0"/>
        <v>0</v>
      </c>
      <c r="O43" s="26" t="e">
        <f t="shared" si="3"/>
        <v>#DIV/0!</v>
      </c>
    </row>
    <row r="44" spans="1:15" x14ac:dyDescent="0.2">
      <c r="A44" s="177">
        <v>20130928</v>
      </c>
      <c r="B44" s="188">
        <v>1545</v>
      </c>
      <c r="C44" s="55">
        <v>54559</v>
      </c>
      <c r="D44" s="22">
        <v>66.998753600000001</v>
      </c>
      <c r="E44" s="22">
        <v>19.443752</v>
      </c>
      <c r="F44" s="44">
        <v>5198.0571289999998</v>
      </c>
      <c r="G44" s="44"/>
      <c r="H44" s="189"/>
      <c r="I44" s="56">
        <v>0</v>
      </c>
      <c r="J44" s="24"/>
      <c r="K44" s="24"/>
      <c r="L44" s="22">
        <f t="shared" si="1"/>
        <v>54559</v>
      </c>
      <c r="M44" s="47">
        <f t="shared" si="2"/>
        <v>66.998753600000001</v>
      </c>
      <c r="N44" s="31">
        <f t="shared" si="0"/>
        <v>0</v>
      </c>
      <c r="O44" s="26" t="e">
        <f t="shared" si="3"/>
        <v>#DIV/0!</v>
      </c>
    </row>
    <row r="45" spans="1:15" x14ac:dyDescent="0.2">
      <c r="A45" s="177">
        <v>20130929</v>
      </c>
      <c r="B45" s="188">
        <v>1536</v>
      </c>
      <c r="C45" s="55">
        <v>54228</v>
      </c>
      <c r="D45" s="22">
        <v>67.170718399999998</v>
      </c>
      <c r="E45" s="22">
        <v>19.539287999999999</v>
      </c>
      <c r="F45" s="44">
        <v>5236.232422</v>
      </c>
      <c r="G45" s="44"/>
      <c r="H45" s="189"/>
      <c r="I45" s="56">
        <v>0</v>
      </c>
      <c r="J45" s="24"/>
      <c r="K45" s="24"/>
      <c r="L45" s="22">
        <f t="shared" si="1"/>
        <v>54228</v>
      </c>
      <c r="M45" s="47">
        <f t="shared" si="2"/>
        <v>67.170718399999998</v>
      </c>
      <c r="N45" s="31">
        <f t="shared" si="0"/>
        <v>0</v>
      </c>
      <c r="O45" s="26" t="e">
        <f t="shared" si="3"/>
        <v>#DIV/0!</v>
      </c>
    </row>
    <row r="46" spans="1:15" x14ac:dyDescent="0.2">
      <c r="A46" s="177">
        <v>20130930</v>
      </c>
      <c r="B46" s="188">
        <v>2447</v>
      </c>
      <c r="C46" s="55">
        <v>86399</v>
      </c>
      <c r="D46" s="22">
        <v>67.236092600000006</v>
      </c>
      <c r="E46" s="22">
        <v>19.575607000000002</v>
      </c>
      <c r="F46" s="44">
        <v>5249.2348629999997</v>
      </c>
      <c r="G46" s="44"/>
      <c r="H46" s="189"/>
      <c r="I46" s="56">
        <v>0</v>
      </c>
      <c r="J46" s="24"/>
      <c r="K46" s="24"/>
      <c r="L46" s="22">
        <f t="shared" si="1"/>
        <v>86399</v>
      </c>
      <c r="M46" s="47">
        <f t="shared" si="2"/>
        <v>67.236092600000006</v>
      </c>
      <c r="N46" s="31">
        <f t="shared" si="0"/>
        <v>0</v>
      </c>
      <c r="O46" s="26" t="e">
        <f t="shared" si="3"/>
        <v>#DIV/0!</v>
      </c>
    </row>
    <row r="47" spans="1:15" ht="13.5" thickBot="1" x14ac:dyDescent="0.25">
      <c r="A47" s="177"/>
      <c r="B47" s="188"/>
      <c r="C47" s="55"/>
      <c r="D47" s="22"/>
      <c r="E47" s="22"/>
      <c r="F47" s="25"/>
      <c r="G47" s="44"/>
      <c r="H47" s="189"/>
      <c r="I47" s="57"/>
      <c r="J47" s="58"/>
      <c r="K47" s="58"/>
      <c r="L47" s="59"/>
      <c r="M47" s="47"/>
      <c r="N47" s="31"/>
      <c r="O47" s="26"/>
    </row>
    <row r="48" spans="1:15" s="36" customFormat="1" x14ac:dyDescent="0.2">
      <c r="A48" s="178" t="s">
        <v>38</v>
      </c>
      <c r="B48" s="225">
        <f>SUM(B17:B23)</f>
        <v>17000.868284199998</v>
      </c>
      <c r="C48" s="34">
        <f>SUM(C17:C23)</f>
        <v>532310.86828419997</v>
      </c>
      <c r="D48" s="34">
        <f>SUM(D17:D23)/7</f>
        <v>67.623874828571431</v>
      </c>
      <c r="E48" s="34">
        <f>SUM(E17:E23)/7</f>
        <v>19.791041571428572</v>
      </c>
      <c r="F48" s="34">
        <f>SUM(F17:F23)/7</f>
        <v>5707.3533764285703</v>
      </c>
      <c r="G48" s="34">
        <f>SUM(G17:G23)/7</f>
        <v>0</v>
      </c>
      <c r="H48" s="190"/>
      <c r="I48" s="183">
        <f>SUM(I17:I23)</f>
        <v>586504</v>
      </c>
      <c r="J48" s="33" t="e">
        <f>AVERAGE(J17:J23)</f>
        <v>#DIV/0!</v>
      </c>
      <c r="K48" s="60" t="e">
        <f>AVERAGE(K17:K23)</f>
        <v>#DIV/0!</v>
      </c>
      <c r="L48" s="32">
        <f>C48-I48</f>
        <v>-54193.131715800031</v>
      </c>
      <c r="M48" s="67" t="e">
        <f>E48-J48</f>
        <v>#DIV/0!</v>
      </c>
      <c r="N48" s="168" t="e">
        <f t="shared" ref="N48:N52" si="4">G48-K48</f>
        <v>#DIV/0!</v>
      </c>
      <c r="O48" s="35">
        <f t="shared" ref="O48:O52" si="5">L48/I48</f>
        <v>-9.2400276410391113E-2</v>
      </c>
    </row>
    <row r="49" spans="1:17" s="36" customFormat="1" x14ac:dyDescent="0.2">
      <c r="A49" s="179" t="s">
        <v>39</v>
      </c>
      <c r="B49" s="226">
        <f>SUM(B24:B30)</f>
        <v>16488</v>
      </c>
      <c r="C49" s="227">
        <f>SUM(C24:C30)</f>
        <v>582220</v>
      </c>
      <c r="D49" s="227">
        <f>SUM(D24:D30)/7</f>
        <v>67.680654542857141</v>
      </c>
      <c r="E49" s="227">
        <f>SUM(E24:E30)/7</f>
        <v>19.822585857142855</v>
      </c>
      <c r="F49" s="227">
        <f>SUM(F24:F30)/7</f>
        <v>5566.9148995714286</v>
      </c>
      <c r="G49" s="227">
        <f>SUM(G24:G30)/7</f>
        <v>0</v>
      </c>
      <c r="H49" s="191"/>
      <c r="I49" s="184">
        <f>SUM(I24:I30)</f>
        <v>582220</v>
      </c>
      <c r="J49" s="37" t="e">
        <f t="shared" ref="J49:K52" si="6">AVERAGE(J24:J30)</f>
        <v>#DIV/0!</v>
      </c>
      <c r="K49" s="61" t="e">
        <f t="shared" si="6"/>
        <v>#DIV/0!</v>
      </c>
      <c r="L49" s="30">
        <f>C49-I49</f>
        <v>0</v>
      </c>
      <c r="M49" s="227" t="e">
        <f>E49-J49</f>
        <v>#DIV/0!</v>
      </c>
      <c r="N49" s="232" t="e">
        <f t="shared" si="4"/>
        <v>#DIV/0!</v>
      </c>
      <c r="O49" s="38">
        <f t="shared" si="5"/>
        <v>0</v>
      </c>
      <c r="P49" s="39">
        <f>C49-I49</f>
        <v>0</v>
      </c>
      <c r="Q49" s="36">
        <f>P49/7</f>
        <v>0</v>
      </c>
    </row>
    <row r="50" spans="1:17" s="36" customFormat="1" x14ac:dyDescent="0.2">
      <c r="A50" s="179" t="s">
        <v>40</v>
      </c>
      <c r="B50" s="226">
        <f>SUM(B31:B37)</f>
        <v>13760</v>
      </c>
      <c r="C50" s="227">
        <f>SUM(C31:C37)</f>
        <v>485915</v>
      </c>
      <c r="D50" s="227">
        <f>SUM(D38:D44)/7</f>
        <v>67.242263257142866</v>
      </c>
      <c r="E50" s="227">
        <f>SUM(E38:E44)/7</f>
        <v>19.579035142857144</v>
      </c>
      <c r="F50" s="227">
        <f>SUM(F31:F37)/7</f>
        <v>5497.6423688571431</v>
      </c>
      <c r="G50" s="227">
        <f>SUM(G31:G37)/7</f>
        <v>0</v>
      </c>
      <c r="H50" s="191"/>
      <c r="I50" s="184">
        <f>SUM(I31:I37)</f>
        <v>0</v>
      </c>
      <c r="J50" s="37" t="e">
        <f>AVERAGE(J31:J37)</f>
        <v>#DIV/0!</v>
      </c>
      <c r="K50" s="37" t="e">
        <f t="shared" si="6"/>
        <v>#DIV/0!</v>
      </c>
      <c r="L50" s="30">
        <f>C50-I50</f>
        <v>485915</v>
      </c>
      <c r="M50" s="227" t="e">
        <f>E50-J50</f>
        <v>#DIV/0!</v>
      </c>
      <c r="N50" s="232" t="e">
        <f t="shared" si="4"/>
        <v>#DIV/0!</v>
      </c>
      <c r="O50" s="38" t="e">
        <f t="shared" si="5"/>
        <v>#DIV/0!</v>
      </c>
      <c r="Q50" s="40"/>
    </row>
    <row r="51" spans="1:17" s="36" customFormat="1" x14ac:dyDescent="0.2">
      <c r="A51" s="179" t="s">
        <v>41</v>
      </c>
      <c r="B51" s="226">
        <f>SUM(B38:B44)</f>
        <v>15533</v>
      </c>
      <c r="C51" s="227">
        <f>SUM(C38:C44)</f>
        <v>548513</v>
      </c>
      <c r="D51" s="227">
        <f>SUM(D32:D38)/7</f>
        <v>67.757291342857144</v>
      </c>
      <c r="E51" s="227">
        <f>SUM(E32:E38)/7</f>
        <v>19.865161857142855</v>
      </c>
      <c r="F51" s="227">
        <f>SUM(F38:F44)/7</f>
        <v>5134.7616489999991</v>
      </c>
      <c r="G51" s="227">
        <f>SUM(G38:G44)/7</f>
        <v>0</v>
      </c>
      <c r="H51" s="191"/>
      <c r="I51" s="184">
        <f>SUM(I38:I44)</f>
        <v>0</v>
      </c>
      <c r="J51" s="37" t="e">
        <f>AVERAGE(J38:J44)</f>
        <v>#DIV/0!</v>
      </c>
      <c r="K51" s="37" t="e">
        <f t="shared" si="6"/>
        <v>#DIV/0!</v>
      </c>
      <c r="L51" s="30">
        <f>C51-I51</f>
        <v>548513</v>
      </c>
      <c r="M51" s="227" t="e">
        <f>E51-J51</f>
        <v>#DIV/0!</v>
      </c>
      <c r="N51" s="232" t="e">
        <f t="shared" si="4"/>
        <v>#DIV/0!</v>
      </c>
      <c r="O51" s="38" t="e">
        <f t="shared" si="5"/>
        <v>#DIV/0!</v>
      </c>
      <c r="Q51" s="40"/>
    </row>
    <row r="52" spans="1:17" s="36" customFormat="1" ht="13.5" thickBot="1" x14ac:dyDescent="0.25">
      <c r="A52" s="180" t="s">
        <v>42</v>
      </c>
      <c r="B52" s="228">
        <f>SUM(B45:B47)</f>
        <v>3983</v>
      </c>
      <c r="C52" s="229">
        <f>SUM(C45:C47)</f>
        <v>140627</v>
      </c>
      <c r="D52" s="229">
        <f>SUM(D45:D47)/7</f>
        <v>19.200973000000001</v>
      </c>
      <c r="E52" s="229">
        <f>SUM(E45:E47)/7</f>
        <v>5.5878421428571432</v>
      </c>
      <c r="F52" s="229">
        <f>SUM(F45:F47)/7</f>
        <v>1497.9238978571427</v>
      </c>
      <c r="G52" s="229">
        <f>SUM(G45:G47)/7</f>
        <v>0</v>
      </c>
      <c r="H52" s="192"/>
      <c r="I52" s="185">
        <f>SUM(I45:I47)</f>
        <v>0</v>
      </c>
      <c r="J52" s="167" t="e">
        <f>AVERAGE(J45:J47)</f>
        <v>#DIV/0!</v>
      </c>
      <c r="K52" s="167" t="e">
        <f t="shared" si="6"/>
        <v>#DIV/0!</v>
      </c>
      <c r="L52" s="166">
        <f>C52-I52</f>
        <v>140627</v>
      </c>
      <c r="M52" s="230" t="e">
        <f>E52-J52</f>
        <v>#DIV/0!</v>
      </c>
      <c r="N52" s="231" t="e">
        <f t="shared" si="4"/>
        <v>#DIV/0!</v>
      </c>
      <c r="O52" s="169" t="e">
        <f t="shared" si="5"/>
        <v>#DIV/0!</v>
      </c>
      <c r="P52" s="41"/>
    </row>
    <row r="53" spans="1:17" s="36" customFormat="1" ht="13.5" thickBot="1" x14ac:dyDescent="0.25">
      <c r="A53" s="170"/>
      <c r="B53" s="193"/>
      <c r="C53" s="171"/>
      <c r="D53" s="171"/>
      <c r="E53" s="171"/>
      <c r="F53" s="172"/>
      <c r="G53" s="172"/>
      <c r="H53" s="194"/>
      <c r="I53" s="173"/>
      <c r="J53" s="174"/>
      <c r="K53" s="174"/>
      <c r="L53" s="171"/>
      <c r="M53" s="173"/>
      <c r="N53" s="175"/>
      <c r="O53" s="176"/>
      <c r="P53" s="41"/>
    </row>
    <row r="54" spans="1:17" x14ac:dyDescent="0.2">
      <c r="A54" s="153" t="s">
        <v>44</v>
      </c>
      <c r="B54" s="195"/>
      <c r="C54" s="154">
        <f>C48+C49</f>
        <v>1114530.8682841999</v>
      </c>
      <c r="D54" s="154"/>
      <c r="E54" s="155"/>
      <c r="F54" s="155"/>
      <c r="G54" s="155"/>
      <c r="H54" s="196"/>
      <c r="I54" s="154">
        <f>I48+I49</f>
        <v>1168724</v>
      </c>
      <c r="J54" s="155"/>
      <c r="K54" s="155"/>
      <c r="L54" s="154">
        <f>C54-I54</f>
        <v>-54193.131715800148</v>
      </c>
      <c r="M54" s="155"/>
      <c r="N54" s="155"/>
      <c r="O54" s="156">
        <f>L54/I54</f>
        <v>-4.6369486479100407E-2</v>
      </c>
    </row>
    <row r="55" spans="1:17" x14ac:dyDescent="0.2">
      <c r="A55" s="153" t="s">
        <v>43</v>
      </c>
      <c r="B55" s="195"/>
      <c r="C55" s="154">
        <f>C52+C51+C50</f>
        <v>1175055</v>
      </c>
      <c r="D55" s="154"/>
      <c r="E55" s="155"/>
      <c r="F55" s="155"/>
      <c r="G55" s="155"/>
      <c r="H55" s="196"/>
      <c r="I55" s="154">
        <f>I52+I51+I50</f>
        <v>0</v>
      </c>
      <c r="J55" s="155"/>
      <c r="K55" s="155"/>
      <c r="L55" s="154">
        <f>C55-I55</f>
        <v>1175055</v>
      </c>
      <c r="M55" s="155"/>
      <c r="N55" s="155"/>
      <c r="O55" s="156" t="e">
        <f>L55/I55</f>
        <v>#DIV/0!</v>
      </c>
    </row>
    <row r="56" spans="1:17" x14ac:dyDescent="0.2">
      <c r="A56" s="65" t="s">
        <v>15</v>
      </c>
      <c r="B56" s="197"/>
      <c r="C56" s="62">
        <f>C55+C54</f>
        <v>2289585.8682841999</v>
      </c>
      <c r="D56" s="62"/>
      <c r="E56" s="63"/>
      <c r="F56" s="63"/>
      <c r="G56" s="63"/>
      <c r="H56" s="198"/>
      <c r="I56" s="62">
        <f>I55+I54</f>
        <v>1168724</v>
      </c>
      <c r="J56" s="63"/>
      <c r="K56" s="63"/>
      <c r="L56" s="62">
        <f>C56-I56</f>
        <v>1120861.8682841999</v>
      </c>
      <c r="M56" s="63"/>
      <c r="N56" s="63"/>
      <c r="O56" s="64">
        <f>L56/I56</f>
        <v>0.95904753242356611</v>
      </c>
    </row>
    <row r="57" spans="1:17" ht="13.5" thickBot="1" x14ac:dyDescent="0.25">
      <c r="A57" s="157" t="s">
        <v>14</v>
      </c>
      <c r="B57" s="199"/>
      <c r="C57" s="158">
        <f>+AVERAGE(C17:C47)</f>
        <v>76319.528942806661</v>
      </c>
      <c r="D57" s="158"/>
      <c r="E57" s="159"/>
      <c r="F57" s="159"/>
      <c r="G57" s="159"/>
      <c r="H57" s="200"/>
      <c r="I57" s="158">
        <f>SUM(I17:I46)</f>
        <v>1168724</v>
      </c>
      <c r="J57" s="159"/>
      <c r="K57" s="159"/>
      <c r="L57" s="158">
        <f>C57-I57</f>
        <v>-1092404.4710571934</v>
      </c>
      <c r="M57" s="159"/>
      <c r="N57" s="159"/>
      <c r="O57" s="160">
        <f>L57/I57</f>
        <v>-0.93469841558588118</v>
      </c>
    </row>
    <row r="58" spans="1:17" x14ac:dyDescent="0.2">
      <c r="K58" s="16"/>
      <c r="N58" s="16"/>
    </row>
    <row r="59" spans="1:17" x14ac:dyDescent="0.2">
      <c r="G59" s="27"/>
      <c r="H59" s="27"/>
      <c r="I59" s="27"/>
      <c r="J59" s="27"/>
      <c r="K59" s="27"/>
      <c r="L59" s="27"/>
      <c r="N59" s="16"/>
    </row>
    <row r="60" spans="1:17" x14ac:dyDescent="0.2">
      <c r="C60" s="19"/>
      <c r="G60" s="27"/>
      <c r="H60" s="27"/>
      <c r="I60" s="27"/>
      <c r="J60" s="27"/>
      <c r="K60" s="27"/>
      <c r="L60" s="27"/>
      <c r="M60" s="19"/>
      <c r="N60" s="16"/>
    </row>
    <row r="61" spans="1:17" x14ac:dyDescent="0.2">
      <c r="C61" s="19"/>
      <c r="G61" s="27"/>
      <c r="H61" s="27"/>
      <c r="I61" s="27"/>
      <c r="J61" s="27"/>
      <c r="K61" s="27"/>
      <c r="L61" s="27"/>
      <c r="M61" s="19"/>
      <c r="N61" s="16"/>
    </row>
    <row r="62" spans="1:17" x14ac:dyDescent="0.2">
      <c r="C62" s="19"/>
      <c r="D62" s="19"/>
      <c r="E62" s="19"/>
      <c r="F62" s="19"/>
      <c r="G62" s="19"/>
      <c r="H62" s="19"/>
      <c r="I62" s="19"/>
      <c r="J62" s="27"/>
      <c r="K62" s="27"/>
      <c r="L62" s="27"/>
      <c r="M62" s="19"/>
      <c r="N62" s="16"/>
    </row>
    <row r="63" spans="1:17" x14ac:dyDescent="0.2">
      <c r="C63" s="19"/>
      <c r="D63" s="19"/>
      <c r="E63" s="19"/>
      <c r="F63" s="19"/>
      <c r="G63" s="19"/>
      <c r="H63" s="19"/>
      <c r="I63" s="19"/>
      <c r="J63" s="27"/>
      <c r="K63" s="27"/>
      <c r="M63" s="19"/>
      <c r="N63" s="16"/>
    </row>
    <row r="64" spans="1:17" x14ac:dyDescent="0.2">
      <c r="H64" s="27"/>
      <c r="I64" s="27"/>
      <c r="J64" s="27"/>
      <c r="K64" s="27"/>
      <c r="M64" s="19"/>
      <c r="N64" s="16"/>
    </row>
    <row r="65" spans="10:14" x14ac:dyDescent="0.2">
      <c r="J65" s="18"/>
      <c r="K65" s="16"/>
      <c r="M65" s="19"/>
      <c r="N65" s="16"/>
    </row>
    <row r="66" spans="10:14" x14ac:dyDescent="0.2">
      <c r="J66" s="18"/>
      <c r="K66" s="16"/>
      <c r="M66" s="19"/>
      <c r="N66" s="16"/>
    </row>
    <row r="67" spans="10:14" x14ac:dyDescent="0.2">
      <c r="J67" s="18"/>
      <c r="K67" s="16"/>
      <c r="M67" s="19"/>
      <c r="N67" s="16"/>
    </row>
    <row r="68" spans="10:14" x14ac:dyDescent="0.2">
      <c r="J68" s="18"/>
      <c r="K68" s="16"/>
      <c r="M68" s="19"/>
      <c r="N68" s="16"/>
    </row>
    <row r="69" spans="10:14" x14ac:dyDescent="0.2">
      <c r="J69" s="18"/>
      <c r="K69" s="16"/>
      <c r="M69" s="19"/>
      <c r="N69" s="16"/>
    </row>
    <row r="70" spans="10:14" x14ac:dyDescent="0.2">
      <c r="J70" s="18"/>
      <c r="K70" s="16"/>
      <c r="M70" s="19"/>
      <c r="N70" s="16"/>
    </row>
    <row r="71" spans="10:14" x14ac:dyDescent="0.2">
      <c r="J71" s="18"/>
      <c r="K71" s="16"/>
      <c r="M71" s="19"/>
      <c r="N71" s="16"/>
    </row>
    <row r="72" spans="10:14" x14ac:dyDescent="0.2">
      <c r="J72" s="18"/>
      <c r="K72" s="16"/>
      <c r="M72" s="19"/>
      <c r="N72" s="16"/>
    </row>
    <row r="73" spans="10:14" x14ac:dyDescent="0.2">
      <c r="J73" s="18"/>
      <c r="K73" s="16"/>
      <c r="M73" s="19"/>
      <c r="N73" s="16"/>
    </row>
    <row r="74" spans="10:14" x14ac:dyDescent="0.2">
      <c r="J74" s="18"/>
      <c r="K74" s="16"/>
      <c r="M74" s="19"/>
      <c r="N74" s="16"/>
    </row>
    <row r="75" spans="10:14" x14ac:dyDescent="0.2">
      <c r="J75" s="18"/>
      <c r="K75" s="16"/>
      <c r="M75" s="19"/>
      <c r="N75" s="16"/>
    </row>
    <row r="76" spans="10:14" x14ac:dyDescent="0.2">
      <c r="J76" s="18"/>
      <c r="K76" s="16"/>
      <c r="M76" s="19"/>
      <c r="N76" s="16"/>
    </row>
    <row r="77" spans="10:14" x14ac:dyDescent="0.2">
      <c r="J77" s="18"/>
      <c r="K77" s="16"/>
      <c r="M77" s="19"/>
      <c r="N77" s="16"/>
    </row>
    <row r="78" spans="10:14" x14ac:dyDescent="0.2">
      <c r="J78" s="18"/>
      <c r="K78" s="16"/>
      <c r="M78" s="19"/>
      <c r="N78" s="16"/>
    </row>
    <row r="79" spans="10:14" x14ac:dyDescent="0.2">
      <c r="J79" s="18"/>
      <c r="K79" s="16"/>
      <c r="M79" s="19"/>
      <c r="N79" s="16"/>
    </row>
    <row r="80" spans="10:14" x14ac:dyDescent="0.2">
      <c r="J80" s="18"/>
      <c r="K80" s="16"/>
      <c r="M80" s="19"/>
      <c r="N80" s="16"/>
    </row>
    <row r="81" spans="10:14" x14ac:dyDescent="0.2">
      <c r="J81" s="18"/>
      <c r="K81" s="16"/>
      <c r="M81" s="19"/>
      <c r="N81" s="16"/>
    </row>
    <row r="82" spans="10:14" x14ac:dyDescent="0.2">
      <c r="J82" s="18"/>
      <c r="K82" s="16"/>
      <c r="M82" s="19"/>
      <c r="N82" s="16"/>
    </row>
    <row r="83" spans="10:14" x14ac:dyDescent="0.2">
      <c r="J83" s="18"/>
      <c r="K83" s="16"/>
      <c r="M83" s="19"/>
      <c r="N83" s="16"/>
    </row>
    <row r="84" spans="10:14" x14ac:dyDescent="0.2">
      <c r="J84" s="18"/>
      <c r="K84" s="16"/>
      <c r="M84" s="19"/>
      <c r="N84" s="16"/>
    </row>
    <row r="85" spans="10:14" x14ac:dyDescent="0.2">
      <c r="J85" s="18"/>
      <c r="K85" s="16"/>
      <c r="M85" s="19"/>
      <c r="N85" s="16"/>
    </row>
    <row r="86" spans="10:14" x14ac:dyDescent="0.2">
      <c r="J86" s="18"/>
      <c r="K86" s="16"/>
      <c r="M86" s="19"/>
      <c r="N86" s="16"/>
    </row>
    <row r="87" spans="10:14" x14ac:dyDescent="0.2">
      <c r="J87" s="18"/>
      <c r="K87" s="16"/>
      <c r="M87" s="19"/>
      <c r="N87" s="16"/>
    </row>
    <row r="88" spans="10:14" x14ac:dyDescent="0.2">
      <c r="J88" s="18"/>
      <c r="K88" s="16"/>
      <c r="M88" s="19"/>
      <c r="N88" s="16"/>
    </row>
    <row r="89" spans="10:14" x14ac:dyDescent="0.2">
      <c r="J89" s="18"/>
      <c r="K89" s="16"/>
      <c r="M89" s="19"/>
      <c r="N89" s="16"/>
    </row>
    <row r="90" spans="10:14" x14ac:dyDescent="0.2">
      <c r="J90" s="18"/>
      <c r="K90" s="16"/>
      <c r="M90" s="19"/>
      <c r="N90" s="16"/>
    </row>
    <row r="91" spans="10:14" x14ac:dyDescent="0.2">
      <c r="J91" s="18"/>
      <c r="K91" s="16"/>
      <c r="M91" s="19"/>
      <c r="N91" s="16"/>
    </row>
    <row r="92" spans="10:14" x14ac:dyDescent="0.2">
      <c r="J92" s="18"/>
      <c r="K92" s="16"/>
      <c r="M92" s="19"/>
      <c r="N92" s="16"/>
    </row>
    <row r="93" spans="10:14" x14ac:dyDescent="0.2">
      <c r="J93" s="18"/>
      <c r="K93" s="16"/>
      <c r="M93" s="19"/>
      <c r="N93" s="16"/>
    </row>
    <row r="94" spans="10:14" x14ac:dyDescent="0.2">
      <c r="J94" s="18"/>
      <c r="K94" s="16"/>
      <c r="M94" s="19"/>
      <c r="N94" s="16"/>
    </row>
    <row r="95" spans="10:14" x14ac:dyDescent="0.2">
      <c r="J95" s="18"/>
      <c r="K95" s="16"/>
      <c r="M95" s="19"/>
      <c r="N95" s="16"/>
    </row>
    <row r="96" spans="10:14" x14ac:dyDescent="0.2">
      <c r="J96" s="18"/>
      <c r="K96" s="16"/>
      <c r="M96" s="19"/>
      <c r="N96" s="16"/>
    </row>
    <row r="97" spans="10:14" x14ac:dyDescent="0.2">
      <c r="J97" s="18"/>
      <c r="K97" s="16"/>
      <c r="M97" s="19"/>
      <c r="N97" s="16"/>
    </row>
    <row r="98" spans="10:14" x14ac:dyDescent="0.2">
      <c r="J98" s="18"/>
      <c r="K98" s="16"/>
      <c r="M98" s="19"/>
      <c r="N98" s="16"/>
    </row>
    <row r="99" spans="10:14" x14ac:dyDescent="0.2">
      <c r="J99" s="18"/>
      <c r="K99" s="16"/>
      <c r="M99" s="19"/>
      <c r="N99" s="16"/>
    </row>
    <row r="100" spans="10:14" x14ac:dyDescent="0.2">
      <c r="J100" s="18"/>
      <c r="K100" s="16"/>
      <c r="M100" s="19"/>
      <c r="N100" s="16"/>
    </row>
    <row r="101" spans="10:14" x14ac:dyDescent="0.2">
      <c r="J101" s="18"/>
      <c r="K101" s="16"/>
      <c r="M101" s="19"/>
      <c r="N101" s="16"/>
    </row>
    <row r="102" spans="10:14" x14ac:dyDescent="0.2">
      <c r="J102" s="18"/>
      <c r="K102" s="16"/>
      <c r="M102" s="19"/>
      <c r="N102" s="16"/>
    </row>
    <row r="103" spans="10:14" x14ac:dyDescent="0.2">
      <c r="J103" s="18"/>
      <c r="K103" s="16"/>
      <c r="M103" s="19"/>
      <c r="N103" s="16"/>
    </row>
    <row r="104" spans="10:14" x14ac:dyDescent="0.2">
      <c r="J104" s="18"/>
      <c r="K104" s="16"/>
      <c r="M104" s="19"/>
      <c r="N104" s="16"/>
    </row>
    <row r="105" spans="10:14" x14ac:dyDescent="0.2">
      <c r="J105" s="18"/>
      <c r="K105" s="16"/>
      <c r="M105" s="19"/>
      <c r="N105" s="16"/>
    </row>
    <row r="106" spans="10:14" x14ac:dyDescent="0.2">
      <c r="J106" s="18"/>
      <c r="K106" s="16"/>
      <c r="M106" s="19"/>
      <c r="N106" s="16"/>
    </row>
    <row r="107" spans="10:14" x14ac:dyDescent="0.2">
      <c r="J107" s="18"/>
      <c r="K107" s="16"/>
      <c r="M107" s="19"/>
      <c r="N107" s="16"/>
    </row>
    <row r="108" spans="10:14" x14ac:dyDescent="0.2">
      <c r="J108" s="18"/>
      <c r="K108" s="16"/>
      <c r="M108" s="19"/>
      <c r="N108" s="16"/>
    </row>
    <row r="109" spans="10:14" x14ac:dyDescent="0.2">
      <c r="J109" s="18"/>
      <c r="K109" s="16"/>
      <c r="M109" s="19"/>
      <c r="N109" s="16"/>
    </row>
    <row r="110" spans="10:14" x14ac:dyDescent="0.2">
      <c r="J110" s="18"/>
      <c r="K110" s="16"/>
      <c r="M110" s="19"/>
      <c r="N110" s="16"/>
    </row>
    <row r="111" spans="10:14" x14ac:dyDescent="0.2">
      <c r="J111" s="18"/>
      <c r="K111" s="16"/>
      <c r="M111" s="19"/>
      <c r="N111" s="16"/>
    </row>
    <row r="112" spans="10:14" x14ac:dyDescent="0.2">
      <c r="J112" s="18"/>
      <c r="K112" s="16"/>
      <c r="M112" s="19"/>
      <c r="N112" s="16"/>
    </row>
    <row r="113" spans="10:14" x14ac:dyDescent="0.2">
      <c r="J113" s="18"/>
      <c r="K113" s="16"/>
      <c r="M113" s="19"/>
      <c r="N113" s="16"/>
    </row>
    <row r="114" spans="10:14" x14ac:dyDescent="0.2">
      <c r="J114" s="18"/>
      <c r="K114" s="16"/>
      <c r="M114" s="19"/>
      <c r="N114" s="16"/>
    </row>
    <row r="115" spans="10:14" x14ac:dyDescent="0.2">
      <c r="J115" s="18"/>
      <c r="K115" s="16"/>
      <c r="M115" s="19"/>
      <c r="N115" s="16"/>
    </row>
    <row r="116" spans="10:14" x14ac:dyDescent="0.2">
      <c r="J116" s="18"/>
      <c r="K116" s="16"/>
      <c r="M116" s="19"/>
      <c r="N116" s="16"/>
    </row>
    <row r="117" spans="10:14" x14ac:dyDescent="0.2">
      <c r="J117" s="18"/>
      <c r="K117" s="16"/>
      <c r="M117" s="19"/>
      <c r="N117" s="16"/>
    </row>
    <row r="118" spans="10:14" x14ac:dyDescent="0.2">
      <c r="J118" s="18"/>
      <c r="K118" s="16"/>
      <c r="M118" s="19"/>
      <c r="N118" s="16"/>
    </row>
    <row r="119" spans="10:14" x14ac:dyDescent="0.2">
      <c r="J119" s="18"/>
      <c r="K119" s="16"/>
      <c r="M119" s="19"/>
      <c r="N119" s="16"/>
    </row>
    <row r="120" spans="10:14" x14ac:dyDescent="0.2">
      <c r="J120" s="18"/>
      <c r="K120" s="16"/>
      <c r="M120" s="19"/>
      <c r="N120" s="16"/>
    </row>
    <row r="121" spans="10:14" x14ac:dyDescent="0.2">
      <c r="J121" s="18"/>
      <c r="K121" s="16"/>
      <c r="M121" s="19"/>
      <c r="N121" s="16"/>
    </row>
    <row r="122" spans="10:14" x14ac:dyDescent="0.2">
      <c r="J122" s="18"/>
      <c r="K122" s="16"/>
      <c r="M122" s="19"/>
      <c r="N122" s="16"/>
    </row>
    <row r="123" spans="10:14" x14ac:dyDescent="0.2">
      <c r="J123" s="18"/>
      <c r="K123" s="16"/>
      <c r="M123" s="19"/>
      <c r="N123" s="16"/>
    </row>
    <row r="124" spans="10:14" x14ac:dyDescent="0.2">
      <c r="J124" s="18"/>
      <c r="K124" s="16"/>
      <c r="M124" s="19"/>
      <c r="N124" s="16"/>
    </row>
    <row r="125" spans="10:14" x14ac:dyDescent="0.2">
      <c r="J125" s="18"/>
      <c r="K125" s="16"/>
      <c r="M125" s="19"/>
      <c r="N125" s="16"/>
    </row>
    <row r="126" spans="10:14" x14ac:dyDescent="0.2">
      <c r="J126" s="18"/>
      <c r="K126" s="16"/>
      <c r="M126" s="19"/>
      <c r="N126" s="16"/>
    </row>
    <row r="127" spans="10:14" x14ac:dyDescent="0.2">
      <c r="J127" s="18"/>
      <c r="K127" s="16"/>
      <c r="M127" s="19"/>
      <c r="N127" s="16"/>
    </row>
    <row r="128" spans="10:14" x14ac:dyDescent="0.2">
      <c r="J128" s="18"/>
      <c r="K128" s="16"/>
      <c r="M128" s="19"/>
      <c r="N128" s="16"/>
    </row>
    <row r="129" spans="10:14" x14ac:dyDescent="0.2">
      <c r="J129" s="18"/>
      <c r="K129" s="16"/>
      <c r="M129" s="19"/>
      <c r="N129" s="16"/>
    </row>
    <row r="130" spans="10:14" x14ac:dyDescent="0.2">
      <c r="J130" s="18"/>
      <c r="K130" s="16"/>
      <c r="M130" s="19"/>
      <c r="N130" s="16"/>
    </row>
    <row r="131" spans="10:14" x14ac:dyDescent="0.2">
      <c r="J131" s="18"/>
      <c r="K131" s="16"/>
      <c r="M131" s="19"/>
      <c r="N131" s="16"/>
    </row>
    <row r="132" spans="10:14" x14ac:dyDescent="0.2">
      <c r="J132" s="18"/>
      <c r="K132" s="16"/>
      <c r="M132" s="19"/>
      <c r="N132" s="16"/>
    </row>
    <row r="133" spans="10:14" x14ac:dyDescent="0.2">
      <c r="J133" s="18"/>
      <c r="K133" s="16"/>
      <c r="M133" s="19"/>
      <c r="N133" s="16"/>
    </row>
    <row r="134" spans="10:14" x14ac:dyDescent="0.2">
      <c r="J134" s="18"/>
      <c r="K134" s="16"/>
      <c r="M134" s="19"/>
      <c r="N134" s="16"/>
    </row>
    <row r="135" spans="10:14" x14ac:dyDescent="0.2">
      <c r="J135" s="18"/>
      <c r="K135" s="16"/>
      <c r="M135" s="19"/>
      <c r="N135" s="16"/>
    </row>
    <row r="136" spans="10:14" x14ac:dyDescent="0.2">
      <c r="J136" s="18"/>
      <c r="K136" s="16"/>
      <c r="M136" s="19"/>
      <c r="N136" s="16"/>
    </row>
    <row r="137" spans="10:14" x14ac:dyDescent="0.2">
      <c r="J137" s="18"/>
      <c r="K137" s="16"/>
      <c r="M137" s="19"/>
      <c r="N137" s="16"/>
    </row>
    <row r="138" spans="10:14" x14ac:dyDescent="0.2">
      <c r="J138" s="18"/>
      <c r="K138" s="16"/>
      <c r="M138" s="19"/>
      <c r="N138" s="16"/>
    </row>
    <row r="139" spans="10:14" x14ac:dyDescent="0.2">
      <c r="J139" s="18"/>
      <c r="K139" s="16"/>
      <c r="M139" s="19"/>
      <c r="N139" s="16"/>
    </row>
    <row r="140" spans="10:14" x14ac:dyDescent="0.2">
      <c r="J140" s="18"/>
      <c r="K140" s="16"/>
      <c r="M140" s="19"/>
      <c r="N140" s="16"/>
    </row>
    <row r="141" spans="10:14" x14ac:dyDescent="0.2">
      <c r="J141" s="18"/>
      <c r="K141" s="16"/>
      <c r="M141" s="19"/>
      <c r="N141" s="16"/>
    </row>
    <row r="142" spans="10:14" x14ac:dyDescent="0.2">
      <c r="J142" s="18"/>
      <c r="K142" s="16"/>
      <c r="M142" s="19"/>
      <c r="N142" s="16"/>
    </row>
    <row r="143" spans="10:14" x14ac:dyDescent="0.2">
      <c r="J143" s="18"/>
      <c r="K143" s="16"/>
      <c r="M143" s="19"/>
      <c r="N143" s="16"/>
    </row>
    <row r="144" spans="10:14" x14ac:dyDescent="0.2">
      <c r="J144" s="18"/>
      <c r="K144" s="16"/>
      <c r="M144" s="19"/>
      <c r="N144" s="16"/>
    </row>
    <row r="145" spans="10:14" x14ac:dyDescent="0.2">
      <c r="J145" s="18"/>
      <c r="K145" s="16"/>
      <c r="M145" s="19"/>
      <c r="N145" s="16"/>
    </row>
    <row r="146" spans="10:14" x14ac:dyDescent="0.2">
      <c r="J146" s="18"/>
      <c r="K146" s="16"/>
      <c r="M146" s="19"/>
      <c r="N146" s="16"/>
    </row>
    <row r="147" spans="10:14" x14ac:dyDescent="0.2">
      <c r="J147" s="18"/>
      <c r="K147" s="16"/>
      <c r="M147" s="19"/>
      <c r="N147" s="16"/>
    </row>
    <row r="148" spans="10:14" x14ac:dyDescent="0.2">
      <c r="J148" s="18"/>
      <c r="K148" s="16"/>
      <c r="M148" s="19"/>
      <c r="N148" s="16"/>
    </row>
    <row r="149" spans="10:14" x14ac:dyDescent="0.2">
      <c r="J149" s="18"/>
      <c r="K149" s="16"/>
      <c r="M149" s="19"/>
      <c r="N149" s="16"/>
    </row>
    <row r="150" spans="10:14" x14ac:dyDescent="0.2">
      <c r="J150" s="18"/>
      <c r="K150" s="16"/>
      <c r="M150" s="19"/>
      <c r="N150" s="16"/>
    </row>
    <row r="151" spans="10:14" x14ac:dyDescent="0.2">
      <c r="J151" s="18"/>
      <c r="K151" s="16"/>
      <c r="M151" s="19"/>
      <c r="N151" s="16"/>
    </row>
    <row r="152" spans="10:14" x14ac:dyDescent="0.2">
      <c r="J152" s="18"/>
      <c r="K152" s="16"/>
      <c r="M152" s="19"/>
      <c r="N152" s="16"/>
    </row>
    <row r="153" spans="10:14" x14ac:dyDescent="0.2">
      <c r="J153" s="18"/>
      <c r="K153" s="16"/>
      <c r="M153" s="19"/>
      <c r="N153" s="16"/>
    </row>
    <row r="154" spans="10:14" x14ac:dyDescent="0.2">
      <c r="J154" s="18"/>
      <c r="K154" s="16"/>
      <c r="M154" s="19"/>
      <c r="N154" s="16"/>
    </row>
    <row r="155" spans="10:14" x14ac:dyDescent="0.2">
      <c r="J155" s="18"/>
      <c r="K155" s="16"/>
      <c r="M155" s="19"/>
      <c r="N155" s="16"/>
    </row>
    <row r="156" spans="10:14" x14ac:dyDescent="0.2">
      <c r="J156" s="18"/>
      <c r="K156" s="16"/>
      <c r="M156" s="19"/>
      <c r="N156" s="16"/>
    </row>
    <row r="157" spans="10:14" x14ac:dyDescent="0.2">
      <c r="J157" s="18"/>
      <c r="K157" s="16"/>
      <c r="M157" s="19"/>
      <c r="N157" s="16"/>
    </row>
    <row r="158" spans="10:14" x14ac:dyDescent="0.2">
      <c r="J158" s="18"/>
      <c r="K158" s="16"/>
      <c r="M158" s="19"/>
      <c r="N158" s="16"/>
    </row>
    <row r="159" spans="10:14" x14ac:dyDescent="0.2">
      <c r="J159" s="18"/>
      <c r="K159" s="16"/>
      <c r="M159" s="19"/>
      <c r="N159" s="16"/>
    </row>
    <row r="160" spans="10:14" x14ac:dyDescent="0.2">
      <c r="J160" s="18"/>
      <c r="K160" s="16"/>
      <c r="M160" s="19"/>
      <c r="N160" s="16"/>
    </row>
    <row r="161" spans="10:14" x14ac:dyDescent="0.2">
      <c r="J161" s="18"/>
      <c r="K161" s="16"/>
      <c r="M161" s="19"/>
      <c r="N161" s="16"/>
    </row>
    <row r="162" spans="10:14" x14ac:dyDescent="0.2">
      <c r="J162" s="18"/>
      <c r="K162" s="16"/>
      <c r="M162" s="19"/>
      <c r="N162" s="16"/>
    </row>
    <row r="163" spans="10:14" x14ac:dyDescent="0.2">
      <c r="J163" s="18"/>
      <c r="K163" s="16"/>
      <c r="M163" s="19"/>
      <c r="N163" s="16"/>
    </row>
    <row r="164" spans="10:14" x14ac:dyDescent="0.2">
      <c r="J164" s="18"/>
      <c r="K164" s="16"/>
      <c r="M164" s="19"/>
      <c r="N164" s="16"/>
    </row>
    <row r="165" spans="10:14" x14ac:dyDescent="0.2">
      <c r="J165" s="18"/>
      <c r="K165" s="16"/>
      <c r="M165" s="19"/>
      <c r="N165" s="16"/>
    </row>
    <row r="166" spans="10:14" x14ac:dyDescent="0.2">
      <c r="J166" s="18"/>
      <c r="K166" s="16"/>
      <c r="M166" s="19"/>
      <c r="N166" s="16"/>
    </row>
    <row r="167" spans="10:14" x14ac:dyDescent="0.2">
      <c r="J167" s="18"/>
      <c r="K167" s="16"/>
      <c r="M167" s="19"/>
      <c r="N167" s="16"/>
    </row>
    <row r="168" spans="10:14" x14ac:dyDescent="0.2">
      <c r="J168" s="18"/>
      <c r="K168" s="16"/>
      <c r="M168" s="19"/>
      <c r="N168" s="16"/>
    </row>
    <row r="169" spans="10:14" x14ac:dyDescent="0.2">
      <c r="J169" s="18"/>
      <c r="K169" s="16"/>
      <c r="M169" s="19"/>
      <c r="N169" s="16"/>
    </row>
    <row r="170" spans="10:14" x14ac:dyDescent="0.2">
      <c r="J170" s="18"/>
      <c r="K170" s="16"/>
      <c r="M170" s="19"/>
      <c r="N170" s="16"/>
    </row>
    <row r="171" spans="10:14" x14ac:dyDescent="0.2">
      <c r="J171" s="18"/>
      <c r="K171" s="16"/>
      <c r="M171" s="19"/>
      <c r="N171" s="16"/>
    </row>
    <row r="172" spans="10:14" x14ac:dyDescent="0.2">
      <c r="J172" s="18"/>
      <c r="K172" s="16"/>
      <c r="M172" s="19"/>
      <c r="N172" s="16"/>
    </row>
    <row r="173" spans="10:14" x14ac:dyDescent="0.2">
      <c r="J173" s="18"/>
      <c r="K173" s="16"/>
      <c r="M173" s="19"/>
      <c r="N173" s="16"/>
    </row>
    <row r="174" spans="10:14" x14ac:dyDescent="0.2">
      <c r="J174" s="18"/>
      <c r="K174" s="16"/>
      <c r="M174" s="19"/>
      <c r="N174" s="16"/>
    </row>
    <row r="175" spans="10:14" x14ac:dyDescent="0.2">
      <c r="J175" s="18"/>
      <c r="K175" s="16"/>
      <c r="M175" s="19"/>
      <c r="N175" s="16"/>
    </row>
    <row r="176" spans="10:14" x14ac:dyDescent="0.2">
      <c r="J176" s="18"/>
      <c r="K176" s="16"/>
      <c r="M176" s="19"/>
      <c r="N176" s="16"/>
    </row>
    <row r="177" spans="10:14" x14ac:dyDescent="0.2">
      <c r="J177" s="18"/>
      <c r="K177" s="16"/>
      <c r="M177" s="19"/>
      <c r="N177" s="16"/>
    </row>
    <row r="178" spans="10:14" x14ac:dyDescent="0.2">
      <c r="J178" s="18"/>
      <c r="K178" s="16"/>
      <c r="M178" s="19"/>
      <c r="N178" s="16"/>
    </row>
    <row r="179" spans="10:14" x14ac:dyDescent="0.2">
      <c r="J179" s="18"/>
      <c r="K179" s="16"/>
      <c r="M179" s="19"/>
      <c r="N179" s="16"/>
    </row>
    <row r="180" spans="10:14" x14ac:dyDescent="0.2">
      <c r="J180" s="18"/>
      <c r="K180" s="16"/>
      <c r="M180" s="19"/>
      <c r="N180" s="16"/>
    </row>
    <row r="181" spans="10:14" x14ac:dyDescent="0.2">
      <c r="J181" s="18"/>
      <c r="K181" s="16"/>
      <c r="M181" s="19"/>
      <c r="N181" s="16"/>
    </row>
    <row r="182" spans="10:14" x14ac:dyDescent="0.2">
      <c r="J182" s="18"/>
      <c r="K182" s="16"/>
      <c r="M182" s="19"/>
      <c r="N182" s="16"/>
    </row>
    <row r="183" spans="10:14" x14ac:dyDescent="0.2">
      <c r="J183" s="18"/>
      <c r="K183" s="16"/>
      <c r="M183" s="19"/>
      <c r="N183" s="16"/>
    </row>
    <row r="184" spans="10:14" x14ac:dyDescent="0.2">
      <c r="J184" s="18"/>
      <c r="K184" s="16"/>
      <c r="M184" s="19"/>
      <c r="N184" s="16"/>
    </row>
    <row r="185" spans="10:14" x14ac:dyDescent="0.2">
      <c r="J185" s="18"/>
      <c r="K185" s="16"/>
      <c r="M185" s="19"/>
      <c r="N185" s="16"/>
    </row>
    <row r="186" spans="10:14" x14ac:dyDescent="0.2">
      <c r="J186" s="18"/>
      <c r="K186" s="16"/>
      <c r="M186" s="19"/>
      <c r="N186" s="16"/>
    </row>
    <row r="187" spans="10:14" x14ac:dyDescent="0.2">
      <c r="J187" s="18"/>
      <c r="K187" s="16"/>
      <c r="M187" s="19"/>
      <c r="N187" s="16"/>
    </row>
    <row r="188" spans="10:14" x14ac:dyDescent="0.2">
      <c r="J188" s="18"/>
      <c r="K188" s="16"/>
      <c r="M188" s="19"/>
      <c r="N188" s="16"/>
    </row>
    <row r="189" spans="10:14" x14ac:dyDescent="0.2">
      <c r="J189" s="18"/>
      <c r="K189" s="16"/>
      <c r="M189" s="19"/>
      <c r="N189" s="16"/>
    </row>
    <row r="190" spans="10:14" x14ac:dyDescent="0.2">
      <c r="J190" s="18"/>
      <c r="K190" s="16"/>
      <c r="M190" s="19"/>
      <c r="N190" s="16"/>
    </row>
    <row r="191" spans="10:14" x14ac:dyDescent="0.2">
      <c r="J191" s="18"/>
      <c r="K191" s="16"/>
      <c r="M191" s="19"/>
      <c r="N191" s="16"/>
    </row>
    <row r="192" spans="10:14" x14ac:dyDescent="0.2">
      <c r="J192" s="18"/>
      <c r="K192" s="16"/>
      <c r="M192" s="19"/>
      <c r="N192" s="16"/>
    </row>
    <row r="193" spans="10:14" x14ac:dyDescent="0.2">
      <c r="J193" s="18"/>
      <c r="K193" s="16"/>
      <c r="M193" s="19"/>
      <c r="N193" s="16"/>
    </row>
    <row r="194" spans="10:14" x14ac:dyDescent="0.2">
      <c r="J194" s="18"/>
      <c r="K194" s="16"/>
      <c r="M194" s="19"/>
      <c r="N194" s="16"/>
    </row>
    <row r="195" spans="10:14" x14ac:dyDescent="0.2">
      <c r="J195" s="18"/>
      <c r="K195" s="16"/>
      <c r="M195" s="19"/>
      <c r="N195" s="16"/>
    </row>
    <row r="196" spans="10:14" x14ac:dyDescent="0.2">
      <c r="J196" s="18"/>
      <c r="K196" s="16"/>
      <c r="M196" s="19"/>
      <c r="N196" s="16"/>
    </row>
    <row r="197" spans="10:14" x14ac:dyDescent="0.2">
      <c r="J197" s="18"/>
      <c r="K197" s="16"/>
      <c r="M197" s="19"/>
      <c r="N197" s="16"/>
    </row>
    <row r="198" spans="10:14" x14ac:dyDescent="0.2">
      <c r="J198" s="18"/>
      <c r="K198" s="16"/>
      <c r="M198" s="19"/>
      <c r="N198" s="16"/>
    </row>
    <row r="199" spans="10:14" x14ac:dyDescent="0.2">
      <c r="J199" s="18"/>
      <c r="K199" s="16"/>
      <c r="M199" s="19"/>
      <c r="N199" s="16"/>
    </row>
    <row r="200" spans="10:14" x14ac:dyDescent="0.2">
      <c r="J200" s="18"/>
      <c r="K200" s="16"/>
      <c r="M200" s="19"/>
      <c r="N200" s="16"/>
    </row>
    <row r="201" spans="10:14" x14ac:dyDescent="0.2">
      <c r="J201" s="18"/>
      <c r="K201" s="16"/>
      <c r="M201" s="19"/>
      <c r="N201" s="16"/>
    </row>
    <row r="202" spans="10:14" x14ac:dyDescent="0.2">
      <c r="J202" s="18"/>
      <c r="K202" s="16"/>
      <c r="M202" s="19"/>
      <c r="N202" s="16"/>
    </row>
    <row r="203" spans="10:14" x14ac:dyDescent="0.2">
      <c r="J203" s="18"/>
      <c r="K203" s="16"/>
      <c r="M203" s="19"/>
      <c r="N203" s="16"/>
    </row>
    <row r="204" spans="10:14" x14ac:dyDescent="0.2">
      <c r="J204" s="18"/>
      <c r="K204" s="16"/>
      <c r="M204" s="19"/>
      <c r="N204" s="16"/>
    </row>
    <row r="205" spans="10:14" x14ac:dyDescent="0.2">
      <c r="J205" s="18"/>
      <c r="K205" s="16"/>
      <c r="M205" s="19"/>
      <c r="N205" s="16"/>
    </row>
    <row r="206" spans="10:14" x14ac:dyDescent="0.2">
      <c r="J206" s="18"/>
      <c r="K206" s="16"/>
      <c r="M206" s="19"/>
      <c r="N206" s="16"/>
    </row>
    <row r="207" spans="10:14" x14ac:dyDescent="0.2">
      <c r="J207" s="18"/>
      <c r="K207" s="16"/>
      <c r="M207" s="19"/>
      <c r="N207" s="16"/>
    </row>
    <row r="208" spans="10:14" x14ac:dyDescent="0.2">
      <c r="J208" s="18"/>
      <c r="K208" s="16"/>
      <c r="M208" s="19"/>
      <c r="N208" s="16"/>
    </row>
    <row r="209" spans="10:14" x14ac:dyDescent="0.2">
      <c r="J209" s="18"/>
      <c r="K209" s="16"/>
      <c r="M209" s="19"/>
      <c r="N209" s="16"/>
    </row>
    <row r="210" spans="10:14" x14ac:dyDescent="0.2">
      <c r="J210" s="18"/>
      <c r="K210" s="16"/>
      <c r="M210" s="19"/>
      <c r="N210" s="16"/>
    </row>
    <row r="211" spans="10:14" x14ac:dyDescent="0.2">
      <c r="J211" s="18"/>
      <c r="K211" s="16"/>
      <c r="M211" s="19"/>
      <c r="N211" s="16"/>
    </row>
    <row r="212" spans="10:14" x14ac:dyDescent="0.2">
      <c r="J212" s="18"/>
      <c r="K212" s="16"/>
      <c r="M212" s="19"/>
      <c r="N212" s="16"/>
    </row>
    <row r="213" spans="10:14" x14ac:dyDescent="0.2">
      <c r="J213" s="18"/>
      <c r="K213" s="16"/>
      <c r="M213" s="19"/>
      <c r="N213" s="16"/>
    </row>
    <row r="214" spans="10:14" x14ac:dyDescent="0.2">
      <c r="J214" s="18"/>
      <c r="K214" s="16"/>
      <c r="M214" s="19"/>
      <c r="N214" s="16"/>
    </row>
    <row r="215" spans="10:14" x14ac:dyDescent="0.2">
      <c r="J215" s="18"/>
      <c r="K215" s="16"/>
      <c r="M215" s="19"/>
      <c r="N215" s="16"/>
    </row>
    <row r="216" spans="10:14" x14ac:dyDescent="0.2">
      <c r="J216" s="18"/>
      <c r="K216" s="16"/>
      <c r="M216" s="19"/>
      <c r="N216" s="16"/>
    </row>
    <row r="217" spans="10:14" x14ac:dyDescent="0.2">
      <c r="J217" s="18"/>
      <c r="K217" s="16"/>
      <c r="M217" s="19"/>
      <c r="N217" s="16"/>
    </row>
    <row r="218" spans="10:14" x14ac:dyDescent="0.2">
      <c r="J218" s="18"/>
      <c r="K218" s="16"/>
      <c r="M218" s="19"/>
      <c r="N218" s="16"/>
    </row>
    <row r="219" spans="10:14" x14ac:dyDescent="0.2">
      <c r="J219" s="18"/>
      <c r="K219" s="16"/>
      <c r="M219" s="19"/>
      <c r="N219" s="16"/>
    </row>
    <row r="220" spans="10:14" x14ac:dyDescent="0.2">
      <c r="J220" s="18"/>
      <c r="K220" s="16"/>
      <c r="M220" s="19"/>
      <c r="N220" s="16"/>
    </row>
    <row r="221" spans="10:14" x14ac:dyDescent="0.2">
      <c r="J221" s="18"/>
      <c r="K221" s="16"/>
      <c r="M221" s="19"/>
      <c r="N221" s="16"/>
    </row>
    <row r="222" spans="10:14" x14ac:dyDescent="0.2">
      <c r="J222" s="18"/>
      <c r="K222" s="16"/>
      <c r="M222" s="19"/>
      <c r="N222" s="16"/>
    </row>
    <row r="223" spans="10:14" x14ac:dyDescent="0.2">
      <c r="J223" s="18"/>
      <c r="K223" s="16"/>
      <c r="M223" s="19"/>
      <c r="N223" s="16"/>
    </row>
    <row r="224" spans="10:14" x14ac:dyDescent="0.2">
      <c r="J224" s="18"/>
      <c r="K224" s="16"/>
      <c r="M224" s="19"/>
      <c r="N224" s="16"/>
    </row>
    <row r="225" spans="10:14" x14ac:dyDescent="0.2">
      <c r="J225" s="18"/>
      <c r="K225" s="16"/>
      <c r="M225" s="19"/>
      <c r="N225" s="16"/>
    </row>
    <row r="226" spans="10:14" x14ac:dyDescent="0.2">
      <c r="J226" s="18"/>
      <c r="K226" s="16"/>
      <c r="M226" s="19"/>
      <c r="N226" s="16"/>
    </row>
    <row r="227" spans="10:14" x14ac:dyDescent="0.2">
      <c r="J227" s="18"/>
      <c r="K227" s="16"/>
      <c r="M227" s="19"/>
      <c r="N227" s="16"/>
    </row>
    <row r="228" spans="10:14" x14ac:dyDescent="0.2">
      <c r="J228" s="18"/>
      <c r="K228" s="16"/>
      <c r="M228" s="19"/>
      <c r="N228" s="16"/>
    </row>
    <row r="229" spans="10:14" x14ac:dyDescent="0.2">
      <c r="J229" s="18"/>
      <c r="K229" s="16"/>
      <c r="M229" s="19"/>
      <c r="N229" s="16"/>
    </row>
    <row r="230" spans="10:14" x14ac:dyDescent="0.2">
      <c r="J230" s="18"/>
      <c r="K230" s="16"/>
      <c r="M230" s="19"/>
      <c r="N230" s="16"/>
    </row>
    <row r="231" spans="10:14" x14ac:dyDescent="0.2">
      <c r="J231" s="18"/>
      <c r="K231" s="16"/>
      <c r="M231" s="19"/>
      <c r="N231" s="16"/>
    </row>
    <row r="232" spans="10:14" x14ac:dyDescent="0.2">
      <c r="J232" s="18"/>
      <c r="K232" s="16"/>
      <c r="M232" s="19"/>
      <c r="N232" s="16"/>
    </row>
    <row r="233" spans="10:14" x14ac:dyDescent="0.2">
      <c r="J233" s="18"/>
      <c r="K233" s="16"/>
      <c r="M233" s="19"/>
      <c r="N233" s="16"/>
    </row>
    <row r="234" spans="10:14" x14ac:dyDescent="0.2">
      <c r="J234" s="18"/>
      <c r="K234" s="16"/>
      <c r="M234" s="19"/>
      <c r="N234" s="16"/>
    </row>
    <row r="235" spans="10:14" x14ac:dyDescent="0.2">
      <c r="J235" s="18"/>
      <c r="K235" s="16"/>
      <c r="M235" s="19"/>
      <c r="N235" s="16"/>
    </row>
    <row r="236" spans="10:14" x14ac:dyDescent="0.2">
      <c r="J236" s="18"/>
      <c r="K236" s="16"/>
      <c r="M236" s="19"/>
      <c r="N236" s="16"/>
    </row>
    <row r="237" spans="10:14" x14ac:dyDescent="0.2">
      <c r="J237" s="18"/>
      <c r="K237" s="16"/>
      <c r="M237" s="19"/>
      <c r="N237" s="16"/>
    </row>
    <row r="238" spans="10:14" x14ac:dyDescent="0.2">
      <c r="J238" s="18"/>
      <c r="K238" s="16"/>
      <c r="M238" s="19"/>
      <c r="N238" s="16"/>
    </row>
    <row r="239" spans="10:14" x14ac:dyDescent="0.2">
      <c r="J239" s="18"/>
      <c r="K239" s="16"/>
      <c r="M239" s="19"/>
      <c r="N239" s="16"/>
    </row>
    <row r="240" spans="10:14" x14ac:dyDescent="0.2">
      <c r="J240" s="18"/>
      <c r="K240" s="16"/>
      <c r="M240" s="19"/>
      <c r="N240" s="16"/>
    </row>
    <row r="241" spans="10:14" x14ac:dyDescent="0.2">
      <c r="J241" s="18"/>
      <c r="K241" s="16"/>
      <c r="M241" s="19"/>
      <c r="N241" s="16"/>
    </row>
    <row r="242" spans="10:14" x14ac:dyDescent="0.2">
      <c r="J242" s="18"/>
      <c r="K242" s="16"/>
      <c r="M242" s="19"/>
      <c r="N242" s="16"/>
    </row>
    <row r="243" spans="10:14" x14ac:dyDescent="0.2">
      <c r="J243" s="18"/>
      <c r="K243" s="16"/>
      <c r="M243" s="19"/>
      <c r="N243" s="16"/>
    </row>
    <row r="244" spans="10:14" x14ac:dyDescent="0.2">
      <c r="J244" s="18"/>
      <c r="K244" s="16"/>
      <c r="M244" s="19"/>
      <c r="N244" s="16"/>
    </row>
    <row r="245" spans="10:14" x14ac:dyDescent="0.2">
      <c r="J245" s="18"/>
      <c r="K245" s="16"/>
      <c r="M245" s="19"/>
      <c r="N245" s="16"/>
    </row>
    <row r="246" spans="10:14" x14ac:dyDescent="0.2">
      <c r="J246" s="18"/>
      <c r="K246" s="16"/>
      <c r="M246" s="19"/>
      <c r="N246" s="16"/>
    </row>
    <row r="247" spans="10:14" x14ac:dyDescent="0.2">
      <c r="J247" s="18"/>
      <c r="K247" s="16"/>
      <c r="M247" s="19"/>
      <c r="N247" s="16"/>
    </row>
    <row r="248" spans="10:14" x14ac:dyDescent="0.2">
      <c r="J248" s="18"/>
      <c r="K248" s="16"/>
      <c r="M248" s="19"/>
      <c r="N248" s="16"/>
    </row>
    <row r="249" spans="10:14" x14ac:dyDescent="0.2">
      <c r="J249" s="18"/>
      <c r="K249" s="16"/>
      <c r="M249" s="19"/>
      <c r="N249" s="16"/>
    </row>
    <row r="250" spans="10:14" x14ac:dyDescent="0.2">
      <c r="J250" s="18"/>
      <c r="K250" s="16"/>
      <c r="M250" s="19"/>
      <c r="N250" s="16"/>
    </row>
    <row r="251" spans="10:14" x14ac:dyDescent="0.2">
      <c r="J251" s="18"/>
      <c r="K251" s="16"/>
      <c r="M251" s="19"/>
      <c r="N251" s="16"/>
    </row>
    <row r="252" spans="10:14" x14ac:dyDescent="0.2">
      <c r="J252" s="18"/>
      <c r="K252" s="16"/>
      <c r="M252" s="19"/>
      <c r="N252" s="16"/>
    </row>
    <row r="253" spans="10:14" x14ac:dyDescent="0.2">
      <c r="J253" s="18"/>
      <c r="K253" s="16"/>
      <c r="M253" s="19"/>
      <c r="N253" s="16"/>
    </row>
    <row r="254" spans="10:14" x14ac:dyDescent="0.2">
      <c r="J254" s="18"/>
      <c r="K254" s="16"/>
      <c r="M254" s="19"/>
      <c r="N254" s="16"/>
    </row>
    <row r="255" spans="10:14" x14ac:dyDescent="0.2">
      <c r="J255" s="18"/>
      <c r="K255" s="16"/>
      <c r="M255" s="19"/>
      <c r="N255" s="16"/>
    </row>
    <row r="256" spans="10:14" x14ac:dyDescent="0.2">
      <c r="J256" s="18"/>
      <c r="K256" s="16"/>
      <c r="M256" s="19"/>
      <c r="N256" s="16"/>
    </row>
    <row r="257" spans="10:14" x14ac:dyDescent="0.2">
      <c r="J257" s="18"/>
      <c r="K257" s="16"/>
      <c r="M257" s="19"/>
      <c r="N257" s="16"/>
    </row>
    <row r="258" spans="10:14" x14ac:dyDescent="0.2">
      <c r="J258" s="18"/>
      <c r="K258" s="16"/>
      <c r="M258" s="19"/>
      <c r="N258" s="16"/>
    </row>
    <row r="259" spans="10:14" x14ac:dyDescent="0.2">
      <c r="J259" s="18"/>
      <c r="K259" s="16"/>
      <c r="M259" s="19"/>
      <c r="N259" s="16"/>
    </row>
    <row r="260" spans="10:14" x14ac:dyDescent="0.2">
      <c r="J260" s="18"/>
      <c r="K260" s="16"/>
      <c r="M260" s="19"/>
      <c r="N260" s="16"/>
    </row>
    <row r="261" spans="10:14" x14ac:dyDescent="0.2">
      <c r="J261" s="18"/>
      <c r="K261" s="16"/>
      <c r="M261" s="19"/>
      <c r="N261" s="16"/>
    </row>
    <row r="262" spans="10:14" x14ac:dyDescent="0.2">
      <c r="J262" s="18"/>
      <c r="K262" s="16"/>
      <c r="M262" s="19"/>
      <c r="N262" s="16"/>
    </row>
    <row r="263" spans="10:14" x14ac:dyDescent="0.2">
      <c r="J263" s="18"/>
      <c r="K263" s="16"/>
      <c r="M263" s="19"/>
      <c r="N263" s="16"/>
    </row>
    <row r="264" spans="10:14" x14ac:dyDescent="0.2">
      <c r="J264" s="18"/>
      <c r="K264" s="16"/>
      <c r="M264" s="19"/>
      <c r="N264" s="16"/>
    </row>
    <row r="265" spans="10:14" x14ac:dyDescent="0.2">
      <c r="J265" s="18"/>
      <c r="K265" s="16"/>
      <c r="M265" s="19"/>
      <c r="N265" s="16"/>
    </row>
    <row r="266" spans="10:14" x14ac:dyDescent="0.2">
      <c r="J266" s="18"/>
      <c r="K266" s="16"/>
      <c r="M266" s="19"/>
      <c r="N266" s="16"/>
    </row>
    <row r="267" spans="10:14" x14ac:dyDescent="0.2">
      <c r="J267" s="18"/>
      <c r="K267" s="16"/>
      <c r="M267" s="19"/>
      <c r="N267" s="16"/>
    </row>
    <row r="268" spans="10:14" x14ac:dyDescent="0.2">
      <c r="J268" s="18"/>
      <c r="K268" s="16"/>
      <c r="M268" s="19"/>
      <c r="N268" s="16"/>
    </row>
    <row r="269" spans="10:14" x14ac:dyDescent="0.2">
      <c r="J269" s="18"/>
      <c r="K269" s="16"/>
      <c r="M269" s="19"/>
      <c r="N269" s="16"/>
    </row>
    <row r="270" spans="10:14" x14ac:dyDescent="0.2">
      <c r="J270" s="18"/>
      <c r="K270" s="16"/>
      <c r="M270" s="19"/>
      <c r="N270" s="16"/>
    </row>
    <row r="271" spans="10:14" x14ac:dyDescent="0.2">
      <c r="J271" s="18"/>
      <c r="K271" s="16"/>
      <c r="M271" s="19"/>
      <c r="N271" s="16"/>
    </row>
    <row r="272" spans="10:14" x14ac:dyDescent="0.2">
      <c r="J272" s="18"/>
      <c r="K272" s="16"/>
      <c r="M272" s="19"/>
      <c r="N272" s="16"/>
    </row>
    <row r="273" spans="10:14" x14ac:dyDescent="0.2">
      <c r="J273" s="18"/>
      <c r="K273" s="16"/>
      <c r="M273" s="19"/>
      <c r="N273" s="16"/>
    </row>
    <row r="274" spans="10:14" x14ac:dyDescent="0.2">
      <c r="J274" s="18"/>
      <c r="K274" s="16"/>
      <c r="M274" s="19"/>
      <c r="N274" s="16"/>
    </row>
    <row r="275" spans="10:14" x14ac:dyDescent="0.2">
      <c r="J275" s="18"/>
      <c r="K275" s="16"/>
      <c r="M275" s="19"/>
      <c r="N275" s="16"/>
    </row>
    <row r="276" spans="10:14" x14ac:dyDescent="0.2">
      <c r="J276" s="18"/>
      <c r="K276" s="16"/>
      <c r="M276" s="19"/>
      <c r="N276" s="16"/>
    </row>
    <row r="277" spans="10:14" x14ac:dyDescent="0.2">
      <c r="J277" s="18"/>
      <c r="K277" s="16"/>
      <c r="M277" s="19"/>
      <c r="N277" s="16"/>
    </row>
    <row r="278" spans="10:14" x14ac:dyDescent="0.2">
      <c r="J278" s="18"/>
      <c r="K278" s="16"/>
      <c r="M278" s="19"/>
      <c r="N278" s="16"/>
    </row>
    <row r="279" spans="10:14" x14ac:dyDescent="0.2">
      <c r="J279" s="18"/>
      <c r="K279" s="16"/>
      <c r="M279" s="19"/>
      <c r="N279" s="16"/>
    </row>
    <row r="280" spans="10:14" x14ac:dyDescent="0.2">
      <c r="J280" s="18"/>
      <c r="K280" s="16"/>
      <c r="M280" s="19"/>
      <c r="N280" s="16"/>
    </row>
    <row r="281" spans="10:14" x14ac:dyDescent="0.2">
      <c r="J281" s="18"/>
      <c r="K281" s="16"/>
      <c r="M281" s="19"/>
      <c r="N281" s="16"/>
    </row>
    <row r="282" spans="10:14" x14ac:dyDescent="0.2">
      <c r="J282" s="18"/>
      <c r="K282" s="16"/>
      <c r="M282" s="19"/>
      <c r="N282" s="16"/>
    </row>
    <row r="283" spans="10:14" x14ac:dyDescent="0.2">
      <c r="J283" s="18"/>
      <c r="K283" s="16"/>
      <c r="M283" s="19"/>
      <c r="N283" s="16"/>
    </row>
    <row r="284" spans="10:14" x14ac:dyDescent="0.2">
      <c r="J284" s="18"/>
      <c r="K284" s="16"/>
      <c r="M284" s="19"/>
      <c r="N284" s="16"/>
    </row>
    <row r="285" spans="10:14" x14ac:dyDescent="0.2">
      <c r="J285" s="18"/>
      <c r="K285" s="16"/>
      <c r="M285" s="19"/>
      <c r="N285" s="16"/>
    </row>
    <row r="286" spans="10:14" x14ac:dyDescent="0.2">
      <c r="J286" s="18"/>
      <c r="K286" s="16"/>
      <c r="M286" s="19"/>
      <c r="N286" s="16"/>
    </row>
    <row r="287" spans="10:14" x14ac:dyDescent="0.2">
      <c r="J287" s="18"/>
      <c r="K287" s="16"/>
      <c r="M287" s="19"/>
      <c r="N287" s="16"/>
    </row>
    <row r="288" spans="10:14" x14ac:dyDescent="0.2">
      <c r="J288" s="18"/>
      <c r="K288" s="16"/>
      <c r="M288" s="19"/>
      <c r="N288" s="16"/>
    </row>
    <row r="289" spans="10:14" x14ac:dyDescent="0.2">
      <c r="J289" s="18"/>
      <c r="K289" s="16"/>
      <c r="M289" s="19"/>
      <c r="N289" s="16"/>
    </row>
    <row r="290" spans="10:14" x14ac:dyDescent="0.2">
      <c r="J290" s="18"/>
      <c r="K290" s="16"/>
      <c r="M290" s="19"/>
      <c r="N290" s="16"/>
    </row>
    <row r="291" spans="10:14" x14ac:dyDescent="0.2">
      <c r="J291" s="18"/>
      <c r="K291" s="16"/>
      <c r="M291" s="19"/>
      <c r="N291" s="16"/>
    </row>
    <row r="292" spans="10:14" x14ac:dyDescent="0.2">
      <c r="J292" s="18"/>
      <c r="K292" s="16"/>
      <c r="M292" s="19"/>
      <c r="N292" s="16"/>
    </row>
    <row r="293" spans="10:14" x14ac:dyDescent="0.2">
      <c r="J293" s="18"/>
      <c r="K293" s="16"/>
      <c r="M293" s="19"/>
      <c r="N293" s="16"/>
    </row>
    <row r="294" spans="10:14" x14ac:dyDescent="0.2">
      <c r="J294" s="18"/>
      <c r="K294" s="16"/>
      <c r="M294" s="19"/>
      <c r="N294" s="16"/>
    </row>
    <row r="295" spans="10:14" x14ac:dyDescent="0.2">
      <c r="J295" s="18"/>
      <c r="K295" s="16"/>
      <c r="M295" s="19"/>
      <c r="N295" s="16"/>
    </row>
    <row r="296" spans="10:14" x14ac:dyDescent="0.2">
      <c r="J296" s="18"/>
      <c r="K296" s="16"/>
      <c r="M296" s="19"/>
      <c r="N296" s="16"/>
    </row>
    <row r="297" spans="10:14" x14ac:dyDescent="0.2">
      <c r="J297" s="18"/>
      <c r="K297" s="16"/>
      <c r="M297" s="19"/>
      <c r="N297" s="16"/>
    </row>
    <row r="298" spans="10:14" x14ac:dyDescent="0.2">
      <c r="J298" s="18"/>
      <c r="K298" s="16"/>
      <c r="M298" s="19"/>
      <c r="N298" s="16"/>
    </row>
    <row r="299" spans="10:14" x14ac:dyDescent="0.2">
      <c r="J299" s="18"/>
      <c r="K299" s="16"/>
      <c r="M299" s="19"/>
      <c r="N299" s="16"/>
    </row>
    <row r="300" spans="10:14" x14ac:dyDescent="0.2">
      <c r="J300" s="18"/>
      <c r="K300" s="16"/>
      <c r="M300" s="19"/>
      <c r="N300" s="16"/>
    </row>
    <row r="301" spans="10:14" x14ac:dyDescent="0.2">
      <c r="J301" s="18"/>
      <c r="K301" s="16"/>
      <c r="M301" s="19"/>
      <c r="N301" s="16"/>
    </row>
    <row r="302" spans="10:14" x14ac:dyDescent="0.2">
      <c r="J302" s="18"/>
      <c r="K302" s="16"/>
      <c r="M302" s="19"/>
      <c r="N302" s="16"/>
    </row>
    <row r="303" spans="10:14" x14ac:dyDescent="0.2">
      <c r="J303" s="18"/>
      <c r="K303" s="16"/>
      <c r="M303" s="19"/>
      <c r="N303" s="16"/>
    </row>
    <row r="304" spans="10:14" x14ac:dyDescent="0.2">
      <c r="J304" s="18"/>
      <c r="K304" s="16"/>
      <c r="M304" s="19"/>
      <c r="N304" s="16"/>
    </row>
    <row r="305" spans="10:14" x14ac:dyDescent="0.2">
      <c r="J305" s="18"/>
      <c r="K305" s="16"/>
      <c r="M305" s="19"/>
      <c r="N305" s="16"/>
    </row>
    <row r="306" spans="10:14" x14ac:dyDescent="0.2">
      <c r="J306" s="18"/>
      <c r="K306" s="16"/>
      <c r="M306" s="19"/>
      <c r="N306" s="16"/>
    </row>
    <row r="307" spans="10:14" x14ac:dyDescent="0.2">
      <c r="J307" s="18"/>
      <c r="K307" s="16"/>
      <c r="M307" s="19"/>
      <c r="N307" s="16"/>
    </row>
    <row r="308" spans="10:14" x14ac:dyDescent="0.2">
      <c r="J308" s="18"/>
      <c r="K308" s="16"/>
      <c r="M308" s="19"/>
      <c r="N308" s="16"/>
    </row>
    <row r="309" spans="10:14" x14ac:dyDescent="0.2">
      <c r="J309" s="18"/>
      <c r="K309" s="16"/>
      <c r="M309" s="19"/>
      <c r="N309" s="16"/>
    </row>
    <row r="310" spans="10:14" x14ac:dyDescent="0.2">
      <c r="J310" s="18"/>
      <c r="K310" s="16"/>
      <c r="M310" s="19"/>
      <c r="N310" s="16"/>
    </row>
    <row r="311" spans="10:14" x14ac:dyDescent="0.2">
      <c r="J311" s="18"/>
      <c r="K311" s="16"/>
      <c r="M311" s="19"/>
      <c r="N311" s="16"/>
    </row>
    <row r="312" spans="10:14" x14ac:dyDescent="0.2">
      <c r="J312" s="18"/>
      <c r="K312" s="16"/>
      <c r="M312" s="19"/>
      <c r="N312" s="16"/>
    </row>
    <row r="313" spans="10:14" x14ac:dyDescent="0.2">
      <c r="J313" s="18"/>
      <c r="K313" s="16"/>
      <c r="M313" s="19"/>
      <c r="N313" s="16"/>
    </row>
    <row r="314" spans="10:14" x14ac:dyDescent="0.2">
      <c r="J314" s="18"/>
      <c r="K314" s="16"/>
      <c r="M314" s="19"/>
      <c r="N314" s="16"/>
    </row>
    <row r="315" spans="10:14" x14ac:dyDescent="0.2">
      <c r="J315" s="18"/>
      <c r="K315" s="16"/>
      <c r="M315" s="19"/>
      <c r="N315" s="16"/>
    </row>
    <row r="316" spans="10:14" x14ac:dyDescent="0.2">
      <c r="J316" s="18"/>
      <c r="K316" s="16"/>
      <c r="M316" s="19"/>
      <c r="N316" s="16"/>
    </row>
    <row r="317" spans="10:14" x14ac:dyDescent="0.2">
      <c r="J317" s="18"/>
      <c r="K317" s="16"/>
      <c r="M317" s="19"/>
      <c r="N317" s="16"/>
    </row>
    <row r="318" spans="10:14" x14ac:dyDescent="0.2">
      <c r="J318" s="18"/>
      <c r="K318" s="16"/>
      <c r="M318" s="19"/>
      <c r="N318" s="16"/>
    </row>
    <row r="319" spans="10:14" x14ac:dyDescent="0.2">
      <c r="J319" s="18"/>
      <c r="K319" s="16"/>
      <c r="M319" s="19"/>
      <c r="N319" s="16"/>
    </row>
    <row r="320" spans="10:14" x14ac:dyDescent="0.2">
      <c r="J320" s="18"/>
      <c r="K320" s="16"/>
      <c r="M320" s="19"/>
      <c r="N320" s="16"/>
    </row>
    <row r="321" spans="10:14" x14ac:dyDescent="0.2">
      <c r="J321" s="18"/>
      <c r="K321" s="16"/>
      <c r="M321" s="19"/>
      <c r="N321" s="16"/>
    </row>
    <row r="322" spans="10:14" x14ac:dyDescent="0.2">
      <c r="J322" s="18"/>
      <c r="K322" s="16"/>
      <c r="M322" s="19"/>
      <c r="N322" s="16"/>
    </row>
    <row r="323" spans="10:14" x14ac:dyDescent="0.2">
      <c r="J323" s="18"/>
      <c r="K323" s="16"/>
      <c r="M323" s="19"/>
      <c r="N323" s="16"/>
    </row>
    <row r="324" spans="10:14" x14ac:dyDescent="0.2">
      <c r="J324" s="18"/>
      <c r="K324" s="16"/>
      <c r="M324" s="19"/>
      <c r="N324" s="16"/>
    </row>
    <row r="325" spans="10:14" x14ac:dyDescent="0.2">
      <c r="J325" s="18"/>
      <c r="K325" s="16"/>
      <c r="M325" s="19"/>
      <c r="N325" s="16"/>
    </row>
    <row r="326" spans="10:14" x14ac:dyDescent="0.2">
      <c r="J326" s="18"/>
      <c r="K326" s="16"/>
      <c r="M326" s="19"/>
      <c r="N326" s="16"/>
    </row>
    <row r="327" spans="10:14" x14ac:dyDescent="0.2">
      <c r="J327" s="18"/>
      <c r="K327" s="16"/>
      <c r="M327" s="19"/>
      <c r="N327" s="16"/>
    </row>
    <row r="328" spans="10:14" x14ac:dyDescent="0.2">
      <c r="J328" s="18"/>
      <c r="K328" s="16"/>
      <c r="M328" s="19"/>
      <c r="N328" s="16"/>
    </row>
    <row r="329" spans="10:14" x14ac:dyDescent="0.2">
      <c r="J329" s="18"/>
      <c r="K329" s="16"/>
      <c r="M329" s="19"/>
      <c r="N329" s="16"/>
    </row>
    <row r="330" spans="10:14" x14ac:dyDescent="0.2">
      <c r="J330" s="18"/>
      <c r="K330" s="16"/>
      <c r="M330" s="19"/>
      <c r="N330" s="16"/>
    </row>
    <row r="331" spans="10:14" x14ac:dyDescent="0.2">
      <c r="J331" s="18"/>
      <c r="K331" s="16"/>
      <c r="M331" s="19"/>
      <c r="N331" s="16"/>
    </row>
    <row r="332" spans="10:14" x14ac:dyDescent="0.2">
      <c r="J332" s="18"/>
      <c r="K332" s="16"/>
      <c r="M332" s="19"/>
      <c r="N332" s="16"/>
    </row>
    <row r="333" spans="10:14" x14ac:dyDescent="0.2">
      <c r="J333" s="18"/>
      <c r="K333" s="16"/>
      <c r="M333" s="19"/>
      <c r="N333" s="16"/>
    </row>
    <row r="334" spans="10:14" x14ac:dyDescent="0.2">
      <c r="J334" s="18"/>
      <c r="K334" s="16"/>
      <c r="M334" s="19"/>
      <c r="N334" s="16"/>
    </row>
    <row r="335" spans="10:14" x14ac:dyDescent="0.2">
      <c r="J335" s="18"/>
      <c r="K335" s="16"/>
      <c r="M335" s="19"/>
      <c r="N335" s="16"/>
    </row>
    <row r="336" spans="10:14" x14ac:dyDescent="0.2">
      <c r="J336" s="18"/>
      <c r="K336" s="16"/>
      <c r="M336" s="19"/>
      <c r="N336" s="16"/>
    </row>
    <row r="337" spans="10:14" x14ac:dyDescent="0.2">
      <c r="J337" s="18"/>
      <c r="K337" s="16"/>
      <c r="M337" s="19"/>
      <c r="N337" s="16"/>
    </row>
    <row r="338" spans="10:14" x14ac:dyDescent="0.2">
      <c r="J338" s="18"/>
      <c r="K338" s="16"/>
      <c r="M338" s="19"/>
      <c r="N338" s="16"/>
    </row>
    <row r="339" spans="10:14" x14ac:dyDescent="0.2">
      <c r="J339" s="18"/>
      <c r="K339" s="16"/>
      <c r="M339" s="19"/>
      <c r="N339" s="16"/>
    </row>
    <row r="340" spans="10:14" x14ac:dyDescent="0.2">
      <c r="J340" s="18"/>
      <c r="K340" s="16"/>
      <c r="M340" s="19"/>
      <c r="N340" s="16"/>
    </row>
    <row r="341" spans="10:14" x14ac:dyDescent="0.2">
      <c r="J341" s="18"/>
      <c r="K341" s="16"/>
      <c r="M341" s="19"/>
      <c r="N341" s="16"/>
    </row>
    <row r="342" spans="10:14" x14ac:dyDescent="0.2">
      <c r="J342" s="18"/>
      <c r="K342" s="16"/>
      <c r="M342" s="19"/>
      <c r="N342" s="16"/>
    </row>
    <row r="343" spans="10:14" x14ac:dyDescent="0.2">
      <c r="J343" s="18"/>
      <c r="K343" s="16"/>
      <c r="M343" s="19"/>
      <c r="N343" s="16"/>
    </row>
    <row r="344" spans="10:14" x14ac:dyDescent="0.2">
      <c r="J344" s="18"/>
      <c r="K344" s="16"/>
      <c r="M344" s="19"/>
      <c r="N344" s="16"/>
    </row>
    <row r="345" spans="10:14" x14ac:dyDescent="0.2">
      <c r="J345" s="18"/>
      <c r="K345" s="16"/>
      <c r="M345" s="19"/>
      <c r="N345" s="16"/>
    </row>
    <row r="346" spans="10:14" x14ac:dyDescent="0.2">
      <c r="J346" s="18"/>
      <c r="K346" s="16"/>
      <c r="M346" s="19"/>
      <c r="N346" s="16"/>
    </row>
    <row r="347" spans="10:14" x14ac:dyDescent="0.2">
      <c r="J347" s="18"/>
      <c r="K347" s="16"/>
      <c r="M347" s="19"/>
      <c r="N347" s="16"/>
    </row>
    <row r="348" spans="10:14" x14ac:dyDescent="0.2">
      <c r="J348" s="18"/>
      <c r="K348" s="16"/>
      <c r="M348" s="19"/>
      <c r="N348" s="16"/>
    </row>
    <row r="349" spans="10:14" x14ac:dyDescent="0.2">
      <c r="J349" s="18"/>
      <c r="K349" s="16"/>
      <c r="M349" s="19"/>
      <c r="N349" s="16"/>
    </row>
    <row r="350" spans="10:14" x14ac:dyDescent="0.2">
      <c r="J350" s="18"/>
      <c r="K350" s="16"/>
      <c r="M350" s="19"/>
      <c r="N350" s="16"/>
    </row>
    <row r="351" spans="10:14" x14ac:dyDescent="0.2">
      <c r="J351" s="18"/>
      <c r="K351" s="16"/>
      <c r="M351" s="19"/>
      <c r="N351" s="16"/>
    </row>
    <row r="352" spans="10:14" x14ac:dyDescent="0.2">
      <c r="J352" s="18"/>
      <c r="K352" s="16"/>
      <c r="M352" s="19"/>
      <c r="N352" s="16"/>
    </row>
    <row r="353" spans="10:14" x14ac:dyDescent="0.2">
      <c r="J353" s="18"/>
      <c r="K353" s="16"/>
      <c r="M353" s="19"/>
      <c r="N353" s="16"/>
    </row>
    <row r="354" spans="10:14" x14ac:dyDescent="0.2">
      <c r="J354" s="18"/>
      <c r="K354" s="16"/>
      <c r="M354" s="19"/>
      <c r="N354" s="16"/>
    </row>
    <row r="355" spans="10:14" x14ac:dyDescent="0.2">
      <c r="J355" s="18"/>
      <c r="K355" s="16"/>
      <c r="M355" s="19"/>
      <c r="N355" s="16"/>
    </row>
    <row r="356" spans="10:14" x14ac:dyDescent="0.2">
      <c r="J356" s="18"/>
      <c r="K356" s="16"/>
      <c r="M356" s="19"/>
      <c r="N356" s="16"/>
    </row>
    <row r="357" spans="10:14" x14ac:dyDescent="0.2">
      <c r="J357" s="18"/>
      <c r="K357" s="16"/>
      <c r="M357" s="19"/>
      <c r="N357" s="16"/>
    </row>
    <row r="358" spans="10:14" x14ac:dyDescent="0.2">
      <c r="J358" s="18"/>
      <c r="K358" s="16"/>
      <c r="M358" s="19"/>
      <c r="N358" s="16"/>
    </row>
    <row r="359" spans="10:14" x14ac:dyDescent="0.2">
      <c r="J359" s="18"/>
      <c r="K359" s="16"/>
      <c r="M359" s="19"/>
      <c r="N359" s="16"/>
    </row>
    <row r="360" spans="10:14" x14ac:dyDescent="0.2">
      <c r="J360" s="18"/>
      <c r="K360" s="16"/>
      <c r="M360" s="19"/>
      <c r="N360" s="16"/>
    </row>
    <row r="361" spans="10:14" x14ac:dyDescent="0.2">
      <c r="J361" s="18"/>
      <c r="K361" s="16"/>
      <c r="M361" s="19"/>
      <c r="N361" s="16"/>
    </row>
    <row r="362" spans="10:14" x14ac:dyDescent="0.2">
      <c r="J362" s="18"/>
      <c r="K362" s="16"/>
      <c r="M362" s="19"/>
      <c r="N362" s="16"/>
    </row>
    <row r="363" spans="10:14" x14ac:dyDescent="0.2">
      <c r="J363" s="18"/>
      <c r="K363" s="16"/>
      <c r="M363" s="19"/>
      <c r="N363" s="16"/>
    </row>
    <row r="364" spans="10:14" x14ac:dyDescent="0.2">
      <c r="J364" s="18"/>
      <c r="K364" s="16"/>
      <c r="M364" s="19"/>
      <c r="N364" s="16"/>
    </row>
    <row r="365" spans="10:14" x14ac:dyDescent="0.2">
      <c r="J365" s="18"/>
      <c r="K365" s="16"/>
      <c r="M365" s="19"/>
      <c r="N365" s="16"/>
    </row>
    <row r="366" spans="10:14" x14ac:dyDescent="0.2">
      <c r="J366" s="18"/>
      <c r="K366" s="16"/>
      <c r="M366" s="19"/>
      <c r="N366" s="16"/>
    </row>
    <row r="367" spans="10:14" x14ac:dyDescent="0.2">
      <c r="J367" s="18"/>
      <c r="K367" s="16"/>
      <c r="M367" s="19"/>
      <c r="N367" s="16"/>
    </row>
    <row r="368" spans="10:14" x14ac:dyDescent="0.2">
      <c r="J368" s="18"/>
      <c r="K368" s="16"/>
      <c r="M368" s="19"/>
      <c r="N368" s="16"/>
    </row>
    <row r="369" spans="10:14" x14ac:dyDescent="0.2">
      <c r="J369" s="18"/>
      <c r="K369" s="16"/>
      <c r="M369" s="19"/>
      <c r="N369" s="16"/>
    </row>
    <row r="370" spans="10:14" x14ac:dyDescent="0.2">
      <c r="J370" s="18"/>
      <c r="K370" s="16"/>
      <c r="M370" s="19"/>
      <c r="N370" s="16"/>
    </row>
    <row r="371" spans="10:14" x14ac:dyDescent="0.2">
      <c r="J371" s="18"/>
      <c r="K371" s="16"/>
      <c r="M371" s="19"/>
      <c r="N371" s="16"/>
    </row>
    <row r="372" spans="10:14" x14ac:dyDescent="0.2">
      <c r="J372" s="18"/>
      <c r="K372" s="16"/>
      <c r="M372" s="19"/>
      <c r="N372" s="16"/>
    </row>
    <row r="373" spans="10:14" x14ac:dyDescent="0.2">
      <c r="J373" s="18"/>
      <c r="K373" s="16"/>
      <c r="M373" s="19"/>
      <c r="N373" s="16"/>
    </row>
    <row r="374" spans="10:14" x14ac:dyDescent="0.2">
      <c r="J374" s="18"/>
      <c r="K374" s="16"/>
      <c r="M374" s="19"/>
      <c r="N374" s="16"/>
    </row>
    <row r="375" spans="10:14" x14ac:dyDescent="0.2">
      <c r="J375" s="18"/>
      <c r="K375" s="16"/>
      <c r="M375" s="19"/>
      <c r="N375" s="16"/>
    </row>
    <row r="376" spans="10:14" x14ac:dyDescent="0.2">
      <c r="J376" s="18"/>
      <c r="K376" s="16"/>
      <c r="M376" s="19"/>
      <c r="N376" s="16"/>
    </row>
    <row r="377" spans="10:14" x14ac:dyDescent="0.2">
      <c r="J377" s="18"/>
      <c r="K377" s="16"/>
      <c r="M377" s="19"/>
      <c r="N377" s="16"/>
    </row>
    <row r="378" spans="10:14" x14ac:dyDescent="0.2">
      <c r="J378" s="18"/>
      <c r="K378" s="16"/>
      <c r="M378" s="19"/>
      <c r="N378" s="16"/>
    </row>
    <row r="379" spans="10:14" x14ac:dyDescent="0.2">
      <c r="J379" s="18"/>
      <c r="K379" s="16"/>
      <c r="M379" s="19"/>
      <c r="N379" s="16"/>
    </row>
    <row r="380" spans="10:14" x14ac:dyDescent="0.2">
      <c r="J380" s="18"/>
      <c r="K380" s="16"/>
      <c r="M380" s="19"/>
      <c r="N380" s="16"/>
    </row>
    <row r="381" spans="10:14" x14ac:dyDescent="0.2">
      <c r="J381" s="18"/>
      <c r="K381" s="16"/>
      <c r="M381" s="19"/>
      <c r="N381" s="16"/>
    </row>
    <row r="382" spans="10:14" x14ac:dyDescent="0.2">
      <c r="J382" s="18"/>
      <c r="K382" s="16"/>
      <c r="M382" s="19"/>
      <c r="N382" s="16"/>
    </row>
    <row r="383" spans="10:14" x14ac:dyDescent="0.2">
      <c r="J383" s="18"/>
      <c r="K383" s="16"/>
      <c r="M383" s="19"/>
      <c r="N383" s="16"/>
    </row>
    <row r="384" spans="10:14" x14ac:dyDescent="0.2">
      <c r="J384" s="18"/>
      <c r="K384" s="16"/>
      <c r="M384" s="19"/>
      <c r="N384" s="16"/>
    </row>
    <row r="385" spans="10:14" x14ac:dyDescent="0.2">
      <c r="J385" s="18"/>
      <c r="K385" s="16"/>
      <c r="M385" s="19"/>
      <c r="N385" s="16"/>
    </row>
    <row r="386" spans="10:14" x14ac:dyDescent="0.2">
      <c r="J386" s="18"/>
      <c r="K386" s="16"/>
      <c r="M386" s="19"/>
      <c r="N386" s="16"/>
    </row>
    <row r="387" spans="10:14" x14ac:dyDescent="0.2">
      <c r="J387" s="18"/>
      <c r="K387" s="16"/>
      <c r="M387" s="19"/>
      <c r="N387" s="16"/>
    </row>
    <row r="388" spans="10:14" x14ac:dyDescent="0.2">
      <c r="J388" s="18"/>
      <c r="K388" s="16"/>
      <c r="M388" s="19"/>
      <c r="N388" s="16"/>
    </row>
    <row r="389" spans="10:14" x14ac:dyDescent="0.2">
      <c r="J389" s="18"/>
      <c r="K389" s="16"/>
      <c r="M389" s="19"/>
      <c r="N389" s="16"/>
    </row>
    <row r="390" spans="10:14" x14ac:dyDescent="0.2">
      <c r="J390" s="18"/>
      <c r="K390" s="16"/>
      <c r="M390" s="19"/>
      <c r="N390" s="16"/>
    </row>
    <row r="391" spans="10:14" x14ac:dyDescent="0.2">
      <c r="J391" s="18"/>
      <c r="K391" s="16"/>
      <c r="M391" s="19"/>
      <c r="N391" s="16"/>
    </row>
    <row r="392" spans="10:14" x14ac:dyDescent="0.2">
      <c r="J392" s="18"/>
      <c r="K392" s="16"/>
      <c r="M392" s="19"/>
      <c r="N392" s="16"/>
    </row>
    <row r="393" spans="10:14" x14ac:dyDescent="0.2">
      <c r="J393" s="18"/>
      <c r="K393" s="16"/>
      <c r="M393" s="19"/>
      <c r="N393" s="16"/>
    </row>
    <row r="394" spans="10:14" x14ac:dyDescent="0.2">
      <c r="J394" s="18"/>
      <c r="K394" s="16"/>
      <c r="M394" s="19"/>
      <c r="N394" s="16"/>
    </row>
    <row r="395" spans="10:14" x14ac:dyDescent="0.2">
      <c r="J395" s="18"/>
      <c r="K395" s="16"/>
      <c r="M395" s="19"/>
      <c r="N395" s="16"/>
    </row>
    <row r="396" spans="10:14" x14ac:dyDescent="0.2">
      <c r="J396" s="18"/>
      <c r="K396" s="16"/>
      <c r="M396" s="19"/>
      <c r="N396" s="16"/>
    </row>
    <row r="397" spans="10:14" x14ac:dyDescent="0.2">
      <c r="J397" s="18"/>
      <c r="K397" s="16"/>
      <c r="M397" s="19"/>
      <c r="N397" s="16"/>
    </row>
    <row r="398" spans="10:14" x14ac:dyDescent="0.2">
      <c r="J398" s="18"/>
      <c r="K398" s="16"/>
      <c r="M398" s="19"/>
      <c r="N398" s="16"/>
    </row>
    <row r="399" spans="10:14" x14ac:dyDescent="0.2">
      <c r="J399" s="18"/>
      <c r="K399" s="16"/>
      <c r="M399" s="19"/>
      <c r="N399" s="16"/>
    </row>
    <row r="400" spans="10:14" x14ac:dyDescent="0.2">
      <c r="J400" s="18"/>
      <c r="K400" s="16"/>
      <c r="M400" s="19"/>
      <c r="N400" s="16"/>
    </row>
    <row r="401" spans="10:14" x14ac:dyDescent="0.2">
      <c r="J401" s="18"/>
      <c r="K401" s="16"/>
      <c r="M401" s="19"/>
      <c r="N401" s="16"/>
    </row>
    <row r="402" spans="10:14" x14ac:dyDescent="0.2">
      <c r="J402" s="18"/>
      <c r="K402" s="16"/>
      <c r="M402" s="19"/>
      <c r="N402" s="16"/>
    </row>
    <row r="403" spans="10:14" x14ac:dyDescent="0.2">
      <c r="J403" s="18"/>
      <c r="K403" s="16"/>
      <c r="M403" s="19"/>
      <c r="N403" s="16"/>
    </row>
    <row r="404" spans="10:14" x14ac:dyDescent="0.2">
      <c r="J404" s="18"/>
      <c r="K404" s="16"/>
      <c r="M404" s="19"/>
      <c r="N404" s="16"/>
    </row>
    <row r="405" spans="10:14" x14ac:dyDescent="0.2">
      <c r="J405" s="18"/>
      <c r="K405" s="16"/>
      <c r="M405" s="19"/>
      <c r="N405" s="16"/>
    </row>
    <row r="406" spans="10:14" x14ac:dyDescent="0.2">
      <c r="J406" s="18"/>
      <c r="K406" s="16"/>
      <c r="M406" s="19"/>
      <c r="N406" s="16"/>
    </row>
    <row r="407" spans="10:14" x14ac:dyDescent="0.2">
      <c r="J407" s="18"/>
      <c r="K407" s="16"/>
      <c r="M407" s="19"/>
      <c r="N407" s="16"/>
    </row>
    <row r="408" spans="10:14" x14ac:dyDescent="0.2">
      <c r="J408" s="18"/>
      <c r="K408" s="16"/>
      <c r="M408" s="19"/>
      <c r="N408" s="16"/>
    </row>
    <row r="409" spans="10:14" x14ac:dyDescent="0.2">
      <c r="J409" s="18"/>
      <c r="K409" s="16"/>
      <c r="M409" s="19"/>
      <c r="N409" s="16"/>
    </row>
    <row r="410" spans="10:14" x14ac:dyDescent="0.2">
      <c r="J410" s="18"/>
      <c r="K410" s="16"/>
      <c r="M410" s="19"/>
      <c r="N410" s="16"/>
    </row>
    <row r="411" spans="10:14" x14ac:dyDescent="0.2">
      <c r="J411" s="18"/>
      <c r="K411" s="16"/>
      <c r="M411" s="19"/>
      <c r="N411" s="16"/>
    </row>
    <row r="412" spans="10:14" x14ac:dyDescent="0.2">
      <c r="J412" s="18"/>
      <c r="K412" s="16"/>
      <c r="M412" s="19"/>
      <c r="N412" s="16"/>
    </row>
    <row r="413" spans="10:14" x14ac:dyDescent="0.2">
      <c r="J413" s="18"/>
      <c r="K413" s="16"/>
      <c r="M413" s="19"/>
      <c r="N413" s="16"/>
    </row>
    <row r="414" spans="10:14" x14ac:dyDescent="0.2">
      <c r="J414" s="18"/>
      <c r="K414" s="16"/>
      <c r="M414" s="19"/>
      <c r="N414" s="16"/>
    </row>
    <row r="415" spans="10:14" x14ac:dyDescent="0.2">
      <c r="J415" s="18"/>
      <c r="K415" s="16"/>
      <c r="M415" s="19"/>
      <c r="N415" s="16"/>
    </row>
    <row r="416" spans="10:14" x14ac:dyDescent="0.2">
      <c r="J416" s="18"/>
      <c r="K416" s="16"/>
      <c r="M416" s="19"/>
      <c r="N416" s="16"/>
    </row>
    <row r="417" spans="10:14" x14ac:dyDescent="0.2">
      <c r="J417" s="18"/>
      <c r="K417" s="16"/>
      <c r="M417" s="19"/>
      <c r="N417" s="16"/>
    </row>
    <row r="418" spans="10:14" x14ac:dyDescent="0.2">
      <c r="J418" s="18"/>
      <c r="K418" s="16"/>
      <c r="M418" s="19"/>
      <c r="N418" s="16"/>
    </row>
    <row r="419" spans="10:14" x14ac:dyDescent="0.2">
      <c r="J419" s="18"/>
      <c r="K419" s="16"/>
      <c r="M419" s="19"/>
      <c r="N419" s="16"/>
    </row>
    <row r="420" spans="10:14" x14ac:dyDescent="0.2">
      <c r="J420" s="18"/>
      <c r="K420" s="16"/>
      <c r="M420" s="19"/>
      <c r="N420" s="16"/>
    </row>
    <row r="421" spans="10:14" x14ac:dyDescent="0.2">
      <c r="J421" s="18"/>
      <c r="K421" s="16"/>
      <c r="M421" s="19"/>
      <c r="N421" s="16"/>
    </row>
    <row r="422" spans="10:14" x14ac:dyDescent="0.2">
      <c r="J422" s="18"/>
      <c r="K422" s="16"/>
      <c r="M422" s="19"/>
      <c r="N422" s="16"/>
    </row>
    <row r="423" spans="10:14" x14ac:dyDescent="0.2">
      <c r="J423" s="18"/>
      <c r="K423" s="16"/>
      <c r="M423" s="19"/>
      <c r="N423" s="16"/>
    </row>
    <row r="424" spans="10:14" x14ac:dyDescent="0.2">
      <c r="J424" s="18"/>
      <c r="K424" s="16"/>
      <c r="M424" s="19"/>
      <c r="N424" s="16"/>
    </row>
    <row r="425" spans="10:14" x14ac:dyDescent="0.2">
      <c r="J425" s="18"/>
      <c r="K425" s="16"/>
      <c r="M425" s="19"/>
      <c r="N425" s="16"/>
    </row>
    <row r="426" spans="10:14" x14ac:dyDescent="0.2">
      <c r="J426" s="18"/>
      <c r="K426" s="16"/>
      <c r="M426" s="19"/>
      <c r="N426" s="16"/>
    </row>
    <row r="427" spans="10:14" x14ac:dyDescent="0.2">
      <c r="J427" s="18"/>
      <c r="K427" s="16"/>
      <c r="M427" s="19"/>
      <c r="N427" s="16"/>
    </row>
    <row r="428" spans="10:14" x14ac:dyDescent="0.2">
      <c r="J428" s="18"/>
      <c r="K428" s="16"/>
      <c r="M428" s="19"/>
      <c r="N428" s="16"/>
    </row>
    <row r="429" spans="10:14" x14ac:dyDescent="0.2">
      <c r="J429" s="18"/>
      <c r="K429" s="16"/>
      <c r="M429" s="19"/>
      <c r="N429" s="16"/>
    </row>
    <row r="430" spans="10:14" x14ac:dyDescent="0.2">
      <c r="J430" s="18"/>
      <c r="K430" s="16"/>
      <c r="M430" s="19"/>
      <c r="N430" s="16"/>
    </row>
    <row r="431" spans="10:14" x14ac:dyDescent="0.2">
      <c r="J431" s="18"/>
      <c r="K431" s="16"/>
      <c r="M431" s="19"/>
      <c r="N431" s="16"/>
    </row>
    <row r="432" spans="10:14" x14ac:dyDescent="0.2">
      <c r="J432" s="18"/>
      <c r="K432" s="16"/>
      <c r="M432" s="19"/>
      <c r="N432" s="16"/>
    </row>
    <row r="433" spans="10:14" x14ac:dyDescent="0.2">
      <c r="J433" s="18"/>
      <c r="K433" s="16"/>
      <c r="M433" s="19"/>
      <c r="N433" s="16"/>
    </row>
    <row r="434" spans="10:14" x14ac:dyDescent="0.2">
      <c r="J434" s="18"/>
      <c r="K434" s="16"/>
      <c r="M434" s="19"/>
      <c r="N434" s="16"/>
    </row>
    <row r="435" spans="10:14" x14ac:dyDescent="0.2">
      <c r="J435" s="18"/>
      <c r="K435" s="16"/>
      <c r="M435" s="19"/>
      <c r="N435" s="16"/>
    </row>
    <row r="436" spans="10:14" x14ac:dyDescent="0.2">
      <c r="J436" s="18"/>
      <c r="K436" s="16"/>
      <c r="M436" s="19"/>
      <c r="N436" s="16"/>
    </row>
    <row r="437" spans="10:14" x14ac:dyDescent="0.2">
      <c r="J437" s="18"/>
      <c r="K437" s="16"/>
      <c r="M437" s="19"/>
      <c r="N437" s="16"/>
    </row>
    <row r="438" spans="10:14" x14ac:dyDescent="0.2">
      <c r="J438" s="18"/>
      <c r="K438" s="16"/>
      <c r="M438" s="19"/>
      <c r="N438" s="16"/>
    </row>
    <row r="439" spans="10:14" x14ac:dyDescent="0.2">
      <c r="J439" s="18"/>
      <c r="K439" s="16"/>
      <c r="M439" s="19"/>
      <c r="N439" s="16"/>
    </row>
    <row r="440" spans="10:14" x14ac:dyDescent="0.2">
      <c r="J440" s="18"/>
      <c r="K440" s="16"/>
      <c r="M440" s="19"/>
      <c r="N440" s="16"/>
    </row>
    <row r="441" spans="10:14" x14ac:dyDescent="0.2">
      <c r="J441" s="18"/>
      <c r="K441" s="16"/>
      <c r="M441" s="19"/>
      <c r="N441" s="16"/>
    </row>
    <row r="442" spans="10:14" x14ac:dyDescent="0.2">
      <c r="J442" s="18"/>
      <c r="K442" s="16"/>
      <c r="M442" s="19"/>
      <c r="N442" s="16"/>
    </row>
    <row r="443" spans="10:14" x14ac:dyDescent="0.2">
      <c r="J443" s="18"/>
      <c r="K443" s="16"/>
      <c r="M443" s="19"/>
      <c r="N443" s="16"/>
    </row>
    <row r="444" spans="10:14" x14ac:dyDescent="0.2">
      <c r="J444" s="18"/>
      <c r="K444" s="16"/>
      <c r="M444" s="19"/>
      <c r="N444" s="16"/>
    </row>
    <row r="445" spans="10:14" x14ac:dyDescent="0.2">
      <c r="J445" s="18"/>
      <c r="K445" s="16"/>
      <c r="M445" s="19"/>
      <c r="N445" s="16"/>
    </row>
    <row r="446" spans="10:14" x14ac:dyDescent="0.2">
      <c r="J446" s="18"/>
      <c r="K446" s="16"/>
      <c r="M446" s="19"/>
      <c r="N446" s="16"/>
    </row>
    <row r="447" spans="10:14" x14ac:dyDescent="0.2">
      <c r="J447" s="18"/>
      <c r="K447" s="16"/>
      <c r="M447" s="19"/>
      <c r="N447" s="16"/>
    </row>
    <row r="448" spans="10:14" x14ac:dyDescent="0.2">
      <c r="J448" s="18"/>
      <c r="K448" s="16"/>
      <c r="M448" s="19"/>
      <c r="N448" s="16"/>
    </row>
    <row r="449" spans="10:14" x14ac:dyDescent="0.2">
      <c r="J449" s="18"/>
      <c r="K449" s="16"/>
      <c r="M449" s="19"/>
      <c r="N449" s="16"/>
    </row>
    <row r="450" spans="10:14" x14ac:dyDescent="0.2">
      <c r="J450" s="18"/>
      <c r="K450" s="16"/>
      <c r="M450" s="19"/>
      <c r="N450" s="16"/>
    </row>
    <row r="451" spans="10:14" x14ac:dyDescent="0.2">
      <c r="J451" s="18"/>
      <c r="K451" s="16"/>
      <c r="M451" s="19"/>
      <c r="N451" s="16"/>
    </row>
    <row r="452" spans="10:14" x14ac:dyDescent="0.2">
      <c r="J452" s="18"/>
      <c r="K452" s="16"/>
      <c r="M452" s="19"/>
      <c r="N452" s="16"/>
    </row>
    <row r="453" spans="10:14" x14ac:dyDescent="0.2">
      <c r="J453" s="18"/>
      <c r="K453" s="16"/>
      <c r="M453" s="19"/>
      <c r="N453" s="16"/>
    </row>
    <row r="454" spans="10:14" x14ac:dyDescent="0.2">
      <c r="J454" s="18"/>
      <c r="K454" s="16"/>
      <c r="M454" s="19"/>
      <c r="N454" s="16"/>
    </row>
    <row r="455" spans="10:14" x14ac:dyDescent="0.2">
      <c r="J455" s="18"/>
      <c r="K455" s="16"/>
      <c r="M455" s="19"/>
      <c r="N455" s="16"/>
    </row>
    <row r="456" spans="10:14" x14ac:dyDescent="0.2">
      <c r="J456" s="18"/>
      <c r="K456" s="16"/>
      <c r="M456" s="19"/>
      <c r="N456" s="16"/>
    </row>
    <row r="457" spans="10:14" x14ac:dyDescent="0.2">
      <c r="J457" s="18"/>
      <c r="K457" s="16"/>
      <c r="M457" s="19"/>
      <c r="N457" s="16"/>
    </row>
    <row r="458" spans="10:14" x14ac:dyDescent="0.2">
      <c r="J458" s="18"/>
      <c r="K458" s="16"/>
      <c r="M458" s="19"/>
      <c r="N458" s="16"/>
    </row>
    <row r="459" spans="10:14" x14ac:dyDescent="0.2">
      <c r="J459" s="18"/>
      <c r="K459" s="16"/>
      <c r="M459" s="19"/>
      <c r="N459" s="16"/>
    </row>
    <row r="460" spans="10:14" x14ac:dyDescent="0.2">
      <c r="J460" s="18"/>
      <c r="K460" s="16"/>
      <c r="M460" s="19"/>
      <c r="N460" s="16"/>
    </row>
    <row r="461" spans="10:14" x14ac:dyDescent="0.2">
      <c r="J461" s="18"/>
      <c r="K461" s="16"/>
      <c r="M461" s="19"/>
      <c r="N461" s="16"/>
    </row>
    <row r="462" spans="10:14" x14ac:dyDescent="0.2">
      <c r="J462" s="18"/>
      <c r="K462" s="16"/>
      <c r="M462" s="19"/>
      <c r="N462" s="16"/>
    </row>
    <row r="463" spans="10:14" x14ac:dyDescent="0.2">
      <c r="J463" s="18"/>
      <c r="K463" s="16"/>
      <c r="M463" s="19"/>
      <c r="N463" s="16"/>
    </row>
    <row r="464" spans="10:14" x14ac:dyDescent="0.2">
      <c r="J464" s="18"/>
      <c r="K464" s="16"/>
      <c r="M464" s="19"/>
      <c r="N464" s="16"/>
    </row>
    <row r="465" spans="10:14" x14ac:dyDescent="0.2">
      <c r="J465" s="18"/>
      <c r="K465" s="16"/>
      <c r="M465" s="19"/>
      <c r="N465" s="16"/>
    </row>
    <row r="466" spans="10:14" x14ac:dyDescent="0.2">
      <c r="J466" s="18"/>
      <c r="K466" s="16"/>
      <c r="M466" s="19"/>
      <c r="N466" s="16"/>
    </row>
    <row r="467" spans="10:14" x14ac:dyDescent="0.2">
      <c r="J467" s="18"/>
      <c r="K467" s="16"/>
      <c r="M467" s="19"/>
      <c r="N467" s="16"/>
    </row>
    <row r="468" spans="10:14" x14ac:dyDescent="0.2">
      <c r="J468" s="18"/>
      <c r="K468" s="16"/>
      <c r="M468" s="19"/>
      <c r="N468" s="16"/>
    </row>
    <row r="469" spans="10:14" x14ac:dyDescent="0.2">
      <c r="J469" s="18"/>
      <c r="K469" s="16"/>
      <c r="M469" s="19"/>
      <c r="N469" s="16"/>
    </row>
    <row r="470" spans="10:14" x14ac:dyDescent="0.2">
      <c r="J470" s="18"/>
      <c r="K470" s="16"/>
      <c r="M470" s="19"/>
      <c r="N470" s="16"/>
    </row>
    <row r="471" spans="10:14" x14ac:dyDescent="0.2">
      <c r="J471" s="18"/>
      <c r="K471" s="16"/>
      <c r="M471" s="19"/>
      <c r="N471" s="16"/>
    </row>
    <row r="472" spans="10:14" x14ac:dyDescent="0.2">
      <c r="J472" s="18"/>
      <c r="K472" s="16"/>
      <c r="M472" s="19"/>
      <c r="N472" s="16"/>
    </row>
    <row r="473" spans="10:14" x14ac:dyDescent="0.2">
      <c r="J473" s="18"/>
      <c r="K473" s="16"/>
      <c r="M473" s="19"/>
      <c r="N473" s="16"/>
    </row>
    <row r="474" spans="10:14" x14ac:dyDescent="0.2">
      <c r="J474" s="18"/>
      <c r="K474" s="16"/>
      <c r="M474" s="19"/>
      <c r="N474" s="16"/>
    </row>
    <row r="475" spans="10:14" x14ac:dyDescent="0.2">
      <c r="J475" s="18"/>
      <c r="K475" s="16"/>
      <c r="M475" s="19"/>
      <c r="N475" s="16"/>
    </row>
    <row r="476" spans="10:14" x14ac:dyDescent="0.2">
      <c r="J476" s="18"/>
      <c r="K476" s="16"/>
      <c r="M476" s="19"/>
      <c r="N476" s="16"/>
    </row>
    <row r="477" spans="10:14" x14ac:dyDescent="0.2">
      <c r="J477" s="18"/>
      <c r="K477" s="16"/>
      <c r="M477" s="19"/>
      <c r="N477" s="16"/>
    </row>
    <row r="478" spans="10:14" x14ac:dyDescent="0.2">
      <c r="J478" s="18"/>
      <c r="K478" s="16"/>
      <c r="M478" s="19"/>
      <c r="N478" s="16"/>
    </row>
    <row r="479" spans="10:14" x14ac:dyDescent="0.2">
      <c r="J479" s="18"/>
      <c r="K479" s="16"/>
      <c r="M479" s="19"/>
      <c r="N479" s="16"/>
    </row>
    <row r="480" spans="10:14" x14ac:dyDescent="0.2">
      <c r="J480" s="18"/>
      <c r="K480" s="16"/>
      <c r="M480" s="19"/>
      <c r="N480" s="16"/>
    </row>
    <row r="481" spans="10:14" x14ac:dyDescent="0.2">
      <c r="J481" s="18"/>
      <c r="K481" s="16"/>
      <c r="M481" s="19"/>
      <c r="N481" s="16"/>
    </row>
    <row r="482" spans="10:14" x14ac:dyDescent="0.2">
      <c r="J482" s="18"/>
      <c r="K482" s="16"/>
      <c r="M482" s="19"/>
      <c r="N482" s="16"/>
    </row>
    <row r="483" spans="10:14" x14ac:dyDescent="0.2">
      <c r="J483" s="18"/>
      <c r="K483" s="16"/>
      <c r="M483" s="19"/>
      <c r="N483" s="16"/>
    </row>
    <row r="484" spans="10:14" x14ac:dyDescent="0.2">
      <c r="J484" s="18"/>
      <c r="K484" s="16"/>
      <c r="M484" s="19"/>
      <c r="N484" s="16"/>
    </row>
    <row r="485" spans="10:14" x14ac:dyDescent="0.2">
      <c r="J485" s="18"/>
      <c r="K485" s="16"/>
      <c r="M485" s="19"/>
      <c r="N485" s="16"/>
    </row>
    <row r="486" spans="10:14" x14ac:dyDescent="0.2">
      <c r="J486" s="18"/>
      <c r="K486" s="16"/>
      <c r="M486" s="19"/>
      <c r="N486" s="16"/>
    </row>
    <row r="487" spans="10:14" x14ac:dyDescent="0.2">
      <c r="J487" s="18"/>
      <c r="K487" s="16"/>
      <c r="M487" s="19"/>
      <c r="N487" s="16"/>
    </row>
    <row r="488" spans="10:14" x14ac:dyDescent="0.2">
      <c r="J488" s="18"/>
      <c r="K488" s="16"/>
      <c r="M488" s="19"/>
      <c r="N488" s="16"/>
    </row>
    <row r="489" spans="10:14" x14ac:dyDescent="0.2">
      <c r="J489" s="18"/>
      <c r="K489" s="16"/>
      <c r="M489" s="19"/>
      <c r="N489" s="16"/>
    </row>
    <row r="490" spans="10:14" x14ac:dyDescent="0.2">
      <c r="J490" s="18"/>
      <c r="K490" s="16"/>
      <c r="M490" s="19"/>
      <c r="N490" s="16"/>
    </row>
    <row r="491" spans="10:14" x14ac:dyDescent="0.2">
      <c r="J491" s="18"/>
      <c r="K491" s="16"/>
      <c r="M491" s="19"/>
      <c r="N491" s="16"/>
    </row>
    <row r="492" spans="10:14" x14ac:dyDescent="0.2">
      <c r="J492" s="18"/>
      <c r="K492" s="16"/>
      <c r="M492" s="19"/>
      <c r="N492" s="16"/>
    </row>
    <row r="493" spans="10:14" x14ac:dyDescent="0.2">
      <c r="J493" s="18"/>
      <c r="K493" s="16"/>
      <c r="M493" s="19"/>
      <c r="N493" s="16"/>
    </row>
    <row r="494" spans="10:14" x14ac:dyDescent="0.2">
      <c r="J494" s="18"/>
      <c r="K494" s="16"/>
      <c r="M494" s="19"/>
      <c r="N494" s="16"/>
    </row>
    <row r="495" spans="10:14" x14ac:dyDescent="0.2">
      <c r="J495" s="18"/>
      <c r="K495" s="16"/>
      <c r="M495" s="19"/>
      <c r="N495" s="16"/>
    </row>
    <row r="496" spans="10:14" x14ac:dyDescent="0.2">
      <c r="J496" s="18"/>
      <c r="K496" s="16"/>
      <c r="M496" s="19"/>
      <c r="N496" s="16"/>
    </row>
    <row r="497" spans="10:14" x14ac:dyDescent="0.2">
      <c r="J497" s="18"/>
      <c r="K497" s="16"/>
      <c r="M497" s="19"/>
      <c r="N497" s="16"/>
    </row>
    <row r="498" spans="10:14" x14ac:dyDescent="0.2">
      <c r="J498" s="18"/>
      <c r="K498" s="16"/>
      <c r="M498" s="19"/>
      <c r="N498" s="16"/>
    </row>
    <row r="499" spans="10:14" x14ac:dyDescent="0.2">
      <c r="J499" s="18"/>
      <c r="K499" s="16"/>
      <c r="M499" s="19"/>
      <c r="N499" s="16"/>
    </row>
    <row r="500" spans="10:14" x14ac:dyDescent="0.2">
      <c r="J500" s="18"/>
      <c r="K500" s="16"/>
      <c r="M500" s="19"/>
      <c r="N500" s="16"/>
    </row>
    <row r="501" spans="10:14" x14ac:dyDescent="0.2">
      <c r="J501" s="18"/>
      <c r="K501" s="16"/>
      <c r="M501" s="19"/>
      <c r="N501" s="16"/>
    </row>
    <row r="502" spans="10:14" x14ac:dyDescent="0.2">
      <c r="J502" s="18"/>
      <c r="K502" s="16"/>
      <c r="M502" s="19"/>
      <c r="N502" s="16"/>
    </row>
    <row r="503" spans="10:14" x14ac:dyDescent="0.2">
      <c r="J503" s="18"/>
      <c r="K503" s="16"/>
      <c r="M503" s="19"/>
      <c r="N503" s="16"/>
    </row>
    <row r="504" spans="10:14" x14ac:dyDescent="0.2">
      <c r="J504" s="18"/>
      <c r="K504" s="16"/>
      <c r="M504" s="19"/>
      <c r="N504" s="16"/>
    </row>
    <row r="505" spans="10:14" x14ac:dyDescent="0.2">
      <c r="J505" s="18"/>
      <c r="K505" s="16"/>
      <c r="M505" s="19"/>
      <c r="N505" s="16"/>
    </row>
    <row r="506" spans="10:14" x14ac:dyDescent="0.2">
      <c r="J506" s="18"/>
      <c r="K506" s="16"/>
      <c r="M506" s="19"/>
      <c r="N506" s="16"/>
    </row>
    <row r="507" spans="10:14" x14ac:dyDescent="0.2">
      <c r="J507" s="18"/>
      <c r="K507" s="16"/>
      <c r="M507" s="19"/>
      <c r="N507" s="16"/>
    </row>
    <row r="508" spans="10:14" x14ac:dyDescent="0.2">
      <c r="J508" s="18"/>
      <c r="K508" s="16"/>
      <c r="M508" s="19"/>
      <c r="N508" s="16"/>
    </row>
    <row r="509" spans="10:14" x14ac:dyDescent="0.2">
      <c r="J509" s="18"/>
      <c r="K509" s="16"/>
      <c r="M509" s="19"/>
      <c r="N509" s="16"/>
    </row>
    <row r="510" spans="10:14" x14ac:dyDescent="0.2">
      <c r="J510" s="18"/>
      <c r="K510" s="16"/>
      <c r="M510" s="19"/>
      <c r="N510" s="16"/>
    </row>
    <row r="511" spans="10:14" x14ac:dyDescent="0.2">
      <c r="J511" s="18"/>
      <c r="K511" s="16"/>
      <c r="M511" s="19"/>
      <c r="N511" s="16"/>
    </row>
    <row r="512" spans="10:14" x14ac:dyDescent="0.2">
      <c r="J512" s="18"/>
      <c r="K512" s="16"/>
      <c r="M512" s="19"/>
      <c r="N512" s="16"/>
    </row>
    <row r="513" spans="10:14" x14ac:dyDescent="0.2">
      <c r="J513" s="18"/>
      <c r="K513" s="16"/>
      <c r="M513" s="19"/>
      <c r="N513" s="16"/>
    </row>
    <row r="514" spans="10:14" x14ac:dyDescent="0.2">
      <c r="J514" s="18"/>
      <c r="K514" s="16"/>
      <c r="M514" s="19"/>
      <c r="N514" s="16"/>
    </row>
    <row r="515" spans="10:14" x14ac:dyDescent="0.2">
      <c r="J515" s="18"/>
      <c r="K515" s="16"/>
      <c r="M515" s="19"/>
      <c r="N515" s="16"/>
    </row>
    <row r="516" spans="10:14" x14ac:dyDescent="0.2">
      <c r="J516" s="18"/>
      <c r="K516" s="16"/>
      <c r="M516" s="19"/>
      <c r="N516" s="16"/>
    </row>
    <row r="517" spans="10:14" x14ac:dyDescent="0.2">
      <c r="J517" s="18"/>
      <c r="K517" s="16"/>
      <c r="M517" s="19"/>
      <c r="N517" s="16"/>
    </row>
    <row r="518" spans="10:14" x14ac:dyDescent="0.2">
      <c r="J518" s="18"/>
      <c r="K518" s="16"/>
      <c r="M518" s="19"/>
      <c r="N518" s="16"/>
    </row>
    <row r="519" spans="10:14" x14ac:dyDescent="0.2">
      <c r="J519" s="18"/>
      <c r="K519" s="16"/>
      <c r="M519" s="19"/>
      <c r="N519" s="16"/>
    </row>
    <row r="520" spans="10:14" x14ac:dyDescent="0.2">
      <c r="J520" s="18"/>
      <c r="K520" s="16"/>
      <c r="M520" s="19"/>
      <c r="N520" s="16"/>
    </row>
    <row r="521" spans="10:14" x14ac:dyDescent="0.2">
      <c r="J521" s="18"/>
      <c r="K521" s="16"/>
      <c r="M521" s="19"/>
      <c r="N521" s="16"/>
    </row>
    <row r="522" spans="10:14" x14ac:dyDescent="0.2">
      <c r="J522" s="18"/>
      <c r="K522" s="16"/>
      <c r="M522" s="19"/>
      <c r="N522" s="16"/>
    </row>
    <row r="523" spans="10:14" x14ac:dyDescent="0.2">
      <c r="J523" s="18"/>
      <c r="K523" s="16"/>
      <c r="M523" s="19"/>
      <c r="N523" s="16"/>
    </row>
    <row r="524" spans="10:14" x14ac:dyDescent="0.2">
      <c r="J524" s="18"/>
      <c r="K524" s="16"/>
      <c r="M524" s="19"/>
      <c r="N524" s="16"/>
    </row>
    <row r="525" spans="10:14" x14ac:dyDescent="0.2">
      <c r="J525" s="18"/>
      <c r="K525" s="16"/>
      <c r="M525" s="19"/>
      <c r="N525" s="16"/>
    </row>
    <row r="526" spans="10:14" x14ac:dyDescent="0.2">
      <c r="J526" s="18"/>
      <c r="K526" s="16"/>
      <c r="M526" s="19"/>
      <c r="N526" s="16"/>
    </row>
    <row r="527" spans="10:14" x14ac:dyDescent="0.2">
      <c r="J527" s="18"/>
      <c r="K527" s="16"/>
      <c r="M527" s="19"/>
      <c r="N527" s="16"/>
    </row>
    <row r="528" spans="10:14" x14ac:dyDescent="0.2">
      <c r="J528" s="18"/>
      <c r="K528" s="16"/>
      <c r="M528" s="19"/>
      <c r="N528" s="16"/>
    </row>
    <row r="529" spans="10:14" x14ac:dyDescent="0.2">
      <c r="J529" s="18"/>
      <c r="K529" s="16"/>
      <c r="M529" s="19"/>
      <c r="N529" s="16"/>
    </row>
    <row r="530" spans="10:14" x14ac:dyDescent="0.2">
      <c r="J530" s="18"/>
      <c r="K530" s="16"/>
      <c r="M530" s="19"/>
      <c r="N530" s="16"/>
    </row>
    <row r="531" spans="10:14" x14ac:dyDescent="0.2">
      <c r="J531" s="18"/>
      <c r="K531" s="16"/>
      <c r="M531" s="19"/>
      <c r="N531" s="16"/>
    </row>
    <row r="532" spans="10:14" x14ac:dyDescent="0.2">
      <c r="J532" s="18"/>
      <c r="K532" s="16"/>
      <c r="M532" s="19"/>
      <c r="N532" s="16"/>
    </row>
    <row r="533" spans="10:14" x14ac:dyDescent="0.2">
      <c r="J533" s="18"/>
      <c r="K533" s="16"/>
      <c r="M533" s="19"/>
      <c r="N533" s="16"/>
    </row>
    <row r="534" spans="10:14" x14ac:dyDescent="0.2">
      <c r="J534" s="18"/>
      <c r="K534" s="16"/>
      <c r="M534" s="19"/>
      <c r="N534" s="16"/>
    </row>
    <row r="535" spans="10:14" x14ac:dyDescent="0.2">
      <c r="J535" s="18"/>
      <c r="K535" s="16"/>
      <c r="M535" s="19"/>
      <c r="N535" s="16"/>
    </row>
    <row r="536" spans="10:14" x14ac:dyDescent="0.2">
      <c r="J536" s="18"/>
      <c r="K536" s="16"/>
      <c r="M536" s="19"/>
      <c r="N536" s="16"/>
    </row>
    <row r="537" spans="10:14" x14ac:dyDescent="0.2">
      <c r="J537" s="18"/>
      <c r="K537" s="16"/>
      <c r="M537" s="19"/>
      <c r="N537" s="16"/>
    </row>
    <row r="538" spans="10:14" x14ac:dyDescent="0.2">
      <c r="J538" s="18"/>
      <c r="K538" s="16"/>
      <c r="M538" s="19"/>
      <c r="N538" s="16"/>
    </row>
    <row r="539" spans="10:14" x14ac:dyDescent="0.2">
      <c r="J539" s="18"/>
      <c r="K539" s="16"/>
      <c r="M539" s="19"/>
      <c r="N539" s="16"/>
    </row>
    <row r="540" spans="10:14" x14ac:dyDescent="0.2">
      <c r="J540" s="18"/>
      <c r="K540" s="16"/>
      <c r="M540" s="19"/>
      <c r="N540" s="16"/>
    </row>
    <row r="541" spans="10:14" x14ac:dyDescent="0.2">
      <c r="J541" s="18"/>
      <c r="K541" s="16"/>
      <c r="M541" s="19"/>
      <c r="N541" s="16"/>
    </row>
    <row r="542" spans="10:14" x14ac:dyDescent="0.2">
      <c r="J542" s="18"/>
      <c r="K542" s="16"/>
      <c r="M542" s="19"/>
      <c r="N542" s="16"/>
    </row>
    <row r="543" spans="10:14" x14ac:dyDescent="0.2">
      <c r="J543" s="18"/>
      <c r="K543" s="16"/>
      <c r="M543" s="19"/>
      <c r="N543" s="16"/>
    </row>
    <row r="544" spans="10:14" x14ac:dyDescent="0.2">
      <c r="J544" s="18"/>
      <c r="K544" s="16"/>
      <c r="M544" s="19"/>
      <c r="N544" s="16"/>
    </row>
    <row r="545" spans="10:14" x14ac:dyDescent="0.2">
      <c r="J545" s="18"/>
      <c r="K545" s="16"/>
      <c r="M545" s="19"/>
      <c r="N545" s="16"/>
    </row>
    <row r="546" spans="10:14" x14ac:dyDescent="0.2">
      <c r="J546" s="18"/>
      <c r="K546" s="16"/>
      <c r="M546" s="19"/>
      <c r="N546" s="16"/>
    </row>
    <row r="547" spans="10:14" x14ac:dyDescent="0.2">
      <c r="J547" s="18"/>
      <c r="K547" s="16"/>
      <c r="M547" s="19"/>
      <c r="N547" s="16"/>
    </row>
    <row r="548" spans="10:14" x14ac:dyDescent="0.2">
      <c r="J548" s="18"/>
      <c r="K548" s="16"/>
      <c r="M548" s="19"/>
      <c r="N548" s="16"/>
    </row>
    <row r="549" spans="10:14" x14ac:dyDescent="0.2">
      <c r="J549" s="18"/>
      <c r="K549" s="16"/>
      <c r="M549" s="19"/>
      <c r="N549" s="16"/>
    </row>
    <row r="550" spans="10:14" x14ac:dyDescent="0.2">
      <c r="J550" s="18"/>
      <c r="K550" s="16"/>
      <c r="M550" s="19"/>
      <c r="N550" s="16"/>
    </row>
    <row r="551" spans="10:14" x14ac:dyDescent="0.2">
      <c r="J551" s="18"/>
      <c r="K551" s="16"/>
      <c r="M551" s="19"/>
      <c r="N551" s="16"/>
    </row>
    <row r="552" spans="10:14" x14ac:dyDescent="0.2">
      <c r="J552" s="18"/>
      <c r="K552" s="16"/>
      <c r="M552" s="19"/>
      <c r="N552" s="16"/>
    </row>
    <row r="553" spans="10:14" x14ac:dyDescent="0.2">
      <c r="J553" s="18"/>
      <c r="K553" s="16"/>
      <c r="M553" s="19"/>
      <c r="N553" s="16"/>
    </row>
    <row r="554" spans="10:14" x14ac:dyDescent="0.2">
      <c r="J554" s="18"/>
      <c r="K554" s="16"/>
      <c r="M554" s="19"/>
      <c r="N554" s="16"/>
    </row>
    <row r="555" spans="10:14" x14ac:dyDescent="0.2">
      <c r="J555" s="18"/>
      <c r="K555" s="16"/>
      <c r="M555" s="19"/>
      <c r="N555" s="16"/>
    </row>
    <row r="556" spans="10:14" x14ac:dyDescent="0.2">
      <c r="J556" s="18"/>
      <c r="K556" s="16"/>
      <c r="M556" s="19"/>
      <c r="N556" s="16"/>
    </row>
    <row r="557" spans="10:14" x14ac:dyDescent="0.2">
      <c r="J557" s="18"/>
      <c r="K557" s="16"/>
      <c r="M557" s="19"/>
      <c r="N557" s="16"/>
    </row>
    <row r="558" spans="10:14" x14ac:dyDescent="0.2">
      <c r="J558" s="18"/>
      <c r="K558" s="16"/>
      <c r="M558" s="19"/>
      <c r="N558" s="16"/>
    </row>
    <row r="559" spans="10:14" x14ac:dyDescent="0.2">
      <c r="J559" s="18"/>
      <c r="K559" s="16"/>
      <c r="M559" s="19"/>
      <c r="N559" s="16"/>
    </row>
    <row r="560" spans="10:14" x14ac:dyDescent="0.2">
      <c r="J560" s="18"/>
      <c r="K560" s="16"/>
      <c r="M560" s="19"/>
      <c r="N560" s="16"/>
    </row>
    <row r="561" spans="10:14" x14ac:dyDescent="0.2">
      <c r="J561" s="18"/>
      <c r="K561" s="16"/>
      <c r="M561" s="19"/>
      <c r="N561" s="16"/>
    </row>
    <row r="562" spans="10:14" x14ac:dyDescent="0.2">
      <c r="J562" s="18"/>
      <c r="K562" s="16"/>
      <c r="M562" s="19"/>
      <c r="N562" s="16"/>
    </row>
    <row r="563" spans="10:14" x14ac:dyDescent="0.2">
      <c r="J563" s="18"/>
      <c r="K563" s="16"/>
      <c r="M563" s="19"/>
      <c r="N563" s="16"/>
    </row>
    <row r="564" spans="10:14" x14ac:dyDescent="0.2">
      <c r="J564" s="18"/>
      <c r="K564" s="16"/>
      <c r="M564" s="19"/>
      <c r="N564" s="16"/>
    </row>
    <row r="565" spans="10:14" x14ac:dyDescent="0.2">
      <c r="J565" s="18"/>
      <c r="K565" s="16"/>
      <c r="M565" s="19"/>
      <c r="N565" s="16"/>
    </row>
    <row r="566" spans="10:14" x14ac:dyDescent="0.2">
      <c r="J566" s="18"/>
      <c r="K566" s="16"/>
      <c r="M566" s="19"/>
      <c r="N566" s="16"/>
    </row>
    <row r="567" spans="10:14" x14ac:dyDescent="0.2">
      <c r="J567" s="18"/>
      <c r="K567" s="16"/>
      <c r="M567" s="19"/>
      <c r="N567" s="16"/>
    </row>
    <row r="568" spans="10:14" x14ac:dyDescent="0.2">
      <c r="J568" s="18"/>
      <c r="K568" s="16"/>
      <c r="M568" s="19"/>
      <c r="N568" s="16"/>
    </row>
    <row r="569" spans="10:14" x14ac:dyDescent="0.2">
      <c r="J569" s="18"/>
      <c r="K569" s="16"/>
      <c r="M569" s="19"/>
      <c r="N569" s="16"/>
    </row>
    <row r="570" spans="10:14" x14ac:dyDescent="0.2">
      <c r="J570" s="18"/>
      <c r="K570" s="16"/>
      <c r="M570" s="19"/>
      <c r="N570" s="16"/>
    </row>
    <row r="571" spans="10:14" x14ac:dyDescent="0.2">
      <c r="J571" s="18"/>
      <c r="K571" s="16"/>
      <c r="M571" s="19"/>
      <c r="N571" s="16"/>
    </row>
    <row r="572" spans="10:14" x14ac:dyDescent="0.2">
      <c r="J572" s="18"/>
      <c r="K572" s="16"/>
      <c r="M572" s="19"/>
      <c r="N572" s="16"/>
    </row>
    <row r="573" spans="10:14" x14ac:dyDescent="0.2">
      <c r="J573" s="18"/>
      <c r="K573" s="16"/>
      <c r="M573" s="19"/>
      <c r="N573" s="16"/>
    </row>
    <row r="574" spans="10:14" x14ac:dyDescent="0.2">
      <c r="J574" s="18"/>
      <c r="K574" s="16"/>
      <c r="M574" s="19"/>
      <c r="N574" s="16"/>
    </row>
    <row r="575" spans="10:14" x14ac:dyDescent="0.2">
      <c r="J575" s="18"/>
      <c r="K575" s="16"/>
      <c r="M575" s="19"/>
      <c r="N575" s="16"/>
    </row>
    <row r="576" spans="10:14" x14ac:dyDescent="0.2">
      <c r="J576" s="18"/>
      <c r="K576" s="16"/>
      <c r="M576" s="19"/>
      <c r="N576" s="16"/>
    </row>
    <row r="577" spans="10:14" x14ac:dyDescent="0.2">
      <c r="J577" s="18"/>
      <c r="K577" s="16"/>
      <c r="M577" s="19"/>
      <c r="N577" s="16"/>
    </row>
    <row r="578" spans="10:14" x14ac:dyDescent="0.2">
      <c r="J578" s="18"/>
      <c r="K578" s="16"/>
      <c r="M578" s="19"/>
      <c r="N578" s="16"/>
    </row>
    <row r="579" spans="10:14" x14ac:dyDescent="0.2">
      <c r="J579" s="18"/>
      <c r="K579" s="16"/>
      <c r="M579" s="19"/>
      <c r="N579" s="16"/>
    </row>
    <row r="580" spans="10:14" x14ac:dyDescent="0.2">
      <c r="J580" s="18"/>
      <c r="K580" s="16"/>
      <c r="M580" s="19"/>
      <c r="N580" s="16"/>
    </row>
    <row r="581" spans="10:14" x14ac:dyDescent="0.2">
      <c r="J581" s="18"/>
      <c r="K581" s="16"/>
      <c r="M581" s="19"/>
      <c r="N581" s="16"/>
    </row>
    <row r="582" spans="10:14" x14ac:dyDescent="0.2">
      <c r="J582" s="18"/>
      <c r="K582" s="16"/>
      <c r="M582" s="19"/>
      <c r="N582" s="16"/>
    </row>
    <row r="583" spans="10:14" x14ac:dyDescent="0.2">
      <c r="J583" s="18"/>
      <c r="K583" s="16"/>
      <c r="M583" s="19"/>
      <c r="N583" s="16"/>
    </row>
    <row r="584" spans="10:14" x14ac:dyDescent="0.2">
      <c r="J584" s="18"/>
      <c r="K584" s="16"/>
      <c r="M584" s="19"/>
      <c r="N584" s="16"/>
    </row>
    <row r="585" spans="10:14" x14ac:dyDescent="0.2">
      <c r="J585" s="18"/>
      <c r="K585" s="16"/>
      <c r="M585" s="19"/>
      <c r="N585" s="16"/>
    </row>
    <row r="586" spans="10:14" x14ac:dyDescent="0.2">
      <c r="J586" s="18"/>
      <c r="K586" s="16"/>
      <c r="M586" s="19"/>
      <c r="N586" s="16"/>
    </row>
    <row r="587" spans="10:14" x14ac:dyDescent="0.2">
      <c r="J587" s="18"/>
      <c r="K587" s="16"/>
      <c r="M587" s="19"/>
      <c r="N587" s="16"/>
    </row>
    <row r="588" spans="10:14" x14ac:dyDescent="0.2">
      <c r="J588" s="18"/>
      <c r="K588" s="16"/>
      <c r="M588" s="19"/>
      <c r="N588" s="16"/>
    </row>
    <row r="589" spans="10:14" x14ac:dyDescent="0.2">
      <c r="J589" s="18"/>
      <c r="K589" s="16"/>
      <c r="M589" s="19"/>
      <c r="N589" s="16"/>
    </row>
    <row r="590" spans="10:14" x14ac:dyDescent="0.2">
      <c r="J590" s="18"/>
      <c r="K590" s="16"/>
      <c r="M590" s="19"/>
      <c r="N590" s="16"/>
    </row>
    <row r="591" spans="10:14" x14ac:dyDescent="0.2">
      <c r="J591" s="18"/>
      <c r="K591" s="16"/>
      <c r="M591" s="19"/>
      <c r="N591" s="16"/>
    </row>
    <row r="592" spans="10:14" x14ac:dyDescent="0.2">
      <c r="J592" s="18"/>
      <c r="K592" s="16"/>
      <c r="M592" s="19"/>
      <c r="N592" s="16"/>
    </row>
    <row r="593" spans="10:14" x14ac:dyDescent="0.2">
      <c r="J593" s="18"/>
      <c r="K593" s="16"/>
      <c r="M593" s="19"/>
      <c r="N593" s="16"/>
    </row>
    <row r="594" spans="10:14" x14ac:dyDescent="0.2">
      <c r="J594" s="18"/>
      <c r="K594" s="16"/>
      <c r="M594" s="19"/>
      <c r="N594" s="16"/>
    </row>
    <row r="595" spans="10:14" x14ac:dyDescent="0.2">
      <c r="J595" s="18"/>
      <c r="K595" s="16"/>
      <c r="M595" s="19"/>
      <c r="N595" s="16"/>
    </row>
    <row r="596" spans="10:14" x14ac:dyDescent="0.2">
      <c r="J596" s="18"/>
      <c r="K596" s="16"/>
      <c r="M596" s="19"/>
      <c r="N596" s="16"/>
    </row>
    <row r="597" spans="10:14" x14ac:dyDescent="0.2">
      <c r="J597" s="18"/>
      <c r="K597" s="16"/>
      <c r="M597" s="19"/>
      <c r="N597" s="16"/>
    </row>
    <row r="598" spans="10:14" x14ac:dyDescent="0.2">
      <c r="J598" s="18"/>
      <c r="K598" s="16"/>
      <c r="M598" s="19"/>
      <c r="N598" s="16"/>
    </row>
    <row r="599" spans="10:14" x14ac:dyDescent="0.2">
      <c r="J599" s="18"/>
      <c r="K599" s="16"/>
      <c r="M599" s="19"/>
      <c r="N599" s="16"/>
    </row>
    <row r="600" spans="10:14" x14ac:dyDescent="0.2">
      <c r="J600" s="18"/>
      <c r="K600" s="16"/>
      <c r="M600" s="19"/>
      <c r="N600" s="16"/>
    </row>
    <row r="601" spans="10:14" x14ac:dyDescent="0.2">
      <c r="J601" s="18"/>
      <c r="K601" s="16"/>
      <c r="M601" s="19"/>
      <c r="N601" s="16"/>
    </row>
    <row r="602" spans="10:14" x14ac:dyDescent="0.2">
      <c r="J602" s="18"/>
      <c r="K602" s="16"/>
      <c r="M602" s="19"/>
      <c r="N602" s="16"/>
    </row>
    <row r="603" spans="10:14" x14ac:dyDescent="0.2">
      <c r="J603" s="18"/>
      <c r="K603" s="16"/>
      <c r="M603" s="19"/>
      <c r="N603" s="16"/>
    </row>
    <row r="604" spans="10:14" x14ac:dyDescent="0.2">
      <c r="J604" s="18"/>
      <c r="K604" s="16"/>
      <c r="M604" s="19"/>
      <c r="N604" s="16"/>
    </row>
    <row r="605" spans="10:14" x14ac:dyDescent="0.2">
      <c r="J605" s="18"/>
      <c r="K605" s="16"/>
      <c r="M605" s="19"/>
      <c r="N605" s="16"/>
    </row>
    <row r="606" spans="10:14" x14ac:dyDescent="0.2">
      <c r="J606" s="18"/>
      <c r="K606" s="16"/>
      <c r="M606" s="19"/>
      <c r="N606" s="16"/>
    </row>
    <row r="607" spans="10:14" x14ac:dyDescent="0.2">
      <c r="J607" s="18"/>
      <c r="K607" s="16"/>
      <c r="M607" s="19"/>
      <c r="N607" s="16"/>
    </row>
    <row r="608" spans="10:14" x14ac:dyDescent="0.2">
      <c r="J608" s="18"/>
      <c r="K608" s="16"/>
      <c r="M608" s="19"/>
      <c r="N608" s="16"/>
    </row>
    <row r="609" spans="10:14" x14ac:dyDescent="0.2">
      <c r="J609" s="18"/>
      <c r="K609" s="16"/>
      <c r="M609" s="19"/>
      <c r="N609" s="16"/>
    </row>
    <row r="610" spans="10:14" x14ac:dyDescent="0.2">
      <c r="J610" s="18"/>
      <c r="K610" s="16"/>
      <c r="M610" s="19"/>
      <c r="N610" s="16"/>
    </row>
    <row r="611" spans="10:14" x14ac:dyDescent="0.2">
      <c r="J611" s="18"/>
      <c r="K611" s="16"/>
      <c r="M611" s="19"/>
      <c r="N611" s="16"/>
    </row>
    <row r="612" spans="10:14" x14ac:dyDescent="0.2">
      <c r="J612" s="18"/>
      <c r="K612" s="16"/>
      <c r="M612" s="19"/>
      <c r="N612" s="16"/>
    </row>
    <row r="613" spans="10:14" x14ac:dyDescent="0.2">
      <c r="J613" s="18"/>
      <c r="K613" s="16"/>
      <c r="M613" s="19"/>
      <c r="N613" s="16"/>
    </row>
    <row r="614" spans="10:14" x14ac:dyDescent="0.2">
      <c r="J614" s="18"/>
      <c r="K614" s="16"/>
      <c r="M614" s="19"/>
      <c r="N614" s="16"/>
    </row>
    <row r="615" spans="10:14" x14ac:dyDescent="0.2">
      <c r="J615" s="18"/>
      <c r="K615" s="16"/>
      <c r="M615" s="19"/>
      <c r="N615" s="16"/>
    </row>
    <row r="616" spans="10:14" x14ac:dyDescent="0.2">
      <c r="J616" s="18"/>
      <c r="K616" s="16"/>
      <c r="M616" s="19"/>
      <c r="N616" s="16"/>
    </row>
    <row r="617" spans="10:14" x14ac:dyDescent="0.2">
      <c r="J617" s="18"/>
      <c r="K617" s="16"/>
      <c r="M617" s="19"/>
      <c r="N617" s="16"/>
    </row>
    <row r="618" spans="10:14" x14ac:dyDescent="0.2">
      <c r="J618" s="18"/>
      <c r="K618" s="16"/>
      <c r="M618" s="19"/>
      <c r="N618" s="16"/>
    </row>
    <row r="619" spans="10:14" x14ac:dyDescent="0.2">
      <c r="J619" s="18"/>
      <c r="K619" s="16"/>
      <c r="M619" s="19"/>
      <c r="N619" s="16"/>
    </row>
    <row r="620" spans="10:14" x14ac:dyDescent="0.2">
      <c r="J620" s="18"/>
      <c r="K620" s="16"/>
      <c r="M620" s="19"/>
      <c r="N620" s="16"/>
    </row>
    <row r="621" spans="10:14" x14ac:dyDescent="0.2">
      <c r="J621" s="18"/>
      <c r="K621" s="16"/>
      <c r="M621" s="19"/>
      <c r="N621" s="16"/>
    </row>
    <row r="622" spans="10:14" x14ac:dyDescent="0.2">
      <c r="J622" s="18"/>
      <c r="K622" s="16"/>
      <c r="M622" s="19"/>
      <c r="N622" s="16"/>
    </row>
    <row r="623" spans="10:14" x14ac:dyDescent="0.2">
      <c r="J623" s="18"/>
      <c r="K623" s="16"/>
      <c r="M623" s="19"/>
      <c r="N623" s="16"/>
    </row>
    <row r="624" spans="10:14" x14ac:dyDescent="0.2">
      <c r="J624" s="18"/>
      <c r="K624" s="16"/>
      <c r="M624" s="19"/>
      <c r="N624" s="16"/>
    </row>
    <row r="625" spans="10:14" x14ac:dyDescent="0.2">
      <c r="J625" s="18"/>
      <c r="K625" s="16"/>
      <c r="M625" s="19"/>
      <c r="N625" s="16"/>
    </row>
    <row r="626" spans="10:14" x14ac:dyDescent="0.2">
      <c r="J626" s="18"/>
      <c r="K626" s="16"/>
      <c r="M626" s="19"/>
      <c r="N626" s="16"/>
    </row>
    <row r="627" spans="10:14" x14ac:dyDescent="0.2">
      <c r="J627" s="18"/>
      <c r="K627" s="16"/>
      <c r="M627" s="19"/>
      <c r="N627" s="16"/>
    </row>
    <row r="628" spans="10:14" x14ac:dyDescent="0.2">
      <c r="J628" s="18"/>
      <c r="K628" s="16"/>
      <c r="M628" s="19"/>
      <c r="N628" s="16"/>
    </row>
    <row r="629" spans="10:14" x14ac:dyDescent="0.2">
      <c r="J629" s="18"/>
      <c r="K629" s="16"/>
      <c r="M629" s="19"/>
      <c r="N629" s="16"/>
    </row>
    <row r="630" spans="10:14" x14ac:dyDescent="0.2">
      <c r="J630" s="18"/>
      <c r="K630" s="16"/>
      <c r="M630" s="19"/>
      <c r="N630" s="16"/>
    </row>
    <row r="631" spans="10:14" x14ac:dyDescent="0.2">
      <c r="J631" s="18"/>
      <c r="K631" s="16"/>
      <c r="M631" s="19"/>
      <c r="N631" s="16"/>
    </row>
    <row r="632" spans="10:14" x14ac:dyDescent="0.2">
      <c r="J632" s="18"/>
      <c r="K632" s="16"/>
      <c r="M632" s="19"/>
      <c r="N632" s="16"/>
    </row>
    <row r="633" spans="10:14" x14ac:dyDescent="0.2">
      <c r="J633" s="18"/>
      <c r="K633" s="16"/>
      <c r="M633" s="19"/>
      <c r="N633" s="16"/>
    </row>
    <row r="634" spans="10:14" x14ac:dyDescent="0.2">
      <c r="J634" s="18"/>
      <c r="K634" s="16"/>
      <c r="M634" s="19"/>
      <c r="N634" s="16"/>
    </row>
    <row r="635" spans="10:14" x14ac:dyDescent="0.2">
      <c r="J635" s="18"/>
      <c r="K635" s="16"/>
      <c r="M635" s="19"/>
      <c r="N635" s="16"/>
    </row>
    <row r="636" spans="10:14" x14ac:dyDescent="0.2">
      <c r="J636" s="18"/>
      <c r="K636" s="16"/>
      <c r="M636" s="19"/>
      <c r="N636" s="16"/>
    </row>
    <row r="637" spans="10:14" x14ac:dyDescent="0.2">
      <c r="J637" s="18"/>
      <c r="K637" s="16"/>
      <c r="M637" s="19"/>
      <c r="N637" s="16"/>
    </row>
    <row r="638" spans="10:14" x14ac:dyDescent="0.2">
      <c r="J638" s="18"/>
      <c r="K638" s="16"/>
      <c r="M638" s="19"/>
      <c r="N638" s="16"/>
    </row>
    <row r="639" spans="10:14" x14ac:dyDescent="0.2">
      <c r="J639" s="18"/>
      <c r="K639" s="16"/>
      <c r="M639" s="19"/>
      <c r="N639" s="16"/>
    </row>
    <row r="640" spans="10:14" x14ac:dyDescent="0.2">
      <c r="J640" s="18"/>
      <c r="K640" s="16"/>
      <c r="M640" s="19"/>
      <c r="N640" s="16"/>
    </row>
    <row r="641" spans="10:14" x14ac:dyDescent="0.2">
      <c r="J641" s="18"/>
      <c r="K641" s="16"/>
      <c r="M641" s="19"/>
      <c r="N641" s="16"/>
    </row>
    <row r="642" spans="10:14" x14ac:dyDescent="0.2">
      <c r="J642" s="18"/>
      <c r="K642" s="16"/>
      <c r="M642" s="19"/>
      <c r="N642" s="16"/>
    </row>
    <row r="643" spans="10:14" x14ac:dyDescent="0.2">
      <c r="J643" s="18"/>
      <c r="K643" s="16"/>
      <c r="M643" s="19"/>
      <c r="N643" s="16"/>
    </row>
    <row r="644" spans="10:14" x14ac:dyDescent="0.2">
      <c r="J644" s="18"/>
      <c r="K644" s="16"/>
      <c r="M644" s="19"/>
      <c r="N644" s="16"/>
    </row>
  </sheetData>
  <mergeCells count="10">
    <mergeCell ref="A4:Q4"/>
    <mergeCell ref="A1:O1"/>
    <mergeCell ref="A2:O2"/>
    <mergeCell ref="A3:O3"/>
    <mergeCell ref="A14:A16"/>
    <mergeCell ref="I14:K14"/>
    <mergeCell ref="B14:H14"/>
    <mergeCell ref="L14:O14"/>
    <mergeCell ref="A6:O6"/>
    <mergeCell ref="A7:O7"/>
  </mergeCells>
  <phoneticPr fontId="2" type="noConversion"/>
  <printOptions horizontalCentered="1"/>
  <pageMargins left="0.75" right="0.75" top="1" bottom="1" header="0" footer="0"/>
  <pageSetup scale="60" orientation="landscape" r:id="rId1"/>
  <headerFooter alignWithMargins="0">
    <oddFooter>&amp;RFSCI 7.5.9.B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>
              <from>
                <xdr:col>0</xdr:col>
                <xdr:colOff>228600</xdr:colOff>
                <xdr:row>0</xdr:row>
                <xdr:rowOff>142875</xdr:rowOff>
              </from>
              <to>
                <xdr:col>1</xdr:col>
                <xdr:colOff>66675</xdr:colOff>
                <xdr:row>7</xdr:row>
                <xdr:rowOff>47625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>
    <pageSetUpPr fitToPage="1"/>
  </sheetPr>
  <dimension ref="A1:AU63"/>
  <sheetViews>
    <sheetView zoomScaleNormal="100" workbookViewId="0">
      <selection sqref="A1:AQ1"/>
    </sheetView>
  </sheetViews>
  <sheetFormatPr baseColWidth="10" defaultRowHeight="12.75" x14ac:dyDescent="0.2"/>
  <cols>
    <col min="1" max="1" width="19.85546875" style="71" bestFit="1" customWidth="1"/>
    <col min="2" max="2" width="11" style="71" bestFit="1" customWidth="1"/>
    <col min="3" max="3" width="10.5703125" style="71" bestFit="1" customWidth="1"/>
    <col min="4" max="4" width="14.85546875" style="71" bestFit="1" customWidth="1"/>
    <col min="5" max="5" width="10.28515625" style="71" customWidth="1"/>
    <col min="6" max="6" width="11.5703125" style="71" customWidth="1"/>
    <col min="7" max="7" width="10.5703125" style="71" customWidth="1"/>
    <col min="8" max="8" width="16.42578125" style="71" bestFit="1" customWidth="1"/>
    <col min="9" max="9" width="22.85546875" style="71" bestFit="1" customWidth="1"/>
    <col min="10" max="10" width="22.42578125" style="71" bestFit="1" customWidth="1"/>
    <col min="11" max="11" width="12.42578125" style="71" customWidth="1"/>
    <col min="12" max="12" width="10.28515625" style="71" customWidth="1"/>
    <col min="13" max="13" width="10.5703125" style="71" customWidth="1"/>
    <col min="14" max="14" width="11.7109375" style="71" customWidth="1"/>
    <col min="15" max="15" width="24.28515625" style="71" bestFit="1" customWidth="1"/>
    <col min="16" max="16" width="13.42578125" style="71" customWidth="1"/>
    <col min="17" max="18" width="10.42578125" style="71" customWidth="1"/>
    <col min="19" max="19" width="13.85546875" style="71" bestFit="1" customWidth="1"/>
    <col min="20" max="20" width="11" style="71" bestFit="1" customWidth="1"/>
    <col min="21" max="21" width="9.5703125" style="71" hidden="1" customWidth="1"/>
    <col min="22" max="23" width="19.140625" style="71" hidden="1" customWidth="1"/>
    <col min="24" max="24" width="16.85546875" style="71" hidden="1" customWidth="1"/>
    <col min="25" max="26" width="14.140625" style="71" hidden="1" customWidth="1"/>
    <col min="27" max="27" width="9.42578125" style="71" hidden="1" customWidth="1"/>
    <col min="28" max="31" width="15.42578125" style="71" hidden="1" customWidth="1"/>
    <col min="32" max="36" width="10.140625" style="71" hidden="1" customWidth="1"/>
    <col min="37" max="38" width="11.7109375" style="71" bestFit="1" customWidth="1"/>
    <col min="39" max="39" width="17" style="71" customWidth="1"/>
    <col min="40" max="40" width="14.7109375" style="71" customWidth="1"/>
    <col min="41" max="41" width="14.5703125" style="71" bestFit="1" customWidth="1"/>
    <col min="42" max="42" width="8.85546875" style="71" bestFit="1" customWidth="1"/>
    <col min="43" max="43" width="13.85546875" style="71" customWidth="1"/>
    <col min="44" max="44" width="6.42578125" style="71" bestFit="1" customWidth="1"/>
    <col min="45" max="45" width="13.140625" style="71" bestFit="1" customWidth="1"/>
    <col min="46" max="46" width="6.7109375" style="71" bestFit="1" customWidth="1"/>
    <col min="47" max="47" width="11.5703125" style="71" bestFit="1" customWidth="1"/>
    <col min="48" max="16384" width="11.42578125" style="71"/>
  </cols>
  <sheetData>
    <row r="1" spans="1:47" x14ac:dyDescent="0.2">
      <c r="A1" s="449" t="s">
        <v>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  <c r="AM1" s="449"/>
      <c r="AN1" s="449"/>
      <c r="AO1" s="449"/>
      <c r="AP1" s="449"/>
      <c r="AQ1" s="449"/>
    </row>
    <row r="2" spans="1:47" x14ac:dyDescent="0.2">
      <c r="A2" s="448" t="s">
        <v>2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K2" s="448"/>
      <c r="AL2" s="448"/>
      <c r="AM2" s="448"/>
      <c r="AN2" s="448"/>
      <c r="AO2" s="448"/>
      <c r="AP2" s="448"/>
      <c r="AQ2" s="448"/>
    </row>
    <row r="3" spans="1:47" x14ac:dyDescent="0.2">
      <c r="A3" s="70" t="s">
        <v>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</row>
    <row r="4" spans="1:47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</row>
    <row r="5" spans="1:47" x14ac:dyDescent="0.2">
      <c r="A5" s="427"/>
      <c r="B5" s="427"/>
      <c r="C5" s="427"/>
      <c r="D5" s="427"/>
      <c r="E5" s="427"/>
      <c r="F5" s="427"/>
      <c r="G5" s="427"/>
      <c r="H5" s="427"/>
      <c r="I5" s="70"/>
    </row>
    <row r="6" spans="1:47" x14ac:dyDescent="0.2">
      <c r="A6" s="428" t="s">
        <v>1</v>
      </c>
      <c r="B6" s="428"/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N6" s="428"/>
      <c r="AO6" s="428"/>
      <c r="AP6" s="428"/>
      <c r="AQ6" s="428"/>
    </row>
    <row r="7" spans="1:47" x14ac:dyDescent="0.2">
      <c r="A7" s="429" t="s">
        <v>152</v>
      </c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29"/>
      <c r="AI7" s="429"/>
      <c r="AJ7" s="429"/>
      <c r="AK7" s="429"/>
      <c r="AL7" s="429"/>
      <c r="AM7" s="429"/>
      <c r="AN7" s="429"/>
      <c r="AO7" s="429"/>
      <c r="AP7" s="429"/>
      <c r="AQ7" s="429"/>
    </row>
    <row r="8" spans="1:47" x14ac:dyDescent="0.2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</row>
    <row r="9" spans="1:47" s="84" customFormat="1" ht="24" x14ac:dyDescent="0.2">
      <c r="A9" s="74" t="s">
        <v>10</v>
      </c>
      <c r="B9" s="431" t="s">
        <v>153</v>
      </c>
      <c r="C9" s="431" t="s">
        <v>154</v>
      </c>
      <c r="D9" s="431" t="s">
        <v>155</v>
      </c>
      <c r="E9" s="431" t="s">
        <v>156</v>
      </c>
      <c r="F9" s="431" t="s">
        <v>157</v>
      </c>
      <c r="G9" s="431" t="s">
        <v>158</v>
      </c>
      <c r="H9" s="431" t="s">
        <v>159</v>
      </c>
      <c r="I9" s="431" t="s">
        <v>160</v>
      </c>
      <c r="J9" s="431" t="s">
        <v>161</v>
      </c>
      <c r="K9" s="431" t="s">
        <v>162</v>
      </c>
      <c r="L9" s="431" t="s">
        <v>163</v>
      </c>
      <c r="M9" s="431" t="s">
        <v>164</v>
      </c>
      <c r="N9" s="431" t="s">
        <v>165</v>
      </c>
      <c r="O9" s="431" t="s">
        <v>166</v>
      </c>
      <c r="P9" s="431" t="s">
        <v>167</v>
      </c>
      <c r="Q9" s="431" t="s">
        <v>168</v>
      </c>
      <c r="R9" s="431" t="s">
        <v>169</v>
      </c>
      <c r="S9" s="431" t="s">
        <v>170</v>
      </c>
      <c r="T9" s="431" t="s">
        <v>171</v>
      </c>
      <c r="U9" s="83" t="s">
        <v>134</v>
      </c>
      <c r="V9" s="83" t="s">
        <v>135</v>
      </c>
      <c r="W9" s="83" t="s">
        <v>136</v>
      </c>
      <c r="X9" s="83" t="s">
        <v>137</v>
      </c>
      <c r="Y9" s="83" t="s">
        <v>138</v>
      </c>
      <c r="Z9" s="83" t="s">
        <v>139</v>
      </c>
      <c r="AA9" s="83" t="s">
        <v>140</v>
      </c>
      <c r="AB9" s="83" t="s">
        <v>141</v>
      </c>
      <c r="AC9" s="83" t="s">
        <v>142</v>
      </c>
      <c r="AD9" s="83" t="s">
        <v>143</v>
      </c>
      <c r="AE9" s="83" t="s">
        <v>144</v>
      </c>
      <c r="AF9" s="83" t="s">
        <v>145</v>
      </c>
      <c r="AG9" s="83" t="s">
        <v>146</v>
      </c>
      <c r="AH9" s="83" t="s">
        <v>147</v>
      </c>
      <c r="AI9" s="83" t="s">
        <v>148</v>
      </c>
      <c r="AJ9" s="83" t="s">
        <v>149</v>
      </c>
      <c r="AK9" s="455" t="s">
        <v>19</v>
      </c>
      <c r="AL9" s="456"/>
      <c r="AM9" s="457" t="s">
        <v>20</v>
      </c>
      <c r="AN9" s="457"/>
      <c r="AO9" s="113" t="s">
        <v>16</v>
      </c>
      <c r="AP9" s="458" t="s">
        <v>32</v>
      </c>
      <c r="AQ9" s="459"/>
    </row>
    <row r="10" spans="1:47" x14ac:dyDescent="0.2">
      <c r="A10" s="74"/>
      <c r="B10" s="453" t="s">
        <v>29</v>
      </c>
      <c r="C10" s="454"/>
      <c r="D10" s="454"/>
      <c r="E10" s="454"/>
      <c r="F10" s="454"/>
      <c r="G10" s="454"/>
      <c r="H10" s="454"/>
      <c r="I10" s="454"/>
      <c r="J10" s="454"/>
      <c r="K10" s="454"/>
      <c r="L10" s="454"/>
      <c r="M10" s="454"/>
      <c r="N10" s="454"/>
      <c r="O10" s="454"/>
      <c r="P10" s="454"/>
      <c r="Q10" s="454"/>
      <c r="R10" s="454"/>
      <c r="S10" s="454"/>
      <c r="T10" s="454"/>
      <c r="U10" s="454"/>
      <c r="V10" s="454"/>
      <c r="W10" s="454"/>
      <c r="X10" s="454"/>
      <c r="Y10" s="454"/>
      <c r="Z10" s="148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75"/>
      <c r="AL10" s="75"/>
      <c r="AM10" s="75"/>
      <c r="AN10" s="75"/>
      <c r="AO10" s="86"/>
      <c r="AP10" s="87" t="s">
        <v>18</v>
      </c>
      <c r="AQ10" s="88" t="s">
        <v>33</v>
      </c>
    </row>
    <row r="11" spans="1:47" x14ac:dyDescent="0.2">
      <c r="A11" s="142">
        <v>20130901</v>
      </c>
      <c r="B11" s="76">
        <v>0</v>
      </c>
      <c r="C11" s="76">
        <v>3860</v>
      </c>
      <c r="D11" s="76">
        <v>710</v>
      </c>
      <c r="E11" s="76">
        <v>723</v>
      </c>
      <c r="F11" s="76">
        <v>2236</v>
      </c>
      <c r="G11" s="76">
        <v>6977</v>
      </c>
      <c r="H11" s="76">
        <v>1121</v>
      </c>
      <c r="I11" s="76">
        <v>9092</v>
      </c>
      <c r="J11" s="76">
        <v>311</v>
      </c>
      <c r="K11" s="76">
        <v>9466</v>
      </c>
      <c r="L11" s="76">
        <v>85</v>
      </c>
      <c r="M11" s="76">
        <v>274</v>
      </c>
      <c r="N11" s="76">
        <v>8593</v>
      </c>
      <c r="O11" s="76">
        <v>5927</v>
      </c>
      <c r="P11" s="76">
        <v>162</v>
      </c>
      <c r="Q11" s="76">
        <v>80</v>
      </c>
      <c r="R11" s="76">
        <v>0</v>
      </c>
      <c r="S11" s="76">
        <v>6405</v>
      </c>
      <c r="T11" s="76">
        <v>155</v>
      </c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>
        <f>SUM(B11:AJ11)</f>
        <v>56177</v>
      </c>
      <c r="AL11" s="76">
        <f>AVERAGE($AK$11:$AK$17)</f>
        <v>83786.28571428571</v>
      </c>
      <c r="AM11" s="76">
        <v>56177</v>
      </c>
      <c r="AN11" s="76">
        <f>AVERAGE($AM$11:$AM$17)</f>
        <v>83786.28571428571</v>
      </c>
      <c r="AO11" s="76">
        <v>56177</v>
      </c>
      <c r="AP11" s="89">
        <f>(AM11-AK11)/AM11</f>
        <v>0</v>
      </c>
      <c r="AQ11" s="89">
        <f>(AO11-AM11)/AO11</f>
        <v>0</v>
      </c>
      <c r="AR11" s="18"/>
      <c r="AS11" s="90"/>
      <c r="AT11" s="90"/>
      <c r="AU11" s="90"/>
    </row>
    <row r="12" spans="1:47" x14ac:dyDescent="0.2">
      <c r="A12" s="142">
        <v>20130902</v>
      </c>
      <c r="B12" s="76">
        <v>0</v>
      </c>
      <c r="C12" s="76">
        <v>5880</v>
      </c>
      <c r="D12" s="76">
        <v>1197</v>
      </c>
      <c r="E12" s="76">
        <v>3121</v>
      </c>
      <c r="F12" s="76">
        <v>4791</v>
      </c>
      <c r="G12" s="76">
        <v>10578</v>
      </c>
      <c r="H12" s="76">
        <v>1049</v>
      </c>
      <c r="I12" s="76">
        <v>6187</v>
      </c>
      <c r="J12" s="76">
        <v>1845</v>
      </c>
      <c r="K12" s="76">
        <v>16676</v>
      </c>
      <c r="L12" s="76">
        <v>1924</v>
      </c>
      <c r="M12" s="76">
        <v>110</v>
      </c>
      <c r="N12" s="76">
        <v>8993</v>
      </c>
      <c r="O12" s="76">
        <v>7820</v>
      </c>
      <c r="P12" s="76">
        <v>1786</v>
      </c>
      <c r="Q12" s="76">
        <v>739</v>
      </c>
      <c r="R12" s="76">
        <v>368</v>
      </c>
      <c r="S12" s="76">
        <v>5553</v>
      </c>
      <c r="T12" s="76">
        <v>7149</v>
      </c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>
        <f t="shared" ref="AK12:AK40" si="0">SUM(B12:AJ12)</f>
        <v>85766</v>
      </c>
      <c r="AL12" s="76">
        <f t="shared" ref="AL12:AL17" si="1">AVERAGE($AK$11:$AK$17)</f>
        <v>83786.28571428571</v>
      </c>
      <c r="AM12" s="76">
        <v>85766</v>
      </c>
      <c r="AN12" s="76">
        <f t="shared" ref="AN12:AN17" si="2">AVERAGE($AM$11:$AM$17)</f>
        <v>83786.28571428571</v>
      </c>
      <c r="AO12" s="76">
        <v>85766</v>
      </c>
      <c r="AP12" s="89">
        <f t="shared" ref="AP12:AP40" si="3">(AM12-AK12)/AM12</f>
        <v>0</v>
      </c>
      <c r="AQ12" s="89">
        <f t="shared" ref="AQ12:AQ40" si="4">(AO12-AM12)/AO12</f>
        <v>0</v>
      </c>
      <c r="AR12" s="18"/>
      <c r="AS12" s="91"/>
      <c r="AT12" s="92"/>
    </row>
    <row r="13" spans="1:47" x14ac:dyDescent="0.2">
      <c r="A13" s="142">
        <v>20130903</v>
      </c>
      <c r="B13" s="76">
        <v>5</v>
      </c>
      <c r="C13" s="76">
        <v>5966</v>
      </c>
      <c r="D13" s="76">
        <v>1291</v>
      </c>
      <c r="E13" s="76">
        <v>2199</v>
      </c>
      <c r="F13" s="76">
        <v>3679</v>
      </c>
      <c r="G13" s="76">
        <v>9750</v>
      </c>
      <c r="H13" s="76">
        <v>1087</v>
      </c>
      <c r="I13" s="76">
        <v>7709</v>
      </c>
      <c r="J13" s="76">
        <v>1809</v>
      </c>
      <c r="K13" s="76">
        <v>26023</v>
      </c>
      <c r="L13" s="76">
        <v>1977</v>
      </c>
      <c r="M13" s="76">
        <v>637</v>
      </c>
      <c r="N13" s="76">
        <v>7882</v>
      </c>
      <c r="O13" s="76">
        <v>8415</v>
      </c>
      <c r="P13" s="76">
        <v>2923</v>
      </c>
      <c r="Q13" s="76">
        <v>359</v>
      </c>
      <c r="R13" s="76">
        <v>1723</v>
      </c>
      <c r="S13" s="76">
        <v>5576</v>
      </c>
      <c r="T13" s="76">
        <v>7028</v>
      </c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>
        <f t="shared" si="0"/>
        <v>96038</v>
      </c>
      <c r="AL13" s="76">
        <f t="shared" si="1"/>
        <v>83786.28571428571</v>
      </c>
      <c r="AM13" s="76">
        <v>96038</v>
      </c>
      <c r="AN13" s="76">
        <f t="shared" si="2"/>
        <v>83786.28571428571</v>
      </c>
      <c r="AO13" s="76">
        <v>96038</v>
      </c>
      <c r="AP13" s="89">
        <f t="shared" si="3"/>
        <v>0</v>
      </c>
      <c r="AQ13" s="89">
        <f t="shared" si="4"/>
        <v>0</v>
      </c>
      <c r="AR13" s="18"/>
      <c r="AS13" s="91"/>
      <c r="AT13" s="92"/>
    </row>
    <row r="14" spans="1:47" x14ac:dyDescent="0.2">
      <c r="A14" s="142">
        <v>20130904</v>
      </c>
      <c r="B14" s="76">
        <v>30</v>
      </c>
      <c r="C14" s="76">
        <v>6322</v>
      </c>
      <c r="D14" s="76">
        <v>1203</v>
      </c>
      <c r="E14" s="76">
        <v>3357</v>
      </c>
      <c r="F14" s="76">
        <v>28</v>
      </c>
      <c r="G14" s="76">
        <v>10779</v>
      </c>
      <c r="H14" s="76">
        <v>1095</v>
      </c>
      <c r="I14" s="76">
        <v>8856</v>
      </c>
      <c r="J14" s="76">
        <v>1392</v>
      </c>
      <c r="K14" s="76">
        <v>26206</v>
      </c>
      <c r="L14" s="76">
        <v>2014</v>
      </c>
      <c r="M14" s="76">
        <v>475</v>
      </c>
      <c r="N14" s="76">
        <v>9584</v>
      </c>
      <c r="O14" s="76">
        <v>8137</v>
      </c>
      <c r="P14" s="76">
        <v>2596</v>
      </c>
      <c r="Q14" s="76">
        <v>371</v>
      </c>
      <c r="R14" s="76">
        <v>1740</v>
      </c>
      <c r="S14" s="76">
        <v>5182</v>
      </c>
      <c r="T14" s="76">
        <v>7935</v>
      </c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>
        <f t="shared" si="0"/>
        <v>97302</v>
      </c>
      <c r="AL14" s="76">
        <f>AVERAGE($AK$11:$AK$17)</f>
        <v>83786.28571428571</v>
      </c>
      <c r="AM14" s="76">
        <v>97302</v>
      </c>
      <c r="AN14" s="76">
        <f t="shared" si="2"/>
        <v>83786.28571428571</v>
      </c>
      <c r="AO14" s="76">
        <v>97302</v>
      </c>
      <c r="AP14" s="89">
        <f t="shared" si="3"/>
        <v>0</v>
      </c>
      <c r="AQ14" s="89">
        <f t="shared" si="4"/>
        <v>0</v>
      </c>
      <c r="AR14" s="18"/>
      <c r="AS14" s="91"/>
      <c r="AT14" s="92"/>
    </row>
    <row r="15" spans="1:47" x14ac:dyDescent="0.2">
      <c r="A15" s="142">
        <v>20130905</v>
      </c>
      <c r="B15" s="76">
        <v>80</v>
      </c>
      <c r="C15" s="76">
        <v>5776</v>
      </c>
      <c r="D15" s="76">
        <v>1183</v>
      </c>
      <c r="E15" s="76">
        <v>1968</v>
      </c>
      <c r="F15" s="76">
        <v>2384</v>
      </c>
      <c r="G15" s="76">
        <v>10768</v>
      </c>
      <c r="H15" s="76">
        <v>570</v>
      </c>
      <c r="I15" s="76">
        <v>8565</v>
      </c>
      <c r="J15" s="76">
        <v>2133</v>
      </c>
      <c r="K15" s="76">
        <v>26949</v>
      </c>
      <c r="L15" s="76">
        <v>1720</v>
      </c>
      <c r="M15" s="76">
        <v>598</v>
      </c>
      <c r="N15" s="76">
        <v>9144</v>
      </c>
      <c r="O15" s="76">
        <v>8935</v>
      </c>
      <c r="P15" s="76">
        <v>2756</v>
      </c>
      <c r="Q15" s="76">
        <v>288</v>
      </c>
      <c r="R15" s="76">
        <v>1696</v>
      </c>
      <c r="S15" s="76">
        <v>5738</v>
      </c>
      <c r="T15" s="76">
        <v>7651</v>
      </c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>
        <f t="shared" si="0"/>
        <v>98902</v>
      </c>
      <c r="AL15" s="76">
        <f t="shared" si="1"/>
        <v>83786.28571428571</v>
      </c>
      <c r="AM15" s="76">
        <v>98902</v>
      </c>
      <c r="AN15" s="76">
        <f t="shared" si="2"/>
        <v>83786.28571428571</v>
      </c>
      <c r="AO15" s="76">
        <v>98902</v>
      </c>
      <c r="AP15" s="89">
        <f t="shared" si="3"/>
        <v>0</v>
      </c>
      <c r="AQ15" s="89">
        <f t="shared" si="4"/>
        <v>0</v>
      </c>
      <c r="AR15" s="18"/>
      <c r="AS15" s="91"/>
      <c r="AT15" s="92"/>
    </row>
    <row r="16" spans="1:47" x14ac:dyDescent="0.2">
      <c r="A16" s="142">
        <v>20130906</v>
      </c>
      <c r="B16" s="76">
        <v>7</v>
      </c>
      <c r="C16" s="76">
        <v>5333</v>
      </c>
      <c r="D16" s="76">
        <v>686</v>
      </c>
      <c r="E16" s="76">
        <v>970</v>
      </c>
      <c r="F16" s="76">
        <v>4877</v>
      </c>
      <c r="G16" s="76">
        <v>10490</v>
      </c>
      <c r="H16" s="76">
        <v>959</v>
      </c>
      <c r="I16" s="76">
        <v>8284</v>
      </c>
      <c r="J16" s="76">
        <v>1362</v>
      </c>
      <c r="K16" s="76">
        <v>27418</v>
      </c>
      <c r="L16" s="76">
        <v>1719</v>
      </c>
      <c r="M16" s="76">
        <v>650</v>
      </c>
      <c r="N16" s="76">
        <v>9405</v>
      </c>
      <c r="O16" s="76">
        <v>8077</v>
      </c>
      <c r="P16" s="76">
        <v>1285</v>
      </c>
      <c r="Q16" s="76">
        <v>524</v>
      </c>
      <c r="R16" s="76">
        <v>1744</v>
      </c>
      <c r="S16" s="76">
        <v>5623</v>
      </c>
      <c r="T16" s="76">
        <v>4115</v>
      </c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>
        <f t="shared" si="0"/>
        <v>93528</v>
      </c>
      <c r="AL16" s="76">
        <f>AVERAGE($AK$11:$AK$17)</f>
        <v>83786.28571428571</v>
      </c>
      <c r="AM16" s="76">
        <v>93528</v>
      </c>
      <c r="AN16" s="76">
        <f t="shared" si="2"/>
        <v>83786.28571428571</v>
      </c>
      <c r="AO16" s="76">
        <v>93528</v>
      </c>
      <c r="AP16" s="89">
        <f t="shared" si="3"/>
        <v>0</v>
      </c>
      <c r="AQ16" s="89">
        <f t="shared" si="4"/>
        <v>0</v>
      </c>
      <c r="AR16" s="18"/>
      <c r="AS16" s="91"/>
      <c r="AT16" s="92"/>
    </row>
    <row r="17" spans="1:47" x14ac:dyDescent="0.2">
      <c r="A17" s="142">
        <v>20130907</v>
      </c>
      <c r="B17" s="76">
        <v>39</v>
      </c>
      <c r="C17" s="76">
        <v>4840</v>
      </c>
      <c r="D17" s="76">
        <v>0</v>
      </c>
      <c r="E17" s="76">
        <v>598</v>
      </c>
      <c r="F17" s="76">
        <v>1430</v>
      </c>
      <c r="G17" s="76">
        <v>8938</v>
      </c>
      <c r="H17" s="76">
        <v>939</v>
      </c>
      <c r="I17" s="76">
        <v>8086</v>
      </c>
      <c r="J17" s="76">
        <v>802</v>
      </c>
      <c r="K17" s="76">
        <v>12575</v>
      </c>
      <c r="L17" s="76">
        <v>24</v>
      </c>
      <c r="M17" s="76">
        <v>64</v>
      </c>
      <c r="N17" s="76">
        <v>8207</v>
      </c>
      <c r="O17" s="76">
        <v>5785</v>
      </c>
      <c r="P17" s="76">
        <v>186</v>
      </c>
      <c r="Q17" s="76">
        <v>197</v>
      </c>
      <c r="R17" s="76">
        <v>561</v>
      </c>
      <c r="S17" s="76">
        <v>5327</v>
      </c>
      <c r="T17" s="76">
        <v>193</v>
      </c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>
        <f t="shared" si="0"/>
        <v>58791</v>
      </c>
      <c r="AL17" s="76">
        <f t="shared" si="1"/>
        <v>83786.28571428571</v>
      </c>
      <c r="AM17" s="76">
        <v>58791</v>
      </c>
      <c r="AN17" s="76">
        <f t="shared" si="2"/>
        <v>83786.28571428571</v>
      </c>
      <c r="AO17" s="76">
        <v>58791</v>
      </c>
      <c r="AP17" s="89">
        <f t="shared" si="3"/>
        <v>0</v>
      </c>
      <c r="AQ17" s="89">
        <f t="shared" si="4"/>
        <v>0</v>
      </c>
      <c r="AR17" s="18"/>
      <c r="AS17" s="91"/>
      <c r="AT17" s="92"/>
    </row>
    <row r="18" spans="1:47" x14ac:dyDescent="0.2">
      <c r="A18" s="142">
        <v>20130908</v>
      </c>
      <c r="B18" s="76">
        <v>7</v>
      </c>
      <c r="C18" s="76">
        <v>3840</v>
      </c>
      <c r="D18" s="76">
        <v>685</v>
      </c>
      <c r="E18" s="76">
        <v>889</v>
      </c>
      <c r="F18" s="76">
        <v>2288</v>
      </c>
      <c r="G18" s="76">
        <v>6954</v>
      </c>
      <c r="H18" s="76">
        <v>940</v>
      </c>
      <c r="I18" s="76">
        <v>8432</v>
      </c>
      <c r="J18" s="76">
        <v>208</v>
      </c>
      <c r="K18" s="76">
        <v>11191</v>
      </c>
      <c r="L18" s="76">
        <v>100</v>
      </c>
      <c r="M18" s="76">
        <v>119</v>
      </c>
      <c r="N18" s="76">
        <v>8255</v>
      </c>
      <c r="O18" s="76">
        <v>5745</v>
      </c>
      <c r="P18" s="76">
        <v>1857</v>
      </c>
      <c r="Q18" s="76">
        <v>62</v>
      </c>
      <c r="R18" s="76">
        <v>0</v>
      </c>
      <c r="S18" s="76">
        <v>5269</v>
      </c>
      <c r="T18" s="76">
        <v>180</v>
      </c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>
        <f t="shared" si="0"/>
        <v>57021</v>
      </c>
      <c r="AL18" s="76">
        <f>AVERAGE($AK$18:$AK$24)</f>
        <v>83174.28571428571</v>
      </c>
      <c r="AM18" s="76">
        <v>57021</v>
      </c>
      <c r="AN18" s="76">
        <f t="shared" ref="AN18:AN24" si="5">AVERAGE($AM$18:$AM$24)</f>
        <v>83174.28571428571</v>
      </c>
      <c r="AO18" s="76">
        <v>57021</v>
      </c>
      <c r="AP18" s="89">
        <f t="shared" si="3"/>
        <v>0</v>
      </c>
      <c r="AQ18" s="89">
        <f t="shared" si="4"/>
        <v>0</v>
      </c>
      <c r="AR18" s="18"/>
      <c r="AS18" s="93"/>
      <c r="AT18" s="92"/>
    </row>
    <row r="19" spans="1:47" x14ac:dyDescent="0.2">
      <c r="A19" s="142">
        <v>20130909</v>
      </c>
      <c r="B19" s="76">
        <v>87</v>
      </c>
      <c r="C19" s="76">
        <v>5984</v>
      </c>
      <c r="D19" s="76">
        <v>1276</v>
      </c>
      <c r="E19" s="76">
        <v>2733</v>
      </c>
      <c r="F19" s="76">
        <v>4403</v>
      </c>
      <c r="G19" s="76">
        <v>11456</v>
      </c>
      <c r="H19" s="76">
        <v>864</v>
      </c>
      <c r="I19" s="76">
        <v>8256</v>
      </c>
      <c r="J19" s="76">
        <v>1861</v>
      </c>
      <c r="K19" s="76">
        <v>26565</v>
      </c>
      <c r="L19" s="76">
        <v>1782</v>
      </c>
      <c r="M19" s="76">
        <v>402</v>
      </c>
      <c r="N19" s="76">
        <v>8725</v>
      </c>
      <c r="O19" s="76">
        <v>5729</v>
      </c>
      <c r="P19" s="76">
        <v>2840</v>
      </c>
      <c r="Q19" s="76">
        <v>336</v>
      </c>
      <c r="R19" s="76">
        <v>345</v>
      </c>
      <c r="S19" s="76">
        <v>4872</v>
      </c>
      <c r="T19" s="76">
        <v>7068</v>
      </c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>
        <f t="shared" si="0"/>
        <v>95584</v>
      </c>
      <c r="AL19" s="76">
        <f t="shared" ref="AL19:AL24" si="6">AVERAGE($AK$18:$AK$24)</f>
        <v>83174.28571428571</v>
      </c>
      <c r="AM19" s="76">
        <v>95584</v>
      </c>
      <c r="AN19" s="76">
        <f t="shared" si="5"/>
        <v>83174.28571428571</v>
      </c>
      <c r="AO19" s="76">
        <v>95584</v>
      </c>
      <c r="AP19" s="89">
        <f t="shared" si="3"/>
        <v>0</v>
      </c>
      <c r="AQ19" s="89">
        <f t="shared" si="4"/>
        <v>0</v>
      </c>
      <c r="AR19" s="18"/>
      <c r="AS19" s="93"/>
      <c r="AT19" s="92"/>
    </row>
    <row r="20" spans="1:47" s="98" customFormat="1" x14ac:dyDescent="0.2">
      <c r="A20" s="143">
        <v>20130910</v>
      </c>
      <c r="B20" s="76">
        <v>85</v>
      </c>
      <c r="C20" s="76">
        <v>4883</v>
      </c>
      <c r="D20" s="76">
        <v>1381</v>
      </c>
      <c r="E20" s="76">
        <v>3340</v>
      </c>
      <c r="F20" s="76">
        <v>4387</v>
      </c>
      <c r="G20" s="76">
        <v>9739</v>
      </c>
      <c r="H20" s="76">
        <v>946</v>
      </c>
      <c r="I20" s="76">
        <v>8256</v>
      </c>
      <c r="J20" s="76">
        <v>1586</v>
      </c>
      <c r="K20" s="76">
        <v>26352</v>
      </c>
      <c r="L20" s="76">
        <v>1739</v>
      </c>
      <c r="M20" s="76">
        <v>431</v>
      </c>
      <c r="N20" s="76">
        <v>7607</v>
      </c>
      <c r="O20" s="76">
        <v>8771</v>
      </c>
      <c r="P20" s="76">
        <v>2778</v>
      </c>
      <c r="Q20" s="76">
        <v>361</v>
      </c>
      <c r="R20" s="76">
        <v>1771</v>
      </c>
      <c r="S20" s="76">
        <v>5416</v>
      </c>
      <c r="T20" s="76">
        <v>7322</v>
      </c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>
        <f t="shared" si="0"/>
        <v>97151</v>
      </c>
      <c r="AL20" s="94">
        <f t="shared" si="6"/>
        <v>83174.28571428571</v>
      </c>
      <c r="AM20" s="76">
        <v>97151</v>
      </c>
      <c r="AN20" s="94">
        <f t="shared" si="5"/>
        <v>83174.28571428571</v>
      </c>
      <c r="AO20" s="94">
        <v>97151</v>
      </c>
      <c r="AP20" s="95">
        <f t="shared" si="3"/>
        <v>0</v>
      </c>
      <c r="AQ20" s="95">
        <f t="shared" si="4"/>
        <v>0</v>
      </c>
      <c r="AR20" s="96"/>
      <c r="AS20" s="93"/>
      <c r="AT20" s="97"/>
    </row>
    <row r="21" spans="1:47" s="98" customFormat="1" x14ac:dyDescent="0.2">
      <c r="A21" s="143">
        <v>20130911</v>
      </c>
      <c r="B21" s="76">
        <v>8</v>
      </c>
      <c r="C21" s="76">
        <v>6709</v>
      </c>
      <c r="D21" s="76">
        <v>1512</v>
      </c>
      <c r="E21" s="76">
        <v>2703</v>
      </c>
      <c r="F21" s="76">
        <v>4353</v>
      </c>
      <c r="G21" s="76">
        <v>11464</v>
      </c>
      <c r="H21" s="76">
        <v>854</v>
      </c>
      <c r="I21" s="76">
        <v>8256</v>
      </c>
      <c r="J21" s="76">
        <v>1814</v>
      </c>
      <c r="K21" s="76">
        <v>26094</v>
      </c>
      <c r="L21" s="76">
        <v>1565</v>
      </c>
      <c r="M21" s="76">
        <v>562</v>
      </c>
      <c r="N21" s="76">
        <v>8839</v>
      </c>
      <c r="O21" s="76">
        <v>7981</v>
      </c>
      <c r="P21" s="76">
        <v>3125</v>
      </c>
      <c r="Q21" s="76">
        <v>126</v>
      </c>
      <c r="R21" s="76">
        <v>1719</v>
      </c>
      <c r="S21" s="76">
        <v>5247</v>
      </c>
      <c r="T21" s="76">
        <v>7108</v>
      </c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>
        <f t="shared" si="0"/>
        <v>100039</v>
      </c>
      <c r="AL21" s="94">
        <f t="shared" si="6"/>
        <v>83174.28571428571</v>
      </c>
      <c r="AM21" s="76">
        <v>100039</v>
      </c>
      <c r="AN21" s="94">
        <f t="shared" si="5"/>
        <v>83174.28571428571</v>
      </c>
      <c r="AO21" s="94">
        <v>100039</v>
      </c>
      <c r="AP21" s="95">
        <f t="shared" si="3"/>
        <v>0</v>
      </c>
      <c r="AQ21" s="95">
        <f t="shared" si="4"/>
        <v>0</v>
      </c>
      <c r="AR21" s="96"/>
      <c r="AS21" s="93"/>
      <c r="AT21" s="97"/>
    </row>
    <row r="22" spans="1:47" s="98" customFormat="1" x14ac:dyDescent="0.2">
      <c r="A22" s="143">
        <v>20130912</v>
      </c>
      <c r="B22" s="76">
        <v>94</v>
      </c>
      <c r="C22" s="76">
        <v>5724</v>
      </c>
      <c r="D22" s="76">
        <v>1139</v>
      </c>
      <c r="E22" s="76">
        <v>3700</v>
      </c>
      <c r="F22" s="76">
        <v>4372</v>
      </c>
      <c r="G22" s="76">
        <v>9561</v>
      </c>
      <c r="H22" s="76">
        <v>1059</v>
      </c>
      <c r="I22" s="76">
        <v>8256</v>
      </c>
      <c r="J22" s="76">
        <v>1593</v>
      </c>
      <c r="K22" s="76">
        <v>20437</v>
      </c>
      <c r="L22" s="76">
        <v>1308</v>
      </c>
      <c r="M22" s="76">
        <v>753</v>
      </c>
      <c r="N22" s="76">
        <v>8244</v>
      </c>
      <c r="O22" s="76">
        <v>8963</v>
      </c>
      <c r="P22" s="76">
        <v>3114</v>
      </c>
      <c r="Q22" s="76">
        <v>470</v>
      </c>
      <c r="R22" s="76">
        <v>1770</v>
      </c>
      <c r="S22" s="76">
        <v>6221</v>
      </c>
      <c r="T22" s="76">
        <v>7370</v>
      </c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>
        <f t="shared" si="0"/>
        <v>94148</v>
      </c>
      <c r="AL22" s="94">
        <f t="shared" si="6"/>
        <v>83174.28571428571</v>
      </c>
      <c r="AM22" s="76">
        <v>94148</v>
      </c>
      <c r="AN22" s="94">
        <f t="shared" si="5"/>
        <v>83174.28571428571</v>
      </c>
      <c r="AO22" s="94">
        <v>94148</v>
      </c>
      <c r="AP22" s="95">
        <f t="shared" si="3"/>
        <v>0</v>
      </c>
      <c r="AQ22" s="95">
        <f t="shared" si="4"/>
        <v>0</v>
      </c>
      <c r="AR22" s="96"/>
      <c r="AS22" s="93"/>
      <c r="AT22" s="97"/>
    </row>
    <row r="23" spans="1:47" s="98" customFormat="1" x14ac:dyDescent="0.2">
      <c r="A23" s="143">
        <v>20130913</v>
      </c>
      <c r="B23" s="76">
        <v>16</v>
      </c>
      <c r="C23" s="76">
        <v>6241</v>
      </c>
      <c r="D23" s="76">
        <v>623</v>
      </c>
      <c r="E23" s="76">
        <v>1813</v>
      </c>
      <c r="F23" s="76">
        <v>4330</v>
      </c>
      <c r="G23" s="76">
        <v>10463</v>
      </c>
      <c r="H23" s="76">
        <v>1184</v>
      </c>
      <c r="I23" s="76">
        <v>8450</v>
      </c>
      <c r="J23" s="76">
        <v>1928</v>
      </c>
      <c r="K23" s="76">
        <v>22396</v>
      </c>
      <c r="L23" s="76">
        <v>1749</v>
      </c>
      <c r="M23" s="76">
        <v>802</v>
      </c>
      <c r="N23" s="76">
        <v>8485</v>
      </c>
      <c r="O23" s="76">
        <v>8153</v>
      </c>
      <c r="P23" s="76">
        <v>1183</v>
      </c>
      <c r="Q23" s="76">
        <v>662</v>
      </c>
      <c r="R23" s="76">
        <v>1692</v>
      </c>
      <c r="S23" s="76">
        <v>6181</v>
      </c>
      <c r="T23" s="76">
        <v>3052</v>
      </c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>
        <f t="shared" si="0"/>
        <v>89403</v>
      </c>
      <c r="AL23" s="94">
        <f t="shared" si="6"/>
        <v>83174.28571428571</v>
      </c>
      <c r="AM23" s="76">
        <v>89403</v>
      </c>
      <c r="AN23" s="94">
        <f t="shared" si="5"/>
        <v>83174.28571428571</v>
      </c>
      <c r="AO23" s="94">
        <v>89403</v>
      </c>
      <c r="AP23" s="95">
        <f t="shared" si="3"/>
        <v>0</v>
      </c>
      <c r="AQ23" s="95">
        <f t="shared" si="4"/>
        <v>0</v>
      </c>
      <c r="AR23" s="96"/>
      <c r="AS23" s="93"/>
      <c r="AT23" s="97"/>
    </row>
    <row r="24" spans="1:47" s="98" customFormat="1" x14ac:dyDescent="0.2">
      <c r="A24" s="143">
        <v>20130914</v>
      </c>
      <c r="B24" s="76">
        <v>0</v>
      </c>
      <c r="C24" s="76">
        <v>4659</v>
      </c>
      <c r="D24" s="76">
        <v>0</v>
      </c>
      <c r="E24" s="76">
        <v>539</v>
      </c>
      <c r="F24" s="76">
        <v>952</v>
      </c>
      <c r="G24" s="76">
        <v>6505</v>
      </c>
      <c r="H24" s="76">
        <v>1077</v>
      </c>
      <c r="I24" s="76">
        <v>8459</v>
      </c>
      <c r="J24" s="76">
        <v>690</v>
      </c>
      <c r="K24" s="76">
        <v>9808</v>
      </c>
      <c r="L24" s="76">
        <v>110</v>
      </c>
      <c r="M24" s="76">
        <v>19</v>
      </c>
      <c r="N24" s="76">
        <v>7828</v>
      </c>
      <c r="O24" s="76">
        <v>1081</v>
      </c>
      <c r="P24" s="76">
        <v>0</v>
      </c>
      <c r="Q24" s="76">
        <v>139</v>
      </c>
      <c r="R24" s="76">
        <v>552</v>
      </c>
      <c r="S24" s="76">
        <v>5644</v>
      </c>
      <c r="T24" s="76">
        <v>812</v>
      </c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>
        <f t="shared" si="0"/>
        <v>48874</v>
      </c>
      <c r="AL24" s="94">
        <f t="shared" si="6"/>
        <v>83174.28571428571</v>
      </c>
      <c r="AM24" s="76">
        <v>48874</v>
      </c>
      <c r="AN24" s="94">
        <f t="shared" si="5"/>
        <v>83174.28571428571</v>
      </c>
      <c r="AO24" s="94">
        <v>48874</v>
      </c>
      <c r="AP24" s="95">
        <f t="shared" si="3"/>
        <v>0</v>
      </c>
      <c r="AQ24" s="95">
        <f t="shared" si="4"/>
        <v>0</v>
      </c>
      <c r="AR24" s="99"/>
      <c r="AS24" s="93"/>
      <c r="AT24" s="97"/>
    </row>
    <row r="25" spans="1:47" s="98" customFormat="1" x14ac:dyDescent="0.2">
      <c r="A25" s="143">
        <v>20130915</v>
      </c>
      <c r="B25" s="76">
        <v>0</v>
      </c>
      <c r="C25" s="76">
        <v>2723</v>
      </c>
      <c r="D25" s="76">
        <v>0</v>
      </c>
      <c r="E25" s="76">
        <v>0</v>
      </c>
      <c r="F25" s="76">
        <v>0</v>
      </c>
      <c r="G25" s="76">
        <v>0</v>
      </c>
      <c r="H25" s="76">
        <v>951</v>
      </c>
      <c r="I25" s="76">
        <v>8492</v>
      </c>
      <c r="J25" s="76">
        <v>0</v>
      </c>
      <c r="K25" s="76">
        <v>8741</v>
      </c>
      <c r="L25" s="76">
        <v>6</v>
      </c>
      <c r="M25" s="76">
        <v>0</v>
      </c>
      <c r="N25" s="76">
        <v>6897</v>
      </c>
      <c r="O25" s="76">
        <v>105</v>
      </c>
      <c r="P25" s="76">
        <v>0</v>
      </c>
      <c r="Q25" s="76">
        <v>7</v>
      </c>
      <c r="R25" s="76">
        <v>0</v>
      </c>
      <c r="S25" s="76">
        <v>6024</v>
      </c>
      <c r="T25" s="76">
        <v>0</v>
      </c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>
        <f t="shared" si="0"/>
        <v>33946</v>
      </c>
      <c r="AL25" s="94">
        <f>AVERAGE($AK$25:$AK$31)</f>
        <v>69416.428571428565</v>
      </c>
      <c r="AM25" s="76">
        <v>33946</v>
      </c>
      <c r="AN25" s="94">
        <f t="shared" ref="AN25:AN31" si="7">AVERAGE($AM$25:$AM$31)</f>
        <v>69416.428571428565</v>
      </c>
      <c r="AO25" s="94">
        <v>0</v>
      </c>
      <c r="AP25" s="95">
        <f t="shared" si="3"/>
        <v>0</v>
      </c>
      <c r="AQ25" s="95" t="e">
        <f t="shared" si="4"/>
        <v>#DIV/0!</v>
      </c>
      <c r="AR25" s="100"/>
      <c r="AS25" s="101"/>
      <c r="AT25" s="102"/>
      <c r="AU25" s="103"/>
    </row>
    <row r="26" spans="1:47" s="98" customFormat="1" x14ac:dyDescent="0.2">
      <c r="A26" s="143">
        <v>20130916</v>
      </c>
      <c r="B26" s="76">
        <v>0</v>
      </c>
      <c r="C26" s="76">
        <v>526</v>
      </c>
      <c r="D26" s="76">
        <v>666</v>
      </c>
      <c r="E26" s="76">
        <v>620</v>
      </c>
      <c r="F26" s="76">
        <v>651</v>
      </c>
      <c r="G26" s="76">
        <v>1159</v>
      </c>
      <c r="H26" s="76">
        <v>0</v>
      </c>
      <c r="I26" s="76">
        <v>8582</v>
      </c>
      <c r="J26" s="76">
        <v>275</v>
      </c>
      <c r="K26" s="76">
        <v>12851</v>
      </c>
      <c r="L26" s="76">
        <v>98</v>
      </c>
      <c r="M26" s="76">
        <v>139</v>
      </c>
      <c r="N26" s="76">
        <v>7494</v>
      </c>
      <c r="O26" s="76">
        <v>1035</v>
      </c>
      <c r="P26" s="76">
        <v>212</v>
      </c>
      <c r="Q26" s="76">
        <v>45</v>
      </c>
      <c r="R26" s="76">
        <v>0</v>
      </c>
      <c r="S26" s="76">
        <v>5997</v>
      </c>
      <c r="T26" s="76">
        <v>506</v>
      </c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>
        <f t="shared" si="0"/>
        <v>40856</v>
      </c>
      <c r="AL26" s="94">
        <f t="shared" ref="AL26:AL31" si="8">AVERAGE($AK$25:$AK$31)</f>
        <v>69416.428571428565</v>
      </c>
      <c r="AM26" s="76">
        <v>40856</v>
      </c>
      <c r="AN26" s="94">
        <f t="shared" si="7"/>
        <v>69416.428571428565</v>
      </c>
      <c r="AO26" s="94">
        <v>0</v>
      </c>
      <c r="AP26" s="95">
        <f t="shared" si="3"/>
        <v>0</v>
      </c>
      <c r="AQ26" s="95" t="e">
        <f t="shared" si="4"/>
        <v>#DIV/0!</v>
      </c>
      <c r="AR26" s="100"/>
      <c r="AS26" s="99"/>
      <c r="AT26" s="102"/>
      <c r="AU26" s="103"/>
    </row>
    <row r="27" spans="1:47" x14ac:dyDescent="0.2">
      <c r="A27" s="142">
        <v>20130917</v>
      </c>
      <c r="B27" s="76">
        <v>92</v>
      </c>
      <c r="C27" s="76">
        <v>4629</v>
      </c>
      <c r="D27" s="76">
        <v>1314</v>
      </c>
      <c r="E27" s="76">
        <v>3830</v>
      </c>
      <c r="F27" s="76">
        <v>4369</v>
      </c>
      <c r="G27" s="76">
        <v>9532</v>
      </c>
      <c r="H27" s="76">
        <v>1110</v>
      </c>
      <c r="I27" s="76">
        <v>8472</v>
      </c>
      <c r="J27" s="76">
        <v>877</v>
      </c>
      <c r="K27" s="76">
        <v>21613</v>
      </c>
      <c r="L27" s="76">
        <v>1609</v>
      </c>
      <c r="M27" s="76">
        <v>499</v>
      </c>
      <c r="N27" s="76">
        <v>8050</v>
      </c>
      <c r="O27" s="76">
        <v>6001</v>
      </c>
      <c r="P27" s="76">
        <v>2306</v>
      </c>
      <c r="Q27" s="76">
        <v>407</v>
      </c>
      <c r="R27" s="76">
        <v>121</v>
      </c>
      <c r="S27" s="76">
        <v>5418</v>
      </c>
      <c r="T27" s="76">
        <v>4966</v>
      </c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>
        <f t="shared" si="0"/>
        <v>85215</v>
      </c>
      <c r="AL27" s="76">
        <f t="shared" si="8"/>
        <v>69416.428571428565</v>
      </c>
      <c r="AM27" s="76">
        <v>85215</v>
      </c>
      <c r="AN27" s="76">
        <f t="shared" si="7"/>
        <v>69416.428571428565</v>
      </c>
      <c r="AO27" s="76">
        <v>0</v>
      </c>
      <c r="AP27" s="89">
        <f t="shared" si="3"/>
        <v>0</v>
      </c>
      <c r="AQ27" s="89" t="e">
        <f t="shared" si="4"/>
        <v>#DIV/0!</v>
      </c>
      <c r="AR27" s="104"/>
      <c r="AS27" s="105"/>
      <c r="AT27" s="106"/>
      <c r="AU27" s="107"/>
    </row>
    <row r="28" spans="1:47" x14ac:dyDescent="0.2">
      <c r="A28" s="142">
        <v>20130918</v>
      </c>
      <c r="B28" s="76">
        <v>4</v>
      </c>
      <c r="C28" s="76">
        <v>6963</v>
      </c>
      <c r="D28" s="76">
        <v>1102</v>
      </c>
      <c r="E28" s="76">
        <v>3618</v>
      </c>
      <c r="F28" s="76">
        <v>4364</v>
      </c>
      <c r="G28" s="76">
        <v>8876</v>
      </c>
      <c r="H28" s="76">
        <v>1094</v>
      </c>
      <c r="I28" s="76">
        <v>8492</v>
      </c>
      <c r="J28" s="76">
        <v>1063</v>
      </c>
      <c r="K28" s="76">
        <v>22785</v>
      </c>
      <c r="L28" s="76">
        <v>1698</v>
      </c>
      <c r="M28" s="76">
        <v>449</v>
      </c>
      <c r="N28" s="76">
        <v>4216</v>
      </c>
      <c r="O28" s="76">
        <v>7927</v>
      </c>
      <c r="P28" s="76">
        <v>2307</v>
      </c>
      <c r="Q28" s="76">
        <v>153</v>
      </c>
      <c r="R28" s="76">
        <v>601</v>
      </c>
      <c r="S28" s="76">
        <v>5405</v>
      </c>
      <c r="T28" s="76">
        <v>7558</v>
      </c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>
        <f t="shared" si="0"/>
        <v>88675</v>
      </c>
      <c r="AL28" s="76">
        <f t="shared" si="8"/>
        <v>69416.428571428565</v>
      </c>
      <c r="AM28" s="76">
        <v>88675</v>
      </c>
      <c r="AN28" s="76">
        <f t="shared" si="7"/>
        <v>69416.428571428565</v>
      </c>
      <c r="AO28" s="76">
        <v>0</v>
      </c>
      <c r="AP28" s="89">
        <f t="shared" si="3"/>
        <v>0</v>
      </c>
      <c r="AQ28" s="89" t="e">
        <f t="shared" si="4"/>
        <v>#DIV/0!</v>
      </c>
      <c r="AR28" s="104"/>
      <c r="AS28" s="105"/>
      <c r="AT28" s="106"/>
      <c r="AU28" s="107"/>
    </row>
    <row r="29" spans="1:47" x14ac:dyDescent="0.2">
      <c r="A29" s="142">
        <v>20130919</v>
      </c>
      <c r="B29" s="76">
        <v>31</v>
      </c>
      <c r="C29" s="76">
        <v>6243</v>
      </c>
      <c r="D29" s="76">
        <v>1057</v>
      </c>
      <c r="E29" s="76">
        <v>3251</v>
      </c>
      <c r="F29" s="76">
        <v>4373</v>
      </c>
      <c r="G29" s="76">
        <v>10543</v>
      </c>
      <c r="H29" s="76">
        <v>835</v>
      </c>
      <c r="I29" s="76">
        <v>7417</v>
      </c>
      <c r="J29" s="76">
        <v>1808</v>
      </c>
      <c r="K29" s="76">
        <v>23899</v>
      </c>
      <c r="L29" s="76">
        <v>1487</v>
      </c>
      <c r="M29" s="76">
        <v>431</v>
      </c>
      <c r="N29" s="76">
        <v>7672</v>
      </c>
      <c r="O29" s="76">
        <v>7108</v>
      </c>
      <c r="P29" s="76">
        <v>2649</v>
      </c>
      <c r="Q29" s="76">
        <v>173</v>
      </c>
      <c r="R29" s="76">
        <v>797</v>
      </c>
      <c r="S29" s="76">
        <v>5748</v>
      </c>
      <c r="T29" s="76">
        <v>7138</v>
      </c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>
        <f t="shared" si="0"/>
        <v>92660</v>
      </c>
      <c r="AL29" s="76">
        <f t="shared" si="8"/>
        <v>69416.428571428565</v>
      </c>
      <c r="AM29" s="76">
        <v>92660</v>
      </c>
      <c r="AN29" s="76">
        <f t="shared" si="7"/>
        <v>69416.428571428565</v>
      </c>
      <c r="AO29" s="76">
        <v>0</v>
      </c>
      <c r="AP29" s="89">
        <f t="shared" si="3"/>
        <v>0</v>
      </c>
      <c r="AQ29" s="89" t="e">
        <f t="shared" si="4"/>
        <v>#DIV/0!</v>
      </c>
      <c r="AR29" s="104"/>
      <c r="AS29" s="105"/>
      <c r="AT29" s="106"/>
      <c r="AU29" s="107"/>
    </row>
    <row r="30" spans="1:47" x14ac:dyDescent="0.2">
      <c r="A30" s="142">
        <v>20130920</v>
      </c>
      <c r="B30" s="76">
        <v>7</v>
      </c>
      <c r="C30" s="76">
        <v>5582</v>
      </c>
      <c r="D30" s="76">
        <v>497</v>
      </c>
      <c r="E30" s="76">
        <v>3545</v>
      </c>
      <c r="F30" s="76">
        <v>4383</v>
      </c>
      <c r="G30" s="76">
        <v>10790</v>
      </c>
      <c r="H30" s="76">
        <v>771</v>
      </c>
      <c r="I30" s="76">
        <v>7772</v>
      </c>
      <c r="J30" s="76">
        <v>1268</v>
      </c>
      <c r="K30" s="76">
        <v>24455</v>
      </c>
      <c r="L30" s="76">
        <v>1226</v>
      </c>
      <c r="M30" s="76">
        <v>443</v>
      </c>
      <c r="N30" s="76">
        <v>8212</v>
      </c>
      <c r="O30" s="76">
        <v>5704</v>
      </c>
      <c r="P30" s="76">
        <v>1676</v>
      </c>
      <c r="Q30" s="76">
        <v>360</v>
      </c>
      <c r="R30" s="76">
        <v>766</v>
      </c>
      <c r="S30" s="76">
        <v>5651</v>
      </c>
      <c r="T30" s="76">
        <v>2778</v>
      </c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>
        <f t="shared" si="0"/>
        <v>85886</v>
      </c>
      <c r="AL30" s="76">
        <f t="shared" si="8"/>
        <v>69416.428571428565</v>
      </c>
      <c r="AM30" s="76">
        <v>85886</v>
      </c>
      <c r="AN30" s="76">
        <f t="shared" si="7"/>
        <v>69416.428571428565</v>
      </c>
      <c r="AO30" s="76">
        <v>0</v>
      </c>
      <c r="AP30" s="89">
        <f t="shared" si="3"/>
        <v>0</v>
      </c>
      <c r="AQ30" s="89" t="e">
        <f t="shared" si="4"/>
        <v>#DIV/0!</v>
      </c>
      <c r="AS30" s="105"/>
      <c r="AT30" s="106"/>
      <c r="AU30" s="107"/>
    </row>
    <row r="31" spans="1:47" x14ac:dyDescent="0.2">
      <c r="A31" s="142">
        <v>20130921</v>
      </c>
      <c r="B31" s="76">
        <v>26</v>
      </c>
      <c r="C31" s="76">
        <v>6259</v>
      </c>
      <c r="D31" s="76">
        <v>0</v>
      </c>
      <c r="E31" s="76">
        <v>1233</v>
      </c>
      <c r="F31" s="76">
        <v>1677</v>
      </c>
      <c r="G31" s="76">
        <v>9116</v>
      </c>
      <c r="H31" s="76">
        <v>773</v>
      </c>
      <c r="I31" s="76">
        <v>8273</v>
      </c>
      <c r="J31" s="76">
        <v>464</v>
      </c>
      <c r="K31" s="76">
        <v>15832</v>
      </c>
      <c r="L31" s="76">
        <v>185</v>
      </c>
      <c r="M31" s="76">
        <v>212</v>
      </c>
      <c r="N31" s="76">
        <v>8003</v>
      </c>
      <c r="O31" s="76">
        <v>1096</v>
      </c>
      <c r="P31" s="76">
        <v>0</v>
      </c>
      <c r="Q31" s="76">
        <v>161</v>
      </c>
      <c r="R31" s="76">
        <v>210</v>
      </c>
      <c r="S31" s="76">
        <v>5039</v>
      </c>
      <c r="T31" s="76">
        <v>118</v>
      </c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>
        <f t="shared" si="0"/>
        <v>58677</v>
      </c>
      <c r="AL31" s="76">
        <f t="shared" si="8"/>
        <v>69416.428571428565</v>
      </c>
      <c r="AM31" s="76">
        <v>58677</v>
      </c>
      <c r="AN31" s="76">
        <f t="shared" si="7"/>
        <v>69416.428571428565</v>
      </c>
      <c r="AO31" s="76">
        <v>0</v>
      </c>
      <c r="AP31" s="89">
        <f t="shared" si="3"/>
        <v>0</v>
      </c>
      <c r="AQ31" s="89" t="e">
        <f t="shared" si="4"/>
        <v>#DIV/0!</v>
      </c>
      <c r="AR31" s="104"/>
      <c r="AS31" s="105"/>
      <c r="AT31" s="106"/>
      <c r="AU31" s="107"/>
    </row>
    <row r="32" spans="1:47" x14ac:dyDescent="0.2">
      <c r="A32" s="142">
        <v>20130922</v>
      </c>
      <c r="B32" s="76">
        <v>8</v>
      </c>
      <c r="C32" s="76">
        <v>3164</v>
      </c>
      <c r="D32" s="76">
        <v>763</v>
      </c>
      <c r="E32" s="76">
        <v>697</v>
      </c>
      <c r="F32" s="76">
        <v>0</v>
      </c>
      <c r="G32" s="76">
        <v>6934</v>
      </c>
      <c r="H32" s="76">
        <v>660</v>
      </c>
      <c r="I32" s="76">
        <v>8279</v>
      </c>
      <c r="J32" s="76">
        <v>323</v>
      </c>
      <c r="K32" s="76">
        <v>18559</v>
      </c>
      <c r="L32" s="76">
        <v>102</v>
      </c>
      <c r="M32" s="76">
        <v>102</v>
      </c>
      <c r="N32" s="76">
        <v>8181</v>
      </c>
      <c r="O32" s="76">
        <v>992</v>
      </c>
      <c r="P32" s="76">
        <v>1071</v>
      </c>
      <c r="Q32" s="76">
        <v>48</v>
      </c>
      <c r="R32" s="76">
        <v>117</v>
      </c>
      <c r="S32" s="76">
        <v>6334</v>
      </c>
      <c r="T32" s="76">
        <v>3100</v>
      </c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>
        <f t="shared" si="0"/>
        <v>59434</v>
      </c>
      <c r="AL32" s="76">
        <f t="shared" ref="AL32:AL38" si="9">AVERAGE($AK$32:$AK$38)</f>
        <v>78217.71428571429</v>
      </c>
      <c r="AM32" s="76">
        <v>59434</v>
      </c>
      <c r="AN32" s="76">
        <f>AVERAGE($AM$32:$AM$38)</f>
        <v>78359</v>
      </c>
      <c r="AO32" s="76">
        <v>0</v>
      </c>
      <c r="AP32" s="89">
        <f t="shared" si="3"/>
        <v>0</v>
      </c>
      <c r="AQ32" s="89" t="e">
        <f t="shared" si="4"/>
        <v>#DIV/0!</v>
      </c>
      <c r="AR32" s="104"/>
      <c r="AS32" s="105"/>
      <c r="AT32" s="107"/>
      <c r="AU32" s="107"/>
    </row>
    <row r="33" spans="1:47" x14ac:dyDescent="0.2">
      <c r="A33" s="142">
        <v>20130923</v>
      </c>
      <c r="B33" s="76">
        <v>91</v>
      </c>
      <c r="C33" s="76">
        <v>4847</v>
      </c>
      <c r="D33" s="76">
        <v>1363</v>
      </c>
      <c r="E33" s="76">
        <v>2118</v>
      </c>
      <c r="F33" s="76">
        <v>43</v>
      </c>
      <c r="G33" s="76">
        <v>11170</v>
      </c>
      <c r="H33" s="76">
        <v>653</v>
      </c>
      <c r="I33" s="76">
        <v>8105</v>
      </c>
      <c r="J33" s="76">
        <v>1785</v>
      </c>
      <c r="K33" s="76">
        <v>23617</v>
      </c>
      <c r="L33" s="76">
        <v>1698</v>
      </c>
      <c r="M33" s="76">
        <v>412</v>
      </c>
      <c r="N33" s="76">
        <v>8581</v>
      </c>
      <c r="O33" s="76">
        <v>5469</v>
      </c>
      <c r="P33" s="76">
        <v>2864</v>
      </c>
      <c r="Q33" s="76">
        <v>341</v>
      </c>
      <c r="R33" s="76">
        <v>595</v>
      </c>
      <c r="S33" s="76">
        <v>6224</v>
      </c>
      <c r="T33" s="76">
        <v>7559</v>
      </c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>
        <f t="shared" si="0"/>
        <v>87535</v>
      </c>
      <c r="AL33" s="76">
        <f t="shared" si="9"/>
        <v>78217.71428571429</v>
      </c>
      <c r="AM33" s="76">
        <v>87535</v>
      </c>
      <c r="AN33" s="76">
        <f t="shared" ref="AN33:AN38" si="10">AVERAGE($AM$32:$AM$38)</f>
        <v>78359</v>
      </c>
      <c r="AO33" s="76">
        <v>0</v>
      </c>
      <c r="AP33" s="89">
        <f t="shared" si="3"/>
        <v>0</v>
      </c>
      <c r="AQ33" s="89" t="e">
        <f t="shared" si="4"/>
        <v>#DIV/0!</v>
      </c>
      <c r="AR33" s="104"/>
      <c r="AS33" s="105"/>
      <c r="AT33" s="107"/>
      <c r="AU33" s="107"/>
    </row>
    <row r="34" spans="1:47" x14ac:dyDescent="0.2">
      <c r="A34" s="142">
        <v>20130924</v>
      </c>
      <c r="B34" s="76">
        <v>84</v>
      </c>
      <c r="C34" s="76">
        <v>6746</v>
      </c>
      <c r="D34" s="76">
        <v>1210</v>
      </c>
      <c r="E34" s="76">
        <v>3338</v>
      </c>
      <c r="F34" s="76">
        <v>19</v>
      </c>
      <c r="G34" s="76">
        <v>10910</v>
      </c>
      <c r="H34" s="76">
        <v>787</v>
      </c>
      <c r="I34" s="76">
        <v>7723</v>
      </c>
      <c r="J34" s="76">
        <v>1782</v>
      </c>
      <c r="K34" s="76">
        <v>23770</v>
      </c>
      <c r="L34" s="76">
        <v>1730</v>
      </c>
      <c r="M34" s="76">
        <v>380</v>
      </c>
      <c r="N34" s="76">
        <v>8085</v>
      </c>
      <c r="O34" s="76">
        <v>6645</v>
      </c>
      <c r="P34" s="76">
        <v>2919</v>
      </c>
      <c r="Q34" s="76">
        <v>282</v>
      </c>
      <c r="R34" s="76">
        <v>1049</v>
      </c>
      <c r="S34" s="76">
        <v>6026</v>
      </c>
      <c r="T34" s="76">
        <v>7668</v>
      </c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>
        <f t="shared" si="0"/>
        <v>91153</v>
      </c>
      <c r="AL34" s="76">
        <f t="shared" si="9"/>
        <v>78217.71428571429</v>
      </c>
      <c r="AM34" s="76">
        <v>91153</v>
      </c>
      <c r="AN34" s="76">
        <f t="shared" si="10"/>
        <v>78359</v>
      </c>
      <c r="AO34" s="76">
        <v>0</v>
      </c>
      <c r="AP34" s="89">
        <f t="shared" si="3"/>
        <v>0</v>
      </c>
      <c r="AQ34" s="89" t="e">
        <f t="shared" si="4"/>
        <v>#DIV/0!</v>
      </c>
      <c r="AR34" s="104"/>
      <c r="AS34" s="105"/>
      <c r="AT34" s="107"/>
      <c r="AU34" s="107"/>
    </row>
    <row r="35" spans="1:47" x14ac:dyDescent="0.2">
      <c r="A35" s="142">
        <v>20130925</v>
      </c>
      <c r="B35" s="76">
        <v>28</v>
      </c>
      <c r="C35" s="76">
        <v>6244</v>
      </c>
      <c r="D35" s="76">
        <v>1026</v>
      </c>
      <c r="E35" s="76">
        <v>3469</v>
      </c>
      <c r="F35" s="76">
        <v>61</v>
      </c>
      <c r="G35" s="76">
        <v>11213</v>
      </c>
      <c r="H35" s="76">
        <v>915</v>
      </c>
      <c r="I35" s="76">
        <v>8492</v>
      </c>
      <c r="J35" s="76">
        <v>1908</v>
      </c>
      <c r="K35" s="76">
        <v>18934</v>
      </c>
      <c r="L35" s="76">
        <v>1510</v>
      </c>
      <c r="M35" s="76">
        <v>591</v>
      </c>
      <c r="N35" s="76">
        <v>8150</v>
      </c>
      <c r="O35" s="76">
        <v>6111</v>
      </c>
      <c r="P35" s="76">
        <v>3188</v>
      </c>
      <c r="Q35" s="76">
        <v>39</v>
      </c>
      <c r="R35" s="76">
        <v>1604</v>
      </c>
      <c r="S35" s="76">
        <v>6073</v>
      </c>
      <c r="T35" s="76">
        <v>7385</v>
      </c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>
        <f t="shared" si="0"/>
        <v>86941</v>
      </c>
      <c r="AL35" s="76">
        <f t="shared" si="9"/>
        <v>78217.71428571429</v>
      </c>
      <c r="AM35" s="76">
        <v>86941</v>
      </c>
      <c r="AN35" s="76">
        <f t="shared" si="10"/>
        <v>78359</v>
      </c>
      <c r="AO35" s="76">
        <v>0</v>
      </c>
      <c r="AP35" s="89">
        <f t="shared" si="3"/>
        <v>0</v>
      </c>
      <c r="AQ35" s="89" t="e">
        <f t="shared" si="4"/>
        <v>#DIV/0!</v>
      </c>
      <c r="AR35" s="104"/>
      <c r="AS35" s="105"/>
      <c r="AT35" s="107"/>
      <c r="AU35" s="107"/>
    </row>
    <row r="36" spans="1:47" x14ac:dyDescent="0.2">
      <c r="A36" s="142">
        <v>20130926</v>
      </c>
      <c r="B36" s="76">
        <v>78</v>
      </c>
      <c r="C36" s="76">
        <v>5350</v>
      </c>
      <c r="D36" s="76">
        <v>1338</v>
      </c>
      <c r="E36" s="76">
        <v>3142</v>
      </c>
      <c r="F36" s="76">
        <v>28</v>
      </c>
      <c r="G36" s="76">
        <v>10453</v>
      </c>
      <c r="H36" s="76">
        <v>1087</v>
      </c>
      <c r="I36" s="76">
        <v>8343</v>
      </c>
      <c r="J36" s="76">
        <v>2026</v>
      </c>
      <c r="K36" s="76">
        <v>23851</v>
      </c>
      <c r="L36" s="76">
        <v>1476</v>
      </c>
      <c r="M36" s="76">
        <v>478</v>
      </c>
      <c r="N36" s="76">
        <v>7515</v>
      </c>
      <c r="O36" s="76">
        <v>5765</v>
      </c>
      <c r="P36" s="76">
        <v>2582</v>
      </c>
      <c r="Q36" s="76">
        <v>42</v>
      </c>
      <c r="R36" s="76">
        <v>1678</v>
      </c>
      <c r="S36" s="76">
        <v>5916</v>
      </c>
      <c r="T36" s="76">
        <v>7159</v>
      </c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>
        <f t="shared" si="0"/>
        <v>88307</v>
      </c>
      <c r="AL36" s="76">
        <f t="shared" si="9"/>
        <v>78217.71428571429</v>
      </c>
      <c r="AM36" s="76">
        <v>88307</v>
      </c>
      <c r="AN36" s="76">
        <f t="shared" si="10"/>
        <v>78359</v>
      </c>
      <c r="AO36" s="76">
        <v>0</v>
      </c>
      <c r="AP36" s="89">
        <f t="shared" si="3"/>
        <v>0</v>
      </c>
      <c r="AQ36" s="89" t="e">
        <f t="shared" si="4"/>
        <v>#DIV/0!</v>
      </c>
      <c r="AR36" s="104"/>
      <c r="AS36" s="105"/>
      <c r="AT36" s="107"/>
      <c r="AU36" s="107"/>
    </row>
    <row r="37" spans="1:47" x14ac:dyDescent="0.2">
      <c r="A37" s="142">
        <v>20130927</v>
      </c>
      <c r="B37" s="76">
        <v>33</v>
      </c>
      <c r="C37" s="76">
        <v>5379</v>
      </c>
      <c r="D37" s="76">
        <v>599</v>
      </c>
      <c r="E37" s="76">
        <v>3016</v>
      </c>
      <c r="F37" s="76">
        <v>63</v>
      </c>
      <c r="G37" s="76">
        <v>10691</v>
      </c>
      <c r="H37" s="76">
        <v>841</v>
      </c>
      <c r="I37" s="76">
        <v>8146</v>
      </c>
      <c r="J37" s="76">
        <v>1693</v>
      </c>
      <c r="K37" s="76">
        <v>23537</v>
      </c>
      <c r="L37" s="76">
        <v>339</v>
      </c>
      <c r="M37" s="76">
        <v>211</v>
      </c>
      <c r="N37" s="76">
        <v>8129</v>
      </c>
      <c r="O37" s="76">
        <v>3553</v>
      </c>
      <c r="P37" s="76">
        <v>802</v>
      </c>
      <c r="Q37" s="76">
        <v>33</v>
      </c>
      <c r="R37" s="76">
        <v>1508</v>
      </c>
      <c r="S37" s="76">
        <v>5929</v>
      </c>
      <c r="T37" s="76">
        <v>5093</v>
      </c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>
        <f t="shared" si="0"/>
        <v>79595</v>
      </c>
      <c r="AL37" s="76">
        <f t="shared" si="9"/>
        <v>78217.71428571429</v>
      </c>
      <c r="AM37" s="76">
        <v>80584</v>
      </c>
      <c r="AN37" s="76">
        <f t="shared" si="10"/>
        <v>78359</v>
      </c>
      <c r="AO37" s="76">
        <v>0</v>
      </c>
      <c r="AP37" s="89">
        <f t="shared" si="3"/>
        <v>1.2272907773255237E-2</v>
      </c>
      <c r="AQ37" s="89" t="e">
        <f t="shared" si="4"/>
        <v>#DIV/0!</v>
      </c>
      <c r="AR37" s="104"/>
      <c r="AS37" s="105"/>
      <c r="AT37" s="107"/>
      <c r="AU37" s="107"/>
    </row>
    <row r="38" spans="1:47" x14ac:dyDescent="0.2">
      <c r="A38" s="142">
        <v>20130928</v>
      </c>
      <c r="B38" s="76">
        <v>0</v>
      </c>
      <c r="C38" s="76">
        <v>5719</v>
      </c>
      <c r="D38" s="76">
        <v>0</v>
      </c>
      <c r="E38" s="76">
        <v>651</v>
      </c>
      <c r="F38" s="76">
        <v>8</v>
      </c>
      <c r="G38" s="76">
        <v>10696</v>
      </c>
      <c r="H38" s="76">
        <v>716</v>
      </c>
      <c r="I38" s="76">
        <v>8282</v>
      </c>
      <c r="J38" s="76">
        <v>292</v>
      </c>
      <c r="K38" s="76">
        <v>12110</v>
      </c>
      <c r="L38" s="76">
        <v>13</v>
      </c>
      <c r="M38" s="76">
        <v>0</v>
      </c>
      <c r="N38" s="76">
        <v>8443</v>
      </c>
      <c r="O38" s="76">
        <v>765</v>
      </c>
      <c r="P38" s="76">
        <v>0</v>
      </c>
      <c r="Q38" s="76">
        <v>9</v>
      </c>
      <c r="R38" s="76">
        <v>605</v>
      </c>
      <c r="S38" s="76">
        <v>6019</v>
      </c>
      <c r="T38" s="76">
        <v>231</v>
      </c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>
        <f t="shared" si="0"/>
        <v>54559</v>
      </c>
      <c r="AL38" s="76">
        <f t="shared" si="9"/>
        <v>78217.71428571429</v>
      </c>
      <c r="AM38" s="76">
        <v>54559</v>
      </c>
      <c r="AN38" s="76">
        <f t="shared" si="10"/>
        <v>78359</v>
      </c>
      <c r="AO38" s="76">
        <v>0</v>
      </c>
      <c r="AP38" s="89">
        <f t="shared" si="3"/>
        <v>0</v>
      </c>
      <c r="AQ38" s="89" t="e">
        <f t="shared" si="4"/>
        <v>#DIV/0!</v>
      </c>
      <c r="AR38" s="105"/>
      <c r="AS38" s="105"/>
      <c r="AT38" s="107"/>
      <c r="AU38" s="107"/>
    </row>
    <row r="39" spans="1:47" x14ac:dyDescent="0.2">
      <c r="A39" s="142">
        <v>20130929</v>
      </c>
      <c r="B39" s="76">
        <v>28</v>
      </c>
      <c r="C39" s="76">
        <v>4955</v>
      </c>
      <c r="D39" s="76">
        <v>554</v>
      </c>
      <c r="E39" s="76">
        <v>502</v>
      </c>
      <c r="F39" s="76">
        <v>545</v>
      </c>
      <c r="G39" s="76">
        <v>7161</v>
      </c>
      <c r="H39" s="76">
        <v>737</v>
      </c>
      <c r="I39" s="76">
        <v>8174</v>
      </c>
      <c r="J39" s="76">
        <v>237</v>
      </c>
      <c r="K39" s="76">
        <v>14025</v>
      </c>
      <c r="L39" s="76">
        <v>119</v>
      </c>
      <c r="M39" s="76">
        <v>0</v>
      </c>
      <c r="N39" s="76">
        <v>8622</v>
      </c>
      <c r="O39" s="76">
        <v>1879</v>
      </c>
      <c r="P39" s="76">
        <v>0</v>
      </c>
      <c r="Q39" s="76">
        <v>15</v>
      </c>
      <c r="R39" s="76">
        <v>0</v>
      </c>
      <c r="S39" s="76">
        <v>6448</v>
      </c>
      <c r="T39" s="76">
        <v>227</v>
      </c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>
        <f t="shared" si="0"/>
        <v>54228</v>
      </c>
      <c r="AL39" s="76">
        <f>AVERAGE($AK$39:$AK$41)</f>
        <v>70313.5</v>
      </c>
      <c r="AM39" s="76">
        <v>54228</v>
      </c>
      <c r="AN39" s="76">
        <f>AVERAGE($AM$39:$AM$41)</f>
        <v>70313.5</v>
      </c>
      <c r="AO39" s="76">
        <v>0</v>
      </c>
      <c r="AP39" s="89">
        <f t="shared" si="3"/>
        <v>0</v>
      </c>
      <c r="AQ39" s="89" t="e">
        <f t="shared" si="4"/>
        <v>#DIV/0!</v>
      </c>
      <c r="AR39" s="105"/>
      <c r="AS39" s="105"/>
      <c r="AT39" s="107"/>
      <c r="AU39" s="107"/>
    </row>
    <row r="40" spans="1:47" x14ac:dyDescent="0.2">
      <c r="A40" s="142">
        <v>20130930</v>
      </c>
      <c r="B40" s="76">
        <v>86</v>
      </c>
      <c r="C40" s="76">
        <v>5886</v>
      </c>
      <c r="D40" s="76">
        <v>945</v>
      </c>
      <c r="E40" s="76">
        <v>3919</v>
      </c>
      <c r="F40" s="76">
        <v>3613</v>
      </c>
      <c r="G40" s="76">
        <v>11003</v>
      </c>
      <c r="H40" s="76">
        <v>713</v>
      </c>
      <c r="I40" s="76">
        <v>8176</v>
      </c>
      <c r="J40" s="76">
        <v>1540</v>
      </c>
      <c r="K40" s="76">
        <v>26005</v>
      </c>
      <c r="L40" s="76">
        <v>1470</v>
      </c>
      <c r="M40" s="76">
        <v>422</v>
      </c>
      <c r="N40" s="76">
        <v>7712</v>
      </c>
      <c r="O40" s="76">
        <v>6256</v>
      </c>
      <c r="P40" s="76">
        <v>687</v>
      </c>
      <c r="Q40" s="76">
        <v>208</v>
      </c>
      <c r="R40" s="76">
        <v>366</v>
      </c>
      <c r="S40" s="76">
        <v>6417</v>
      </c>
      <c r="T40" s="76">
        <v>975</v>
      </c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>
        <f t="shared" si="0"/>
        <v>86399</v>
      </c>
      <c r="AL40" s="76">
        <f>AVERAGE($AK$39:$AK$41)</f>
        <v>70313.5</v>
      </c>
      <c r="AM40" s="76">
        <v>86399</v>
      </c>
      <c r="AN40" s="76">
        <f>AVERAGE($AM$39:$AM$41)</f>
        <v>70313.5</v>
      </c>
      <c r="AO40" s="76">
        <v>0</v>
      </c>
      <c r="AP40" s="89">
        <f t="shared" si="3"/>
        <v>0</v>
      </c>
      <c r="AQ40" s="89" t="e">
        <f t="shared" si="4"/>
        <v>#DIV/0!</v>
      </c>
      <c r="AR40" s="105"/>
      <c r="AS40" s="105"/>
      <c r="AT40" s="107"/>
      <c r="AU40" s="107"/>
    </row>
    <row r="41" spans="1:47" x14ac:dyDescent="0.2">
      <c r="A41" s="142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89"/>
      <c r="AQ41" s="89"/>
      <c r="AR41" s="105"/>
      <c r="AS41" s="105"/>
      <c r="AT41" s="107"/>
      <c r="AU41" s="107"/>
    </row>
    <row r="42" spans="1:47" s="82" customFormat="1" ht="13.5" thickBot="1" x14ac:dyDescent="0.25">
      <c r="A42" s="125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>
        <f>SUM(AK11:AK41)</f>
        <v>2342790</v>
      </c>
      <c r="AL42" s="126">
        <f>SUM(AL11:AL41)</f>
        <v>2342790</v>
      </c>
      <c r="AM42" s="126">
        <f>SUM(AM11:AM41)</f>
        <v>2343779</v>
      </c>
      <c r="AN42" s="126">
        <f>SUM(AN11:AN41)</f>
        <v>2343779</v>
      </c>
      <c r="AO42" s="126">
        <f>SUM(AO11:AO41)</f>
        <v>1168724</v>
      </c>
      <c r="AP42" s="240">
        <f>(AM42-AK42)/AM42</f>
        <v>4.219681121812253E-4</v>
      </c>
      <c r="AQ42" s="127">
        <f>(AO42-AM42)/AO42</f>
        <v>-1.0054170189026665</v>
      </c>
      <c r="AR42" s="40"/>
    </row>
    <row r="43" spans="1:47" s="108" customFormat="1" x14ac:dyDescent="0.2">
      <c r="A43" s="450" t="s">
        <v>30</v>
      </c>
      <c r="B43" s="451"/>
      <c r="C43" s="451"/>
      <c r="D43" s="451"/>
      <c r="E43" s="451"/>
      <c r="F43" s="451"/>
      <c r="G43" s="451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451"/>
      <c r="S43" s="451"/>
      <c r="T43" s="451"/>
      <c r="U43" s="451"/>
      <c r="V43" s="451"/>
      <c r="W43" s="451"/>
      <c r="X43" s="451"/>
      <c r="Y43" s="451"/>
      <c r="Z43" s="451"/>
      <c r="AA43" s="451"/>
      <c r="AB43" s="451"/>
      <c r="AC43" s="451"/>
      <c r="AD43" s="451"/>
      <c r="AE43" s="451"/>
      <c r="AF43" s="451"/>
      <c r="AG43" s="451"/>
      <c r="AH43" s="451"/>
      <c r="AI43" s="451"/>
      <c r="AJ43" s="451"/>
      <c r="AK43" s="451"/>
      <c r="AL43" s="451"/>
      <c r="AM43" s="451"/>
      <c r="AN43" s="451"/>
      <c r="AO43" s="451"/>
      <c r="AP43" s="451"/>
      <c r="AQ43" s="452"/>
      <c r="AR43" s="116"/>
    </row>
    <row r="44" spans="1:47" s="79" customFormat="1" x14ac:dyDescent="0.2">
      <c r="A44" s="201" t="s">
        <v>21</v>
      </c>
      <c r="B44" s="78">
        <f>SUM(B11:B24)</f>
        <v>458</v>
      </c>
      <c r="C44" s="78">
        <f t="shared" ref="C44:Z44" si="11">SUM(C11:C24)</f>
        <v>76017</v>
      </c>
      <c r="D44" s="78">
        <f t="shared" si="11"/>
        <v>12886</v>
      </c>
      <c r="E44" s="78">
        <f t="shared" si="11"/>
        <v>28653</v>
      </c>
      <c r="F44" s="78">
        <f t="shared" si="11"/>
        <v>44510</v>
      </c>
      <c r="G44" s="78">
        <f t="shared" si="11"/>
        <v>134422</v>
      </c>
      <c r="H44" s="78">
        <f t="shared" si="11"/>
        <v>13744</v>
      </c>
      <c r="I44" s="78">
        <f t="shared" si="11"/>
        <v>115144</v>
      </c>
      <c r="J44" s="78">
        <f t="shared" si="11"/>
        <v>19334</v>
      </c>
      <c r="K44" s="78">
        <f t="shared" si="11"/>
        <v>288156</v>
      </c>
      <c r="L44" s="78">
        <f t="shared" si="11"/>
        <v>17816</v>
      </c>
      <c r="M44" s="78">
        <f t="shared" si="11"/>
        <v>5896</v>
      </c>
      <c r="N44" s="78">
        <f t="shared" si="11"/>
        <v>119791</v>
      </c>
      <c r="O44" s="78">
        <f t="shared" si="11"/>
        <v>99519</v>
      </c>
      <c r="P44" s="78">
        <f t="shared" si="11"/>
        <v>26591</v>
      </c>
      <c r="Q44" s="78">
        <f t="shared" si="11"/>
        <v>4714</v>
      </c>
      <c r="R44" s="78">
        <f t="shared" si="11"/>
        <v>15681</v>
      </c>
      <c r="S44" s="78">
        <f t="shared" si="11"/>
        <v>78254</v>
      </c>
      <c r="T44" s="78">
        <f t="shared" si="11"/>
        <v>67138</v>
      </c>
      <c r="U44" s="78">
        <f t="shared" si="11"/>
        <v>0</v>
      </c>
      <c r="V44" s="78">
        <f t="shared" si="11"/>
        <v>0</v>
      </c>
      <c r="W44" s="78">
        <f t="shared" si="11"/>
        <v>0</v>
      </c>
      <c r="X44" s="78">
        <f t="shared" si="11"/>
        <v>0</v>
      </c>
      <c r="Y44" s="78">
        <f t="shared" si="11"/>
        <v>0</v>
      </c>
      <c r="Z44" s="78">
        <f t="shared" si="11"/>
        <v>0</v>
      </c>
      <c r="AA44" s="78">
        <f t="shared" ref="AA44:AO44" si="12">SUM(AA11:AA24)</f>
        <v>0</v>
      </c>
      <c r="AB44" s="78">
        <f t="shared" si="12"/>
        <v>0</v>
      </c>
      <c r="AC44" s="78">
        <f>SUM(AC11:AC24)</f>
        <v>0</v>
      </c>
      <c r="AD44" s="78">
        <f>SUM(AD11:AD24)</f>
        <v>0</v>
      </c>
      <c r="AE44" s="78">
        <f>SUM(AE11:AE24)</f>
        <v>0</v>
      </c>
      <c r="AF44" s="78">
        <f t="shared" si="12"/>
        <v>0</v>
      </c>
      <c r="AG44" s="78">
        <f>SUM(AG11:AG24)</f>
        <v>0</v>
      </c>
      <c r="AH44" s="78">
        <f>SUM(AH11:AH24)</f>
        <v>0</v>
      </c>
      <c r="AI44" s="78">
        <f>SUM(AI11:AI24)</f>
        <v>0</v>
      </c>
      <c r="AJ44" s="78">
        <f>SUM(AJ11:AJ24)</f>
        <v>0</v>
      </c>
      <c r="AK44" s="78">
        <f t="shared" si="12"/>
        <v>1168724</v>
      </c>
      <c r="AL44" s="78">
        <f t="shared" si="12"/>
        <v>1168723.9999999998</v>
      </c>
      <c r="AM44" s="78">
        <f t="shared" si="12"/>
        <v>1168724</v>
      </c>
      <c r="AN44" s="78">
        <f t="shared" si="12"/>
        <v>1168723.9999999998</v>
      </c>
      <c r="AO44" s="78">
        <f t="shared" si="12"/>
        <v>1168724</v>
      </c>
      <c r="AP44" s="66">
        <f>(AM44-AK44)/AM44</f>
        <v>0</v>
      </c>
      <c r="AQ44" s="38">
        <f>(AO44-AM44)/AO44</f>
        <v>0</v>
      </c>
    </row>
    <row r="45" spans="1:47" s="79" customFormat="1" x14ac:dyDescent="0.2">
      <c r="A45" s="141" t="s">
        <v>22</v>
      </c>
      <c r="B45" s="109">
        <f t="shared" ref="B45:W45" si="13">B44/$AK$44</f>
        <v>3.9188037552065331E-4</v>
      </c>
      <c r="C45" s="109">
        <f t="shared" si="13"/>
        <v>6.5042730362343884E-2</v>
      </c>
      <c r="D45" s="109">
        <f t="shared" si="13"/>
        <v>1.1025699823054888E-2</v>
      </c>
      <c r="E45" s="109">
        <f t="shared" si="13"/>
        <v>2.4516481222256067E-2</v>
      </c>
      <c r="F45" s="109">
        <f t="shared" si="13"/>
        <v>3.8084269682149077E-2</v>
      </c>
      <c r="G45" s="109">
        <f t="shared" si="13"/>
        <v>0.11501603458130405</v>
      </c>
      <c r="H45" s="109">
        <f t="shared" si="13"/>
        <v>1.1759833801650348E-2</v>
      </c>
      <c r="I45" s="109">
        <f t="shared" si="13"/>
        <v>9.8521122181113766E-2</v>
      </c>
      <c r="J45" s="109">
        <f t="shared" si="13"/>
        <v>1.6542827904620767E-2</v>
      </c>
      <c r="K45" s="109">
        <f t="shared" si="13"/>
        <v>0.24655607311905975</v>
      </c>
      <c r="L45" s="109">
        <f t="shared" si="13"/>
        <v>1.5243975480951875E-2</v>
      </c>
      <c r="M45" s="109">
        <f t="shared" si="13"/>
        <v>5.0448181093226459E-3</v>
      </c>
      <c r="N45" s="109">
        <f t="shared" si="13"/>
        <v>0.10249725341483533</v>
      </c>
      <c r="O45" s="109">
        <f t="shared" si="13"/>
        <v>8.5151840811004131E-2</v>
      </c>
      <c r="P45" s="109">
        <f t="shared" si="13"/>
        <v>2.2752163898405439E-2</v>
      </c>
      <c r="Q45" s="109">
        <f t="shared" si="13"/>
        <v>4.0334587122365928E-3</v>
      </c>
      <c r="R45" s="109">
        <f t="shared" si="13"/>
        <v>1.3417196874540096E-2</v>
      </c>
      <c r="S45" s="109">
        <f t="shared" si="13"/>
        <v>6.6956783637539749E-2</v>
      </c>
      <c r="T45" s="109">
        <f t="shared" si="13"/>
        <v>5.7445556008090877E-2</v>
      </c>
      <c r="U45" s="109">
        <f t="shared" si="13"/>
        <v>0</v>
      </c>
      <c r="V45" s="109">
        <f t="shared" si="13"/>
        <v>0</v>
      </c>
      <c r="W45" s="109">
        <f t="shared" si="13"/>
        <v>0</v>
      </c>
      <c r="X45" s="109">
        <f>X44/$AK$44</f>
        <v>0</v>
      </c>
      <c r="Y45" s="109">
        <f>Y44/$AK$44</f>
        <v>0</v>
      </c>
      <c r="Z45" s="109">
        <f>Z44/$AK$44</f>
        <v>0</v>
      </c>
      <c r="AA45" s="109">
        <f t="shared" ref="AA45:AF45" si="14">AA44/$AK$44</f>
        <v>0</v>
      </c>
      <c r="AB45" s="109">
        <f t="shared" si="14"/>
        <v>0</v>
      </c>
      <c r="AC45" s="109">
        <f t="shared" si="14"/>
        <v>0</v>
      </c>
      <c r="AD45" s="109">
        <f t="shared" si="14"/>
        <v>0</v>
      </c>
      <c r="AE45" s="109">
        <f t="shared" si="14"/>
        <v>0</v>
      </c>
      <c r="AF45" s="109">
        <f t="shared" si="14"/>
        <v>0</v>
      </c>
      <c r="AG45" s="109">
        <f>AG44/$AK$44</f>
        <v>0</v>
      </c>
      <c r="AH45" s="109">
        <f>AH44/$AK$44</f>
        <v>0</v>
      </c>
      <c r="AI45" s="109">
        <f>AI44/$AK$44</f>
        <v>0</v>
      </c>
      <c r="AJ45" s="109">
        <f>AJ44/$AK$44</f>
        <v>0</v>
      </c>
      <c r="AK45" s="110">
        <f>SUM(B45:AJ45)</f>
        <v>1</v>
      </c>
      <c r="AL45" s="118"/>
      <c r="AM45" s="118"/>
      <c r="AN45" s="118"/>
      <c r="AO45" s="118"/>
      <c r="AP45" s="118"/>
      <c r="AQ45" s="121"/>
    </row>
    <row r="46" spans="1:47" s="79" customFormat="1" x14ac:dyDescent="0.2">
      <c r="A46" s="202" t="s">
        <v>23</v>
      </c>
      <c r="B46" s="111">
        <f t="shared" ref="B46:AF46" si="15">B45*$AM$44</f>
        <v>458</v>
      </c>
      <c r="C46" s="111">
        <f t="shared" si="15"/>
        <v>76017</v>
      </c>
      <c r="D46" s="111">
        <f t="shared" si="15"/>
        <v>12886.000000000002</v>
      </c>
      <c r="E46" s="111">
        <f t="shared" si="15"/>
        <v>28653</v>
      </c>
      <c r="F46" s="111">
        <f t="shared" si="15"/>
        <v>44510</v>
      </c>
      <c r="G46" s="111">
        <f t="shared" si="15"/>
        <v>134422</v>
      </c>
      <c r="H46" s="111">
        <f t="shared" si="15"/>
        <v>13744</v>
      </c>
      <c r="I46" s="111">
        <f t="shared" si="15"/>
        <v>115144</v>
      </c>
      <c r="J46" s="111">
        <f t="shared" si="15"/>
        <v>19334</v>
      </c>
      <c r="K46" s="111">
        <f t="shared" si="15"/>
        <v>288156</v>
      </c>
      <c r="L46" s="111">
        <f t="shared" si="15"/>
        <v>17816</v>
      </c>
      <c r="M46" s="111">
        <f t="shared" si="15"/>
        <v>5896</v>
      </c>
      <c r="N46" s="111">
        <f t="shared" si="15"/>
        <v>119791</v>
      </c>
      <c r="O46" s="111">
        <f t="shared" si="15"/>
        <v>99518.999999999985</v>
      </c>
      <c r="P46" s="111">
        <f t="shared" si="15"/>
        <v>26591</v>
      </c>
      <c r="Q46" s="111">
        <f t="shared" si="15"/>
        <v>4714</v>
      </c>
      <c r="R46" s="111">
        <f t="shared" si="15"/>
        <v>15680.999999999998</v>
      </c>
      <c r="S46" s="111">
        <f t="shared" si="15"/>
        <v>78254</v>
      </c>
      <c r="T46" s="111">
        <f t="shared" si="15"/>
        <v>67138</v>
      </c>
      <c r="U46" s="111">
        <f t="shared" si="15"/>
        <v>0</v>
      </c>
      <c r="V46" s="111">
        <f t="shared" si="15"/>
        <v>0</v>
      </c>
      <c r="W46" s="111">
        <f t="shared" si="15"/>
        <v>0</v>
      </c>
      <c r="X46" s="111">
        <f t="shared" si="15"/>
        <v>0</v>
      </c>
      <c r="Y46" s="111">
        <f t="shared" si="15"/>
        <v>0</v>
      </c>
      <c r="Z46" s="111">
        <f t="shared" si="15"/>
        <v>0</v>
      </c>
      <c r="AA46" s="111">
        <f t="shared" si="15"/>
        <v>0</v>
      </c>
      <c r="AB46" s="111">
        <f t="shared" si="15"/>
        <v>0</v>
      </c>
      <c r="AC46" s="111">
        <f t="shared" si="15"/>
        <v>0</v>
      </c>
      <c r="AD46" s="111">
        <f t="shared" si="15"/>
        <v>0</v>
      </c>
      <c r="AE46" s="111">
        <f t="shared" si="15"/>
        <v>0</v>
      </c>
      <c r="AF46" s="111">
        <f t="shared" si="15"/>
        <v>0</v>
      </c>
      <c r="AG46" s="111">
        <f>AG45*$AM$44</f>
        <v>0</v>
      </c>
      <c r="AH46" s="111">
        <f>AH45*$AM$44</f>
        <v>0</v>
      </c>
      <c r="AI46" s="111">
        <f>AI45*$AM$44</f>
        <v>0</v>
      </c>
      <c r="AJ46" s="111">
        <f>AJ45*$AM$44</f>
        <v>0</v>
      </c>
      <c r="AK46" s="112">
        <f>SUM(B46:AJ46)</f>
        <v>1168724</v>
      </c>
      <c r="AL46" s="118"/>
      <c r="AM46" s="119"/>
      <c r="AN46" s="118"/>
      <c r="AO46" s="118"/>
      <c r="AP46" s="118"/>
      <c r="AQ46" s="121"/>
    </row>
    <row r="47" spans="1:47" s="79" customFormat="1" ht="13.5" thickBot="1" x14ac:dyDescent="0.25">
      <c r="A47" s="203" t="s">
        <v>51</v>
      </c>
      <c r="B47" s="115">
        <f>(B46-B44)/B44</f>
        <v>0</v>
      </c>
      <c r="C47" s="115">
        <f t="shared" ref="C47:AK47" si="16">(C46-C44)/C44</f>
        <v>0</v>
      </c>
      <c r="D47" s="115">
        <f t="shared" si="16"/>
        <v>1.4116012754507656E-16</v>
      </c>
      <c r="E47" s="115">
        <f t="shared" si="16"/>
        <v>0</v>
      </c>
      <c r="F47" s="115">
        <f t="shared" si="16"/>
        <v>0</v>
      </c>
      <c r="G47" s="115">
        <f t="shared" si="16"/>
        <v>0</v>
      </c>
      <c r="H47" s="115">
        <f t="shared" si="16"/>
        <v>0</v>
      </c>
      <c r="I47" s="115">
        <f t="shared" si="16"/>
        <v>0</v>
      </c>
      <c r="J47" s="115">
        <f t="shared" si="16"/>
        <v>0</v>
      </c>
      <c r="K47" s="115">
        <f t="shared" si="16"/>
        <v>0</v>
      </c>
      <c r="L47" s="115">
        <f t="shared" si="16"/>
        <v>0</v>
      </c>
      <c r="M47" s="115">
        <f t="shared" si="16"/>
        <v>0</v>
      </c>
      <c r="N47" s="115">
        <f t="shared" si="16"/>
        <v>0</v>
      </c>
      <c r="O47" s="115">
        <f t="shared" si="16"/>
        <v>-1.4622248242412858E-16</v>
      </c>
      <c r="P47" s="115">
        <f t="shared" si="16"/>
        <v>0</v>
      </c>
      <c r="Q47" s="115">
        <f t="shared" si="16"/>
        <v>0</v>
      </c>
      <c r="R47" s="115">
        <f t="shared" si="16"/>
        <v>-1.1599957933459961E-16</v>
      </c>
      <c r="S47" s="115">
        <f t="shared" si="16"/>
        <v>0</v>
      </c>
      <c r="T47" s="115">
        <f t="shared" si="16"/>
        <v>0</v>
      </c>
      <c r="U47" s="115" t="e">
        <f t="shared" si="16"/>
        <v>#DIV/0!</v>
      </c>
      <c r="V47" s="115" t="e">
        <f t="shared" si="16"/>
        <v>#DIV/0!</v>
      </c>
      <c r="W47" s="115" t="e">
        <f t="shared" si="16"/>
        <v>#DIV/0!</v>
      </c>
      <c r="X47" s="115" t="e">
        <f t="shared" si="16"/>
        <v>#DIV/0!</v>
      </c>
      <c r="Y47" s="115" t="e">
        <f t="shared" si="16"/>
        <v>#DIV/0!</v>
      </c>
      <c r="Z47" s="115" t="e">
        <f t="shared" si="16"/>
        <v>#DIV/0!</v>
      </c>
      <c r="AA47" s="115" t="e">
        <f t="shared" si="16"/>
        <v>#DIV/0!</v>
      </c>
      <c r="AB47" s="115" t="e">
        <f t="shared" si="16"/>
        <v>#DIV/0!</v>
      </c>
      <c r="AC47" s="115" t="e">
        <f t="shared" si="16"/>
        <v>#DIV/0!</v>
      </c>
      <c r="AD47" s="115" t="e">
        <f t="shared" si="16"/>
        <v>#DIV/0!</v>
      </c>
      <c r="AE47" s="115" t="e">
        <f t="shared" si="16"/>
        <v>#DIV/0!</v>
      </c>
      <c r="AF47" s="115" t="e">
        <f t="shared" si="16"/>
        <v>#DIV/0!</v>
      </c>
      <c r="AG47" s="115" t="e">
        <f>(AG46-AG44)/AG44</f>
        <v>#DIV/0!</v>
      </c>
      <c r="AH47" s="115" t="e">
        <f>(AH46-AH44)/AH44</f>
        <v>#DIV/0!</v>
      </c>
      <c r="AI47" s="115" t="e">
        <f>(AI46-AI44)/AI44</f>
        <v>#DIV/0!</v>
      </c>
      <c r="AJ47" s="115" t="e">
        <f>(AJ46-AJ44)/AJ44</f>
        <v>#DIV/0!</v>
      </c>
      <c r="AK47" s="115">
        <f t="shared" si="16"/>
        <v>0</v>
      </c>
      <c r="AL47" s="122"/>
      <c r="AM47" s="123"/>
      <c r="AN47" s="122"/>
      <c r="AO47" s="122"/>
      <c r="AP47" s="122"/>
      <c r="AQ47" s="124"/>
    </row>
    <row r="48" spans="1:47" s="108" customFormat="1" ht="13.5" thickBot="1" x14ac:dyDescent="0.25">
      <c r="A48" s="207"/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M48" s="209"/>
    </row>
    <row r="49" spans="1:43" s="108" customFormat="1" x14ac:dyDescent="0.2">
      <c r="A49" s="450" t="s">
        <v>31</v>
      </c>
      <c r="B49" s="451"/>
      <c r="C49" s="451"/>
      <c r="D49" s="451"/>
      <c r="E49" s="451"/>
      <c r="F49" s="451"/>
      <c r="G49" s="451"/>
      <c r="H49" s="451"/>
      <c r="I49" s="451"/>
      <c r="J49" s="451"/>
      <c r="K49" s="451"/>
      <c r="L49" s="451"/>
      <c r="M49" s="451"/>
      <c r="N49" s="451"/>
      <c r="O49" s="451"/>
      <c r="P49" s="451"/>
      <c r="Q49" s="451"/>
      <c r="R49" s="451"/>
      <c r="S49" s="451"/>
      <c r="T49" s="451"/>
      <c r="U49" s="451"/>
      <c r="V49" s="451"/>
      <c r="W49" s="451"/>
      <c r="X49" s="451"/>
      <c r="Y49" s="451"/>
      <c r="Z49" s="451"/>
      <c r="AA49" s="451"/>
      <c r="AB49" s="451"/>
      <c r="AC49" s="451"/>
      <c r="AD49" s="451"/>
      <c r="AE49" s="451"/>
      <c r="AF49" s="451"/>
      <c r="AG49" s="451"/>
      <c r="AH49" s="451"/>
      <c r="AI49" s="451"/>
      <c r="AJ49" s="451"/>
      <c r="AK49" s="451"/>
      <c r="AL49" s="451"/>
      <c r="AM49" s="451"/>
      <c r="AN49" s="451"/>
      <c r="AO49" s="451"/>
      <c r="AP49" s="451"/>
      <c r="AQ49" s="452"/>
    </row>
    <row r="50" spans="1:43" s="79" customFormat="1" x14ac:dyDescent="0.2">
      <c r="A50" s="201" t="s">
        <v>21</v>
      </c>
      <c r="B50" s="78">
        <f>SUM(B25:B41)</f>
        <v>596</v>
      </c>
      <c r="C50" s="78">
        <f t="shared" ref="C50:AN50" si="17">SUM(C25:C41)</f>
        <v>81215</v>
      </c>
      <c r="D50" s="78">
        <f t="shared" si="17"/>
        <v>12434</v>
      </c>
      <c r="E50" s="78">
        <f t="shared" si="17"/>
        <v>36949</v>
      </c>
      <c r="F50" s="78">
        <f t="shared" si="17"/>
        <v>24197</v>
      </c>
      <c r="G50" s="78">
        <f t="shared" si="17"/>
        <v>140247</v>
      </c>
      <c r="H50" s="78">
        <f t="shared" si="17"/>
        <v>12643</v>
      </c>
      <c r="I50" s="78">
        <f t="shared" si="17"/>
        <v>131220</v>
      </c>
      <c r="J50" s="78">
        <f t="shared" si="17"/>
        <v>17341</v>
      </c>
      <c r="K50" s="78">
        <f t="shared" si="17"/>
        <v>314584</v>
      </c>
      <c r="L50" s="78">
        <f t="shared" si="17"/>
        <v>14766</v>
      </c>
      <c r="M50" s="78">
        <f t="shared" si="17"/>
        <v>4769</v>
      </c>
      <c r="N50" s="78">
        <f t="shared" si="17"/>
        <v>123962</v>
      </c>
      <c r="O50" s="78">
        <f t="shared" si="17"/>
        <v>66411</v>
      </c>
      <c r="P50" s="78">
        <f t="shared" si="17"/>
        <v>23263</v>
      </c>
      <c r="Q50" s="78">
        <f t="shared" si="17"/>
        <v>2323</v>
      </c>
      <c r="R50" s="78">
        <f t="shared" si="17"/>
        <v>10017</v>
      </c>
      <c r="S50" s="78">
        <f t="shared" si="17"/>
        <v>94668</v>
      </c>
      <c r="T50" s="78">
        <f t="shared" si="17"/>
        <v>62461</v>
      </c>
      <c r="U50" s="78">
        <f t="shared" si="17"/>
        <v>0</v>
      </c>
      <c r="V50" s="78">
        <f t="shared" si="17"/>
        <v>0</v>
      </c>
      <c r="W50" s="78">
        <f t="shared" si="17"/>
        <v>0</v>
      </c>
      <c r="X50" s="78">
        <f t="shared" si="17"/>
        <v>0</v>
      </c>
      <c r="Y50" s="78">
        <f t="shared" si="17"/>
        <v>0</v>
      </c>
      <c r="Z50" s="78">
        <f t="shared" si="17"/>
        <v>0</v>
      </c>
      <c r="AA50" s="78">
        <f t="shared" si="17"/>
        <v>0</v>
      </c>
      <c r="AB50" s="78">
        <f t="shared" si="17"/>
        <v>0</v>
      </c>
      <c r="AC50" s="78">
        <f>SUM(AC25:AC41)</f>
        <v>0</v>
      </c>
      <c r="AD50" s="78">
        <f>SUM(AD25:AD41)</f>
        <v>0</v>
      </c>
      <c r="AE50" s="78">
        <f>SUM(AE25:AE41)</f>
        <v>0</v>
      </c>
      <c r="AF50" s="78">
        <f t="shared" si="17"/>
        <v>0</v>
      </c>
      <c r="AG50" s="78">
        <f t="shared" ref="AG50:AL50" si="18">SUM(AG25:AG41)</f>
        <v>0</v>
      </c>
      <c r="AH50" s="78">
        <f t="shared" si="18"/>
        <v>0</v>
      </c>
      <c r="AI50" s="78">
        <f t="shared" si="18"/>
        <v>0</v>
      </c>
      <c r="AJ50" s="78">
        <f t="shared" si="18"/>
        <v>0</v>
      </c>
      <c r="AK50" s="78">
        <f t="shared" si="18"/>
        <v>1174066</v>
      </c>
      <c r="AL50" s="78">
        <f t="shared" si="18"/>
        <v>1174066.0000000002</v>
      </c>
      <c r="AM50" s="78">
        <f t="shared" si="17"/>
        <v>1175055</v>
      </c>
      <c r="AN50" s="78">
        <f t="shared" si="17"/>
        <v>1175055</v>
      </c>
      <c r="AO50" s="78">
        <f>SUM(AO25:AO41)</f>
        <v>0</v>
      </c>
      <c r="AP50" s="127">
        <f>(AM50-AK50)/AM50</f>
        <v>8.4166273068069159E-4</v>
      </c>
      <c r="AQ50" s="169" t="e">
        <f>(AO50-AM50)/AO50</f>
        <v>#DIV/0!</v>
      </c>
    </row>
    <row r="51" spans="1:43" s="79" customFormat="1" x14ac:dyDescent="0.2">
      <c r="A51" s="141" t="s">
        <v>22</v>
      </c>
      <c r="B51" s="109">
        <f t="shared" ref="B51:AF51" si="19">B50/$AK$50</f>
        <v>5.0763756040972147E-4</v>
      </c>
      <c r="C51" s="109">
        <f t="shared" si="19"/>
        <v>6.9174135014556257E-2</v>
      </c>
      <c r="D51" s="109">
        <f t="shared" si="19"/>
        <v>1.0590546017004154E-2</v>
      </c>
      <c r="E51" s="109">
        <f t="shared" si="19"/>
        <v>3.1470973522783219E-2</v>
      </c>
      <c r="F51" s="109">
        <f t="shared" si="19"/>
        <v>2.0609573908110787E-2</v>
      </c>
      <c r="G51" s="109">
        <f t="shared" si="19"/>
        <v>0.11945410223956746</v>
      </c>
      <c r="H51" s="109">
        <f t="shared" si="19"/>
        <v>1.0768559859496825E-2</v>
      </c>
      <c r="I51" s="109">
        <f t="shared" si="19"/>
        <v>0.11176543737745578</v>
      </c>
      <c r="J51" s="109">
        <f t="shared" si="19"/>
        <v>1.4770038481652649E-2</v>
      </c>
      <c r="K51" s="109">
        <f t="shared" si="19"/>
        <v>0.26794405084552314</v>
      </c>
      <c r="L51" s="109">
        <f t="shared" si="19"/>
        <v>1.2576805733238166E-2</v>
      </c>
      <c r="M51" s="109">
        <f t="shared" si="19"/>
        <v>4.0619522241509423E-3</v>
      </c>
      <c r="N51" s="109">
        <f t="shared" si="19"/>
        <v>0.10558350211998303</v>
      </c>
      <c r="O51" s="109">
        <f t="shared" si="19"/>
        <v>5.6564963128137601E-2</v>
      </c>
      <c r="P51" s="109">
        <f t="shared" si="19"/>
        <v>1.9814047932569377E-2</v>
      </c>
      <c r="Q51" s="109">
        <f t="shared" si="19"/>
        <v>1.9785940483754748E-3</v>
      </c>
      <c r="R51" s="109">
        <f t="shared" si="19"/>
        <v>8.5318883265506369E-3</v>
      </c>
      <c r="S51" s="109">
        <f t="shared" si="19"/>
        <v>8.0632604981321326E-2</v>
      </c>
      <c r="T51" s="109">
        <f t="shared" si="19"/>
        <v>5.320058667911344E-2</v>
      </c>
      <c r="U51" s="109">
        <f t="shared" si="19"/>
        <v>0</v>
      </c>
      <c r="V51" s="109">
        <f t="shared" si="19"/>
        <v>0</v>
      </c>
      <c r="W51" s="109">
        <f t="shared" si="19"/>
        <v>0</v>
      </c>
      <c r="X51" s="109">
        <f t="shared" si="19"/>
        <v>0</v>
      </c>
      <c r="Y51" s="109">
        <f t="shared" si="19"/>
        <v>0</v>
      </c>
      <c r="Z51" s="109">
        <f t="shared" si="19"/>
        <v>0</v>
      </c>
      <c r="AA51" s="109">
        <f t="shared" si="19"/>
        <v>0</v>
      </c>
      <c r="AB51" s="109">
        <f t="shared" si="19"/>
        <v>0</v>
      </c>
      <c r="AC51" s="109">
        <f t="shared" si="19"/>
        <v>0</v>
      </c>
      <c r="AD51" s="109">
        <f t="shared" si="19"/>
        <v>0</v>
      </c>
      <c r="AE51" s="109">
        <f t="shared" si="19"/>
        <v>0</v>
      </c>
      <c r="AF51" s="109">
        <f t="shared" si="19"/>
        <v>0</v>
      </c>
      <c r="AG51" s="109">
        <f>AG50/$AK$50</f>
        <v>0</v>
      </c>
      <c r="AH51" s="109">
        <f>AH50/$AK$50</f>
        <v>0</v>
      </c>
      <c r="AI51" s="109">
        <f>AI50/$AK$50</f>
        <v>0</v>
      </c>
      <c r="AJ51" s="109">
        <f>AJ50/$AK$50</f>
        <v>0</v>
      </c>
      <c r="AK51" s="109">
        <f>SUM(B51:AJ51)</f>
        <v>1</v>
      </c>
      <c r="AL51" s="118"/>
      <c r="AM51" s="118"/>
      <c r="AN51" s="118"/>
      <c r="AO51" s="118"/>
      <c r="AP51" s="118"/>
      <c r="AQ51" s="121"/>
    </row>
    <row r="52" spans="1:43" s="79" customFormat="1" x14ac:dyDescent="0.2">
      <c r="A52" s="202" t="s">
        <v>23</v>
      </c>
      <c r="B52" s="111">
        <f t="shared" ref="B52:AF52" si="20">B51*$AM$50</f>
        <v>596.50205354724528</v>
      </c>
      <c r="C52" s="111">
        <f t="shared" si="20"/>
        <v>81283.413219529408</v>
      </c>
      <c r="D52" s="111">
        <f t="shared" si="20"/>
        <v>12444.474050010816</v>
      </c>
      <c r="E52" s="111">
        <f t="shared" si="20"/>
        <v>36980.124792814036</v>
      </c>
      <c r="F52" s="111">
        <f t="shared" si="20"/>
        <v>24217.382868595119</v>
      </c>
      <c r="G52" s="111">
        <f t="shared" si="20"/>
        <v>140365.14010711494</v>
      </c>
      <c r="H52" s="111">
        <f t="shared" si="20"/>
        <v>12653.650105701041</v>
      </c>
      <c r="I52" s="111">
        <f t="shared" si="20"/>
        <v>131330.53601756631</v>
      </c>
      <c r="J52" s="111">
        <f t="shared" si="20"/>
        <v>17355.607568058353</v>
      </c>
      <c r="K52" s="111">
        <f t="shared" si="20"/>
        <v>314848.9966662862</v>
      </c>
      <c r="L52" s="111">
        <f t="shared" si="20"/>
        <v>14778.438460870173</v>
      </c>
      <c r="M52" s="111">
        <f t="shared" si="20"/>
        <v>4773.0172707496858</v>
      </c>
      <c r="N52" s="111">
        <f t="shared" si="20"/>
        <v>124066.42208359667</v>
      </c>
      <c r="O52" s="111">
        <f t="shared" si="20"/>
        <v>66466.942748533722</v>
      </c>
      <c r="P52" s="111">
        <f t="shared" si="20"/>
        <v>23282.596093405311</v>
      </c>
      <c r="Q52" s="111">
        <f t="shared" si="20"/>
        <v>2324.9568295138438</v>
      </c>
      <c r="R52" s="111">
        <f t="shared" si="20"/>
        <v>10025.438037554959</v>
      </c>
      <c r="S52" s="111">
        <f t="shared" si="20"/>
        <v>94747.745646326526</v>
      </c>
      <c r="T52" s="111">
        <f t="shared" si="20"/>
        <v>62513.615380225645</v>
      </c>
      <c r="U52" s="111">
        <f t="shared" si="20"/>
        <v>0</v>
      </c>
      <c r="V52" s="111">
        <f t="shared" si="20"/>
        <v>0</v>
      </c>
      <c r="W52" s="111">
        <f t="shared" si="20"/>
        <v>0</v>
      </c>
      <c r="X52" s="111">
        <f t="shared" si="20"/>
        <v>0</v>
      </c>
      <c r="Y52" s="111">
        <f t="shared" si="20"/>
        <v>0</v>
      </c>
      <c r="Z52" s="111">
        <f t="shared" si="20"/>
        <v>0</v>
      </c>
      <c r="AA52" s="111">
        <f t="shared" si="20"/>
        <v>0</v>
      </c>
      <c r="AB52" s="111">
        <f t="shared" si="20"/>
        <v>0</v>
      </c>
      <c r="AC52" s="111">
        <f t="shared" si="20"/>
        <v>0</v>
      </c>
      <c r="AD52" s="111">
        <f t="shared" si="20"/>
        <v>0</v>
      </c>
      <c r="AE52" s="111">
        <f t="shared" si="20"/>
        <v>0</v>
      </c>
      <c r="AF52" s="111">
        <f t="shared" si="20"/>
        <v>0</v>
      </c>
      <c r="AG52" s="111">
        <f>AG51*$AM$50</f>
        <v>0</v>
      </c>
      <c r="AH52" s="111">
        <f>AH51*$AM$50</f>
        <v>0</v>
      </c>
      <c r="AI52" s="111">
        <f>AI51*$AM$50</f>
        <v>0</v>
      </c>
      <c r="AJ52" s="111">
        <f>AJ51*$AM$50</f>
        <v>0</v>
      </c>
      <c r="AK52" s="111">
        <f>SUM(B52:AJ52)</f>
        <v>1175055</v>
      </c>
      <c r="AL52" s="118"/>
      <c r="AM52" s="118"/>
      <c r="AN52" s="118"/>
      <c r="AO52" s="118"/>
      <c r="AP52" s="118"/>
      <c r="AQ52" s="121"/>
    </row>
    <row r="53" spans="1:43" s="79" customFormat="1" ht="13.5" thickBot="1" x14ac:dyDescent="0.25">
      <c r="A53" s="203" t="s">
        <v>51</v>
      </c>
      <c r="B53" s="115">
        <f t="shared" ref="B53:AF53" si="21">(B52-B50)/B50</f>
        <v>8.4237172356590952E-4</v>
      </c>
      <c r="C53" s="115">
        <f t="shared" si="21"/>
        <v>8.4237172356593976E-4</v>
      </c>
      <c r="D53" s="115">
        <f t="shared" si="21"/>
        <v>8.4237172356574125E-4</v>
      </c>
      <c r="E53" s="115">
        <f t="shared" si="21"/>
        <v>8.4237172356590117E-4</v>
      </c>
      <c r="F53" s="115">
        <f t="shared" si="21"/>
        <v>8.4237172356570493E-4</v>
      </c>
      <c r="G53" s="115">
        <f t="shared" si="21"/>
        <v>8.4237172356588621E-4</v>
      </c>
      <c r="H53" s="115">
        <f t="shared" si="21"/>
        <v>8.4237172356568509E-4</v>
      </c>
      <c r="I53" s="115">
        <f t="shared" si="21"/>
        <v>8.423717235658295E-4</v>
      </c>
      <c r="J53" s="115">
        <f t="shared" si="21"/>
        <v>8.4237172356568975E-4</v>
      </c>
      <c r="K53" s="115">
        <f t="shared" si="21"/>
        <v>8.4237172356572141E-4</v>
      </c>
      <c r="L53" s="115">
        <f t="shared" si="21"/>
        <v>8.4237172356582712E-4</v>
      </c>
      <c r="M53" s="115">
        <f t="shared" si="21"/>
        <v>8.4237172356591515E-4</v>
      </c>
      <c r="N53" s="115">
        <f t="shared" si="21"/>
        <v>8.4237172356584945E-4</v>
      </c>
      <c r="O53" s="115">
        <f t="shared" si="21"/>
        <v>8.4237172356570298E-4</v>
      </c>
      <c r="P53" s="115">
        <f t="shared" si="21"/>
        <v>8.4237172356578971E-4</v>
      </c>
      <c r="Q53" s="115">
        <f t="shared" si="21"/>
        <v>8.4237172356598628E-4</v>
      </c>
      <c r="R53" s="115">
        <f t="shared" si="21"/>
        <v>8.4237172356583904E-4</v>
      </c>
      <c r="S53" s="115">
        <f t="shared" si="21"/>
        <v>8.4237172356578971E-4</v>
      </c>
      <c r="T53" s="115">
        <f t="shared" si="21"/>
        <v>8.4237172356582365E-4</v>
      </c>
      <c r="U53" s="115" t="e">
        <f t="shared" si="21"/>
        <v>#DIV/0!</v>
      </c>
      <c r="V53" s="115" t="e">
        <f t="shared" si="21"/>
        <v>#DIV/0!</v>
      </c>
      <c r="W53" s="115" t="e">
        <f t="shared" si="21"/>
        <v>#DIV/0!</v>
      </c>
      <c r="X53" s="115" t="e">
        <f t="shared" si="21"/>
        <v>#DIV/0!</v>
      </c>
      <c r="Y53" s="115" t="e">
        <f t="shared" si="21"/>
        <v>#DIV/0!</v>
      </c>
      <c r="Z53" s="115" t="e">
        <f t="shared" si="21"/>
        <v>#DIV/0!</v>
      </c>
      <c r="AA53" s="115" t="e">
        <f t="shared" si="21"/>
        <v>#DIV/0!</v>
      </c>
      <c r="AB53" s="115" t="e">
        <f t="shared" si="21"/>
        <v>#DIV/0!</v>
      </c>
      <c r="AC53" s="115" t="e">
        <f t="shared" si="21"/>
        <v>#DIV/0!</v>
      </c>
      <c r="AD53" s="115" t="e">
        <f t="shared" si="21"/>
        <v>#DIV/0!</v>
      </c>
      <c r="AE53" s="115" t="e">
        <f t="shared" si="21"/>
        <v>#DIV/0!</v>
      </c>
      <c r="AF53" s="115" t="e">
        <f t="shared" si="21"/>
        <v>#DIV/0!</v>
      </c>
      <c r="AG53" s="115" t="e">
        <f>(AG52-AG50)/AG50</f>
        <v>#DIV/0!</v>
      </c>
      <c r="AH53" s="115" t="e">
        <f>(AH52-AH50)/AH50</f>
        <v>#DIV/0!</v>
      </c>
      <c r="AI53" s="115" t="e">
        <f>(AI52-AI50)/AI50</f>
        <v>#DIV/0!</v>
      </c>
      <c r="AJ53" s="115" t="e">
        <f>(AJ52-AJ50)/AJ50</f>
        <v>#DIV/0!</v>
      </c>
      <c r="AK53" s="115">
        <f>(AK52-AK50)/AK50</f>
        <v>8.4237172356579611E-4</v>
      </c>
      <c r="AL53" s="122"/>
      <c r="AM53" s="123"/>
      <c r="AN53" s="122"/>
      <c r="AO53" s="122"/>
      <c r="AP53" s="122"/>
      <c r="AQ53" s="124"/>
    </row>
    <row r="55" spans="1:43" x14ac:dyDescent="0.2">
      <c r="L55" s="71">
        <f>L46-L44</f>
        <v>0</v>
      </c>
      <c r="P55" s="71">
        <f>P46-P44</f>
        <v>0</v>
      </c>
      <c r="U55" s="71">
        <f>U46-U44</f>
        <v>0</v>
      </c>
      <c r="X55" s="71">
        <f>X46-X44</f>
        <v>0</v>
      </c>
    </row>
    <row r="56" spans="1:43" x14ac:dyDescent="0.2">
      <c r="L56" s="91">
        <f>L55/L44</f>
        <v>0</v>
      </c>
      <c r="P56" s="91">
        <f>P55/P44</f>
        <v>0</v>
      </c>
      <c r="T56" s="91"/>
      <c r="U56" s="91" t="e">
        <f>U55/U44</f>
        <v>#DIV/0!</v>
      </c>
      <c r="X56" s="91" t="e">
        <f>X55/X44</f>
        <v>#DIV/0!</v>
      </c>
    </row>
    <row r="57" spans="1:43" x14ac:dyDescent="0.2">
      <c r="L57" s="71">
        <f>L44*1.12%</f>
        <v>199.53920000000002</v>
      </c>
      <c r="P57" s="71">
        <f>P44*1.12%</f>
        <v>297.81920000000002</v>
      </c>
      <c r="U57" s="71">
        <f>U44*1.12%</f>
        <v>0</v>
      </c>
      <c r="X57" s="71">
        <f>X44*1.12%</f>
        <v>0</v>
      </c>
    </row>
    <row r="58" spans="1:43" x14ac:dyDescent="0.2">
      <c r="L58" s="71">
        <f>L52-L50</f>
        <v>12.438460870173003</v>
      </c>
      <c r="P58" s="71">
        <f>P52-P50</f>
        <v>19.596093405310967</v>
      </c>
      <c r="U58" s="71">
        <f>U52-U50</f>
        <v>0</v>
      </c>
      <c r="X58" s="71">
        <f>X52-X50</f>
        <v>0</v>
      </c>
    </row>
    <row r="59" spans="1:43" x14ac:dyDescent="0.2">
      <c r="L59" s="91">
        <f>L58/L50</f>
        <v>8.4237172356582712E-4</v>
      </c>
      <c r="P59" s="91">
        <f>P58/P50</f>
        <v>8.4237172356578971E-4</v>
      </c>
      <c r="T59" s="91"/>
      <c r="U59" s="91" t="e">
        <f>U58/U50</f>
        <v>#DIV/0!</v>
      </c>
      <c r="X59" s="91" t="e">
        <f>X58/X50</f>
        <v>#DIV/0!</v>
      </c>
    </row>
    <row r="60" spans="1:43" x14ac:dyDescent="0.2">
      <c r="L60" s="71">
        <f>L50*1.31%</f>
        <v>193.43460000000002</v>
      </c>
      <c r="P60" s="71">
        <f>P50*1.31%</f>
        <v>304.74529999999999</v>
      </c>
      <c r="U60" s="71">
        <f>U50*1.31%</f>
        <v>0</v>
      </c>
      <c r="X60" s="71">
        <f>X50*1.31%</f>
        <v>0</v>
      </c>
    </row>
    <row r="63" spans="1:43" x14ac:dyDescent="0.2">
      <c r="L63" s="71">
        <f>((L57+L60)*'Balance de Energía'!$AR$42)/1000000</f>
        <v>14.446293301969844</v>
      </c>
      <c r="P63" s="71">
        <f>((P57+P60)*'Balance de Energía'!$AR$42)/1000000</f>
        <v>22.1511548616086</v>
      </c>
      <c r="U63" s="71">
        <f>((U57+U60)*'Balance de Energía'!$AR$42)/1000000</f>
        <v>0</v>
      </c>
      <c r="X63" s="71">
        <f>((X57+X60)*'Balance de Energía'!$AR$42)/1000000</f>
        <v>0</v>
      </c>
    </row>
  </sheetData>
  <mergeCells count="8">
    <mergeCell ref="A2:AQ2"/>
    <mergeCell ref="A1:AQ1"/>
    <mergeCell ref="A43:AQ43"/>
    <mergeCell ref="A49:AQ49"/>
    <mergeCell ref="B10:Y10"/>
    <mergeCell ref="AK9:AL9"/>
    <mergeCell ref="AM9:AN9"/>
    <mergeCell ref="AP9:AQ9"/>
  </mergeCells>
  <phoneticPr fontId="2" type="noConversion"/>
  <printOptions verticalCentered="1" headings="1"/>
  <pageMargins left="0.39370078740157483" right="0.39370078740157483" top="0.78740157480314965" bottom="0.78740157480314965" header="0" footer="0"/>
  <pageSetup scale="31" fitToHeight="100" orientation="landscape" r:id="rId1"/>
  <headerFooter alignWithMargins="0">
    <oddFooter>&amp;LFSCI 7.5.9.A&amp;R&amp;F&amp;D&amp;P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7" r:id="rId4">
          <objectPr defaultSize="0" autoPict="0" r:id="rId5">
            <anchor moveWithCells="1">
              <from>
                <xdr:col>1</xdr:col>
                <xdr:colOff>180975</xdr:colOff>
                <xdr:row>0</xdr:row>
                <xdr:rowOff>9525</xdr:rowOff>
              </from>
              <to>
                <xdr:col>2</xdr:col>
                <xdr:colOff>247650</xdr:colOff>
                <xdr:row>4</xdr:row>
                <xdr:rowOff>152400</xdr:rowOff>
              </to>
            </anchor>
          </objectPr>
        </oleObject>
      </mc:Choice>
      <mc:Fallback>
        <oleObject progId="Word.Document.8" shapeId="8197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AQ52"/>
  <sheetViews>
    <sheetView zoomScale="85" zoomScaleNormal="85" workbookViewId="0">
      <selection sqref="A1:AQ1"/>
    </sheetView>
  </sheetViews>
  <sheetFormatPr baseColWidth="10" defaultRowHeight="12.75" x14ac:dyDescent="0.2"/>
  <cols>
    <col min="1" max="1" width="22.140625" style="71" bestFit="1" customWidth="1"/>
    <col min="2" max="2" width="12.28515625" style="71" bestFit="1" customWidth="1"/>
    <col min="3" max="3" width="11.42578125" style="71"/>
    <col min="4" max="4" width="11.85546875" style="71" customWidth="1"/>
    <col min="5" max="7" width="11.42578125" style="71" customWidth="1"/>
    <col min="8" max="8" width="19.140625" style="71" customWidth="1"/>
    <col min="9" max="9" width="25.28515625" style="71" customWidth="1"/>
    <col min="10" max="14" width="11.42578125" style="71" customWidth="1"/>
    <col min="15" max="15" width="15.28515625" style="71" customWidth="1"/>
    <col min="16" max="16" width="11.42578125" style="71" customWidth="1"/>
    <col min="17" max="17" width="12.7109375" style="71" customWidth="1"/>
    <col min="18" max="18" width="12.28515625" style="71" customWidth="1"/>
    <col min="19" max="19" width="16.28515625" style="71" customWidth="1"/>
    <col min="20" max="20" width="10.7109375" style="71" customWidth="1"/>
    <col min="21" max="21" width="10.7109375" style="71" hidden="1" customWidth="1"/>
    <col min="22" max="23" width="11.7109375" style="71" hidden="1" customWidth="1"/>
    <col min="24" max="29" width="12.7109375" style="71" hidden="1" customWidth="1"/>
    <col min="30" max="30" width="15.5703125" style="71" hidden="1" customWidth="1"/>
    <col min="31" max="36" width="12.7109375" style="71" hidden="1" customWidth="1"/>
    <col min="37" max="37" width="12.7109375" style="71" bestFit="1" customWidth="1"/>
    <col min="38" max="40" width="11.7109375" style="71" bestFit="1" customWidth="1"/>
    <col min="41" max="16384" width="11.42578125" style="71"/>
  </cols>
  <sheetData>
    <row r="1" spans="1:43" x14ac:dyDescent="0.2">
      <c r="A1" s="449" t="s">
        <v>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  <c r="AM1" s="449"/>
      <c r="AN1" s="449"/>
      <c r="AO1" s="449"/>
      <c r="AP1" s="449"/>
      <c r="AQ1" s="449"/>
    </row>
    <row r="2" spans="1:43" x14ac:dyDescent="0.2">
      <c r="A2" s="448" t="s">
        <v>2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K2" s="448"/>
      <c r="AL2" s="448"/>
      <c r="AM2" s="448"/>
      <c r="AN2" s="448"/>
      <c r="AO2" s="448"/>
      <c r="AP2" s="448"/>
      <c r="AQ2" s="448"/>
    </row>
    <row r="3" spans="1:43" x14ac:dyDescent="0.2">
      <c r="A3" s="448" t="s">
        <v>3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</row>
    <row r="4" spans="1:43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</row>
    <row r="5" spans="1:43" x14ac:dyDescent="0.2">
      <c r="A5" s="68"/>
      <c r="B5" s="68"/>
      <c r="C5" s="68"/>
      <c r="D5" s="68"/>
      <c r="E5" s="68"/>
      <c r="F5" s="68"/>
      <c r="G5" s="68"/>
      <c r="H5" s="68"/>
      <c r="I5" s="69"/>
      <c r="J5" s="70"/>
    </row>
    <row r="6" spans="1:43" x14ac:dyDescent="0.2">
      <c r="A6" s="467" t="s">
        <v>1</v>
      </c>
      <c r="B6" s="467"/>
      <c r="C6" s="467"/>
      <c r="D6" s="467"/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7"/>
      <c r="P6" s="467"/>
      <c r="Q6" s="467"/>
      <c r="R6" s="467"/>
      <c r="S6" s="467"/>
      <c r="T6" s="467"/>
      <c r="U6" s="467"/>
      <c r="V6" s="467"/>
      <c r="W6" s="467"/>
      <c r="X6" s="467"/>
      <c r="Y6" s="467"/>
      <c r="Z6" s="467"/>
      <c r="AA6" s="467"/>
      <c r="AB6" s="467"/>
      <c r="AC6" s="467"/>
      <c r="AD6" s="467"/>
      <c r="AE6" s="467"/>
      <c r="AF6" s="467"/>
      <c r="AG6" s="467"/>
      <c r="AH6" s="467"/>
      <c r="AI6" s="467"/>
      <c r="AJ6" s="467"/>
      <c r="AK6" s="467"/>
      <c r="AL6" s="467"/>
      <c r="AM6" s="467"/>
      <c r="AN6" s="467"/>
      <c r="AO6" s="467"/>
      <c r="AP6" s="467"/>
      <c r="AQ6" s="467"/>
    </row>
    <row r="7" spans="1:43" x14ac:dyDescent="0.2">
      <c r="A7" s="468" t="str">
        <f>'Balance Volumetrico'!A7</f>
        <v>Sistema Tizayuca</v>
      </c>
      <c r="B7" s="468"/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  <c r="AF7" s="468"/>
      <c r="AG7" s="468"/>
      <c r="AH7" s="468"/>
      <c r="AI7" s="468"/>
      <c r="AJ7" s="468"/>
      <c r="AK7" s="468"/>
      <c r="AL7" s="468"/>
      <c r="AM7" s="468"/>
      <c r="AN7" s="468"/>
      <c r="AO7" s="468"/>
      <c r="AP7" s="468"/>
      <c r="AQ7" s="468"/>
    </row>
    <row r="8" spans="1:43" x14ac:dyDescent="0.2">
      <c r="A8" s="72"/>
      <c r="B8" s="72"/>
      <c r="C8" s="72"/>
      <c r="D8" s="72"/>
      <c r="E8" s="72"/>
      <c r="F8" s="73"/>
      <c r="G8" s="72"/>
      <c r="H8" s="72"/>
      <c r="I8" s="73"/>
      <c r="J8" s="72"/>
    </row>
    <row r="9" spans="1:43" s="84" customFormat="1" ht="24" x14ac:dyDescent="0.2">
      <c r="A9" s="214" t="s">
        <v>10</v>
      </c>
      <c r="B9" s="432" t="s">
        <v>153</v>
      </c>
      <c r="C9" s="432" t="s">
        <v>154</v>
      </c>
      <c r="D9" s="432" t="s">
        <v>155</v>
      </c>
      <c r="E9" s="432" t="s">
        <v>156</v>
      </c>
      <c r="F9" s="432" t="s">
        <v>157</v>
      </c>
      <c r="G9" s="432" t="s">
        <v>158</v>
      </c>
      <c r="H9" s="432" t="s">
        <v>159</v>
      </c>
      <c r="I9" s="432" t="s">
        <v>160</v>
      </c>
      <c r="J9" s="432" t="s">
        <v>161</v>
      </c>
      <c r="K9" s="432" t="s">
        <v>162</v>
      </c>
      <c r="L9" s="432" t="s">
        <v>163</v>
      </c>
      <c r="M9" s="432" t="s">
        <v>164</v>
      </c>
      <c r="N9" s="432" t="s">
        <v>165</v>
      </c>
      <c r="O9" s="432" t="s">
        <v>166</v>
      </c>
      <c r="P9" s="432" t="s">
        <v>167</v>
      </c>
      <c r="Q9" s="432" t="s">
        <v>168</v>
      </c>
      <c r="R9" s="432" t="s">
        <v>169</v>
      </c>
      <c r="S9" s="432" t="s">
        <v>170</v>
      </c>
      <c r="T9" s="432" t="s">
        <v>171</v>
      </c>
      <c r="U9" s="215" t="s">
        <v>134</v>
      </c>
      <c r="V9" s="215" t="s">
        <v>135</v>
      </c>
      <c r="W9" s="215" t="s">
        <v>136</v>
      </c>
      <c r="X9" s="215" t="s">
        <v>137</v>
      </c>
      <c r="Y9" s="215" t="s">
        <v>138</v>
      </c>
      <c r="Z9" s="215" t="s">
        <v>139</v>
      </c>
      <c r="AA9" s="215" t="s">
        <v>140</v>
      </c>
      <c r="AB9" s="215" t="s">
        <v>141</v>
      </c>
      <c r="AC9" s="215" t="s">
        <v>142</v>
      </c>
      <c r="AD9" s="215" t="s">
        <v>143</v>
      </c>
      <c r="AE9" s="215" t="s">
        <v>144</v>
      </c>
      <c r="AF9" s="215" t="s">
        <v>145</v>
      </c>
      <c r="AG9" s="215" t="s">
        <v>146</v>
      </c>
      <c r="AH9" s="215" t="s">
        <v>147</v>
      </c>
      <c r="AI9" s="215" t="s">
        <v>148</v>
      </c>
      <c r="AJ9" s="215" t="s">
        <v>149</v>
      </c>
      <c r="AK9" s="464" t="s">
        <v>19</v>
      </c>
      <c r="AL9" s="465"/>
      <c r="AM9" s="466" t="s">
        <v>20</v>
      </c>
      <c r="AN9" s="466"/>
      <c r="AO9" s="216" t="s">
        <v>16</v>
      </c>
      <c r="AP9" s="469" t="s">
        <v>32</v>
      </c>
      <c r="AQ9" s="470"/>
    </row>
    <row r="10" spans="1:43" x14ac:dyDescent="0.2">
      <c r="A10" s="214"/>
      <c r="B10" s="453" t="s">
        <v>17</v>
      </c>
      <c r="C10" s="454"/>
      <c r="D10" s="454"/>
      <c r="E10" s="454"/>
      <c r="F10" s="454"/>
      <c r="G10" s="454"/>
      <c r="H10" s="454"/>
      <c r="I10" s="454"/>
      <c r="J10" s="454"/>
      <c r="K10" s="454"/>
      <c r="L10" s="454"/>
      <c r="M10" s="454"/>
      <c r="N10" s="454"/>
      <c r="O10" s="454"/>
      <c r="P10" s="454"/>
      <c r="Q10" s="454"/>
      <c r="R10" s="454"/>
      <c r="S10" s="454"/>
      <c r="T10" s="454"/>
      <c r="U10" s="454"/>
      <c r="V10" s="454"/>
      <c r="W10" s="454"/>
      <c r="X10" s="454"/>
      <c r="Y10" s="454"/>
      <c r="Z10" s="454"/>
      <c r="AA10" s="454"/>
      <c r="AB10" s="454"/>
      <c r="AC10" s="454"/>
      <c r="AD10" s="454"/>
      <c r="AE10" s="454"/>
      <c r="AF10" s="454"/>
      <c r="AG10" s="454"/>
      <c r="AH10" s="454"/>
      <c r="AI10" s="454"/>
      <c r="AJ10" s="454"/>
      <c r="AK10" s="454"/>
      <c r="AL10" s="454"/>
      <c r="AM10" s="454"/>
      <c r="AN10" s="454"/>
      <c r="AO10" s="460"/>
      <c r="AP10" s="217" t="s">
        <v>18</v>
      </c>
      <c r="AQ10" s="218" t="s">
        <v>33</v>
      </c>
    </row>
    <row r="11" spans="1:43" x14ac:dyDescent="0.2">
      <c r="A11" s="142">
        <f>'Balance Volumetrico'!A11</f>
        <v>20130901</v>
      </c>
      <c r="B11" s="76">
        <f>('Balance Volumetrico'!B11/'Balance Volumetrico'!$AK11)*$AM11</f>
        <v>0</v>
      </c>
      <c r="C11" s="76">
        <f>('Balance Volumetrico'!C11/'Balance Volumetrico'!$AK11)*$AM11</f>
        <v>3860</v>
      </c>
      <c r="D11" s="76">
        <f>('Balance Volumetrico'!D11/'Balance Volumetrico'!$AK11)*$AM11</f>
        <v>710</v>
      </c>
      <c r="E11" s="76">
        <f>('Balance Volumetrico'!E11/'Balance Volumetrico'!$AK11)*$AM11</f>
        <v>723</v>
      </c>
      <c r="F11" s="76">
        <f>('Balance Volumetrico'!F11/'Balance Volumetrico'!$AK11)*$AM11</f>
        <v>2236</v>
      </c>
      <c r="G11" s="76">
        <f>('Balance Volumetrico'!G11/'Balance Volumetrico'!$AK11)*$AM11</f>
        <v>6977</v>
      </c>
      <c r="H11" s="76">
        <f>('Balance Volumetrico'!H11/'Balance Volumetrico'!$AK11)*$AM11</f>
        <v>1121</v>
      </c>
      <c r="I11" s="76">
        <f>('Balance Volumetrico'!I11/'Balance Volumetrico'!$AK11)*$AM11</f>
        <v>9092</v>
      </c>
      <c r="J11" s="76">
        <f>('Balance Volumetrico'!J11/'Balance Volumetrico'!$AK11)*$AM11</f>
        <v>311</v>
      </c>
      <c r="K11" s="76">
        <f>('Balance Volumetrico'!K11/'Balance Volumetrico'!$AK11)*$AM11</f>
        <v>9466</v>
      </c>
      <c r="L11" s="76">
        <f>('Balance Volumetrico'!L11/'Balance Volumetrico'!$AK11)*$AM11</f>
        <v>85</v>
      </c>
      <c r="M11" s="76">
        <f>('Balance Volumetrico'!M11/'Balance Volumetrico'!$AK11)*$AM11</f>
        <v>274</v>
      </c>
      <c r="N11" s="76">
        <f>('Balance Volumetrico'!N11/'Balance Volumetrico'!$AK11)*$AM11</f>
        <v>8593</v>
      </c>
      <c r="O11" s="76">
        <f>('Balance Volumetrico'!O11/'Balance Volumetrico'!$AK11)*$AM11</f>
        <v>5927</v>
      </c>
      <c r="P11" s="76">
        <f>('Balance Volumetrico'!P11/'Balance Volumetrico'!$AK11)*$AM11</f>
        <v>162</v>
      </c>
      <c r="Q11" s="76">
        <f>('Balance Volumetrico'!Q11/'Balance Volumetrico'!$AK11)*$AM11</f>
        <v>80</v>
      </c>
      <c r="R11" s="76">
        <f>('Balance Volumetrico'!R11/'Balance Volumetrico'!$AK11)*$AM11</f>
        <v>0</v>
      </c>
      <c r="S11" s="76">
        <f>('Balance Volumetrico'!S11/'Balance Volumetrico'!$AK11)*$AM11</f>
        <v>6405</v>
      </c>
      <c r="T11" s="76">
        <f>('Balance Volumetrico'!T11/'Balance Volumetrico'!$AK11)*$AM11</f>
        <v>155</v>
      </c>
      <c r="U11" s="76">
        <f>('Balance Volumetrico'!U11/'Balance Volumetrico'!$AK11)*$AM11</f>
        <v>0</v>
      </c>
      <c r="V11" s="76">
        <f>('Balance Volumetrico'!V11/'Balance Volumetrico'!$AK11)*$AM11</f>
        <v>0</v>
      </c>
      <c r="W11" s="76">
        <f>('Balance Volumetrico'!W11/'Balance Volumetrico'!$AK11)*$AM11</f>
        <v>0</v>
      </c>
      <c r="X11" s="76">
        <f>('Balance Volumetrico'!X11/'Balance Volumetrico'!$AK11)*$AM11</f>
        <v>0</v>
      </c>
      <c r="Y11" s="76">
        <f>('Balance Volumetrico'!Y11/'Balance Volumetrico'!$AK11)*$AM11</f>
        <v>0</v>
      </c>
      <c r="Z11" s="76">
        <f>('Balance Volumetrico'!Z11/'Balance Volumetrico'!$AK11)*$AM11</f>
        <v>0</v>
      </c>
      <c r="AA11" s="76">
        <f>('Balance Volumetrico'!AA11/'Balance Volumetrico'!$AK11)*$AM11</f>
        <v>0</v>
      </c>
      <c r="AB11" s="76">
        <f>('Balance Volumetrico'!AB11/'Balance Volumetrico'!$AK11)*$AM11</f>
        <v>0</v>
      </c>
      <c r="AC11" s="76">
        <f>('Balance Volumetrico'!AC11/'Balance Volumetrico'!$AK11)*$AM11</f>
        <v>0</v>
      </c>
      <c r="AD11" s="76">
        <f>('Balance Volumetrico'!AD11/'Balance Volumetrico'!$AK11)*$AM11</f>
        <v>0</v>
      </c>
      <c r="AE11" s="76">
        <f>('Balance Volumetrico'!AE11/'Balance Volumetrico'!$AK11)*$AM11</f>
        <v>0</v>
      </c>
      <c r="AF11" s="76">
        <f>('Balance Volumetrico'!AF11/'Balance Volumetrico'!$AK11)*$AM11</f>
        <v>0</v>
      </c>
      <c r="AG11" s="76">
        <f>('Balance Volumetrico'!AG11/'Balance Volumetrico'!$AK11)*$AM11</f>
        <v>0</v>
      </c>
      <c r="AH11" s="76">
        <f>('Balance Volumetrico'!AH11/'Balance Volumetrico'!$AK11)*$AM11</f>
        <v>0</v>
      </c>
      <c r="AI11" s="76">
        <f>('Balance Volumetrico'!AI11/'Balance Volumetrico'!$AK11)*$AM11</f>
        <v>0</v>
      </c>
      <c r="AJ11" s="76">
        <f>('Balance Volumetrico'!AJ11/'Balance Volumetrico'!$AK11)*$AM11</f>
        <v>0</v>
      </c>
      <c r="AK11" s="76">
        <f>SUM(B11:AJ11)</f>
        <v>56177</v>
      </c>
      <c r="AL11" s="76">
        <f t="shared" ref="AL11:AL16" si="0">AVERAGE($AK$11:$AK$17)</f>
        <v>83786.28571428571</v>
      </c>
      <c r="AM11" s="76">
        <f>'Balance Volumetrico'!AM11</f>
        <v>56177</v>
      </c>
      <c r="AN11" s="76">
        <f>AVERAGE($AM$11:$AM$17)</f>
        <v>83786.28571428571</v>
      </c>
      <c r="AO11" s="76">
        <f>'Balance Volumetrico'!AO11</f>
        <v>56177</v>
      </c>
      <c r="AP11" s="128">
        <f>(AN11-AL11)/AN11</f>
        <v>0</v>
      </c>
      <c r="AQ11" s="128">
        <f>(AO11-AN11)/AO11</f>
        <v>-0.49146956431076261</v>
      </c>
    </row>
    <row r="12" spans="1:43" x14ac:dyDescent="0.2">
      <c r="A12" s="142">
        <f>'Balance Volumetrico'!A12</f>
        <v>20130902</v>
      </c>
      <c r="B12" s="76">
        <f>('Balance Volumetrico'!B12/'Balance Volumetrico'!$AK12)*$AM12</f>
        <v>0</v>
      </c>
      <c r="C12" s="76">
        <f>('Balance Volumetrico'!C12/'Balance Volumetrico'!$AK12)*$AM12</f>
        <v>5880</v>
      </c>
      <c r="D12" s="76">
        <f>('Balance Volumetrico'!D12/'Balance Volumetrico'!$AK12)*$AM12</f>
        <v>1197</v>
      </c>
      <c r="E12" s="76">
        <f>('Balance Volumetrico'!E12/'Balance Volumetrico'!$AK12)*$AM12</f>
        <v>3121.0000000000005</v>
      </c>
      <c r="F12" s="76">
        <f>('Balance Volumetrico'!F12/'Balance Volumetrico'!$AK12)*$AM12</f>
        <v>4791</v>
      </c>
      <c r="G12" s="76">
        <f>('Balance Volumetrico'!G12/'Balance Volumetrico'!$AK12)*$AM12</f>
        <v>10578</v>
      </c>
      <c r="H12" s="76">
        <f>('Balance Volumetrico'!H12/'Balance Volumetrico'!$AK12)*$AM12</f>
        <v>1049</v>
      </c>
      <c r="I12" s="76">
        <f>('Balance Volumetrico'!I12/'Balance Volumetrico'!$AK12)*$AM12</f>
        <v>6187</v>
      </c>
      <c r="J12" s="76">
        <f>('Balance Volumetrico'!J12/'Balance Volumetrico'!$AK12)*$AM12</f>
        <v>1845</v>
      </c>
      <c r="K12" s="76">
        <f>('Balance Volumetrico'!K12/'Balance Volumetrico'!$AK12)*$AM12</f>
        <v>16676</v>
      </c>
      <c r="L12" s="76">
        <f>('Balance Volumetrico'!L12/'Balance Volumetrico'!$AK12)*$AM12</f>
        <v>1924</v>
      </c>
      <c r="M12" s="76">
        <f>('Balance Volumetrico'!M12/'Balance Volumetrico'!$AK12)*$AM12</f>
        <v>110</v>
      </c>
      <c r="N12" s="76">
        <f>('Balance Volumetrico'!N12/'Balance Volumetrico'!$AK12)*$AM12</f>
        <v>8993</v>
      </c>
      <c r="O12" s="76">
        <f>('Balance Volumetrico'!O12/'Balance Volumetrico'!$AK12)*$AM12</f>
        <v>7820</v>
      </c>
      <c r="P12" s="76">
        <f>('Balance Volumetrico'!P12/'Balance Volumetrico'!$AK12)*$AM12</f>
        <v>1786</v>
      </c>
      <c r="Q12" s="76">
        <f>('Balance Volumetrico'!Q12/'Balance Volumetrico'!$AK12)*$AM12</f>
        <v>739</v>
      </c>
      <c r="R12" s="76">
        <f>('Balance Volumetrico'!R12/'Balance Volumetrico'!$AK12)*$AM12</f>
        <v>368</v>
      </c>
      <c r="S12" s="76">
        <f>('Balance Volumetrico'!S12/'Balance Volumetrico'!$AK12)*$AM12</f>
        <v>5553</v>
      </c>
      <c r="T12" s="76">
        <f>('Balance Volumetrico'!T12/'Balance Volumetrico'!$AK12)*$AM12</f>
        <v>7148.9999999999991</v>
      </c>
      <c r="U12" s="76">
        <f>('Balance Volumetrico'!U12/'Balance Volumetrico'!$AK12)*$AM12</f>
        <v>0</v>
      </c>
      <c r="V12" s="76">
        <f>('Balance Volumetrico'!V12/'Balance Volumetrico'!$AK12)*$AM12</f>
        <v>0</v>
      </c>
      <c r="W12" s="76">
        <f>('Balance Volumetrico'!W12/'Balance Volumetrico'!$AK12)*$AM12</f>
        <v>0</v>
      </c>
      <c r="X12" s="76">
        <f>('Balance Volumetrico'!X12/'Balance Volumetrico'!$AK12)*$AM12</f>
        <v>0</v>
      </c>
      <c r="Y12" s="76">
        <f>('Balance Volumetrico'!Y12/'Balance Volumetrico'!$AK12)*$AM12</f>
        <v>0</v>
      </c>
      <c r="Z12" s="76">
        <f>('Balance Volumetrico'!Z12/'Balance Volumetrico'!$AK12)*$AM12</f>
        <v>0</v>
      </c>
      <c r="AA12" s="76">
        <f>('Balance Volumetrico'!AA12/'Balance Volumetrico'!$AK12)*$AM12</f>
        <v>0</v>
      </c>
      <c r="AB12" s="76">
        <f>('Balance Volumetrico'!AB12/'Balance Volumetrico'!$AK12)*$AM12</f>
        <v>0</v>
      </c>
      <c r="AC12" s="76">
        <f>('Balance Volumetrico'!AC12/'Balance Volumetrico'!$AK12)*$AM12</f>
        <v>0</v>
      </c>
      <c r="AD12" s="76">
        <f>('Balance Volumetrico'!AD12/'Balance Volumetrico'!$AK12)*$AM12</f>
        <v>0</v>
      </c>
      <c r="AE12" s="76">
        <f>('Balance Volumetrico'!AE12/'Balance Volumetrico'!$AK12)*$AM12</f>
        <v>0</v>
      </c>
      <c r="AF12" s="76">
        <f>('Balance Volumetrico'!AF12/'Balance Volumetrico'!$AK12)*$AM12</f>
        <v>0</v>
      </c>
      <c r="AG12" s="76">
        <f>('Balance Volumetrico'!AG12/'Balance Volumetrico'!$AK12)*$AM12</f>
        <v>0</v>
      </c>
      <c r="AH12" s="76">
        <f>('Balance Volumetrico'!AH12/'Balance Volumetrico'!$AK12)*$AM12</f>
        <v>0</v>
      </c>
      <c r="AI12" s="76">
        <f>('Balance Volumetrico'!AI12/'Balance Volumetrico'!$AK12)*$AM12</f>
        <v>0</v>
      </c>
      <c r="AJ12" s="76">
        <f>('Balance Volumetrico'!AJ12/'Balance Volumetrico'!$AK12)*$AM12</f>
        <v>0</v>
      </c>
      <c r="AK12" s="76">
        <f t="shared" ref="AK12:AK40" si="1">SUM(B12:AJ12)</f>
        <v>85766</v>
      </c>
      <c r="AL12" s="76">
        <f t="shared" si="0"/>
        <v>83786.28571428571</v>
      </c>
      <c r="AM12" s="76">
        <f>'Balance Volumetrico'!AM12</f>
        <v>85766</v>
      </c>
      <c r="AN12" s="76">
        <f t="shared" ref="AN12:AN17" si="2">AVERAGE($AM$11:$AM$17)</f>
        <v>83786.28571428571</v>
      </c>
      <c r="AO12" s="76">
        <f>'Balance Volumetrico'!AO12</f>
        <v>85766</v>
      </c>
      <c r="AP12" s="128">
        <f t="shared" ref="AP12:AP40" si="3">(AN12-AL12)/AN12</f>
        <v>0</v>
      </c>
      <c r="AQ12" s="128">
        <f t="shared" ref="AQ12:AQ40" si="4">(AO12-AN12)/AO12</f>
        <v>2.3082740080151692E-2</v>
      </c>
    </row>
    <row r="13" spans="1:43" x14ac:dyDescent="0.2">
      <c r="A13" s="142">
        <f>'Balance Volumetrico'!A13</f>
        <v>20130903</v>
      </c>
      <c r="B13" s="76">
        <f>('Balance Volumetrico'!B13/'Balance Volumetrico'!$AK13)*$AM13</f>
        <v>5</v>
      </c>
      <c r="C13" s="76">
        <f>('Balance Volumetrico'!C13/'Balance Volumetrico'!$AK13)*$AM13</f>
        <v>5966</v>
      </c>
      <c r="D13" s="76">
        <f>('Balance Volumetrico'!D13/'Balance Volumetrico'!$AK13)*$AM13</f>
        <v>1291</v>
      </c>
      <c r="E13" s="76">
        <f>('Balance Volumetrico'!E13/'Balance Volumetrico'!$AK13)*$AM13</f>
        <v>2199</v>
      </c>
      <c r="F13" s="76">
        <f>('Balance Volumetrico'!F13/'Balance Volumetrico'!$AK13)*$AM13</f>
        <v>3679</v>
      </c>
      <c r="G13" s="76">
        <f>('Balance Volumetrico'!G13/'Balance Volumetrico'!$AK13)*$AM13</f>
        <v>9750</v>
      </c>
      <c r="H13" s="76">
        <f>('Balance Volumetrico'!H13/'Balance Volumetrico'!$AK13)*$AM13</f>
        <v>1087</v>
      </c>
      <c r="I13" s="76">
        <f>('Balance Volumetrico'!I13/'Balance Volumetrico'!$AK13)*$AM13</f>
        <v>7709.0000000000009</v>
      </c>
      <c r="J13" s="76">
        <f>('Balance Volumetrico'!J13/'Balance Volumetrico'!$AK13)*$AM13</f>
        <v>1809</v>
      </c>
      <c r="K13" s="76">
        <f>('Balance Volumetrico'!K13/'Balance Volumetrico'!$AK13)*$AM13</f>
        <v>26023.000000000004</v>
      </c>
      <c r="L13" s="76">
        <f>('Balance Volumetrico'!L13/'Balance Volumetrico'!$AK13)*$AM13</f>
        <v>1977</v>
      </c>
      <c r="M13" s="76">
        <f>('Balance Volumetrico'!M13/'Balance Volumetrico'!$AK13)*$AM13</f>
        <v>637</v>
      </c>
      <c r="N13" s="76">
        <f>('Balance Volumetrico'!N13/'Balance Volumetrico'!$AK13)*$AM13</f>
        <v>7882</v>
      </c>
      <c r="O13" s="76">
        <f>('Balance Volumetrico'!O13/'Balance Volumetrico'!$AK13)*$AM13</f>
        <v>8415</v>
      </c>
      <c r="P13" s="76">
        <f>('Balance Volumetrico'!P13/'Balance Volumetrico'!$AK13)*$AM13</f>
        <v>2923</v>
      </c>
      <c r="Q13" s="76">
        <f>('Balance Volumetrico'!Q13/'Balance Volumetrico'!$AK13)*$AM13</f>
        <v>359</v>
      </c>
      <c r="R13" s="76">
        <f>('Balance Volumetrico'!R13/'Balance Volumetrico'!$AK13)*$AM13</f>
        <v>1723.0000000000002</v>
      </c>
      <c r="S13" s="76">
        <f>('Balance Volumetrico'!S13/'Balance Volumetrico'!$AK13)*$AM13</f>
        <v>5576</v>
      </c>
      <c r="T13" s="76">
        <f>('Balance Volumetrico'!T13/'Balance Volumetrico'!$AK13)*$AM13</f>
        <v>7027.9999999999991</v>
      </c>
      <c r="U13" s="76">
        <f>('Balance Volumetrico'!U13/'Balance Volumetrico'!$AK13)*$AM13</f>
        <v>0</v>
      </c>
      <c r="V13" s="76">
        <f>('Balance Volumetrico'!V13/'Balance Volumetrico'!$AK13)*$AM13</f>
        <v>0</v>
      </c>
      <c r="W13" s="76">
        <f>('Balance Volumetrico'!W13/'Balance Volumetrico'!$AK13)*$AM13</f>
        <v>0</v>
      </c>
      <c r="X13" s="76">
        <f>('Balance Volumetrico'!X13/'Balance Volumetrico'!$AK13)*$AM13</f>
        <v>0</v>
      </c>
      <c r="Y13" s="76">
        <f>('Balance Volumetrico'!Y13/'Balance Volumetrico'!$AK13)*$AM13</f>
        <v>0</v>
      </c>
      <c r="Z13" s="76">
        <f>('Balance Volumetrico'!Z13/'Balance Volumetrico'!$AK13)*$AM13</f>
        <v>0</v>
      </c>
      <c r="AA13" s="76">
        <f>('Balance Volumetrico'!AA13/'Balance Volumetrico'!$AK13)*$AM13</f>
        <v>0</v>
      </c>
      <c r="AB13" s="76">
        <f>('Balance Volumetrico'!AB13/'Balance Volumetrico'!$AK13)*$AM13</f>
        <v>0</v>
      </c>
      <c r="AC13" s="76">
        <f>('Balance Volumetrico'!AC13/'Balance Volumetrico'!$AK13)*$AM13</f>
        <v>0</v>
      </c>
      <c r="AD13" s="76">
        <f>('Balance Volumetrico'!AD13/'Balance Volumetrico'!$AK13)*$AM13</f>
        <v>0</v>
      </c>
      <c r="AE13" s="76">
        <f>('Balance Volumetrico'!AE13/'Balance Volumetrico'!$AK13)*$AM13</f>
        <v>0</v>
      </c>
      <c r="AF13" s="76">
        <f>('Balance Volumetrico'!AF13/'Balance Volumetrico'!$AK13)*$AM13</f>
        <v>0</v>
      </c>
      <c r="AG13" s="76">
        <f>('Balance Volumetrico'!AG13/'Balance Volumetrico'!$AK13)*$AM13</f>
        <v>0</v>
      </c>
      <c r="AH13" s="76">
        <f>('Balance Volumetrico'!AH13/'Balance Volumetrico'!$AK13)*$AM13</f>
        <v>0</v>
      </c>
      <c r="AI13" s="76">
        <f>('Balance Volumetrico'!AI13/'Balance Volumetrico'!$AK13)*$AM13</f>
        <v>0</v>
      </c>
      <c r="AJ13" s="76">
        <f>('Balance Volumetrico'!AJ13/'Balance Volumetrico'!$AK13)*$AM13</f>
        <v>0</v>
      </c>
      <c r="AK13" s="76">
        <f t="shared" si="1"/>
        <v>96038</v>
      </c>
      <c r="AL13" s="76">
        <f t="shared" si="0"/>
        <v>83786.28571428571</v>
      </c>
      <c r="AM13" s="76">
        <f>'Balance Volumetrico'!AM13</f>
        <v>96038</v>
      </c>
      <c r="AN13" s="76">
        <f t="shared" si="2"/>
        <v>83786.28571428571</v>
      </c>
      <c r="AO13" s="76">
        <f>'Balance Volumetrico'!AO13</f>
        <v>96038</v>
      </c>
      <c r="AP13" s="128">
        <f t="shared" si="3"/>
        <v>0</v>
      </c>
      <c r="AQ13" s="128">
        <f t="shared" si="4"/>
        <v>0.12757152674685324</v>
      </c>
    </row>
    <row r="14" spans="1:43" x14ac:dyDescent="0.2">
      <c r="A14" s="142">
        <f>'Balance Volumetrico'!A14</f>
        <v>20130904</v>
      </c>
      <c r="B14" s="76">
        <f>('Balance Volumetrico'!B14/'Balance Volumetrico'!$AK14)*$AM14</f>
        <v>30</v>
      </c>
      <c r="C14" s="76">
        <f>('Balance Volumetrico'!C14/'Balance Volumetrico'!$AK14)*$AM14</f>
        <v>6322.0000000000009</v>
      </c>
      <c r="D14" s="76">
        <f>('Balance Volumetrico'!D14/'Balance Volumetrico'!$AK14)*$AM14</f>
        <v>1203</v>
      </c>
      <c r="E14" s="76">
        <f>('Balance Volumetrico'!E14/'Balance Volumetrico'!$AK14)*$AM14</f>
        <v>3357</v>
      </c>
      <c r="F14" s="76">
        <f>('Balance Volumetrico'!F14/'Balance Volumetrico'!$AK14)*$AM14</f>
        <v>28</v>
      </c>
      <c r="G14" s="76">
        <f>('Balance Volumetrico'!G14/'Balance Volumetrico'!$AK14)*$AM14</f>
        <v>10779</v>
      </c>
      <c r="H14" s="76">
        <f>('Balance Volumetrico'!H14/'Balance Volumetrico'!$AK14)*$AM14</f>
        <v>1095</v>
      </c>
      <c r="I14" s="76">
        <f>('Balance Volumetrico'!I14/'Balance Volumetrico'!$AK14)*$AM14</f>
        <v>8856</v>
      </c>
      <c r="J14" s="76">
        <f>('Balance Volumetrico'!J14/'Balance Volumetrico'!$AK14)*$AM14</f>
        <v>1392</v>
      </c>
      <c r="K14" s="76">
        <f>('Balance Volumetrico'!K14/'Balance Volumetrico'!$AK14)*$AM14</f>
        <v>26206</v>
      </c>
      <c r="L14" s="76">
        <f>('Balance Volumetrico'!L14/'Balance Volumetrico'!$AK14)*$AM14</f>
        <v>2013.9999999999998</v>
      </c>
      <c r="M14" s="76">
        <f>('Balance Volumetrico'!M14/'Balance Volumetrico'!$AK14)*$AM14</f>
        <v>475.00000000000006</v>
      </c>
      <c r="N14" s="76">
        <f>('Balance Volumetrico'!N14/'Balance Volumetrico'!$AK14)*$AM14</f>
        <v>9584</v>
      </c>
      <c r="O14" s="76">
        <f>('Balance Volumetrico'!O14/'Balance Volumetrico'!$AK14)*$AM14</f>
        <v>8137</v>
      </c>
      <c r="P14" s="76">
        <f>('Balance Volumetrico'!P14/'Balance Volumetrico'!$AK14)*$AM14</f>
        <v>2596</v>
      </c>
      <c r="Q14" s="76">
        <f>('Balance Volumetrico'!Q14/'Balance Volumetrico'!$AK14)*$AM14</f>
        <v>371</v>
      </c>
      <c r="R14" s="76">
        <f>('Balance Volumetrico'!R14/'Balance Volumetrico'!$AK14)*$AM14</f>
        <v>1739.9999999999998</v>
      </c>
      <c r="S14" s="76">
        <f>('Balance Volumetrico'!S14/'Balance Volumetrico'!$AK14)*$AM14</f>
        <v>5182</v>
      </c>
      <c r="T14" s="76">
        <f>('Balance Volumetrico'!T14/'Balance Volumetrico'!$AK14)*$AM14</f>
        <v>7935.0000000000009</v>
      </c>
      <c r="U14" s="76">
        <f>('Balance Volumetrico'!U14/'Balance Volumetrico'!$AK14)*$AM14</f>
        <v>0</v>
      </c>
      <c r="V14" s="76">
        <f>('Balance Volumetrico'!V14/'Balance Volumetrico'!$AK14)*$AM14</f>
        <v>0</v>
      </c>
      <c r="W14" s="76">
        <f>('Balance Volumetrico'!W14/'Balance Volumetrico'!$AK14)*$AM14</f>
        <v>0</v>
      </c>
      <c r="X14" s="76">
        <f>('Balance Volumetrico'!X14/'Balance Volumetrico'!$AK14)*$AM14</f>
        <v>0</v>
      </c>
      <c r="Y14" s="76">
        <f>('Balance Volumetrico'!Y14/'Balance Volumetrico'!$AK14)*$AM14</f>
        <v>0</v>
      </c>
      <c r="Z14" s="76">
        <f>('Balance Volumetrico'!Z14/'Balance Volumetrico'!$AK14)*$AM14</f>
        <v>0</v>
      </c>
      <c r="AA14" s="76">
        <f>('Balance Volumetrico'!AA14/'Balance Volumetrico'!$AK14)*$AM14</f>
        <v>0</v>
      </c>
      <c r="AB14" s="76">
        <f>('Balance Volumetrico'!AB14/'Balance Volumetrico'!$AK14)*$AM14</f>
        <v>0</v>
      </c>
      <c r="AC14" s="76">
        <f>('Balance Volumetrico'!AC14/'Balance Volumetrico'!$AK14)*$AM14</f>
        <v>0</v>
      </c>
      <c r="AD14" s="76">
        <f>('Balance Volumetrico'!AD14/'Balance Volumetrico'!$AK14)*$AM14</f>
        <v>0</v>
      </c>
      <c r="AE14" s="76">
        <f>('Balance Volumetrico'!AE14/'Balance Volumetrico'!$AK14)*$AM14</f>
        <v>0</v>
      </c>
      <c r="AF14" s="76">
        <f>('Balance Volumetrico'!AF14/'Balance Volumetrico'!$AK14)*$AM14</f>
        <v>0</v>
      </c>
      <c r="AG14" s="76">
        <f>('Balance Volumetrico'!AG14/'Balance Volumetrico'!$AK14)*$AM14</f>
        <v>0</v>
      </c>
      <c r="AH14" s="76">
        <f>('Balance Volumetrico'!AH14/'Balance Volumetrico'!$AK14)*$AM14</f>
        <v>0</v>
      </c>
      <c r="AI14" s="76">
        <f>('Balance Volumetrico'!AI14/'Balance Volumetrico'!$AK14)*$AM14</f>
        <v>0</v>
      </c>
      <c r="AJ14" s="76">
        <f>('Balance Volumetrico'!AJ14/'Balance Volumetrico'!$AK14)*$AM14</f>
        <v>0</v>
      </c>
      <c r="AK14" s="76">
        <f t="shared" si="1"/>
        <v>97302</v>
      </c>
      <c r="AL14" s="76">
        <f t="shared" si="0"/>
        <v>83786.28571428571</v>
      </c>
      <c r="AM14" s="76">
        <f>'Balance Volumetrico'!AM14</f>
        <v>97302</v>
      </c>
      <c r="AN14" s="76">
        <f t="shared" si="2"/>
        <v>83786.28571428571</v>
      </c>
      <c r="AO14" s="76">
        <f>'Balance Volumetrico'!AO14</f>
        <v>97302</v>
      </c>
      <c r="AP14" s="128">
        <f t="shared" si="3"/>
        <v>0</v>
      </c>
      <c r="AQ14" s="128">
        <f t="shared" si="4"/>
        <v>0.13890479420478807</v>
      </c>
    </row>
    <row r="15" spans="1:43" x14ac:dyDescent="0.2">
      <c r="A15" s="142">
        <f>'Balance Volumetrico'!A15</f>
        <v>20130905</v>
      </c>
      <c r="B15" s="76">
        <f>('Balance Volumetrico'!B15/'Balance Volumetrico'!$AK15)*$AM15</f>
        <v>80</v>
      </c>
      <c r="C15" s="76">
        <f>('Balance Volumetrico'!C15/'Balance Volumetrico'!$AK15)*$AM15</f>
        <v>5776</v>
      </c>
      <c r="D15" s="76">
        <f>('Balance Volumetrico'!D15/'Balance Volumetrico'!$AK15)*$AM15</f>
        <v>1183</v>
      </c>
      <c r="E15" s="76">
        <f>('Balance Volumetrico'!E15/'Balance Volumetrico'!$AK15)*$AM15</f>
        <v>1967.9999999999998</v>
      </c>
      <c r="F15" s="76">
        <f>('Balance Volumetrico'!F15/'Balance Volumetrico'!$AK15)*$AM15</f>
        <v>2384</v>
      </c>
      <c r="G15" s="76">
        <f>('Balance Volumetrico'!G15/'Balance Volumetrico'!$AK15)*$AM15</f>
        <v>10768</v>
      </c>
      <c r="H15" s="76">
        <f>('Balance Volumetrico'!H15/'Balance Volumetrico'!$AK15)*$AM15</f>
        <v>570</v>
      </c>
      <c r="I15" s="76">
        <f>('Balance Volumetrico'!I15/'Balance Volumetrico'!$AK15)*$AM15</f>
        <v>8565</v>
      </c>
      <c r="J15" s="76">
        <f>('Balance Volumetrico'!J15/'Balance Volumetrico'!$AK15)*$AM15</f>
        <v>2133</v>
      </c>
      <c r="K15" s="76">
        <f>('Balance Volumetrico'!K15/'Balance Volumetrico'!$AK15)*$AM15</f>
        <v>26948.999999999996</v>
      </c>
      <c r="L15" s="76">
        <f>('Balance Volumetrico'!L15/'Balance Volumetrico'!$AK15)*$AM15</f>
        <v>1720</v>
      </c>
      <c r="M15" s="76">
        <f>('Balance Volumetrico'!M15/'Balance Volumetrico'!$AK15)*$AM15</f>
        <v>598</v>
      </c>
      <c r="N15" s="76">
        <f>('Balance Volumetrico'!N15/'Balance Volumetrico'!$AK15)*$AM15</f>
        <v>9144</v>
      </c>
      <c r="O15" s="76">
        <f>('Balance Volumetrico'!O15/'Balance Volumetrico'!$AK15)*$AM15</f>
        <v>8935</v>
      </c>
      <c r="P15" s="76">
        <f>('Balance Volumetrico'!P15/'Balance Volumetrico'!$AK15)*$AM15</f>
        <v>2756</v>
      </c>
      <c r="Q15" s="76">
        <f>('Balance Volumetrico'!Q15/'Balance Volumetrico'!$AK15)*$AM15</f>
        <v>288</v>
      </c>
      <c r="R15" s="76">
        <f>('Balance Volumetrico'!R15/'Balance Volumetrico'!$AK15)*$AM15</f>
        <v>1696.0000000000002</v>
      </c>
      <c r="S15" s="76">
        <f>('Balance Volumetrico'!S15/'Balance Volumetrico'!$AK15)*$AM15</f>
        <v>5738</v>
      </c>
      <c r="T15" s="76">
        <f>('Balance Volumetrico'!T15/'Balance Volumetrico'!$AK15)*$AM15</f>
        <v>7651</v>
      </c>
      <c r="U15" s="76">
        <f>('Balance Volumetrico'!U15/'Balance Volumetrico'!$AK15)*$AM15</f>
        <v>0</v>
      </c>
      <c r="V15" s="76">
        <f>('Balance Volumetrico'!V15/'Balance Volumetrico'!$AK15)*$AM15</f>
        <v>0</v>
      </c>
      <c r="W15" s="76">
        <f>('Balance Volumetrico'!W15/'Balance Volumetrico'!$AK15)*$AM15</f>
        <v>0</v>
      </c>
      <c r="X15" s="76">
        <f>('Balance Volumetrico'!X15/'Balance Volumetrico'!$AK15)*$AM15</f>
        <v>0</v>
      </c>
      <c r="Y15" s="76">
        <f>('Balance Volumetrico'!Y15/'Balance Volumetrico'!$AK15)*$AM15</f>
        <v>0</v>
      </c>
      <c r="Z15" s="76">
        <f>('Balance Volumetrico'!Z15/'Balance Volumetrico'!$AK15)*$AM15</f>
        <v>0</v>
      </c>
      <c r="AA15" s="76">
        <f>('Balance Volumetrico'!AA15/'Balance Volumetrico'!$AK15)*$AM15</f>
        <v>0</v>
      </c>
      <c r="AB15" s="76">
        <f>('Balance Volumetrico'!AB15/'Balance Volumetrico'!$AK15)*$AM15</f>
        <v>0</v>
      </c>
      <c r="AC15" s="76">
        <f>('Balance Volumetrico'!AC15/'Balance Volumetrico'!$AK15)*$AM15</f>
        <v>0</v>
      </c>
      <c r="AD15" s="76">
        <f>('Balance Volumetrico'!AD15/'Balance Volumetrico'!$AK15)*$AM15</f>
        <v>0</v>
      </c>
      <c r="AE15" s="76">
        <f>('Balance Volumetrico'!AE15/'Balance Volumetrico'!$AK15)*$AM15</f>
        <v>0</v>
      </c>
      <c r="AF15" s="76">
        <f>('Balance Volumetrico'!AF15/'Balance Volumetrico'!$AK15)*$AM15</f>
        <v>0</v>
      </c>
      <c r="AG15" s="76">
        <f>('Balance Volumetrico'!AG15/'Balance Volumetrico'!$AK15)*$AM15</f>
        <v>0</v>
      </c>
      <c r="AH15" s="76">
        <f>('Balance Volumetrico'!AH15/'Balance Volumetrico'!$AK15)*$AM15</f>
        <v>0</v>
      </c>
      <c r="AI15" s="76">
        <f>('Balance Volumetrico'!AI15/'Balance Volumetrico'!$AK15)*$AM15</f>
        <v>0</v>
      </c>
      <c r="AJ15" s="76">
        <f>('Balance Volumetrico'!AJ15/'Balance Volumetrico'!$AK15)*$AM15</f>
        <v>0</v>
      </c>
      <c r="AK15" s="76">
        <f t="shared" si="1"/>
        <v>98902</v>
      </c>
      <c r="AL15" s="76">
        <f t="shared" si="0"/>
        <v>83786.28571428571</v>
      </c>
      <c r="AM15" s="76">
        <f>'Balance Volumetrico'!AM15</f>
        <v>98902</v>
      </c>
      <c r="AN15" s="76">
        <f t="shared" si="2"/>
        <v>83786.28571428571</v>
      </c>
      <c r="AO15" s="76">
        <f>'Balance Volumetrico'!AO15</f>
        <v>98902</v>
      </c>
      <c r="AP15" s="128">
        <f t="shared" si="3"/>
        <v>0</v>
      </c>
      <c r="AQ15" s="128">
        <f t="shared" si="4"/>
        <v>0.15283527416750206</v>
      </c>
    </row>
    <row r="16" spans="1:43" x14ac:dyDescent="0.2">
      <c r="A16" s="142">
        <f>'Balance Volumetrico'!A16</f>
        <v>20130906</v>
      </c>
      <c r="B16" s="76">
        <f>('Balance Volumetrico'!B16/'Balance Volumetrico'!$AK16)*$AM16</f>
        <v>6.9999999999999991</v>
      </c>
      <c r="C16" s="76">
        <f>('Balance Volumetrico'!C16/'Balance Volumetrico'!$AK16)*$AM16</f>
        <v>5333</v>
      </c>
      <c r="D16" s="76">
        <f>('Balance Volumetrico'!D16/'Balance Volumetrico'!$AK16)*$AM16</f>
        <v>686</v>
      </c>
      <c r="E16" s="76">
        <f>('Balance Volumetrico'!E16/'Balance Volumetrico'!$AK16)*$AM16</f>
        <v>970</v>
      </c>
      <c r="F16" s="76">
        <f>('Balance Volumetrico'!F16/'Balance Volumetrico'!$AK16)*$AM16</f>
        <v>4877</v>
      </c>
      <c r="G16" s="76">
        <f>('Balance Volumetrico'!G16/'Balance Volumetrico'!$AK16)*$AM16</f>
        <v>10490</v>
      </c>
      <c r="H16" s="76">
        <f>('Balance Volumetrico'!H16/'Balance Volumetrico'!$AK16)*$AM16</f>
        <v>959.00000000000011</v>
      </c>
      <c r="I16" s="76">
        <f>('Balance Volumetrico'!I16/'Balance Volumetrico'!$AK16)*$AM16</f>
        <v>8284</v>
      </c>
      <c r="J16" s="76">
        <f>('Balance Volumetrico'!J16/'Balance Volumetrico'!$AK16)*$AM16</f>
        <v>1362</v>
      </c>
      <c r="K16" s="76">
        <f>('Balance Volumetrico'!K16/'Balance Volumetrico'!$AK16)*$AM16</f>
        <v>27418</v>
      </c>
      <c r="L16" s="76">
        <f>('Balance Volumetrico'!L16/'Balance Volumetrico'!$AK16)*$AM16</f>
        <v>1718.9999999999998</v>
      </c>
      <c r="M16" s="76">
        <f>('Balance Volumetrico'!M16/'Balance Volumetrico'!$AK16)*$AM16</f>
        <v>650</v>
      </c>
      <c r="N16" s="76">
        <f>('Balance Volumetrico'!N16/'Balance Volumetrico'!$AK16)*$AM16</f>
        <v>9405</v>
      </c>
      <c r="O16" s="76">
        <f>('Balance Volumetrico'!O16/'Balance Volumetrico'!$AK16)*$AM16</f>
        <v>8077</v>
      </c>
      <c r="P16" s="76">
        <f>('Balance Volumetrico'!P16/'Balance Volumetrico'!$AK16)*$AM16</f>
        <v>1285</v>
      </c>
      <c r="Q16" s="76">
        <f>('Balance Volumetrico'!Q16/'Balance Volumetrico'!$AK16)*$AM16</f>
        <v>524</v>
      </c>
      <c r="R16" s="76">
        <f>('Balance Volumetrico'!R16/'Balance Volumetrico'!$AK16)*$AM16</f>
        <v>1744</v>
      </c>
      <c r="S16" s="76">
        <f>('Balance Volumetrico'!S16/'Balance Volumetrico'!$AK16)*$AM16</f>
        <v>5623</v>
      </c>
      <c r="T16" s="76">
        <f>('Balance Volumetrico'!T16/'Balance Volumetrico'!$AK16)*$AM16</f>
        <v>4115</v>
      </c>
      <c r="U16" s="76">
        <f>('Balance Volumetrico'!U16/'Balance Volumetrico'!$AK16)*$AM16</f>
        <v>0</v>
      </c>
      <c r="V16" s="76">
        <f>('Balance Volumetrico'!V16/'Balance Volumetrico'!$AK16)*$AM16</f>
        <v>0</v>
      </c>
      <c r="W16" s="76">
        <f>('Balance Volumetrico'!W16/'Balance Volumetrico'!$AK16)*$AM16</f>
        <v>0</v>
      </c>
      <c r="X16" s="76">
        <f>('Balance Volumetrico'!X16/'Balance Volumetrico'!$AK16)*$AM16</f>
        <v>0</v>
      </c>
      <c r="Y16" s="76">
        <f>('Balance Volumetrico'!Y16/'Balance Volumetrico'!$AK16)*$AM16</f>
        <v>0</v>
      </c>
      <c r="Z16" s="76">
        <f>('Balance Volumetrico'!Z16/'Balance Volumetrico'!$AK16)*$AM16</f>
        <v>0</v>
      </c>
      <c r="AA16" s="76">
        <f>('Balance Volumetrico'!AA16/'Balance Volumetrico'!$AK16)*$AM16</f>
        <v>0</v>
      </c>
      <c r="AB16" s="76">
        <f>('Balance Volumetrico'!AB16/'Balance Volumetrico'!$AK16)*$AM16</f>
        <v>0</v>
      </c>
      <c r="AC16" s="76">
        <f>('Balance Volumetrico'!AC16/'Balance Volumetrico'!$AK16)*$AM16</f>
        <v>0</v>
      </c>
      <c r="AD16" s="76">
        <f>('Balance Volumetrico'!AD16/'Balance Volumetrico'!$AK16)*$AM16</f>
        <v>0</v>
      </c>
      <c r="AE16" s="76">
        <f>('Balance Volumetrico'!AE16/'Balance Volumetrico'!$AK16)*$AM16</f>
        <v>0</v>
      </c>
      <c r="AF16" s="76">
        <f>('Balance Volumetrico'!AF16/'Balance Volumetrico'!$AK16)*$AM16</f>
        <v>0</v>
      </c>
      <c r="AG16" s="76">
        <f>('Balance Volumetrico'!AG16/'Balance Volumetrico'!$AK16)*$AM16</f>
        <v>0</v>
      </c>
      <c r="AH16" s="76">
        <f>('Balance Volumetrico'!AH16/'Balance Volumetrico'!$AK16)*$AM16</f>
        <v>0</v>
      </c>
      <c r="AI16" s="76">
        <f>('Balance Volumetrico'!AI16/'Balance Volumetrico'!$AK16)*$AM16</f>
        <v>0</v>
      </c>
      <c r="AJ16" s="76">
        <f>('Balance Volumetrico'!AJ16/'Balance Volumetrico'!$AK16)*$AM16</f>
        <v>0</v>
      </c>
      <c r="AK16" s="76">
        <f t="shared" si="1"/>
        <v>93528</v>
      </c>
      <c r="AL16" s="76">
        <f t="shared" si="0"/>
        <v>83786.28571428571</v>
      </c>
      <c r="AM16" s="76">
        <f>'Balance Volumetrico'!AM16</f>
        <v>93528</v>
      </c>
      <c r="AN16" s="76">
        <f t="shared" si="2"/>
        <v>83786.28571428571</v>
      </c>
      <c r="AO16" s="76">
        <f>'Balance Volumetrico'!AO16</f>
        <v>93528</v>
      </c>
      <c r="AP16" s="128">
        <f t="shared" si="3"/>
        <v>0</v>
      </c>
      <c r="AQ16" s="128">
        <f t="shared" si="4"/>
        <v>0.10415826582108342</v>
      </c>
    </row>
    <row r="17" spans="1:43" x14ac:dyDescent="0.2">
      <c r="A17" s="142">
        <f>'Balance Volumetrico'!A17</f>
        <v>20130907</v>
      </c>
      <c r="B17" s="76">
        <f>('Balance Volumetrico'!B17/'Balance Volumetrico'!$AK17)*$AM17</f>
        <v>39</v>
      </c>
      <c r="C17" s="76">
        <f>('Balance Volumetrico'!C17/'Balance Volumetrico'!$AK17)*$AM17</f>
        <v>4840</v>
      </c>
      <c r="D17" s="76">
        <f>('Balance Volumetrico'!D17/'Balance Volumetrico'!$AK17)*$AM17</f>
        <v>0</v>
      </c>
      <c r="E17" s="76">
        <f>('Balance Volumetrico'!E17/'Balance Volumetrico'!$AK17)*$AM17</f>
        <v>598</v>
      </c>
      <c r="F17" s="76">
        <f>('Balance Volumetrico'!F17/'Balance Volumetrico'!$AK17)*$AM17</f>
        <v>1430</v>
      </c>
      <c r="G17" s="76">
        <f>('Balance Volumetrico'!G17/'Balance Volumetrico'!$AK17)*$AM17</f>
        <v>8938</v>
      </c>
      <c r="H17" s="76">
        <f>('Balance Volumetrico'!H17/'Balance Volumetrico'!$AK17)*$AM17</f>
        <v>939</v>
      </c>
      <c r="I17" s="76">
        <f>('Balance Volumetrico'!I17/'Balance Volumetrico'!$AK17)*$AM17</f>
        <v>8086.0000000000009</v>
      </c>
      <c r="J17" s="76">
        <f>('Balance Volumetrico'!J17/'Balance Volumetrico'!$AK17)*$AM17</f>
        <v>802</v>
      </c>
      <c r="K17" s="76">
        <f>('Balance Volumetrico'!K17/'Balance Volumetrico'!$AK17)*$AM17</f>
        <v>12575</v>
      </c>
      <c r="L17" s="76">
        <f>('Balance Volumetrico'!L17/'Balance Volumetrico'!$AK17)*$AM17</f>
        <v>24</v>
      </c>
      <c r="M17" s="76">
        <f>('Balance Volumetrico'!M17/'Balance Volumetrico'!$AK17)*$AM17</f>
        <v>64</v>
      </c>
      <c r="N17" s="76">
        <f>('Balance Volumetrico'!N17/'Balance Volumetrico'!$AK17)*$AM17</f>
        <v>8207</v>
      </c>
      <c r="O17" s="76">
        <f>('Balance Volumetrico'!O17/'Balance Volumetrico'!$AK17)*$AM17</f>
        <v>5785</v>
      </c>
      <c r="P17" s="76">
        <f>('Balance Volumetrico'!P17/'Balance Volumetrico'!$AK17)*$AM17</f>
        <v>186</v>
      </c>
      <c r="Q17" s="76">
        <f>('Balance Volumetrico'!Q17/'Balance Volumetrico'!$AK17)*$AM17</f>
        <v>197</v>
      </c>
      <c r="R17" s="76">
        <f>('Balance Volumetrico'!R17/'Balance Volumetrico'!$AK17)*$AM17</f>
        <v>561</v>
      </c>
      <c r="S17" s="76">
        <f>('Balance Volumetrico'!S17/'Balance Volumetrico'!$AK17)*$AM17</f>
        <v>5327</v>
      </c>
      <c r="T17" s="76">
        <f>('Balance Volumetrico'!T17/'Balance Volumetrico'!$AK17)*$AM17</f>
        <v>193</v>
      </c>
      <c r="U17" s="76">
        <f>('Balance Volumetrico'!U17/'Balance Volumetrico'!$AK17)*$AM17</f>
        <v>0</v>
      </c>
      <c r="V17" s="76">
        <f>('Balance Volumetrico'!V17/'Balance Volumetrico'!$AK17)*$AM17</f>
        <v>0</v>
      </c>
      <c r="W17" s="76">
        <f>('Balance Volumetrico'!W17/'Balance Volumetrico'!$AK17)*$AM17</f>
        <v>0</v>
      </c>
      <c r="X17" s="76">
        <f>('Balance Volumetrico'!X17/'Balance Volumetrico'!$AK17)*$AM17</f>
        <v>0</v>
      </c>
      <c r="Y17" s="76">
        <f>('Balance Volumetrico'!Y17/'Balance Volumetrico'!$AK17)*$AM17</f>
        <v>0</v>
      </c>
      <c r="Z17" s="76">
        <f>('Balance Volumetrico'!Z17/'Balance Volumetrico'!$AK17)*$AM17</f>
        <v>0</v>
      </c>
      <c r="AA17" s="76">
        <f>('Balance Volumetrico'!AA17/'Balance Volumetrico'!$AK17)*$AM17</f>
        <v>0</v>
      </c>
      <c r="AB17" s="76">
        <f>('Balance Volumetrico'!AB17/'Balance Volumetrico'!$AK17)*$AM17</f>
        <v>0</v>
      </c>
      <c r="AC17" s="76">
        <f>('Balance Volumetrico'!AC17/'Balance Volumetrico'!$AK17)*$AM17</f>
        <v>0</v>
      </c>
      <c r="AD17" s="76">
        <f>('Balance Volumetrico'!AD17/'Balance Volumetrico'!$AK17)*$AM17</f>
        <v>0</v>
      </c>
      <c r="AE17" s="76">
        <f>('Balance Volumetrico'!AE17/'Balance Volumetrico'!$AK17)*$AM17</f>
        <v>0</v>
      </c>
      <c r="AF17" s="76">
        <f>('Balance Volumetrico'!AF17/'Balance Volumetrico'!$AK17)*$AM17</f>
        <v>0</v>
      </c>
      <c r="AG17" s="76">
        <f>('Balance Volumetrico'!AG17/'Balance Volumetrico'!$AK17)*$AM17</f>
        <v>0</v>
      </c>
      <c r="AH17" s="76">
        <f>('Balance Volumetrico'!AH17/'Balance Volumetrico'!$AK17)*$AM17</f>
        <v>0</v>
      </c>
      <c r="AI17" s="76">
        <f>('Balance Volumetrico'!AI17/'Balance Volumetrico'!$AK17)*$AM17</f>
        <v>0</v>
      </c>
      <c r="AJ17" s="76">
        <f>('Balance Volumetrico'!AJ17/'Balance Volumetrico'!$AK17)*$AM17</f>
        <v>0</v>
      </c>
      <c r="AK17" s="76">
        <f t="shared" si="1"/>
        <v>58791</v>
      </c>
      <c r="AL17" s="76">
        <f>AVERAGE($AK$11:$AK$17)</f>
        <v>83786.28571428571</v>
      </c>
      <c r="AM17" s="76">
        <f>'Balance Volumetrico'!AM17</f>
        <v>58791</v>
      </c>
      <c r="AN17" s="76">
        <f t="shared" si="2"/>
        <v>83786.28571428571</v>
      </c>
      <c r="AO17" s="76">
        <f>'Balance Volumetrico'!AO17</f>
        <v>58791</v>
      </c>
      <c r="AP17" s="128">
        <f t="shared" si="3"/>
        <v>0</v>
      </c>
      <c r="AQ17" s="128">
        <f t="shared" si="4"/>
        <v>-0.42515496784007262</v>
      </c>
    </row>
    <row r="18" spans="1:43" x14ac:dyDescent="0.2">
      <c r="A18" s="142">
        <f>'Balance Volumetrico'!A18</f>
        <v>20130908</v>
      </c>
      <c r="B18" s="76">
        <f>('Balance Volumetrico'!B18/'Balance Volumetrico'!$AK18)*$AM18</f>
        <v>7</v>
      </c>
      <c r="C18" s="76">
        <f>('Balance Volumetrico'!C18/'Balance Volumetrico'!$AK18)*$AM18</f>
        <v>3840</v>
      </c>
      <c r="D18" s="76">
        <f>('Balance Volumetrico'!D18/'Balance Volumetrico'!$AK18)*$AM18</f>
        <v>685</v>
      </c>
      <c r="E18" s="76">
        <f>('Balance Volumetrico'!E18/'Balance Volumetrico'!$AK18)*$AM18</f>
        <v>889</v>
      </c>
      <c r="F18" s="76">
        <f>('Balance Volumetrico'!F18/'Balance Volumetrico'!$AK18)*$AM18</f>
        <v>2288</v>
      </c>
      <c r="G18" s="76">
        <f>('Balance Volumetrico'!G18/'Balance Volumetrico'!$AK18)*$AM18</f>
        <v>6954</v>
      </c>
      <c r="H18" s="76">
        <f>('Balance Volumetrico'!H18/'Balance Volumetrico'!$AK18)*$AM18</f>
        <v>940.00000000000011</v>
      </c>
      <c r="I18" s="76">
        <f>('Balance Volumetrico'!I18/'Balance Volumetrico'!$AK18)*$AM18</f>
        <v>8432</v>
      </c>
      <c r="J18" s="76">
        <f>('Balance Volumetrico'!J18/'Balance Volumetrico'!$AK18)*$AM18</f>
        <v>208</v>
      </c>
      <c r="K18" s="76">
        <f>('Balance Volumetrico'!K18/'Balance Volumetrico'!$AK18)*$AM18</f>
        <v>11191</v>
      </c>
      <c r="L18" s="76">
        <f>('Balance Volumetrico'!L18/'Balance Volumetrico'!$AK18)*$AM18</f>
        <v>100</v>
      </c>
      <c r="M18" s="76">
        <f>('Balance Volumetrico'!M18/'Balance Volumetrico'!$AK18)*$AM18</f>
        <v>119.00000000000001</v>
      </c>
      <c r="N18" s="76">
        <f>('Balance Volumetrico'!N18/'Balance Volumetrico'!$AK18)*$AM18</f>
        <v>8255</v>
      </c>
      <c r="O18" s="76">
        <f>('Balance Volumetrico'!O18/'Balance Volumetrico'!$AK18)*$AM18</f>
        <v>5745</v>
      </c>
      <c r="P18" s="76">
        <f>('Balance Volumetrico'!P18/'Balance Volumetrico'!$AK18)*$AM18</f>
        <v>1857.0000000000002</v>
      </c>
      <c r="Q18" s="76">
        <f>('Balance Volumetrico'!Q18/'Balance Volumetrico'!$AK18)*$AM18</f>
        <v>62.000000000000007</v>
      </c>
      <c r="R18" s="76">
        <f>('Balance Volumetrico'!R18/'Balance Volumetrico'!$AK18)*$AM18</f>
        <v>0</v>
      </c>
      <c r="S18" s="76">
        <f>('Balance Volumetrico'!S18/'Balance Volumetrico'!$AK18)*$AM18</f>
        <v>5269</v>
      </c>
      <c r="T18" s="76">
        <f>('Balance Volumetrico'!T18/'Balance Volumetrico'!$AK18)*$AM18</f>
        <v>180</v>
      </c>
      <c r="U18" s="76">
        <f>('Balance Volumetrico'!U18/'Balance Volumetrico'!$AK18)*$AM18</f>
        <v>0</v>
      </c>
      <c r="V18" s="76">
        <f>('Balance Volumetrico'!V18/'Balance Volumetrico'!$AK18)*$AM18</f>
        <v>0</v>
      </c>
      <c r="W18" s="76">
        <f>('Balance Volumetrico'!W18/'Balance Volumetrico'!$AK18)*$AM18</f>
        <v>0</v>
      </c>
      <c r="X18" s="76">
        <f>('Balance Volumetrico'!X18/'Balance Volumetrico'!$AK18)*$AM18</f>
        <v>0</v>
      </c>
      <c r="Y18" s="76">
        <f>('Balance Volumetrico'!Y18/'Balance Volumetrico'!$AK18)*$AM18</f>
        <v>0</v>
      </c>
      <c r="Z18" s="76">
        <f>('Balance Volumetrico'!Z18/'Balance Volumetrico'!$AK18)*$AM18</f>
        <v>0</v>
      </c>
      <c r="AA18" s="76">
        <f>('Balance Volumetrico'!AA18/'Balance Volumetrico'!$AK18)*$AM18</f>
        <v>0</v>
      </c>
      <c r="AB18" s="76">
        <f>('Balance Volumetrico'!AB18/'Balance Volumetrico'!$AK18)*$AM18</f>
        <v>0</v>
      </c>
      <c r="AC18" s="76">
        <f>('Balance Volumetrico'!AC18/'Balance Volumetrico'!$AK18)*$AM18</f>
        <v>0</v>
      </c>
      <c r="AD18" s="76">
        <f>('Balance Volumetrico'!AD18/'Balance Volumetrico'!$AK18)*$AM18</f>
        <v>0</v>
      </c>
      <c r="AE18" s="76">
        <f>('Balance Volumetrico'!AE18/'Balance Volumetrico'!$AK18)*$AM18</f>
        <v>0</v>
      </c>
      <c r="AF18" s="76">
        <f>('Balance Volumetrico'!AF18/'Balance Volumetrico'!$AK18)*$AM18</f>
        <v>0</v>
      </c>
      <c r="AG18" s="76">
        <f>('Balance Volumetrico'!AG18/'Balance Volumetrico'!$AK18)*$AM18</f>
        <v>0</v>
      </c>
      <c r="AH18" s="76">
        <f>('Balance Volumetrico'!AH18/'Balance Volumetrico'!$AK18)*$AM18</f>
        <v>0</v>
      </c>
      <c r="AI18" s="76">
        <f>('Balance Volumetrico'!AI18/'Balance Volumetrico'!$AK18)*$AM18</f>
        <v>0</v>
      </c>
      <c r="AJ18" s="76">
        <f>('Balance Volumetrico'!AJ18/'Balance Volumetrico'!$AK18)*$AM18</f>
        <v>0</v>
      </c>
      <c r="AK18" s="76">
        <f t="shared" si="1"/>
        <v>57021</v>
      </c>
      <c r="AL18" s="76">
        <f t="shared" ref="AL18:AL24" si="5">AVERAGE($AK$18:$AK$24)</f>
        <v>83174.28571428571</v>
      </c>
      <c r="AM18" s="76">
        <f>'Balance Volumetrico'!AM18</f>
        <v>57021</v>
      </c>
      <c r="AN18" s="76">
        <f>AVERAGE($AM$18:$AM$24)</f>
        <v>83174.28571428571</v>
      </c>
      <c r="AO18" s="76">
        <f>'Balance Volumetrico'!AO18</f>
        <v>57021</v>
      </c>
      <c r="AP18" s="128">
        <f t="shared" si="3"/>
        <v>0</v>
      </c>
      <c r="AQ18" s="128">
        <f t="shared" si="4"/>
        <v>-0.45866059371609952</v>
      </c>
    </row>
    <row r="19" spans="1:43" x14ac:dyDescent="0.2">
      <c r="A19" s="142">
        <f>'Balance Volumetrico'!A19</f>
        <v>20130909</v>
      </c>
      <c r="B19" s="76">
        <f>('Balance Volumetrico'!B19/'Balance Volumetrico'!$AK19)*$AM19</f>
        <v>87</v>
      </c>
      <c r="C19" s="76">
        <f>('Balance Volumetrico'!C19/'Balance Volumetrico'!$AK19)*$AM19</f>
        <v>5984</v>
      </c>
      <c r="D19" s="76">
        <f>('Balance Volumetrico'!D19/'Balance Volumetrico'!$AK19)*$AM19</f>
        <v>1276</v>
      </c>
      <c r="E19" s="76">
        <f>('Balance Volumetrico'!E19/'Balance Volumetrico'!$AK19)*$AM19</f>
        <v>2733</v>
      </c>
      <c r="F19" s="76">
        <f>('Balance Volumetrico'!F19/'Balance Volumetrico'!$AK19)*$AM19</f>
        <v>4403</v>
      </c>
      <c r="G19" s="76">
        <f>('Balance Volumetrico'!G19/'Balance Volumetrico'!$AK19)*$AM19</f>
        <v>11456</v>
      </c>
      <c r="H19" s="76">
        <f>('Balance Volumetrico'!H19/'Balance Volumetrico'!$AK19)*$AM19</f>
        <v>863.99999999999989</v>
      </c>
      <c r="I19" s="76">
        <f>('Balance Volumetrico'!I19/'Balance Volumetrico'!$AK19)*$AM19</f>
        <v>8256</v>
      </c>
      <c r="J19" s="76">
        <f>('Balance Volumetrico'!J19/'Balance Volumetrico'!$AK19)*$AM19</f>
        <v>1861.0000000000002</v>
      </c>
      <c r="K19" s="76">
        <f>('Balance Volumetrico'!K19/'Balance Volumetrico'!$AK19)*$AM19</f>
        <v>26565</v>
      </c>
      <c r="L19" s="76">
        <f>('Balance Volumetrico'!L19/'Balance Volumetrico'!$AK19)*$AM19</f>
        <v>1782</v>
      </c>
      <c r="M19" s="76">
        <f>('Balance Volumetrico'!M19/'Balance Volumetrico'!$AK19)*$AM19</f>
        <v>402</v>
      </c>
      <c r="N19" s="76">
        <f>('Balance Volumetrico'!N19/'Balance Volumetrico'!$AK19)*$AM19</f>
        <v>8725</v>
      </c>
      <c r="O19" s="76">
        <f>('Balance Volumetrico'!O19/'Balance Volumetrico'!$AK19)*$AM19</f>
        <v>5729</v>
      </c>
      <c r="P19" s="76">
        <f>('Balance Volumetrico'!P19/'Balance Volumetrico'!$AK19)*$AM19</f>
        <v>2840</v>
      </c>
      <c r="Q19" s="76">
        <f>('Balance Volumetrico'!Q19/'Balance Volumetrico'!$AK19)*$AM19</f>
        <v>336</v>
      </c>
      <c r="R19" s="76">
        <f>('Balance Volumetrico'!R19/'Balance Volumetrico'!$AK19)*$AM19</f>
        <v>345</v>
      </c>
      <c r="S19" s="76">
        <f>('Balance Volumetrico'!S19/'Balance Volumetrico'!$AK19)*$AM19</f>
        <v>4872</v>
      </c>
      <c r="T19" s="76">
        <f>('Balance Volumetrico'!T19/'Balance Volumetrico'!$AK19)*$AM19</f>
        <v>7068</v>
      </c>
      <c r="U19" s="76">
        <f>('Balance Volumetrico'!U19/'Balance Volumetrico'!$AK19)*$AM19</f>
        <v>0</v>
      </c>
      <c r="V19" s="76">
        <f>('Balance Volumetrico'!V19/'Balance Volumetrico'!$AK19)*$AM19</f>
        <v>0</v>
      </c>
      <c r="W19" s="76">
        <f>('Balance Volumetrico'!W19/'Balance Volumetrico'!$AK19)*$AM19</f>
        <v>0</v>
      </c>
      <c r="X19" s="76">
        <f>('Balance Volumetrico'!X19/'Balance Volumetrico'!$AK19)*$AM19</f>
        <v>0</v>
      </c>
      <c r="Y19" s="76">
        <f>('Balance Volumetrico'!Y19/'Balance Volumetrico'!$AK19)*$AM19</f>
        <v>0</v>
      </c>
      <c r="Z19" s="76">
        <f>('Balance Volumetrico'!Z19/'Balance Volumetrico'!$AK19)*$AM19</f>
        <v>0</v>
      </c>
      <c r="AA19" s="76">
        <f>('Balance Volumetrico'!AA19/'Balance Volumetrico'!$AK19)*$AM19</f>
        <v>0</v>
      </c>
      <c r="AB19" s="76">
        <f>('Balance Volumetrico'!AB19/'Balance Volumetrico'!$AK19)*$AM19</f>
        <v>0</v>
      </c>
      <c r="AC19" s="76">
        <f>('Balance Volumetrico'!AC19/'Balance Volumetrico'!$AK19)*$AM19</f>
        <v>0</v>
      </c>
      <c r="AD19" s="76">
        <f>('Balance Volumetrico'!AD19/'Balance Volumetrico'!$AK19)*$AM19</f>
        <v>0</v>
      </c>
      <c r="AE19" s="76">
        <f>('Balance Volumetrico'!AE19/'Balance Volumetrico'!$AK19)*$AM19</f>
        <v>0</v>
      </c>
      <c r="AF19" s="76">
        <f>('Balance Volumetrico'!AF19/'Balance Volumetrico'!$AK19)*$AM19</f>
        <v>0</v>
      </c>
      <c r="AG19" s="76">
        <f>('Balance Volumetrico'!AG19/'Balance Volumetrico'!$AK19)*$AM19</f>
        <v>0</v>
      </c>
      <c r="AH19" s="76">
        <f>('Balance Volumetrico'!AH19/'Balance Volumetrico'!$AK19)*$AM19</f>
        <v>0</v>
      </c>
      <c r="AI19" s="76">
        <f>('Balance Volumetrico'!AI19/'Balance Volumetrico'!$AK19)*$AM19</f>
        <v>0</v>
      </c>
      <c r="AJ19" s="76">
        <f>('Balance Volumetrico'!AJ19/'Balance Volumetrico'!$AK19)*$AM19</f>
        <v>0</v>
      </c>
      <c r="AK19" s="76">
        <f t="shared" si="1"/>
        <v>95584</v>
      </c>
      <c r="AL19" s="76">
        <f t="shared" si="5"/>
        <v>83174.28571428571</v>
      </c>
      <c r="AM19" s="76">
        <f>'Balance Volumetrico'!AM19</f>
        <v>95584</v>
      </c>
      <c r="AN19" s="76">
        <f t="shared" ref="AN19:AN24" si="6">AVERAGE($AM$18:$AM$24)</f>
        <v>83174.28571428571</v>
      </c>
      <c r="AO19" s="76">
        <f>'Balance Volumetrico'!AO19</f>
        <v>95584</v>
      </c>
      <c r="AP19" s="128">
        <f t="shared" si="3"/>
        <v>0</v>
      </c>
      <c r="AQ19" s="128">
        <f t="shared" si="4"/>
        <v>0.1298304557845904</v>
      </c>
    </row>
    <row r="20" spans="1:43" x14ac:dyDescent="0.2">
      <c r="A20" s="142">
        <f>'Balance Volumetrico'!A20</f>
        <v>20130910</v>
      </c>
      <c r="B20" s="76">
        <f>('Balance Volumetrico'!B20/'Balance Volumetrico'!$AK20)*$AM20</f>
        <v>85</v>
      </c>
      <c r="C20" s="76">
        <f>('Balance Volumetrico'!C20/'Balance Volumetrico'!$AK20)*$AM20</f>
        <v>4883</v>
      </c>
      <c r="D20" s="76">
        <f>('Balance Volumetrico'!D20/'Balance Volumetrico'!$AK20)*$AM20</f>
        <v>1381</v>
      </c>
      <c r="E20" s="76">
        <f>('Balance Volumetrico'!E20/'Balance Volumetrico'!$AK20)*$AM20</f>
        <v>3340</v>
      </c>
      <c r="F20" s="76">
        <f>('Balance Volumetrico'!F20/'Balance Volumetrico'!$AK20)*$AM20</f>
        <v>4387</v>
      </c>
      <c r="G20" s="76">
        <f>('Balance Volumetrico'!G20/'Balance Volumetrico'!$AK20)*$AM20</f>
        <v>9739</v>
      </c>
      <c r="H20" s="76">
        <f>('Balance Volumetrico'!H20/'Balance Volumetrico'!$AK20)*$AM20</f>
        <v>946</v>
      </c>
      <c r="I20" s="76">
        <f>('Balance Volumetrico'!I20/'Balance Volumetrico'!$AK20)*$AM20</f>
        <v>8256</v>
      </c>
      <c r="J20" s="76">
        <f>('Balance Volumetrico'!J20/'Balance Volumetrico'!$AK20)*$AM20</f>
        <v>1586</v>
      </c>
      <c r="K20" s="76">
        <f>('Balance Volumetrico'!K20/'Balance Volumetrico'!$AK20)*$AM20</f>
        <v>26352</v>
      </c>
      <c r="L20" s="76">
        <f>('Balance Volumetrico'!L20/'Balance Volumetrico'!$AK20)*$AM20</f>
        <v>1739</v>
      </c>
      <c r="M20" s="76">
        <f>('Balance Volumetrico'!M20/'Balance Volumetrico'!$AK20)*$AM20</f>
        <v>431</v>
      </c>
      <c r="N20" s="76">
        <f>('Balance Volumetrico'!N20/'Balance Volumetrico'!$AK20)*$AM20</f>
        <v>7607.0000000000009</v>
      </c>
      <c r="O20" s="76">
        <f>('Balance Volumetrico'!O20/'Balance Volumetrico'!$AK20)*$AM20</f>
        <v>8771</v>
      </c>
      <c r="P20" s="76">
        <f>('Balance Volumetrico'!P20/'Balance Volumetrico'!$AK20)*$AM20</f>
        <v>2778</v>
      </c>
      <c r="Q20" s="76">
        <f>('Balance Volumetrico'!Q20/'Balance Volumetrico'!$AK20)*$AM20</f>
        <v>361</v>
      </c>
      <c r="R20" s="76">
        <f>('Balance Volumetrico'!R20/'Balance Volumetrico'!$AK20)*$AM20</f>
        <v>1771</v>
      </c>
      <c r="S20" s="76">
        <f>('Balance Volumetrico'!S20/'Balance Volumetrico'!$AK20)*$AM20</f>
        <v>5416</v>
      </c>
      <c r="T20" s="76">
        <f>('Balance Volumetrico'!T20/'Balance Volumetrico'!$AK20)*$AM20</f>
        <v>7322</v>
      </c>
      <c r="U20" s="76">
        <f>('Balance Volumetrico'!U20/'Balance Volumetrico'!$AK20)*$AM20</f>
        <v>0</v>
      </c>
      <c r="V20" s="76">
        <f>('Balance Volumetrico'!V20/'Balance Volumetrico'!$AK20)*$AM20</f>
        <v>0</v>
      </c>
      <c r="W20" s="76">
        <f>('Balance Volumetrico'!W20/'Balance Volumetrico'!$AK20)*$AM20</f>
        <v>0</v>
      </c>
      <c r="X20" s="76">
        <f>('Balance Volumetrico'!X20/'Balance Volumetrico'!$AK20)*$AM20</f>
        <v>0</v>
      </c>
      <c r="Y20" s="76">
        <f>('Balance Volumetrico'!Y20/'Balance Volumetrico'!$AK20)*$AM20</f>
        <v>0</v>
      </c>
      <c r="Z20" s="76">
        <f>('Balance Volumetrico'!Z20/'Balance Volumetrico'!$AK20)*$AM20</f>
        <v>0</v>
      </c>
      <c r="AA20" s="76">
        <f>('Balance Volumetrico'!AA20/'Balance Volumetrico'!$AK20)*$AM20</f>
        <v>0</v>
      </c>
      <c r="AB20" s="76">
        <f>('Balance Volumetrico'!AB20/'Balance Volumetrico'!$AK20)*$AM20</f>
        <v>0</v>
      </c>
      <c r="AC20" s="76">
        <f>('Balance Volumetrico'!AC20/'Balance Volumetrico'!$AK20)*$AM20</f>
        <v>0</v>
      </c>
      <c r="AD20" s="76">
        <f>('Balance Volumetrico'!AD20/'Balance Volumetrico'!$AK20)*$AM20</f>
        <v>0</v>
      </c>
      <c r="AE20" s="76">
        <f>('Balance Volumetrico'!AE20/'Balance Volumetrico'!$AK20)*$AM20</f>
        <v>0</v>
      </c>
      <c r="AF20" s="76">
        <f>('Balance Volumetrico'!AF20/'Balance Volumetrico'!$AK20)*$AM20</f>
        <v>0</v>
      </c>
      <c r="AG20" s="76">
        <f>('Balance Volumetrico'!AG20/'Balance Volumetrico'!$AK20)*$AM20</f>
        <v>0</v>
      </c>
      <c r="AH20" s="76">
        <f>('Balance Volumetrico'!AH20/'Balance Volumetrico'!$AK20)*$AM20</f>
        <v>0</v>
      </c>
      <c r="AI20" s="76">
        <f>('Balance Volumetrico'!AI20/'Balance Volumetrico'!$AK20)*$AM20</f>
        <v>0</v>
      </c>
      <c r="AJ20" s="76">
        <f>('Balance Volumetrico'!AJ20/'Balance Volumetrico'!$AK20)*$AM20</f>
        <v>0</v>
      </c>
      <c r="AK20" s="76">
        <f t="shared" si="1"/>
        <v>97151</v>
      </c>
      <c r="AL20" s="76">
        <f t="shared" si="5"/>
        <v>83174.28571428571</v>
      </c>
      <c r="AM20" s="76">
        <f>'Balance Volumetrico'!AM20</f>
        <v>97151</v>
      </c>
      <c r="AN20" s="76">
        <f t="shared" si="6"/>
        <v>83174.28571428571</v>
      </c>
      <c r="AO20" s="76">
        <f>'Balance Volumetrico'!AO20</f>
        <v>97151</v>
      </c>
      <c r="AP20" s="128">
        <f t="shared" si="3"/>
        <v>0</v>
      </c>
      <c r="AQ20" s="128">
        <f t="shared" si="4"/>
        <v>0.14386588183049367</v>
      </c>
    </row>
    <row r="21" spans="1:43" x14ac:dyDescent="0.2">
      <c r="A21" s="142">
        <f>'Balance Volumetrico'!A21</f>
        <v>20130911</v>
      </c>
      <c r="B21" s="76">
        <f>('Balance Volumetrico'!B21/'Balance Volumetrico'!$AK21)*$AM21</f>
        <v>8</v>
      </c>
      <c r="C21" s="76">
        <f>('Balance Volumetrico'!C21/'Balance Volumetrico'!$AK21)*$AM21</f>
        <v>6709</v>
      </c>
      <c r="D21" s="76">
        <f>('Balance Volumetrico'!D21/'Balance Volumetrico'!$AK21)*$AM21</f>
        <v>1512</v>
      </c>
      <c r="E21" s="76">
        <f>('Balance Volumetrico'!E21/'Balance Volumetrico'!$AK21)*$AM21</f>
        <v>2703</v>
      </c>
      <c r="F21" s="76">
        <f>('Balance Volumetrico'!F21/'Balance Volumetrico'!$AK21)*$AM21</f>
        <v>4353</v>
      </c>
      <c r="G21" s="76">
        <f>('Balance Volumetrico'!G21/'Balance Volumetrico'!$AK21)*$AM21</f>
        <v>11464</v>
      </c>
      <c r="H21" s="76">
        <f>('Balance Volumetrico'!H21/'Balance Volumetrico'!$AK21)*$AM21</f>
        <v>854.00000000000011</v>
      </c>
      <c r="I21" s="76">
        <f>('Balance Volumetrico'!I21/'Balance Volumetrico'!$AK21)*$AM21</f>
        <v>8256</v>
      </c>
      <c r="J21" s="76">
        <f>('Balance Volumetrico'!J21/'Balance Volumetrico'!$AK21)*$AM21</f>
        <v>1814</v>
      </c>
      <c r="K21" s="76">
        <f>('Balance Volumetrico'!K21/'Balance Volumetrico'!$AK21)*$AM21</f>
        <v>26094</v>
      </c>
      <c r="L21" s="76">
        <f>('Balance Volumetrico'!L21/'Balance Volumetrico'!$AK21)*$AM21</f>
        <v>1565</v>
      </c>
      <c r="M21" s="76">
        <f>('Balance Volumetrico'!M21/'Balance Volumetrico'!$AK21)*$AM21</f>
        <v>562</v>
      </c>
      <c r="N21" s="76">
        <f>('Balance Volumetrico'!N21/'Balance Volumetrico'!$AK21)*$AM21</f>
        <v>8839</v>
      </c>
      <c r="O21" s="76">
        <f>('Balance Volumetrico'!O21/'Balance Volumetrico'!$AK21)*$AM21</f>
        <v>7981.0000000000009</v>
      </c>
      <c r="P21" s="76">
        <f>('Balance Volumetrico'!P21/'Balance Volumetrico'!$AK21)*$AM21</f>
        <v>3125</v>
      </c>
      <c r="Q21" s="76">
        <f>('Balance Volumetrico'!Q21/'Balance Volumetrico'!$AK21)*$AM21</f>
        <v>126</v>
      </c>
      <c r="R21" s="76">
        <f>('Balance Volumetrico'!R21/'Balance Volumetrico'!$AK21)*$AM21</f>
        <v>1718.9999999999998</v>
      </c>
      <c r="S21" s="76">
        <f>('Balance Volumetrico'!S21/'Balance Volumetrico'!$AK21)*$AM21</f>
        <v>5247</v>
      </c>
      <c r="T21" s="76">
        <f>('Balance Volumetrico'!T21/'Balance Volumetrico'!$AK21)*$AM21</f>
        <v>7108</v>
      </c>
      <c r="U21" s="76">
        <f>('Balance Volumetrico'!U21/'Balance Volumetrico'!$AK21)*$AM21</f>
        <v>0</v>
      </c>
      <c r="V21" s="76">
        <f>('Balance Volumetrico'!V21/'Balance Volumetrico'!$AK21)*$AM21</f>
        <v>0</v>
      </c>
      <c r="W21" s="76">
        <f>('Balance Volumetrico'!W21/'Balance Volumetrico'!$AK21)*$AM21</f>
        <v>0</v>
      </c>
      <c r="X21" s="76">
        <f>('Balance Volumetrico'!X21/'Balance Volumetrico'!$AK21)*$AM21</f>
        <v>0</v>
      </c>
      <c r="Y21" s="76">
        <f>('Balance Volumetrico'!Y21/'Balance Volumetrico'!$AK21)*$AM21</f>
        <v>0</v>
      </c>
      <c r="Z21" s="76">
        <f>('Balance Volumetrico'!Z21/'Balance Volumetrico'!$AK21)*$AM21</f>
        <v>0</v>
      </c>
      <c r="AA21" s="76">
        <f>('Balance Volumetrico'!AA21/'Balance Volumetrico'!$AK21)*$AM21</f>
        <v>0</v>
      </c>
      <c r="AB21" s="76">
        <f>('Balance Volumetrico'!AB21/'Balance Volumetrico'!$AK21)*$AM21</f>
        <v>0</v>
      </c>
      <c r="AC21" s="76">
        <f>('Balance Volumetrico'!AC21/'Balance Volumetrico'!$AK21)*$AM21</f>
        <v>0</v>
      </c>
      <c r="AD21" s="76">
        <f>('Balance Volumetrico'!AD21/'Balance Volumetrico'!$AK21)*$AM21</f>
        <v>0</v>
      </c>
      <c r="AE21" s="76">
        <f>('Balance Volumetrico'!AE21/'Balance Volumetrico'!$AK21)*$AM21</f>
        <v>0</v>
      </c>
      <c r="AF21" s="76">
        <f>('Balance Volumetrico'!AF21/'Balance Volumetrico'!$AK21)*$AM21</f>
        <v>0</v>
      </c>
      <c r="AG21" s="76">
        <f>('Balance Volumetrico'!AG21/'Balance Volumetrico'!$AK21)*$AM21</f>
        <v>0</v>
      </c>
      <c r="AH21" s="76">
        <f>('Balance Volumetrico'!AH21/'Balance Volumetrico'!$AK21)*$AM21</f>
        <v>0</v>
      </c>
      <c r="AI21" s="76">
        <f>('Balance Volumetrico'!AI21/'Balance Volumetrico'!$AK21)*$AM21</f>
        <v>0</v>
      </c>
      <c r="AJ21" s="76">
        <f>('Balance Volumetrico'!AJ21/'Balance Volumetrico'!$AK21)*$AM21</f>
        <v>0</v>
      </c>
      <c r="AK21" s="76">
        <f t="shared" si="1"/>
        <v>100039</v>
      </c>
      <c r="AL21" s="76">
        <f t="shared" si="5"/>
        <v>83174.28571428571</v>
      </c>
      <c r="AM21" s="76">
        <f>'Balance Volumetrico'!AM21</f>
        <v>100039</v>
      </c>
      <c r="AN21" s="76">
        <f t="shared" si="6"/>
        <v>83174.28571428571</v>
      </c>
      <c r="AO21" s="76">
        <f>'Balance Volumetrico'!AO21</f>
        <v>100039</v>
      </c>
      <c r="AP21" s="128">
        <f t="shared" si="3"/>
        <v>0</v>
      </c>
      <c r="AQ21" s="128">
        <f t="shared" si="4"/>
        <v>0.16858139611265896</v>
      </c>
    </row>
    <row r="22" spans="1:43" x14ac:dyDescent="0.2">
      <c r="A22" s="142">
        <f>'Balance Volumetrico'!A22</f>
        <v>20130912</v>
      </c>
      <c r="B22" s="76">
        <f>('Balance Volumetrico'!B22/'Balance Volumetrico'!$AK22)*$AM22</f>
        <v>94</v>
      </c>
      <c r="C22" s="76">
        <f>('Balance Volumetrico'!C22/'Balance Volumetrico'!$AK22)*$AM22</f>
        <v>5724</v>
      </c>
      <c r="D22" s="76">
        <f>('Balance Volumetrico'!D22/'Balance Volumetrico'!$AK22)*$AM22</f>
        <v>1139</v>
      </c>
      <c r="E22" s="76">
        <f>('Balance Volumetrico'!E22/'Balance Volumetrico'!$AK22)*$AM22</f>
        <v>3700.0000000000005</v>
      </c>
      <c r="F22" s="76">
        <f>('Balance Volumetrico'!F22/'Balance Volumetrico'!$AK22)*$AM22</f>
        <v>4372</v>
      </c>
      <c r="G22" s="76">
        <f>('Balance Volumetrico'!G22/'Balance Volumetrico'!$AK22)*$AM22</f>
        <v>9561</v>
      </c>
      <c r="H22" s="76">
        <f>('Balance Volumetrico'!H22/'Balance Volumetrico'!$AK22)*$AM22</f>
        <v>1059</v>
      </c>
      <c r="I22" s="76">
        <f>('Balance Volumetrico'!I22/'Balance Volumetrico'!$AK22)*$AM22</f>
        <v>8256</v>
      </c>
      <c r="J22" s="76">
        <f>('Balance Volumetrico'!J22/'Balance Volumetrico'!$AK22)*$AM22</f>
        <v>1593.0000000000002</v>
      </c>
      <c r="K22" s="76">
        <f>('Balance Volumetrico'!K22/'Balance Volumetrico'!$AK22)*$AM22</f>
        <v>20437</v>
      </c>
      <c r="L22" s="76">
        <f>('Balance Volumetrico'!L22/'Balance Volumetrico'!$AK22)*$AM22</f>
        <v>1308</v>
      </c>
      <c r="M22" s="76">
        <f>('Balance Volumetrico'!M22/'Balance Volumetrico'!$AK22)*$AM22</f>
        <v>753</v>
      </c>
      <c r="N22" s="76">
        <f>('Balance Volumetrico'!N22/'Balance Volumetrico'!$AK22)*$AM22</f>
        <v>8244</v>
      </c>
      <c r="O22" s="76">
        <f>('Balance Volumetrico'!O22/'Balance Volumetrico'!$AK22)*$AM22</f>
        <v>8963</v>
      </c>
      <c r="P22" s="76">
        <f>('Balance Volumetrico'!P22/'Balance Volumetrico'!$AK22)*$AM22</f>
        <v>3113.9999999999995</v>
      </c>
      <c r="Q22" s="76">
        <f>('Balance Volumetrico'!Q22/'Balance Volumetrico'!$AK22)*$AM22</f>
        <v>470</v>
      </c>
      <c r="R22" s="76">
        <f>('Balance Volumetrico'!R22/'Balance Volumetrico'!$AK22)*$AM22</f>
        <v>1770</v>
      </c>
      <c r="S22" s="76">
        <f>('Balance Volumetrico'!S22/'Balance Volumetrico'!$AK22)*$AM22</f>
        <v>6221</v>
      </c>
      <c r="T22" s="76">
        <f>('Balance Volumetrico'!T22/'Balance Volumetrico'!$AK22)*$AM22</f>
        <v>7370.0000000000009</v>
      </c>
      <c r="U22" s="76">
        <f>('Balance Volumetrico'!U22/'Balance Volumetrico'!$AK22)*$AM22</f>
        <v>0</v>
      </c>
      <c r="V22" s="76">
        <f>('Balance Volumetrico'!V22/'Balance Volumetrico'!$AK22)*$AM22</f>
        <v>0</v>
      </c>
      <c r="W22" s="76">
        <f>('Balance Volumetrico'!W22/'Balance Volumetrico'!$AK22)*$AM22</f>
        <v>0</v>
      </c>
      <c r="X22" s="76">
        <f>('Balance Volumetrico'!X22/'Balance Volumetrico'!$AK22)*$AM22</f>
        <v>0</v>
      </c>
      <c r="Y22" s="76">
        <f>('Balance Volumetrico'!Y22/'Balance Volumetrico'!$AK22)*$AM22</f>
        <v>0</v>
      </c>
      <c r="Z22" s="76">
        <f>('Balance Volumetrico'!Z22/'Balance Volumetrico'!$AK22)*$AM22</f>
        <v>0</v>
      </c>
      <c r="AA22" s="76">
        <f>('Balance Volumetrico'!AA22/'Balance Volumetrico'!$AK22)*$AM22</f>
        <v>0</v>
      </c>
      <c r="AB22" s="76">
        <f>('Balance Volumetrico'!AB22/'Balance Volumetrico'!$AK22)*$AM22</f>
        <v>0</v>
      </c>
      <c r="AC22" s="76">
        <f>('Balance Volumetrico'!AC22/'Balance Volumetrico'!$AK22)*$AM22</f>
        <v>0</v>
      </c>
      <c r="AD22" s="76">
        <f>('Balance Volumetrico'!AD22/'Balance Volumetrico'!$AK22)*$AM22</f>
        <v>0</v>
      </c>
      <c r="AE22" s="76">
        <f>('Balance Volumetrico'!AE22/'Balance Volumetrico'!$AK22)*$AM22</f>
        <v>0</v>
      </c>
      <c r="AF22" s="76">
        <f>('Balance Volumetrico'!AF22/'Balance Volumetrico'!$AK22)*$AM22</f>
        <v>0</v>
      </c>
      <c r="AG22" s="76">
        <f>('Balance Volumetrico'!AG22/'Balance Volumetrico'!$AK22)*$AM22</f>
        <v>0</v>
      </c>
      <c r="AH22" s="76">
        <f>('Balance Volumetrico'!AH22/'Balance Volumetrico'!$AK22)*$AM22</f>
        <v>0</v>
      </c>
      <c r="AI22" s="76">
        <f>('Balance Volumetrico'!AI22/'Balance Volumetrico'!$AK22)*$AM22</f>
        <v>0</v>
      </c>
      <c r="AJ22" s="76">
        <f>('Balance Volumetrico'!AJ22/'Balance Volumetrico'!$AK22)*$AM22</f>
        <v>0</v>
      </c>
      <c r="AK22" s="76">
        <f t="shared" si="1"/>
        <v>94148</v>
      </c>
      <c r="AL22" s="76">
        <f t="shared" si="5"/>
        <v>83174.28571428571</v>
      </c>
      <c r="AM22" s="76">
        <f>'Balance Volumetrico'!AM22</f>
        <v>94148</v>
      </c>
      <c r="AN22" s="76">
        <f t="shared" si="6"/>
        <v>83174.28571428571</v>
      </c>
      <c r="AO22" s="76">
        <f>'Balance Volumetrico'!AO22</f>
        <v>94148</v>
      </c>
      <c r="AP22" s="128">
        <f t="shared" si="3"/>
        <v>0</v>
      </c>
      <c r="AQ22" s="128">
        <f t="shared" si="4"/>
        <v>0.1165581242906306</v>
      </c>
    </row>
    <row r="23" spans="1:43" x14ac:dyDescent="0.2">
      <c r="A23" s="142">
        <f>'Balance Volumetrico'!A23</f>
        <v>20130913</v>
      </c>
      <c r="B23" s="76">
        <f>('Balance Volumetrico'!B23/'Balance Volumetrico'!$AK23)*$AM23</f>
        <v>16</v>
      </c>
      <c r="C23" s="76">
        <f>('Balance Volumetrico'!C23/'Balance Volumetrico'!$AK23)*$AM23</f>
        <v>6240.9999999999991</v>
      </c>
      <c r="D23" s="76">
        <f>('Balance Volumetrico'!D23/'Balance Volumetrico'!$AK23)*$AM23</f>
        <v>623</v>
      </c>
      <c r="E23" s="76">
        <f>('Balance Volumetrico'!E23/'Balance Volumetrico'!$AK23)*$AM23</f>
        <v>1813</v>
      </c>
      <c r="F23" s="76">
        <f>('Balance Volumetrico'!F23/'Balance Volumetrico'!$AK23)*$AM23</f>
        <v>4330</v>
      </c>
      <c r="G23" s="76">
        <f>('Balance Volumetrico'!G23/'Balance Volumetrico'!$AK23)*$AM23</f>
        <v>10463</v>
      </c>
      <c r="H23" s="76">
        <f>('Balance Volumetrico'!H23/'Balance Volumetrico'!$AK23)*$AM23</f>
        <v>1184</v>
      </c>
      <c r="I23" s="76">
        <f>('Balance Volumetrico'!I23/'Balance Volumetrico'!$AK23)*$AM23</f>
        <v>8450</v>
      </c>
      <c r="J23" s="76">
        <f>('Balance Volumetrico'!J23/'Balance Volumetrico'!$AK23)*$AM23</f>
        <v>1928</v>
      </c>
      <c r="K23" s="76">
        <f>('Balance Volumetrico'!K23/'Balance Volumetrico'!$AK23)*$AM23</f>
        <v>22396</v>
      </c>
      <c r="L23" s="76">
        <f>('Balance Volumetrico'!L23/'Balance Volumetrico'!$AK23)*$AM23</f>
        <v>1749</v>
      </c>
      <c r="M23" s="76">
        <f>('Balance Volumetrico'!M23/'Balance Volumetrico'!$AK23)*$AM23</f>
        <v>802</v>
      </c>
      <c r="N23" s="76">
        <f>('Balance Volumetrico'!N23/'Balance Volumetrico'!$AK23)*$AM23</f>
        <v>8485</v>
      </c>
      <c r="O23" s="76">
        <f>('Balance Volumetrico'!O23/'Balance Volumetrico'!$AK23)*$AM23</f>
        <v>8153.0000000000009</v>
      </c>
      <c r="P23" s="76">
        <f>('Balance Volumetrico'!P23/'Balance Volumetrico'!$AK23)*$AM23</f>
        <v>1183</v>
      </c>
      <c r="Q23" s="76">
        <f>('Balance Volumetrico'!Q23/'Balance Volumetrico'!$AK23)*$AM23</f>
        <v>662</v>
      </c>
      <c r="R23" s="76">
        <f>('Balance Volumetrico'!R23/'Balance Volumetrico'!$AK23)*$AM23</f>
        <v>1692</v>
      </c>
      <c r="S23" s="76">
        <f>('Balance Volumetrico'!S23/'Balance Volumetrico'!$AK23)*$AM23</f>
        <v>6181</v>
      </c>
      <c r="T23" s="76">
        <f>('Balance Volumetrico'!T23/'Balance Volumetrico'!$AK23)*$AM23</f>
        <v>3052</v>
      </c>
      <c r="U23" s="76">
        <f>('Balance Volumetrico'!U23/'Balance Volumetrico'!$AK23)*$AM23</f>
        <v>0</v>
      </c>
      <c r="V23" s="76">
        <f>('Balance Volumetrico'!V23/'Balance Volumetrico'!$AK23)*$AM23</f>
        <v>0</v>
      </c>
      <c r="W23" s="76">
        <f>('Balance Volumetrico'!W23/'Balance Volumetrico'!$AK23)*$AM23</f>
        <v>0</v>
      </c>
      <c r="X23" s="76">
        <f>('Balance Volumetrico'!X23/'Balance Volumetrico'!$AK23)*$AM23</f>
        <v>0</v>
      </c>
      <c r="Y23" s="76">
        <f>('Balance Volumetrico'!Y23/'Balance Volumetrico'!$AK23)*$AM23</f>
        <v>0</v>
      </c>
      <c r="Z23" s="76">
        <f>('Balance Volumetrico'!Z23/'Balance Volumetrico'!$AK23)*$AM23</f>
        <v>0</v>
      </c>
      <c r="AA23" s="76">
        <f>('Balance Volumetrico'!AA23/'Balance Volumetrico'!$AK23)*$AM23</f>
        <v>0</v>
      </c>
      <c r="AB23" s="76">
        <f>('Balance Volumetrico'!AB23/'Balance Volumetrico'!$AK23)*$AM23</f>
        <v>0</v>
      </c>
      <c r="AC23" s="76">
        <f>('Balance Volumetrico'!AC23/'Balance Volumetrico'!$AK23)*$AM23</f>
        <v>0</v>
      </c>
      <c r="AD23" s="76">
        <f>('Balance Volumetrico'!AD23/'Balance Volumetrico'!$AK23)*$AM23</f>
        <v>0</v>
      </c>
      <c r="AE23" s="76">
        <f>('Balance Volumetrico'!AE23/'Balance Volumetrico'!$AK23)*$AM23</f>
        <v>0</v>
      </c>
      <c r="AF23" s="76">
        <f>('Balance Volumetrico'!AF23/'Balance Volumetrico'!$AK23)*$AM23</f>
        <v>0</v>
      </c>
      <c r="AG23" s="76">
        <f>('Balance Volumetrico'!AG23/'Balance Volumetrico'!$AK23)*$AM23</f>
        <v>0</v>
      </c>
      <c r="AH23" s="76">
        <f>('Balance Volumetrico'!AH23/'Balance Volumetrico'!$AK23)*$AM23</f>
        <v>0</v>
      </c>
      <c r="AI23" s="76">
        <f>('Balance Volumetrico'!AI23/'Balance Volumetrico'!$AK23)*$AM23</f>
        <v>0</v>
      </c>
      <c r="AJ23" s="76">
        <f>('Balance Volumetrico'!AJ23/'Balance Volumetrico'!$AK23)*$AM23</f>
        <v>0</v>
      </c>
      <c r="AK23" s="76">
        <f t="shared" si="1"/>
        <v>89403</v>
      </c>
      <c r="AL23" s="76">
        <f t="shared" si="5"/>
        <v>83174.28571428571</v>
      </c>
      <c r="AM23" s="76">
        <f>'Balance Volumetrico'!AM23</f>
        <v>89403</v>
      </c>
      <c r="AN23" s="76">
        <f t="shared" si="6"/>
        <v>83174.28571428571</v>
      </c>
      <c r="AO23" s="76">
        <f>'Balance Volumetrico'!AO23</f>
        <v>89403</v>
      </c>
      <c r="AP23" s="128">
        <f t="shared" si="3"/>
        <v>0</v>
      </c>
      <c r="AQ23" s="128">
        <f t="shared" si="4"/>
        <v>6.9670081381097843E-2</v>
      </c>
    </row>
    <row r="24" spans="1:43" x14ac:dyDescent="0.2">
      <c r="A24" s="142">
        <f>'Balance Volumetrico'!A24</f>
        <v>20130914</v>
      </c>
      <c r="B24" s="76">
        <f>('Balance Volumetrico'!B24/'Balance Volumetrico'!$AK24)*$AM24</f>
        <v>0</v>
      </c>
      <c r="C24" s="76">
        <f>('Balance Volumetrico'!C24/'Balance Volumetrico'!$AK24)*$AM24</f>
        <v>4659</v>
      </c>
      <c r="D24" s="76">
        <f>('Balance Volumetrico'!D24/'Balance Volumetrico'!$AK24)*$AM24</f>
        <v>0</v>
      </c>
      <c r="E24" s="76">
        <f>('Balance Volumetrico'!E24/'Balance Volumetrico'!$AK24)*$AM24</f>
        <v>539</v>
      </c>
      <c r="F24" s="76">
        <f>('Balance Volumetrico'!F24/'Balance Volumetrico'!$AK24)*$AM24</f>
        <v>952</v>
      </c>
      <c r="G24" s="76">
        <f>('Balance Volumetrico'!G24/'Balance Volumetrico'!$AK24)*$AM24</f>
        <v>6504.9999999999991</v>
      </c>
      <c r="H24" s="76">
        <f>('Balance Volumetrico'!H24/'Balance Volumetrico'!$AK24)*$AM24</f>
        <v>1077</v>
      </c>
      <c r="I24" s="76">
        <f>('Balance Volumetrico'!I24/'Balance Volumetrico'!$AK24)*$AM24</f>
        <v>8459</v>
      </c>
      <c r="J24" s="76">
        <f>('Balance Volumetrico'!J24/'Balance Volumetrico'!$AK24)*$AM24</f>
        <v>690</v>
      </c>
      <c r="K24" s="76">
        <f>('Balance Volumetrico'!K24/'Balance Volumetrico'!$AK24)*$AM24</f>
        <v>9808</v>
      </c>
      <c r="L24" s="76">
        <f>('Balance Volumetrico'!L24/'Balance Volumetrico'!$AK24)*$AM24</f>
        <v>110.00000000000001</v>
      </c>
      <c r="M24" s="76">
        <f>('Balance Volumetrico'!M24/'Balance Volumetrico'!$AK24)*$AM24</f>
        <v>19</v>
      </c>
      <c r="N24" s="76">
        <f>('Balance Volumetrico'!N24/'Balance Volumetrico'!$AK24)*$AM24</f>
        <v>7828.0000000000009</v>
      </c>
      <c r="O24" s="76">
        <f>('Balance Volumetrico'!O24/'Balance Volumetrico'!$AK24)*$AM24</f>
        <v>1081</v>
      </c>
      <c r="P24" s="76">
        <f>('Balance Volumetrico'!P24/'Balance Volumetrico'!$AK24)*$AM24</f>
        <v>0</v>
      </c>
      <c r="Q24" s="76">
        <f>('Balance Volumetrico'!Q24/'Balance Volumetrico'!$AK24)*$AM24</f>
        <v>139</v>
      </c>
      <c r="R24" s="76">
        <f>('Balance Volumetrico'!R24/'Balance Volumetrico'!$AK24)*$AM24</f>
        <v>552</v>
      </c>
      <c r="S24" s="76">
        <f>('Balance Volumetrico'!S24/'Balance Volumetrico'!$AK24)*$AM24</f>
        <v>5644</v>
      </c>
      <c r="T24" s="76">
        <f>('Balance Volumetrico'!T24/'Balance Volumetrico'!$AK24)*$AM24</f>
        <v>812</v>
      </c>
      <c r="U24" s="76">
        <f>('Balance Volumetrico'!U24/'Balance Volumetrico'!$AK24)*$AM24</f>
        <v>0</v>
      </c>
      <c r="V24" s="76">
        <f>('Balance Volumetrico'!V24/'Balance Volumetrico'!$AK24)*$AM24</f>
        <v>0</v>
      </c>
      <c r="W24" s="76">
        <f>('Balance Volumetrico'!W24/'Balance Volumetrico'!$AK24)*$AM24</f>
        <v>0</v>
      </c>
      <c r="X24" s="76">
        <f>('Balance Volumetrico'!X24/'Balance Volumetrico'!$AK24)*$AM24</f>
        <v>0</v>
      </c>
      <c r="Y24" s="76">
        <f>('Balance Volumetrico'!Y24/'Balance Volumetrico'!$AK24)*$AM24</f>
        <v>0</v>
      </c>
      <c r="Z24" s="76">
        <f>('Balance Volumetrico'!Z24/'Balance Volumetrico'!$AK24)*$AM24</f>
        <v>0</v>
      </c>
      <c r="AA24" s="76">
        <f>('Balance Volumetrico'!AA24/'Balance Volumetrico'!$AK24)*$AM24</f>
        <v>0</v>
      </c>
      <c r="AB24" s="76">
        <f>('Balance Volumetrico'!AB24/'Balance Volumetrico'!$AK24)*$AM24</f>
        <v>0</v>
      </c>
      <c r="AC24" s="76">
        <f>('Balance Volumetrico'!AC24/'Balance Volumetrico'!$AK24)*$AM24</f>
        <v>0</v>
      </c>
      <c r="AD24" s="76">
        <f>('Balance Volumetrico'!AD24/'Balance Volumetrico'!$AK24)*$AM24</f>
        <v>0</v>
      </c>
      <c r="AE24" s="76">
        <f>('Balance Volumetrico'!AE24/'Balance Volumetrico'!$AK24)*$AM24</f>
        <v>0</v>
      </c>
      <c r="AF24" s="76">
        <f>('Balance Volumetrico'!AF24/'Balance Volumetrico'!$AK24)*$AM24</f>
        <v>0</v>
      </c>
      <c r="AG24" s="76">
        <f>('Balance Volumetrico'!AG24/'Balance Volumetrico'!$AK24)*$AM24</f>
        <v>0</v>
      </c>
      <c r="AH24" s="76">
        <f>('Balance Volumetrico'!AH24/'Balance Volumetrico'!$AK24)*$AM24</f>
        <v>0</v>
      </c>
      <c r="AI24" s="76">
        <f>('Balance Volumetrico'!AI24/'Balance Volumetrico'!$AK24)*$AM24</f>
        <v>0</v>
      </c>
      <c r="AJ24" s="76">
        <f>('Balance Volumetrico'!AJ24/'Balance Volumetrico'!$AK24)*$AM24</f>
        <v>0</v>
      </c>
      <c r="AK24" s="76">
        <f t="shared" si="1"/>
        <v>48874</v>
      </c>
      <c r="AL24" s="76">
        <f t="shared" si="5"/>
        <v>83174.28571428571</v>
      </c>
      <c r="AM24" s="76">
        <f>'Balance Volumetrico'!AM24</f>
        <v>48874</v>
      </c>
      <c r="AN24" s="76">
        <f t="shared" si="6"/>
        <v>83174.28571428571</v>
      </c>
      <c r="AO24" s="76">
        <f>'Balance Volumetrico'!AO24</f>
        <v>48874</v>
      </c>
      <c r="AP24" s="128">
        <f t="shared" si="3"/>
        <v>0</v>
      </c>
      <c r="AQ24" s="128">
        <f t="shared" si="4"/>
        <v>-0.70181048644035093</v>
      </c>
    </row>
    <row r="25" spans="1:43" x14ac:dyDescent="0.2">
      <c r="A25" s="142">
        <f>'Balance Volumetrico'!A25</f>
        <v>20130915</v>
      </c>
      <c r="B25" s="76">
        <f>('Balance Volumetrico'!B25/'Balance Volumetrico'!$AK25)*$AM25</f>
        <v>0</v>
      </c>
      <c r="C25" s="76">
        <f>('Balance Volumetrico'!C25/'Balance Volumetrico'!$AK25)*$AM25</f>
        <v>2723</v>
      </c>
      <c r="D25" s="76">
        <f>('Balance Volumetrico'!D25/'Balance Volumetrico'!$AK25)*$AM25</f>
        <v>0</v>
      </c>
      <c r="E25" s="76">
        <f>('Balance Volumetrico'!E25/'Balance Volumetrico'!$AK25)*$AM25</f>
        <v>0</v>
      </c>
      <c r="F25" s="76">
        <f>('Balance Volumetrico'!F25/'Balance Volumetrico'!$AK25)*$AM25</f>
        <v>0</v>
      </c>
      <c r="G25" s="76">
        <f>('Balance Volumetrico'!G25/'Balance Volumetrico'!$AK25)*$AM25</f>
        <v>0</v>
      </c>
      <c r="H25" s="76">
        <f>('Balance Volumetrico'!H25/'Balance Volumetrico'!$AK25)*$AM25</f>
        <v>951</v>
      </c>
      <c r="I25" s="76">
        <f>('Balance Volumetrico'!I25/'Balance Volumetrico'!$AK25)*$AM25</f>
        <v>8492</v>
      </c>
      <c r="J25" s="76">
        <f>('Balance Volumetrico'!J25/'Balance Volumetrico'!$AK25)*$AM25</f>
        <v>0</v>
      </c>
      <c r="K25" s="76">
        <f>('Balance Volumetrico'!K25/'Balance Volumetrico'!$AK25)*$AM25</f>
        <v>8741</v>
      </c>
      <c r="L25" s="76">
        <f>('Balance Volumetrico'!L25/'Balance Volumetrico'!$AK25)*$AM25</f>
        <v>6</v>
      </c>
      <c r="M25" s="76">
        <f>('Balance Volumetrico'!M25/'Balance Volumetrico'!$AK25)*$AM25</f>
        <v>0</v>
      </c>
      <c r="N25" s="76">
        <f>('Balance Volumetrico'!N25/'Balance Volumetrico'!$AK25)*$AM25</f>
        <v>6897</v>
      </c>
      <c r="O25" s="76">
        <f>('Balance Volumetrico'!O25/'Balance Volumetrico'!$AK25)*$AM25</f>
        <v>105</v>
      </c>
      <c r="P25" s="76">
        <f>('Balance Volumetrico'!P25/'Balance Volumetrico'!$AK25)*$AM25</f>
        <v>0</v>
      </c>
      <c r="Q25" s="76">
        <f>('Balance Volumetrico'!Q25/'Balance Volumetrico'!$AK25)*$AM25</f>
        <v>7</v>
      </c>
      <c r="R25" s="76">
        <f>('Balance Volumetrico'!R25/'Balance Volumetrico'!$AK25)*$AM25</f>
        <v>0</v>
      </c>
      <c r="S25" s="76">
        <f>('Balance Volumetrico'!S25/'Balance Volumetrico'!$AK25)*$AM25</f>
        <v>6024</v>
      </c>
      <c r="T25" s="76">
        <f>('Balance Volumetrico'!T25/'Balance Volumetrico'!$AK25)*$AM25</f>
        <v>0</v>
      </c>
      <c r="U25" s="76">
        <f>('Balance Volumetrico'!U25/'Balance Volumetrico'!$AK25)*$AM25</f>
        <v>0</v>
      </c>
      <c r="V25" s="76">
        <f>('Balance Volumetrico'!V25/'Balance Volumetrico'!$AK25)*$AM25</f>
        <v>0</v>
      </c>
      <c r="W25" s="76">
        <f>('Balance Volumetrico'!W25/'Balance Volumetrico'!$AK25)*$AM25</f>
        <v>0</v>
      </c>
      <c r="X25" s="76">
        <f>('Balance Volumetrico'!X25/'Balance Volumetrico'!$AK25)*$AM25</f>
        <v>0</v>
      </c>
      <c r="Y25" s="76">
        <f>('Balance Volumetrico'!Y25/'Balance Volumetrico'!$AK25)*$AM25</f>
        <v>0</v>
      </c>
      <c r="Z25" s="76">
        <f>('Balance Volumetrico'!Z25/'Balance Volumetrico'!$AK25)*$AM25</f>
        <v>0</v>
      </c>
      <c r="AA25" s="76">
        <f>('Balance Volumetrico'!AA25/'Balance Volumetrico'!$AK25)*$AM25</f>
        <v>0</v>
      </c>
      <c r="AB25" s="76">
        <f>('Balance Volumetrico'!AB25/'Balance Volumetrico'!$AK25)*$AM25</f>
        <v>0</v>
      </c>
      <c r="AC25" s="76">
        <f>('Balance Volumetrico'!AC25/'Balance Volumetrico'!$AK25)*$AM25</f>
        <v>0</v>
      </c>
      <c r="AD25" s="76">
        <f>('Balance Volumetrico'!AD25/'Balance Volumetrico'!$AK25)*$AM25</f>
        <v>0</v>
      </c>
      <c r="AE25" s="76">
        <f>('Balance Volumetrico'!AE25/'Balance Volumetrico'!$AK25)*$AM25</f>
        <v>0</v>
      </c>
      <c r="AF25" s="76">
        <f>('Balance Volumetrico'!AF25/'Balance Volumetrico'!$AK25)*$AM25</f>
        <v>0</v>
      </c>
      <c r="AG25" s="76">
        <f>('Balance Volumetrico'!AG25/'Balance Volumetrico'!$AK25)*$AM25</f>
        <v>0</v>
      </c>
      <c r="AH25" s="76">
        <f>('Balance Volumetrico'!AH25/'Balance Volumetrico'!$AK25)*$AM25</f>
        <v>0</v>
      </c>
      <c r="AI25" s="76">
        <f>('Balance Volumetrico'!AI25/'Balance Volumetrico'!$AK25)*$AM25</f>
        <v>0</v>
      </c>
      <c r="AJ25" s="76">
        <f>('Balance Volumetrico'!AJ25/'Balance Volumetrico'!$AK25)*$AM25</f>
        <v>0</v>
      </c>
      <c r="AK25" s="76">
        <f t="shared" si="1"/>
        <v>33946</v>
      </c>
      <c r="AL25" s="76">
        <f>AVERAGE($AK$25:$AK$31)</f>
        <v>69416.428571428565</v>
      </c>
      <c r="AM25" s="76">
        <f>'Balance Volumetrico'!AM25</f>
        <v>33946</v>
      </c>
      <c r="AN25" s="76">
        <f t="shared" ref="AN25:AN31" si="7">AVERAGE($AM$25:$AM$31)</f>
        <v>69416.428571428565</v>
      </c>
      <c r="AO25" s="76">
        <f>'Balance Volumetrico'!AO25</f>
        <v>0</v>
      </c>
      <c r="AP25" s="128">
        <f t="shared" si="3"/>
        <v>0</v>
      </c>
      <c r="AQ25" s="128" t="e">
        <f t="shared" si="4"/>
        <v>#DIV/0!</v>
      </c>
    </row>
    <row r="26" spans="1:43" x14ac:dyDescent="0.2">
      <c r="A26" s="142">
        <f>'Balance Volumetrico'!A26</f>
        <v>20130916</v>
      </c>
      <c r="B26" s="76">
        <f>('Balance Volumetrico'!B26/'Balance Volumetrico'!$AK26)*$AM26</f>
        <v>0</v>
      </c>
      <c r="C26" s="76">
        <f>('Balance Volumetrico'!C26/'Balance Volumetrico'!$AK26)*$AM26</f>
        <v>526</v>
      </c>
      <c r="D26" s="76">
        <f>('Balance Volumetrico'!D26/'Balance Volumetrico'!$AK26)*$AM26</f>
        <v>666</v>
      </c>
      <c r="E26" s="76">
        <f>('Balance Volumetrico'!E26/'Balance Volumetrico'!$AK26)*$AM26</f>
        <v>620</v>
      </c>
      <c r="F26" s="76">
        <f>('Balance Volumetrico'!F26/'Balance Volumetrico'!$AK26)*$AM26</f>
        <v>650.99999999999989</v>
      </c>
      <c r="G26" s="76">
        <f>('Balance Volumetrico'!G26/'Balance Volumetrico'!$AK26)*$AM26</f>
        <v>1159</v>
      </c>
      <c r="H26" s="76">
        <f>('Balance Volumetrico'!H26/'Balance Volumetrico'!$AK26)*$AM26</f>
        <v>0</v>
      </c>
      <c r="I26" s="76">
        <f>('Balance Volumetrico'!I26/'Balance Volumetrico'!$AK26)*$AM26</f>
        <v>8582</v>
      </c>
      <c r="J26" s="76">
        <f>('Balance Volumetrico'!J26/'Balance Volumetrico'!$AK26)*$AM26</f>
        <v>275</v>
      </c>
      <c r="K26" s="76">
        <f>('Balance Volumetrico'!K26/'Balance Volumetrico'!$AK26)*$AM26</f>
        <v>12851</v>
      </c>
      <c r="L26" s="76">
        <f>('Balance Volumetrico'!L26/'Balance Volumetrico'!$AK26)*$AM26</f>
        <v>98</v>
      </c>
      <c r="M26" s="76">
        <f>('Balance Volumetrico'!M26/'Balance Volumetrico'!$AK26)*$AM26</f>
        <v>139</v>
      </c>
      <c r="N26" s="76">
        <f>('Balance Volumetrico'!N26/'Balance Volumetrico'!$AK26)*$AM26</f>
        <v>7494</v>
      </c>
      <c r="O26" s="76">
        <f>('Balance Volumetrico'!O26/'Balance Volumetrico'!$AK26)*$AM26</f>
        <v>1035</v>
      </c>
      <c r="P26" s="76">
        <f>('Balance Volumetrico'!P26/'Balance Volumetrico'!$AK26)*$AM26</f>
        <v>211.99999999999997</v>
      </c>
      <c r="Q26" s="76">
        <f>('Balance Volumetrico'!Q26/'Balance Volumetrico'!$AK26)*$AM26</f>
        <v>45</v>
      </c>
      <c r="R26" s="76">
        <f>('Balance Volumetrico'!R26/'Balance Volumetrico'!$AK26)*$AM26</f>
        <v>0</v>
      </c>
      <c r="S26" s="76">
        <f>('Balance Volumetrico'!S26/'Balance Volumetrico'!$AK26)*$AM26</f>
        <v>5997</v>
      </c>
      <c r="T26" s="76">
        <f>('Balance Volumetrico'!T26/'Balance Volumetrico'!$AK26)*$AM26</f>
        <v>506</v>
      </c>
      <c r="U26" s="76">
        <f>('Balance Volumetrico'!U26/'Balance Volumetrico'!$AK26)*$AM26</f>
        <v>0</v>
      </c>
      <c r="V26" s="76">
        <f>('Balance Volumetrico'!V26/'Balance Volumetrico'!$AK26)*$AM26</f>
        <v>0</v>
      </c>
      <c r="W26" s="76">
        <f>('Balance Volumetrico'!W26/'Balance Volumetrico'!$AK26)*$AM26</f>
        <v>0</v>
      </c>
      <c r="X26" s="76">
        <f>('Balance Volumetrico'!X26/'Balance Volumetrico'!$AK26)*$AM26</f>
        <v>0</v>
      </c>
      <c r="Y26" s="76">
        <f>('Balance Volumetrico'!Y26/'Balance Volumetrico'!$AK26)*$AM26</f>
        <v>0</v>
      </c>
      <c r="Z26" s="76">
        <f>('Balance Volumetrico'!Z26/'Balance Volumetrico'!$AK26)*$AM26</f>
        <v>0</v>
      </c>
      <c r="AA26" s="76">
        <f>('Balance Volumetrico'!AA26/'Balance Volumetrico'!$AK26)*$AM26</f>
        <v>0</v>
      </c>
      <c r="AB26" s="76">
        <f>('Balance Volumetrico'!AB26/'Balance Volumetrico'!$AK26)*$AM26</f>
        <v>0</v>
      </c>
      <c r="AC26" s="76">
        <f>('Balance Volumetrico'!AC26/'Balance Volumetrico'!$AK26)*$AM26</f>
        <v>0</v>
      </c>
      <c r="AD26" s="76">
        <f>('Balance Volumetrico'!AD26/'Balance Volumetrico'!$AK26)*$AM26</f>
        <v>0</v>
      </c>
      <c r="AE26" s="76">
        <f>('Balance Volumetrico'!AE26/'Balance Volumetrico'!$AK26)*$AM26</f>
        <v>0</v>
      </c>
      <c r="AF26" s="76">
        <f>('Balance Volumetrico'!AF26/'Balance Volumetrico'!$AK26)*$AM26</f>
        <v>0</v>
      </c>
      <c r="AG26" s="76">
        <f>('Balance Volumetrico'!AG26/'Balance Volumetrico'!$AK26)*$AM26</f>
        <v>0</v>
      </c>
      <c r="AH26" s="76">
        <f>('Balance Volumetrico'!AH26/'Balance Volumetrico'!$AK26)*$AM26</f>
        <v>0</v>
      </c>
      <c r="AI26" s="76">
        <f>('Balance Volumetrico'!AI26/'Balance Volumetrico'!$AK26)*$AM26</f>
        <v>0</v>
      </c>
      <c r="AJ26" s="76">
        <f>('Balance Volumetrico'!AJ26/'Balance Volumetrico'!$AK26)*$AM26</f>
        <v>0</v>
      </c>
      <c r="AK26" s="76">
        <f t="shared" si="1"/>
        <v>40856</v>
      </c>
      <c r="AL26" s="76">
        <f t="shared" ref="AL26:AL31" si="8">AVERAGE($AK$25:$AK$31)</f>
        <v>69416.428571428565</v>
      </c>
      <c r="AM26" s="76">
        <f>'Balance Volumetrico'!AM26</f>
        <v>40856</v>
      </c>
      <c r="AN26" s="76">
        <f t="shared" si="7"/>
        <v>69416.428571428565</v>
      </c>
      <c r="AO26" s="76">
        <f>'Balance Volumetrico'!AO26</f>
        <v>0</v>
      </c>
      <c r="AP26" s="128">
        <f t="shared" si="3"/>
        <v>0</v>
      </c>
      <c r="AQ26" s="128" t="e">
        <f t="shared" si="4"/>
        <v>#DIV/0!</v>
      </c>
    </row>
    <row r="27" spans="1:43" x14ac:dyDescent="0.2">
      <c r="A27" s="142">
        <f>'Balance Volumetrico'!A27</f>
        <v>20130917</v>
      </c>
      <c r="B27" s="76">
        <f>('Balance Volumetrico'!B27/'Balance Volumetrico'!$AK27)*$AM27</f>
        <v>92</v>
      </c>
      <c r="C27" s="76">
        <f>('Balance Volumetrico'!C27/'Balance Volumetrico'!$AK27)*$AM27</f>
        <v>4629</v>
      </c>
      <c r="D27" s="76">
        <f>('Balance Volumetrico'!D27/'Balance Volumetrico'!$AK27)*$AM27</f>
        <v>1314</v>
      </c>
      <c r="E27" s="76">
        <f>('Balance Volumetrico'!E27/'Balance Volumetrico'!$AK27)*$AM27</f>
        <v>3830</v>
      </c>
      <c r="F27" s="76">
        <f>('Balance Volumetrico'!F27/'Balance Volumetrico'!$AK27)*$AM27</f>
        <v>4369</v>
      </c>
      <c r="G27" s="76">
        <f>('Balance Volumetrico'!G27/'Balance Volumetrico'!$AK27)*$AM27</f>
        <v>9532</v>
      </c>
      <c r="H27" s="76">
        <f>('Balance Volumetrico'!H27/'Balance Volumetrico'!$AK27)*$AM27</f>
        <v>1110</v>
      </c>
      <c r="I27" s="76">
        <f>('Balance Volumetrico'!I27/'Balance Volumetrico'!$AK27)*$AM27</f>
        <v>8472</v>
      </c>
      <c r="J27" s="76">
        <f>('Balance Volumetrico'!J27/'Balance Volumetrico'!$AK27)*$AM27</f>
        <v>877</v>
      </c>
      <c r="K27" s="76">
        <f>('Balance Volumetrico'!K27/'Balance Volumetrico'!$AK27)*$AM27</f>
        <v>21613</v>
      </c>
      <c r="L27" s="76">
        <f>('Balance Volumetrico'!L27/'Balance Volumetrico'!$AK27)*$AM27</f>
        <v>1609</v>
      </c>
      <c r="M27" s="76">
        <f>('Balance Volumetrico'!M27/'Balance Volumetrico'!$AK27)*$AM27</f>
        <v>499</v>
      </c>
      <c r="N27" s="76">
        <f>('Balance Volumetrico'!N27/'Balance Volumetrico'!$AK27)*$AM27</f>
        <v>8050</v>
      </c>
      <c r="O27" s="76">
        <f>('Balance Volumetrico'!O27/'Balance Volumetrico'!$AK27)*$AM27</f>
        <v>6001</v>
      </c>
      <c r="P27" s="76">
        <f>('Balance Volumetrico'!P27/'Balance Volumetrico'!$AK27)*$AM27</f>
        <v>2306</v>
      </c>
      <c r="Q27" s="76">
        <f>('Balance Volumetrico'!Q27/'Balance Volumetrico'!$AK27)*$AM27</f>
        <v>407</v>
      </c>
      <c r="R27" s="76">
        <f>('Balance Volumetrico'!R27/'Balance Volumetrico'!$AK27)*$AM27</f>
        <v>121</v>
      </c>
      <c r="S27" s="76">
        <f>('Balance Volumetrico'!S27/'Balance Volumetrico'!$AK27)*$AM27</f>
        <v>5418</v>
      </c>
      <c r="T27" s="76">
        <f>('Balance Volumetrico'!T27/'Balance Volumetrico'!$AK27)*$AM27</f>
        <v>4966</v>
      </c>
      <c r="U27" s="76">
        <f>('Balance Volumetrico'!U27/'Balance Volumetrico'!$AK27)*$AM27</f>
        <v>0</v>
      </c>
      <c r="V27" s="76">
        <f>('Balance Volumetrico'!V27/'Balance Volumetrico'!$AK27)*$AM27</f>
        <v>0</v>
      </c>
      <c r="W27" s="76">
        <f>('Balance Volumetrico'!W27/'Balance Volumetrico'!$AK27)*$AM27</f>
        <v>0</v>
      </c>
      <c r="X27" s="76">
        <f>('Balance Volumetrico'!X27/'Balance Volumetrico'!$AK27)*$AM27</f>
        <v>0</v>
      </c>
      <c r="Y27" s="76">
        <f>('Balance Volumetrico'!Y27/'Balance Volumetrico'!$AK27)*$AM27</f>
        <v>0</v>
      </c>
      <c r="Z27" s="76">
        <f>('Balance Volumetrico'!Z27/'Balance Volumetrico'!$AK27)*$AM27</f>
        <v>0</v>
      </c>
      <c r="AA27" s="76">
        <f>('Balance Volumetrico'!AA27/'Balance Volumetrico'!$AK27)*$AM27</f>
        <v>0</v>
      </c>
      <c r="AB27" s="76">
        <f>('Balance Volumetrico'!AB27/'Balance Volumetrico'!$AK27)*$AM27</f>
        <v>0</v>
      </c>
      <c r="AC27" s="76">
        <f>('Balance Volumetrico'!AC27/'Balance Volumetrico'!$AK27)*$AM27</f>
        <v>0</v>
      </c>
      <c r="AD27" s="76">
        <f>('Balance Volumetrico'!AD27/'Balance Volumetrico'!$AK27)*$AM27</f>
        <v>0</v>
      </c>
      <c r="AE27" s="76">
        <f>('Balance Volumetrico'!AE27/'Balance Volumetrico'!$AK27)*$AM27</f>
        <v>0</v>
      </c>
      <c r="AF27" s="76">
        <f>('Balance Volumetrico'!AF27/'Balance Volumetrico'!$AK27)*$AM27</f>
        <v>0</v>
      </c>
      <c r="AG27" s="76">
        <f>('Balance Volumetrico'!AG27/'Balance Volumetrico'!$AK27)*$AM27</f>
        <v>0</v>
      </c>
      <c r="AH27" s="76">
        <f>('Balance Volumetrico'!AH27/'Balance Volumetrico'!$AK27)*$AM27</f>
        <v>0</v>
      </c>
      <c r="AI27" s="76">
        <f>('Balance Volumetrico'!AI27/'Balance Volumetrico'!$AK27)*$AM27</f>
        <v>0</v>
      </c>
      <c r="AJ27" s="76">
        <f>('Balance Volumetrico'!AJ27/'Balance Volumetrico'!$AK27)*$AM27</f>
        <v>0</v>
      </c>
      <c r="AK27" s="76">
        <f t="shared" si="1"/>
        <v>85215</v>
      </c>
      <c r="AL27" s="76">
        <f t="shared" si="8"/>
        <v>69416.428571428565</v>
      </c>
      <c r="AM27" s="76">
        <f>'Balance Volumetrico'!AM27</f>
        <v>85215</v>
      </c>
      <c r="AN27" s="76">
        <f t="shared" si="7"/>
        <v>69416.428571428565</v>
      </c>
      <c r="AO27" s="76">
        <f>'Balance Volumetrico'!AO27</f>
        <v>0</v>
      </c>
      <c r="AP27" s="128">
        <f t="shared" si="3"/>
        <v>0</v>
      </c>
      <c r="AQ27" s="128" t="e">
        <f t="shared" si="4"/>
        <v>#DIV/0!</v>
      </c>
    </row>
    <row r="28" spans="1:43" x14ac:dyDescent="0.2">
      <c r="A28" s="142">
        <f>'Balance Volumetrico'!A28</f>
        <v>20130918</v>
      </c>
      <c r="B28" s="76">
        <f>('Balance Volumetrico'!B28/'Balance Volumetrico'!$AK28)*$AM28</f>
        <v>4</v>
      </c>
      <c r="C28" s="76">
        <f>('Balance Volumetrico'!C28/'Balance Volumetrico'!$AK28)*$AM28</f>
        <v>6963</v>
      </c>
      <c r="D28" s="76">
        <f>('Balance Volumetrico'!D28/'Balance Volumetrico'!$AK28)*$AM28</f>
        <v>1102</v>
      </c>
      <c r="E28" s="76">
        <f>('Balance Volumetrico'!E28/'Balance Volumetrico'!$AK28)*$AM28</f>
        <v>3618</v>
      </c>
      <c r="F28" s="76">
        <f>('Balance Volumetrico'!F28/'Balance Volumetrico'!$AK28)*$AM28</f>
        <v>4364</v>
      </c>
      <c r="G28" s="76">
        <f>('Balance Volumetrico'!G28/'Balance Volumetrico'!$AK28)*$AM28</f>
        <v>8876</v>
      </c>
      <c r="H28" s="76">
        <f>('Balance Volumetrico'!H28/'Balance Volumetrico'!$AK28)*$AM28</f>
        <v>1094</v>
      </c>
      <c r="I28" s="76">
        <f>('Balance Volumetrico'!I28/'Balance Volumetrico'!$AK28)*$AM28</f>
        <v>8492</v>
      </c>
      <c r="J28" s="76">
        <f>('Balance Volumetrico'!J28/'Balance Volumetrico'!$AK28)*$AM28</f>
        <v>1063</v>
      </c>
      <c r="K28" s="76">
        <f>('Balance Volumetrico'!K28/'Balance Volumetrico'!$AK28)*$AM28</f>
        <v>22785</v>
      </c>
      <c r="L28" s="76">
        <f>('Balance Volumetrico'!L28/'Balance Volumetrico'!$AK28)*$AM28</f>
        <v>1698</v>
      </c>
      <c r="M28" s="76">
        <f>('Balance Volumetrico'!M28/'Balance Volumetrico'!$AK28)*$AM28</f>
        <v>449</v>
      </c>
      <c r="N28" s="76">
        <f>('Balance Volumetrico'!N28/'Balance Volumetrico'!$AK28)*$AM28</f>
        <v>4216</v>
      </c>
      <c r="O28" s="76">
        <f>('Balance Volumetrico'!O28/'Balance Volumetrico'!$AK28)*$AM28</f>
        <v>7927</v>
      </c>
      <c r="P28" s="76">
        <f>('Balance Volumetrico'!P28/'Balance Volumetrico'!$AK28)*$AM28</f>
        <v>2307</v>
      </c>
      <c r="Q28" s="76">
        <f>('Balance Volumetrico'!Q28/'Balance Volumetrico'!$AK28)*$AM28</f>
        <v>153</v>
      </c>
      <c r="R28" s="76">
        <f>('Balance Volumetrico'!R28/'Balance Volumetrico'!$AK28)*$AM28</f>
        <v>601</v>
      </c>
      <c r="S28" s="76">
        <f>('Balance Volumetrico'!S28/'Balance Volumetrico'!$AK28)*$AM28</f>
        <v>5405</v>
      </c>
      <c r="T28" s="76">
        <f>('Balance Volumetrico'!T28/'Balance Volumetrico'!$AK28)*$AM28</f>
        <v>7558</v>
      </c>
      <c r="U28" s="76">
        <f>('Balance Volumetrico'!U28/'Balance Volumetrico'!$AK28)*$AM28</f>
        <v>0</v>
      </c>
      <c r="V28" s="76">
        <f>('Balance Volumetrico'!V28/'Balance Volumetrico'!$AK28)*$AM28</f>
        <v>0</v>
      </c>
      <c r="W28" s="76">
        <f>('Balance Volumetrico'!W28/'Balance Volumetrico'!$AK28)*$AM28</f>
        <v>0</v>
      </c>
      <c r="X28" s="76">
        <f>('Balance Volumetrico'!X28/'Balance Volumetrico'!$AK28)*$AM28</f>
        <v>0</v>
      </c>
      <c r="Y28" s="76">
        <f>('Balance Volumetrico'!Y28/'Balance Volumetrico'!$AK28)*$AM28</f>
        <v>0</v>
      </c>
      <c r="Z28" s="76">
        <f>('Balance Volumetrico'!Z28/'Balance Volumetrico'!$AK28)*$AM28</f>
        <v>0</v>
      </c>
      <c r="AA28" s="76">
        <f>('Balance Volumetrico'!AA28/'Balance Volumetrico'!$AK28)*$AM28</f>
        <v>0</v>
      </c>
      <c r="AB28" s="76">
        <f>('Balance Volumetrico'!AB28/'Balance Volumetrico'!$AK28)*$AM28</f>
        <v>0</v>
      </c>
      <c r="AC28" s="76">
        <f>('Balance Volumetrico'!AC28/'Balance Volumetrico'!$AK28)*$AM28</f>
        <v>0</v>
      </c>
      <c r="AD28" s="76">
        <f>('Balance Volumetrico'!AD28/'Balance Volumetrico'!$AK28)*$AM28</f>
        <v>0</v>
      </c>
      <c r="AE28" s="76">
        <f>('Balance Volumetrico'!AE28/'Balance Volumetrico'!$AK28)*$AM28</f>
        <v>0</v>
      </c>
      <c r="AF28" s="76">
        <f>('Balance Volumetrico'!AF28/'Balance Volumetrico'!$AK28)*$AM28</f>
        <v>0</v>
      </c>
      <c r="AG28" s="76">
        <f>('Balance Volumetrico'!AG28/'Balance Volumetrico'!$AK28)*$AM28</f>
        <v>0</v>
      </c>
      <c r="AH28" s="76">
        <f>('Balance Volumetrico'!AH28/'Balance Volumetrico'!$AK28)*$AM28</f>
        <v>0</v>
      </c>
      <c r="AI28" s="76">
        <f>('Balance Volumetrico'!AI28/'Balance Volumetrico'!$AK28)*$AM28</f>
        <v>0</v>
      </c>
      <c r="AJ28" s="76">
        <f>('Balance Volumetrico'!AJ28/'Balance Volumetrico'!$AK28)*$AM28</f>
        <v>0</v>
      </c>
      <c r="AK28" s="76">
        <f t="shared" si="1"/>
        <v>88675</v>
      </c>
      <c r="AL28" s="76">
        <f t="shared" si="8"/>
        <v>69416.428571428565</v>
      </c>
      <c r="AM28" s="76">
        <f>'Balance Volumetrico'!AM28</f>
        <v>88675</v>
      </c>
      <c r="AN28" s="76">
        <f t="shared" si="7"/>
        <v>69416.428571428565</v>
      </c>
      <c r="AO28" s="76">
        <f>'Balance Volumetrico'!AO28</f>
        <v>0</v>
      </c>
      <c r="AP28" s="128">
        <f t="shared" si="3"/>
        <v>0</v>
      </c>
      <c r="AQ28" s="128" t="e">
        <f t="shared" si="4"/>
        <v>#DIV/0!</v>
      </c>
    </row>
    <row r="29" spans="1:43" x14ac:dyDescent="0.2">
      <c r="A29" s="142">
        <f>'Balance Volumetrico'!A29</f>
        <v>20130919</v>
      </c>
      <c r="B29" s="76">
        <f>('Balance Volumetrico'!B29/'Balance Volumetrico'!$AK29)*$AM29</f>
        <v>31</v>
      </c>
      <c r="C29" s="76">
        <f>('Balance Volumetrico'!C29/'Balance Volumetrico'!$AK29)*$AM29</f>
        <v>6243</v>
      </c>
      <c r="D29" s="76">
        <f>('Balance Volumetrico'!D29/'Balance Volumetrico'!$AK29)*$AM29</f>
        <v>1057</v>
      </c>
      <c r="E29" s="76">
        <f>('Balance Volumetrico'!E29/'Balance Volumetrico'!$AK29)*$AM29</f>
        <v>3251</v>
      </c>
      <c r="F29" s="76">
        <f>('Balance Volumetrico'!F29/'Balance Volumetrico'!$AK29)*$AM29</f>
        <v>4373</v>
      </c>
      <c r="G29" s="76">
        <f>('Balance Volumetrico'!G29/'Balance Volumetrico'!$AK29)*$AM29</f>
        <v>10543</v>
      </c>
      <c r="H29" s="76">
        <f>('Balance Volumetrico'!H29/'Balance Volumetrico'!$AK29)*$AM29</f>
        <v>835</v>
      </c>
      <c r="I29" s="76">
        <f>('Balance Volumetrico'!I29/'Balance Volumetrico'!$AK29)*$AM29</f>
        <v>7417</v>
      </c>
      <c r="J29" s="76">
        <f>('Balance Volumetrico'!J29/'Balance Volumetrico'!$AK29)*$AM29</f>
        <v>1808</v>
      </c>
      <c r="K29" s="76">
        <f>('Balance Volumetrico'!K29/'Balance Volumetrico'!$AK29)*$AM29</f>
        <v>23899</v>
      </c>
      <c r="L29" s="76">
        <f>('Balance Volumetrico'!L29/'Balance Volumetrico'!$AK29)*$AM29</f>
        <v>1487</v>
      </c>
      <c r="M29" s="76">
        <f>('Balance Volumetrico'!M29/'Balance Volumetrico'!$AK29)*$AM29</f>
        <v>431.00000000000006</v>
      </c>
      <c r="N29" s="76">
        <f>('Balance Volumetrico'!N29/'Balance Volumetrico'!$AK29)*$AM29</f>
        <v>7671.9999999999991</v>
      </c>
      <c r="O29" s="76">
        <f>('Balance Volumetrico'!O29/'Balance Volumetrico'!$AK29)*$AM29</f>
        <v>7108</v>
      </c>
      <c r="P29" s="76">
        <f>('Balance Volumetrico'!P29/'Balance Volumetrico'!$AK29)*$AM29</f>
        <v>2649</v>
      </c>
      <c r="Q29" s="76">
        <f>('Balance Volumetrico'!Q29/'Balance Volumetrico'!$AK29)*$AM29</f>
        <v>173</v>
      </c>
      <c r="R29" s="76">
        <f>('Balance Volumetrico'!R29/'Balance Volumetrico'!$AK29)*$AM29</f>
        <v>796.99999999999989</v>
      </c>
      <c r="S29" s="76">
        <f>('Balance Volumetrico'!S29/'Balance Volumetrico'!$AK29)*$AM29</f>
        <v>5748</v>
      </c>
      <c r="T29" s="76">
        <f>('Balance Volumetrico'!T29/'Balance Volumetrico'!$AK29)*$AM29</f>
        <v>7138</v>
      </c>
      <c r="U29" s="76">
        <f>('Balance Volumetrico'!U29/'Balance Volumetrico'!$AK29)*$AM29</f>
        <v>0</v>
      </c>
      <c r="V29" s="76">
        <f>('Balance Volumetrico'!V29/'Balance Volumetrico'!$AK29)*$AM29</f>
        <v>0</v>
      </c>
      <c r="W29" s="76">
        <f>('Balance Volumetrico'!W29/'Balance Volumetrico'!$AK29)*$AM29</f>
        <v>0</v>
      </c>
      <c r="X29" s="76">
        <f>('Balance Volumetrico'!X29/'Balance Volumetrico'!$AK29)*$AM29</f>
        <v>0</v>
      </c>
      <c r="Y29" s="76">
        <f>('Balance Volumetrico'!Y29/'Balance Volumetrico'!$AK29)*$AM29</f>
        <v>0</v>
      </c>
      <c r="Z29" s="76">
        <f>('Balance Volumetrico'!Z29/'Balance Volumetrico'!$AK29)*$AM29</f>
        <v>0</v>
      </c>
      <c r="AA29" s="76">
        <f>('Balance Volumetrico'!AA29/'Balance Volumetrico'!$AK29)*$AM29</f>
        <v>0</v>
      </c>
      <c r="AB29" s="76">
        <f>('Balance Volumetrico'!AB29/'Balance Volumetrico'!$AK29)*$AM29</f>
        <v>0</v>
      </c>
      <c r="AC29" s="76">
        <f>('Balance Volumetrico'!AC29/'Balance Volumetrico'!$AK29)*$AM29</f>
        <v>0</v>
      </c>
      <c r="AD29" s="76">
        <f>('Balance Volumetrico'!AD29/'Balance Volumetrico'!$AK29)*$AM29</f>
        <v>0</v>
      </c>
      <c r="AE29" s="76">
        <f>('Balance Volumetrico'!AE29/'Balance Volumetrico'!$AK29)*$AM29</f>
        <v>0</v>
      </c>
      <c r="AF29" s="76">
        <f>('Balance Volumetrico'!AF29/'Balance Volumetrico'!$AK29)*$AM29</f>
        <v>0</v>
      </c>
      <c r="AG29" s="76">
        <f>('Balance Volumetrico'!AG29/'Balance Volumetrico'!$AK29)*$AM29</f>
        <v>0</v>
      </c>
      <c r="AH29" s="76">
        <f>('Balance Volumetrico'!AH29/'Balance Volumetrico'!$AK29)*$AM29</f>
        <v>0</v>
      </c>
      <c r="AI29" s="76">
        <f>('Balance Volumetrico'!AI29/'Balance Volumetrico'!$AK29)*$AM29</f>
        <v>0</v>
      </c>
      <c r="AJ29" s="76">
        <f>('Balance Volumetrico'!AJ29/'Balance Volumetrico'!$AK29)*$AM29</f>
        <v>0</v>
      </c>
      <c r="AK29" s="76">
        <f t="shared" si="1"/>
        <v>92660</v>
      </c>
      <c r="AL29" s="76">
        <f t="shared" si="8"/>
        <v>69416.428571428565</v>
      </c>
      <c r="AM29" s="76">
        <f>'Balance Volumetrico'!AM29</f>
        <v>92660</v>
      </c>
      <c r="AN29" s="76">
        <f t="shared" si="7"/>
        <v>69416.428571428565</v>
      </c>
      <c r="AO29" s="76">
        <f>'Balance Volumetrico'!AO29</f>
        <v>0</v>
      </c>
      <c r="AP29" s="128">
        <f t="shared" si="3"/>
        <v>0</v>
      </c>
      <c r="AQ29" s="128" t="e">
        <f t="shared" si="4"/>
        <v>#DIV/0!</v>
      </c>
    </row>
    <row r="30" spans="1:43" x14ac:dyDescent="0.2">
      <c r="A30" s="142">
        <f>'Balance Volumetrico'!A30</f>
        <v>20130920</v>
      </c>
      <c r="B30" s="76">
        <f>('Balance Volumetrico'!B30/'Balance Volumetrico'!$AK30)*$AM30</f>
        <v>7</v>
      </c>
      <c r="C30" s="76">
        <f>('Balance Volumetrico'!C30/'Balance Volumetrico'!$AK30)*$AM30</f>
        <v>5581.9999999999991</v>
      </c>
      <c r="D30" s="76">
        <f>('Balance Volumetrico'!D30/'Balance Volumetrico'!$AK30)*$AM30</f>
        <v>497</v>
      </c>
      <c r="E30" s="76">
        <f>('Balance Volumetrico'!E30/'Balance Volumetrico'!$AK30)*$AM30</f>
        <v>3544.9999999999995</v>
      </c>
      <c r="F30" s="76">
        <f>('Balance Volumetrico'!F30/'Balance Volumetrico'!$AK30)*$AM30</f>
        <v>4383</v>
      </c>
      <c r="G30" s="76">
        <f>('Balance Volumetrico'!G30/'Balance Volumetrico'!$AK30)*$AM30</f>
        <v>10790</v>
      </c>
      <c r="H30" s="76">
        <f>('Balance Volumetrico'!H30/'Balance Volumetrico'!$AK30)*$AM30</f>
        <v>771</v>
      </c>
      <c r="I30" s="76">
        <f>('Balance Volumetrico'!I30/'Balance Volumetrico'!$AK30)*$AM30</f>
        <v>7772</v>
      </c>
      <c r="J30" s="76">
        <f>('Balance Volumetrico'!J30/'Balance Volumetrico'!$AK30)*$AM30</f>
        <v>1268</v>
      </c>
      <c r="K30" s="76">
        <f>('Balance Volumetrico'!K30/'Balance Volumetrico'!$AK30)*$AM30</f>
        <v>24455</v>
      </c>
      <c r="L30" s="76">
        <f>('Balance Volumetrico'!L30/'Balance Volumetrico'!$AK30)*$AM30</f>
        <v>1226</v>
      </c>
      <c r="M30" s="76">
        <f>('Balance Volumetrico'!M30/'Balance Volumetrico'!$AK30)*$AM30</f>
        <v>443</v>
      </c>
      <c r="N30" s="76">
        <f>('Balance Volumetrico'!N30/'Balance Volumetrico'!$AK30)*$AM30</f>
        <v>8212</v>
      </c>
      <c r="O30" s="76">
        <f>('Balance Volumetrico'!O30/'Balance Volumetrico'!$AK30)*$AM30</f>
        <v>5704</v>
      </c>
      <c r="P30" s="76">
        <f>('Balance Volumetrico'!P30/'Balance Volumetrico'!$AK30)*$AM30</f>
        <v>1676</v>
      </c>
      <c r="Q30" s="76">
        <f>('Balance Volumetrico'!Q30/'Balance Volumetrico'!$AK30)*$AM30</f>
        <v>360</v>
      </c>
      <c r="R30" s="76">
        <f>('Balance Volumetrico'!R30/'Balance Volumetrico'!$AK30)*$AM30</f>
        <v>766</v>
      </c>
      <c r="S30" s="76">
        <f>('Balance Volumetrico'!S30/'Balance Volumetrico'!$AK30)*$AM30</f>
        <v>5651</v>
      </c>
      <c r="T30" s="76">
        <f>('Balance Volumetrico'!T30/'Balance Volumetrico'!$AK30)*$AM30</f>
        <v>2778</v>
      </c>
      <c r="U30" s="76">
        <f>('Balance Volumetrico'!U30/'Balance Volumetrico'!$AK30)*$AM30</f>
        <v>0</v>
      </c>
      <c r="V30" s="76">
        <f>('Balance Volumetrico'!V30/'Balance Volumetrico'!$AK30)*$AM30</f>
        <v>0</v>
      </c>
      <c r="W30" s="76">
        <f>('Balance Volumetrico'!W30/'Balance Volumetrico'!$AK30)*$AM30</f>
        <v>0</v>
      </c>
      <c r="X30" s="76">
        <f>('Balance Volumetrico'!X30/'Balance Volumetrico'!$AK30)*$AM30</f>
        <v>0</v>
      </c>
      <c r="Y30" s="76">
        <f>('Balance Volumetrico'!Y30/'Balance Volumetrico'!$AK30)*$AM30</f>
        <v>0</v>
      </c>
      <c r="Z30" s="76">
        <f>('Balance Volumetrico'!Z30/'Balance Volumetrico'!$AK30)*$AM30</f>
        <v>0</v>
      </c>
      <c r="AA30" s="76">
        <f>('Balance Volumetrico'!AA30/'Balance Volumetrico'!$AK30)*$AM30</f>
        <v>0</v>
      </c>
      <c r="AB30" s="76">
        <f>('Balance Volumetrico'!AB30/'Balance Volumetrico'!$AK30)*$AM30</f>
        <v>0</v>
      </c>
      <c r="AC30" s="76">
        <f>('Balance Volumetrico'!AC30/'Balance Volumetrico'!$AK30)*$AM30</f>
        <v>0</v>
      </c>
      <c r="AD30" s="76">
        <f>('Balance Volumetrico'!AD30/'Balance Volumetrico'!$AK30)*$AM30</f>
        <v>0</v>
      </c>
      <c r="AE30" s="76">
        <f>('Balance Volumetrico'!AE30/'Balance Volumetrico'!$AK30)*$AM30</f>
        <v>0</v>
      </c>
      <c r="AF30" s="76">
        <f>('Balance Volumetrico'!AF30/'Balance Volumetrico'!$AK30)*$AM30</f>
        <v>0</v>
      </c>
      <c r="AG30" s="76">
        <f>('Balance Volumetrico'!AG30/'Balance Volumetrico'!$AK30)*$AM30</f>
        <v>0</v>
      </c>
      <c r="AH30" s="76">
        <f>('Balance Volumetrico'!AH30/'Balance Volumetrico'!$AK30)*$AM30</f>
        <v>0</v>
      </c>
      <c r="AI30" s="76">
        <f>('Balance Volumetrico'!AI30/'Balance Volumetrico'!$AK30)*$AM30</f>
        <v>0</v>
      </c>
      <c r="AJ30" s="76">
        <f>('Balance Volumetrico'!AJ30/'Balance Volumetrico'!$AK30)*$AM30</f>
        <v>0</v>
      </c>
      <c r="AK30" s="76">
        <f t="shared" si="1"/>
        <v>85886</v>
      </c>
      <c r="AL30" s="76">
        <f t="shared" si="8"/>
        <v>69416.428571428565</v>
      </c>
      <c r="AM30" s="76">
        <f>'Balance Volumetrico'!AM30</f>
        <v>85886</v>
      </c>
      <c r="AN30" s="76">
        <f t="shared" si="7"/>
        <v>69416.428571428565</v>
      </c>
      <c r="AO30" s="76">
        <f>'Balance Volumetrico'!AO30</f>
        <v>0</v>
      </c>
      <c r="AP30" s="128">
        <f t="shared" si="3"/>
        <v>0</v>
      </c>
      <c r="AQ30" s="128" t="e">
        <f t="shared" si="4"/>
        <v>#DIV/0!</v>
      </c>
    </row>
    <row r="31" spans="1:43" x14ac:dyDescent="0.2">
      <c r="A31" s="142">
        <f>'Balance Volumetrico'!A31</f>
        <v>20130921</v>
      </c>
      <c r="B31" s="76">
        <f>('Balance Volumetrico'!B31/'Balance Volumetrico'!$AK31)*$AM31</f>
        <v>26</v>
      </c>
      <c r="C31" s="76">
        <f>('Balance Volumetrico'!C31/'Balance Volumetrico'!$AK31)*$AM31</f>
        <v>6259</v>
      </c>
      <c r="D31" s="76">
        <f>('Balance Volumetrico'!D31/'Balance Volumetrico'!$AK31)*$AM31</f>
        <v>0</v>
      </c>
      <c r="E31" s="76">
        <f>('Balance Volumetrico'!E31/'Balance Volumetrico'!$AK31)*$AM31</f>
        <v>1233</v>
      </c>
      <c r="F31" s="76">
        <f>('Balance Volumetrico'!F31/'Balance Volumetrico'!$AK31)*$AM31</f>
        <v>1677</v>
      </c>
      <c r="G31" s="76">
        <f>('Balance Volumetrico'!G31/'Balance Volumetrico'!$AK31)*$AM31</f>
        <v>9116</v>
      </c>
      <c r="H31" s="76">
        <f>('Balance Volumetrico'!H31/'Balance Volumetrico'!$AK31)*$AM31</f>
        <v>773</v>
      </c>
      <c r="I31" s="76">
        <f>('Balance Volumetrico'!I31/'Balance Volumetrico'!$AK31)*$AM31</f>
        <v>8273</v>
      </c>
      <c r="J31" s="76">
        <f>('Balance Volumetrico'!J31/'Balance Volumetrico'!$AK31)*$AM31</f>
        <v>463.99999999999994</v>
      </c>
      <c r="K31" s="76">
        <f>('Balance Volumetrico'!K31/'Balance Volumetrico'!$AK31)*$AM31</f>
        <v>15832.000000000002</v>
      </c>
      <c r="L31" s="76">
        <f>('Balance Volumetrico'!L31/'Balance Volumetrico'!$AK31)*$AM31</f>
        <v>185</v>
      </c>
      <c r="M31" s="76">
        <f>('Balance Volumetrico'!M31/'Balance Volumetrico'!$AK31)*$AM31</f>
        <v>212</v>
      </c>
      <c r="N31" s="76">
        <f>('Balance Volumetrico'!N31/'Balance Volumetrico'!$AK31)*$AM31</f>
        <v>8003</v>
      </c>
      <c r="O31" s="76">
        <f>('Balance Volumetrico'!O31/'Balance Volumetrico'!$AK31)*$AM31</f>
        <v>1096</v>
      </c>
      <c r="P31" s="76">
        <f>('Balance Volumetrico'!P31/'Balance Volumetrico'!$AK31)*$AM31</f>
        <v>0</v>
      </c>
      <c r="Q31" s="76">
        <f>('Balance Volumetrico'!Q31/'Balance Volumetrico'!$AK31)*$AM31</f>
        <v>161</v>
      </c>
      <c r="R31" s="76">
        <f>('Balance Volumetrico'!R31/'Balance Volumetrico'!$AK31)*$AM31</f>
        <v>210</v>
      </c>
      <c r="S31" s="76">
        <f>('Balance Volumetrico'!S31/'Balance Volumetrico'!$AK31)*$AM31</f>
        <v>5039</v>
      </c>
      <c r="T31" s="76">
        <f>('Balance Volumetrico'!T31/'Balance Volumetrico'!$AK31)*$AM31</f>
        <v>118</v>
      </c>
      <c r="U31" s="76">
        <f>('Balance Volumetrico'!U31/'Balance Volumetrico'!$AK31)*$AM31</f>
        <v>0</v>
      </c>
      <c r="V31" s="76">
        <f>('Balance Volumetrico'!V31/'Balance Volumetrico'!$AK31)*$AM31</f>
        <v>0</v>
      </c>
      <c r="W31" s="76">
        <f>('Balance Volumetrico'!W31/'Balance Volumetrico'!$AK31)*$AM31</f>
        <v>0</v>
      </c>
      <c r="X31" s="76">
        <f>('Balance Volumetrico'!X31/'Balance Volumetrico'!$AK31)*$AM31</f>
        <v>0</v>
      </c>
      <c r="Y31" s="76">
        <f>('Balance Volumetrico'!Y31/'Balance Volumetrico'!$AK31)*$AM31</f>
        <v>0</v>
      </c>
      <c r="Z31" s="76">
        <f>('Balance Volumetrico'!Z31/'Balance Volumetrico'!$AK31)*$AM31</f>
        <v>0</v>
      </c>
      <c r="AA31" s="76">
        <f>('Balance Volumetrico'!AA31/'Balance Volumetrico'!$AK31)*$AM31</f>
        <v>0</v>
      </c>
      <c r="AB31" s="76">
        <f>('Balance Volumetrico'!AB31/'Balance Volumetrico'!$AK31)*$AM31</f>
        <v>0</v>
      </c>
      <c r="AC31" s="76">
        <f>('Balance Volumetrico'!AC31/'Balance Volumetrico'!$AK31)*$AM31</f>
        <v>0</v>
      </c>
      <c r="AD31" s="76">
        <f>('Balance Volumetrico'!AD31/'Balance Volumetrico'!$AK31)*$AM31</f>
        <v>0</v>
      </c>
      <c r="AE31" s="76">
        <f>('Balance Volumetrico'!AE31/'Balance Volumetrico'!$AK31)*$AM31</f>
        <v>0</v>
      </c>
      <c r="AF31" s="76">
        <f>('Balance Volumetrico'!AF31/'Balance Volumetrico'!$AK31)*$AM31</f>
        <v>0</v>
      </c>
      <c r="AG31" s="76">
        <f>('Balance Volumetrico'!AG31/'Balance Volumetrico'!$AK31)*$AM31</f>
        <v>0</v>
      </c>
      <c r="AH31" s="76">
        <f>('Balance Volumetrico'!AH31/'Balance Volumetrico'!$AK31)*$AM31</f>
        <v>0</v>
      </c>
      <c r="AI31" s="76">
        <f>('Balance Volumetrico'!AI31/'Balance Volumetrico'!$AK31)*$AM31</f>
        <v>0</v>
      </c>
      <c r="AJ31" s="76">
        <f>('Balance Volumetrico'!AJ31/'Balance Volumetrico'!$AK31)*$AM31</f>
        <v>0</v>
      </c>
      <c r="AK31" s="76">
        <f t="shared" si="1"/>
        <v>58677</v>
      </c>
      <c r="AL31" s="76">
        <f t="shared" si="8"/>
        <v>69416.428571428565</v>
      </c>
      <c r="AM31" s="76">
        <f>'Balance Volumetrico'!AM31</f>
        <v>58677</v>
      </c>
      <c r="AN31" s="76">
        <f t="shared" si="7"/>
        <v>69416.428571428565</v>
      </c>
      <c r="AO31" s="76">
        <f>'Balance Volumetrico'!AO31</f>
        <v>0</v>
      </c>
      <c r="AP31" s="128">
        <f t="shared" si="3"/>
        <v>0</v>
      </c>
      <c r="AQ31" s="128" t="e">
        <f t="shared" si="4"/>
        <v>#DIV/0!</v>
      </c>
    </row>
    <row r="32" spans="1:43" x14ac:dyDescent="0.2">
      <c r="A32" s="142">
        <f>'Balance Volumetrico'!A32</f>
        <v>20130922</v>
      </c>
      <c r="B32" s="76">
        <f>('Balance Volumetrico'!B32/'Balance Volumetrico'!$AK32)*$AM32</f>
        <v>8</v>
      </c>
      <c r="C32" s="76">
        <f>('Balance Volumetrico'!C32/'Balance Volumetrico'!$AK32)*$AM32</f>
        <v>3164</v>
      </c>
      <c r="D32" s="76">
        <f>('Balance Volumetrico'!D32/'Balance Volumetrico'!$AK32)*$AM32</f>
        <v>763</v>
      </c>
      <c r="E32" s="76">
        <f>('Balance Volumetrico'!E32/'Balance Volumetrico'!$AK32)*$AM32</f>
        <v>697</v>
      </c>
      <c r="F32" s="76">
        <f>('Balance Volumetrico'!F32/'Balance Volumetrico'!$AK32)*$AM32</f>
        <v>0</v>
      </c>
      <c r="G32" s="76">
        <f>('Balance Volumetrico'!G32/'Balance Volumetrico'!$AK32)*$AM32</f>
        <v>6934</v>
      </c>
      <c r="H32" s="76">
        <f>('Balance Volumetrico'!H32/'Balance Volumetrico'!$AK32)*$AM32</f>
        <v>660</v>
      </c>
      <c r="I32" s="76">
        <f>('Balance Volumetrico'!I32/'Balance Volumetrico'!$AK32)*$AM32</f>
        <v>8279</v>
      </c>
      <c r="J32" s="76">
        <f>('Balance Volumetrico'!J32/'Balance Volumetrico'!$AK32)*$AM32</f>
        <v>323</v>
      </c>
      <c r="K32" s="76">
        <f>('Balance Volumetrico'!K32/'Balance Volumetrico'!$AK32)*$AM32</f>
        <v>18559</v>
      </c>
      <c r="L32" s="76">
        <f>('Balance Volumetrico'!L32/'Balance Volumetrico'!$AK32)*$AM32</f>
        <v>102</v>
      </c>
      <c r="M32" s="76">
        <f>('Balance Volumetrico'!M32/'Balance Volumetrico'!$AK32)*$AM32</f>
        <v>102</v>
      </c>
      <c r="N32" s="76">
        <f>('Balance Volumetrico'!N32/'Balance Volumetrico'!$AK32)*$AM32</f>
        <v>8181</v>
      </c>
      <c r="O32" s="76">
        <f>('Balance Volumetrico'!O32/'Balance Volumetrico'!$AK32)*$AM32</f>
        <v>991.99999999999989</v>
      </c>
      <c r="P32" s="76">
        <f>('Balance Volumetrico'!P32/'Balance Volumetrico'!$AK32)*$AM32</f>
        <v>1071</v>
      </c>
      <c r="Q32" s="76">
        <f>('Balance Volumetrico'!Q32/'Balance Volumetrico'!$AK32)*$AM32</f>
        <v>48</v>
      </c>
      <c r="R32" s="76">
        <f>('Balance Volumetrico'!R32/'Balance Volumetrico'!$AK32)*$AM32</f>
        <v>117</v>
      </c>
      <c r="S32" s="76">
        <f>('Balance Volumetrico'!S32/'Balance Volumetrico'!$AK32)*$AM32</f>
        <v>6334</v>
      </c>
      <c r="T32" s="76">
        <f>('Balance Volumetrico'!T32/'Balance Volumetrico'!$AK32)*$AM32</f>
        <v>3100</v>
      </c>
      <c r="U32" s="76">
        <f>('Balance Volumetrico'!U32/'Balance Volumetrico'!$AK32)*$AM32</f>
        <v>0</v>
      </c>
      <c r="V32" s="76">
        <f>('Balance Volumetrico'!V32/'Balance Volumetrico'!$AK32)*$AM32</f>
        <v>0</v>
      </c>
      <c r="W32" s="76">
        <f>('Balance Volumetrico'!W32/'Balance Volumetrico'!$AK32)*$AM32</f>
        <v>0</v>
      </c>
      <c r="X32" s="76">
        <f>('Balance Volumetrico'!X32/'Balance Volumetrico'!$AK32)*$AM32</f>
        <v>0</v>
      </c>
      <c r="Y32" s="76">
        <f>('Balance Volumetrico'!Y32/'Balance Volumetrico'!$AK32)*$AM32</f>
        <v>0</v>
      </c>
      <c r="Z32" s="76">
        <f>('Balance Volumetrico'!Z32/'Balance Volumetrico'!$AK32)*$AM32</f>
        <v>0</v>
      </c>
      <c r="AA32" s="76">
        <f>('Balance Volumetrico'!AA32/'Balance Volumetrico'!$AK32)*$AM32</f>
        <v>0</v>
      </c>
      <c r="AB32" s="76">
        <f>('Balance Volumetrico'!AB32/'Balance Volumetrico'!$AK32)*$AM32</f>
        <v>0</v>
      </c>
      <c r="AC32" s="76">
        <f>('Balance Volumetrico'!AC32/'Balance Volumetrico'!$AK32)*$AM32</f>
        <v>0</v>
      </c>
      <c r="AD32" s="76">
        <f>('Balance Volumetrico'!AD32/'Balance Volumetrico'!$AK32)*$AM32</f>
        <v>0</v>
      </c>
      <c r="AE32" s="76">
        <f>('Balance Volumetrico'!AE32/'Balance Volumetrico'!$AK32)*$AM32</f>
        <v>0</v>
      </c>
      <c r="AF32" s="76">
        <f>('Balance Volumetrico'!AF32/'Balance Volumetrico'!$AK32)*$AM32</f>
        <v>0</v>
      </c>
      <c r="AG32" s="76">
        <f>('Balance Volumetrico'!AG32/'Balance Volumetrico'!$AK32)*$AM32</f>
        <v>0</v>
      </c>
      <c r="AH32" s="76">
        <f>('Balance Volumetrico'!AH32/'Balance Volumetrico'!$AK32)*$AM32</f>
        <v>0</v>
      </c>
      <c r="AI32" s="76">
        <f>('Balance Volumetrico'!AI32/'Balance Volumetrico'!$AK32)*$AM32</f>
        <v>0</v>
      </c>
      <c r="AJ32" s="76">
        <f>('Balance Volumetrico'!AJ32/'Balance Volumetrico'!$AK32)*$AM32</f>
        <v>0</v>
      </c>
      <c r="AK32" s="76">
        <f t="shared" si="1"/>
        <v>59434</v>
      </c>
      <c r="AL32" s="76">
        <f t="shared" ref="AL32:AL38" si="9">AVERAGE($AK$32:$AK$38)</f>
        <v>78359</v>
      </c>
      <c r="AM32" s="76">
        <f>'Balance Volumetrico'!AM32</f>
        <v>59434</v>
      </c>
      <c r="AN32" s="76">
        <f t="shared" ref="AN32:AN37" si="10">AVERAGE($AM$32:$AM$38)</f>
        <v>78359</v>
      </c>
      <c r="AO32" s="76">
        <f>'Balance Volumetrico'!AO32</f>
        <v>0</v>
      </c>
      <c r="AP32" s="128">
        <f t="shared" si="3"/>
        <v>0</v>
      </c>
      <c r="AQ32" s="128" t="e">
        <f t="shared" si="4"/>
        <v>#DIV/0!</v>
      </c>
    </row>
    <row r="33" spans="1:43" x14ac:dyDescent="0.2">
      <c r="A33" s="142">
        <f>'Balance Volumetrico'!A33</f>
        <v>20130923</v>
      </c>
      <c r="B33" s="76">
        <f>('Balance Volumetrico'!B33/'Balance Volumetrico'!$AK33)*$AM33</f>
        <v>91</v>
      </c>
      <c r="C33" s="76">
        <f>('Balance Volumetrico'!C33/'Balance Volumetrico'!$AK33)*$AM33</f>
        <v>4847</v>
      </c>
      <c r="D33" s="76">
        <f>('Balance Volumetrico'!D33/'Balance Volumetrico'!$AK33)*$AM33</f>
        <v>1363</v>
      </c>
      <c r="E33" s="76">
        <f>('Balance Volumetrico'!E33/'Balance Volumetrico'!$AK33)*$AM33</f>
        <v>2118</v>
      </c>
      <c r="F33" s="76">
        <f>('Balance Volumetrico'!F33/'Balance Volumetrico'!$AK33)*$AM33</f>
        <v>43</v>
      </c>
      <c r="G33" s="76">
        <f>('Balance Volumetrico'!G33/'Balance Volumetrico'!$AK33)*$AM33</f>
        <v>11170</v>
      </c>
      <c r="H33" s="76">
        <f>('Balance Volumetrico'!H33/'Balance Volumetrico'!$AK33)*$AM33</f>
        <v>653</v>
      </c>
      <c r="I33" s="76">
        <f>('Balance Volumetrico'!I33/'Balance Volumetrico'!$AK33)*$AM33</f>
        <v>8105.0000000000009</v>
      </c>
      <c r="J33" s="76">
        <f>('Balance Volumetrico'!J33/'Balance Volumetrico'!$AK33)*$AM33</f>
        <v>1785</v>
      </c>
      <c r="K33" s="76">
        <f>('Balance Volumetrico'!K33/'Balance Volumetrico'!$AK33)*$AM33</f>
        <v>23617</v>
      </c>
      <c r="L33" s="76">
        <f>('Balance Volumetrico'!L33/'Balance Volumetrico'!$AK33)*$AM33</f>
        <v>1698.0000000000002</v>
      </c>
      <c r="M33" s="76">
        <f>('Balance Volumetrico'!M33/'Balance Volumetrico'!$AK33)*$AM33</f>
        <v>412</v>
      </c>
      <c r="N33" s="76">
        <f>('Balance Volumetrico'!N33/'Balance Volumetrico'!$AK33)*$AM33</f>
        <v>8581</v>
      </c>
      <c r="O33" s="76">
        <f>('Balance Volumetrico'!O33/'Balance Volumetrico'!$AK33)*$AM33</f>
        <v>5469</v>
      </c>
      <c r="P33" s="76">
        <f>('Balance Volumetrico'!P33/'Balance Volumetrico'!$AK33)*$AM33</f>
        <v>2864</v>
      </c>
      <c r="Q33" s="76">
        <f>('Balance Volumetrico'!Q33/'Balance Volumetrico'!$AK33)*$AM33</f>
        <v>341</v>
      </c>
      <c r="R33" s="76">
        <f>('Balance Volumetrico'!R33/'Balance Volumetrico'!$AK33)*$AM33</f>
        <v>595</v>
      </c>
      <c r="S33" s="76">
        <f>('Balance Volumetrico'!S33/'Balance Volumetrico'!$AK33)*$AM33</f>
        <v>6224</v>
      </c>
      <c r="T33" s="76">
        <f>('Balance Volumetrico'!T33/'Balance Volumetrico'!$AK33)*$AM33</f>
        <v>7558.9999999999991</v>
      </c>
      <c r="U33" s="76">
        <f>('Balance Volumetrico'!U33/'Balance Volumetrico'!$AK33)*$AM33</f>
        <v>0</v>
      </c>
      <c r="V33" s="76">
        <f>('Balance Volumetrico'!V33/'Balance Volumetrico'!$AK33)*$AM33</f>
        <v>0</v>
      </c>
      <c r="W33" s="76">
        <f>('Balance Volumetrico'!W33/'Balance Volumetrico'!$AK33)*$AM33</f>
        <v>0</v>
      </c>
      <c r="X33" s="76">
        <f>('Balance Volumetrico'!X33/'Balance Volumetrico'!$AK33)*$AM33</f>
        <v>0</v>
      </c>
      <c r="Y33" s="76">
        <f>('Balance Volumetrico'!Y33/'Balance Volumetrico'!$AK33)*$AM33</f>
        <v>0</v>
      </c>
      <c r="Z33" s="76">
        <f>('Balance Volumetrico'!Z33/'Balance Volumetrico'!$AK33)*$AM33</f>
        <v>0</v>
      </c>
      <c r="AA33" s="76">
        <f>('Balance Volumetrico'!AA33/'Balance Volumetrico'!$AK33)*$AM33</f>
        <v>0</v>
      </c>
      <c r="AB33" s="76">
        <f>('Balance Volumetrico'!AB33/'Balance Volumetrico'!$AK33)*$AM33</f>
        <v>0</v>
      </c>
      <c r="AC33" s="76">
        <f>('Balance Volumetrico'!AC33/'Balance Volumetrico'!$AK33)*$AM33</f>
        <v>0</v>
      </c>
      <c r="AD33" s="76">
        <f>('Balance Volumetrico'!AD33/'Balance Volumetrico'!$AK33)*$AM33</f>
        <v>0</v>
      </c>
      <c r="AE33" s="76">
        <f>('Balance Volumetrico'!AE33/'Balance Volumetrico'!$AK33)*$AM33</f>
        <v>0</v>
      </c>
      <c r="AF33" s="76">
        <f>('Balance Volumetrico'!AF33/'Balance Volumetrico'!$AK33)*$AM33</f>
        <v>0</v>
      </c>
      <c r="AG33" s="76">
        <f>('Balance Volumetrico'!AG33/'Balance Volumetrico'!$AK33)*$AM33</f>
        <v>0</v>
      </c>
      <c r="AH33" s="76">
        <f>('Balance Volumetrico'!AH33/'Balance Volumetrico'!$AK33)*$AM33</f>
        <v>0</v>
      </c>
      <c r="AI33" s="76">
        <f>('Balance Volumetrico'!AI33/'Balance Volumetrico'!$AK33)*$AM33</f>
        <v>0</v>
      </c>
      <c r="AJ33" s="76">
        <f>('Balance Volumetrico'!AJ33/'Balance Volumetrico'!$AK33)*$AM33</f>
        <v>0</v>
      </c>
      <c r="AK33" s="76">
        <f t="shared" si="1"/>
        <v>87535</v>
      </c>
      <c r="AL33" s="76">
        <f t="shared" si="9"/>
        <v>78359</v>
      </c>
      <c r="AM33" s="76">
        <f>'Balance Volumetrico'!AM33</f>
        <v>87535</v>
      </c>
      <c r="AN33" s="76">
        <f t="shared" si="10"/>
        <v>78359</v>
      </c>
      <c r="AO33" s="76">
        <f>'Balance Volumetrico'!AO33</f>
        <v>0</v>
      </c>
      <c r="AP33" s="128">
        <f t="shared" si="3"/>
        <v>0</v>
      </c>
      <c r="AQ33" s="128" t="e">
        <f t="shared" si="4"/>
        <v>#DIV/0!</v>
      </c>
    </row>
    <row r="34" spans="1:43" x14ac:dyDescent="0.2">
      <c r="A34" s="142">
        <f>'Balance Volumetrico'!A34</f>
        <v>20130924</v>
      </c>
      <c r="B34" s="76">
        <f>('Balance Volumetrico'!B34/'Balance Volumetrico'!$AK34)*$AM34</f>
        <v>84</v>
      </c>
      <c r="C34" s="76">
        <f>('Balance Volumetrico'!C34/'Balance Volumetrico'!$AK34)*$AM34</f>
        <v>6746.0000000000009</v>
      </c>
      <c r="D34" s="76">
        <f>('Balance Volumetrico'!D34/'Balance Volumetrico'!$AK34)*$AM34</f>
        <v>1210</v>
      </c>
      <c r="E34" s="76">
        <f>('Balance Volumetrico'!E34/'Balance Volumetrico'!$AK34)*$AM34</f>
        <v>3338.0000000000005</v>
      </c>
      <c r="F34" s="76">
        <f>('Balance Volumetrico'!F34/'Balance Volumetrico'!$AK34)*$AM34</f>
        <v>19</v>
      </c>
      <c r="G34" s="76">
        <f>('Balance Volumetrico'!G34/'Balance Volumetrico'!$AK34)*$AM34</f>
        <v>10910</v>
      </c>
      <c r="H34" s="76">
        <f>('Balance Volumetrico'!H34/'Balance Volumetrico'!$AK34)*$AM34</f>
        <v>787</v>
      </c>
      <c r="I34" s="76">
        <f>('Balance Volumetrico'!I34/'Balance Volumetrico'!$AK34)*$AM34</f>
        <v>7723</v>
      </c>
      <c r="J34" s="76">
        <f>('Balance Volumetrico'!J34/'Balance Volumetrico'!$AK34)*$AM34</f>
        <v>1782</v>
      </c>
      <c r="K34" s="76">
        <f>('Balance Volumetrico'!K34/'Balance Volumetrico'!$AK34)*$AM34</f>
        <v>23770</v>
      </c>
      <c r="L34" s="76">
        <f>('Balance Volumetrico'!L34/'Balance Volumetrico'!$AK34)*$AM34</f>
        <v>1730</v>
      </c>
      <c r="M34" s="76">
        <f>('Balance Volumetrico'!M34/'Balance Volumetrico'!$AK34)*$AM34</f>
        <v>380</v>
      </c>
      <c r="N34" s="76">
        <f>('Balance Volumetrico'!N34/'Balance Volumetrico'!$AK34)*$AM34</f>
        <v>8085</v>
      </c>
      <c r="O34" s="76">
        <f>('Balance Volumetrico'!O34/'Balance Volumetrico'!$AK34)*$AM34</f>
        <v>6645</v>
      </c>
      <c r="P34" s="76">
        <f>('Balance Volumetrico'!P34/'Balance Volumetrico'!$AK34)*$AM34</f>
        <v>2919</v>
      </c>
      <c r="Q34" s="76">
        <f>('Balance Volumetrico'!Q34/'Balance Volumetrico'!$AK34)*$AM34</f>
        <v>282</v>
      </c>
      <c r="R34" s="76">
        <f>('Balance Volumetrico'!R34/'Balance Volumetrico'!$AK34)*$AM34</f>
        <v>1049</v>
      </c>
      <c r="S34" s="76">
        <f>('Balance Volumetrico'!S34/'Balance Volumetrico'!$AK34)*$AM34</f>
        <v>6025.9999999999991</v>
      </c>
      <c r="T34" s="76">
        <f>('Balance Volumetrico'!T34/'Balance Volumetrico'!$AK34)*$AM34</f>
        <v>7667.9999999999991</v>
      </c>
      <c r="U34" s="76">
        <f>('Balance Volumetrico'!U34/'Balance Volumetrico'!$AK34)*$AM34</f>
        <v>0</v>
      </c>
      <c r="V34" s="76">
        <f>('Balance Volumetrico'!V34/'Balance Volumetrico'!$AK34)*$AM34</f>
        <v>0</v>
      </c>
      <c r="W34" s="76">
        <f>('Balance Volumetrico'!W34/'Balance Volumetrico'!$AK34)*$AM34</f>
        <v>0</v>
      </c>
      <c r="X34" s="76">
        <f>('Balance Volumetrico'!X34/'Balance Volumetrico'!$AK34)*$AM34</f>
        <v>0</v>
      </c>
      <c r="Y34" s="76">
        <f>('Balance Volumetrico'!Y34/'Balance Volumetrico'!$AK34)*$AM34</f>
        <v>0</v>
      </c>
      <c r="Z34" s="76">
        <f>('Balance Volumetrico'!Z34/'Balance Volumetrico'!$AK34)*$AM34</f>
        <v>0</v>
      </c>
      <c r="AA34" s="76">
        <f>('Balance Volumetrico'!AA34/'Balance Volumetrico'!$AK34)*$AM34</f>
        <v>0</v>
      </c>
      <c r="AB34" s="76">
        <f>('Balance Volumetrico'!AB34/'Balance Volumetrico'!$AK34)*$AM34</f>
        <v>0</v>
      </c>
      <c r="AC34" s="76">
        <f>('Balance Volumetrico'!AC34/'Balance Volumetrico'!$AK34)*$AM34</f>
        <v>0</v>
      </c>
      <c r="AD34" s="76">
        <f>('Balance Volumetrico'!AD34/'Balance Volumetrico'!$AK34)*$AM34</f>
        <v>0</v>
      </c>
      <c r="AE34" s="76">
        <f>('Balance Volumetrico'!AE34/'Balance Volumetrico'!$AK34)*$AM34</f>
        <v>0</v>
      </c>
      <c r="AF34" s="76">
        <f>('Balance Volumetrico'!AF34/'Balance Volumetrico'!$AK34)*$AM34</f>
        <v>0</v>
      </c>
      <c r="AG34" s="76">
        <f>('Balance Volumetrico'!AG34/'Balance Volumetrico'!$AK34)*$AM34</f>
        <v>0</v>
      </c>
      <c r="AH34" s="76">
        <f>('Balance Volumetrico'!AH34/'Balance Volumetrico'!$AK34)*$AM34</f>
        <v>0</v>
      </c>
      <c r="AI34" s="76">
        <f>('Balance Volumetrico'!AI34/'Balance Volumetrico'!$AK34)*$AM34</f>
        <v>0</v>
      </c>
      <c r="AJ34" s="76">
        <f>('Balance Volumetrico'!AJ34/'Balance Volumetrico'!$AK34)*$AM34</f>
        <v>0</v>
      </c>
      <c r="AK34" s="76">
        <f t="shared" si="1"/>
        <v>91153</v>
      </c>
      <c r="AL34" s="76">
        <f t="shared" si="9"/>
        <v>78359</v>
      </c>
      <c r="AM34" s="76">
        <f>'Balance Volumetrico'!AM34</f>
        <v>91153</v>
      </c>
      <c r="AN34" s="76">
        <f t="shared" si="10"/>
        <v>78359</v>
      </c>
      <c r="AO34" s="76">
        <f>'Balance Volumetrico'!AO34</f>
        <v>0</v>
      </c>
      <c r="AP34" s="128">
        <f t="shared" si="3"/>
        <v>0</v>
      </c>
      <c r="AQ34" s="128" t="e">
        <f t="shared" si="4"/>
        <v>#DIV/0!</v>
      </c>
    </row>
    <row r="35" spans="1:43" x14ac:dyDescent="0.2">
      <c r="A35" s="142">
        <f>'Balance Volumetrico'!A35</f>
        <v>20130925</v>
      </c>
      <c r="B35" s="76">
        <f>('Balance Volumetrico'!B35/'Balance Volumetrico'!$AK35)*$AM35</f>
        <v>28</v>
      </c>
      <c r="C35" s="76">
        <f>('Balance Volumetrico'!C35/'Balance Volumetrico'!$AK35)*$AM35</f>
        <v>6244</v>
      </c>
      <c r="D35" s="76">
        <f>('Balance Volumetrico'!D35/'Balance Volumetrico'!$AK35)*$AM35</f>
        <v>1026</v>
      </c>
      <c r="E35" s="76">
        <f>('Balance Volumetrico'!E35/'Balance Volumetrico'!$AK35)*$AM35</f>
        <v>3469</v>
      </c>
      <c r="F35" s="76">
        <f>('Balance Volumetrico'!F35/'Balance Volumetrico'!$AK35)*$AM35</f>
        <v>60.999999999999993</v>
      </c>
      <c r="G35" s="76">
        <f>('Balance Volumetrico'!G35/'Balance Volumetrico'!$AK35)*$AM35</f>
        <v>11213</v>
      </c>
      <c r="H35" s="76">
        <f>('Balance Volumetrico'!H35/'Balance Volumetrico'!$AK35)*$AM35</f>
        <v>915</v>
      </c>
      <c r="I35" s="76">
        <f>('Balance Volumetrico'!I35/'Balance Volumetrico'!$AK35)*$AM35</f>
        <v>8492</v>
      </c>
      <c r="J35" s="76">
        <f>('Balance Volumetrico'!J35/'Balance Volumetrico'!$AK35)*$AM35</f>
        <v>1908</v>
      </c>
      <c r="K35" s="76">
        <f>('Balance Volumetrico'!K35/'Balance Volumetrico'!$AK35)*$AM35</f>
        <v>18934</v>
      </c>
      <c r="L35" s="76">
        <f>('Balance Volumetrico'!L35/'Balance Volumetrico'!$AK35)*$AM35</f>
        <v>1510</v>
      </c>
      <c r="M35" s="76">
        <f>('Balance Volumetrico'!M35/'Balance Volumetrico'!$AK35)*$AM35</f>
        <v>591</v>
      </c>
      <c r="N35" s="76">
        <f>('Balance Volumetrico'!N35/'Balance Volumetrico'!$AK35)*$AM35</f>
        <v>8150</v>
      </c>
      <c r="O35" s="76">
        <f>('Balance Volumetrico'!O35/'Balance Volumetrico'!$AK35)*$AM35</f>
        <v>6111</v>
      </c>
      <c r="P35" s="76">
        <f>('Balance Volumetrico'!P35/'Balance Volumetrico'!$AK35)*$AM35</f>
        <v>3188.0000000000005</v>
      </c>
      <c r="Q35" s="76">
        <f>('Balance Volumetrico'!Q35/'Balance Volumetrico'!$AK35)*$AM35</f>
        <v>39</v>
      </c>
      <c r="R35" s="76">
        <f>('Balance Volumetrico'!R35/'Balance Volumetrico'!$AK35)*$AM35</f>
        <v>1604</v>
      </c>
      <c r="S35" s="76">
        <f>('Balance Volumetrico'!S35/'Balance Volumetrico'!$AK35)*$AM35</f>
        <v>6072.9999999999991</v>
      </c>
      <c r="T35" s="76">
        <f>('Balance Volumetrico'!T35/'Balance Volumetrico'!$AK35)*$AM35</f>
        <v>7385</v>
      </c>
      <c r="U35" s="76">
        <f>('Balance Volumetrico'!U35/'Balance Volumetrico'!$AK35)*$AM35</f>
        <v>0</v>
      </c>
      <c r="V35" s="76">
        <f>('Balance Volumetrico'!V35/'Balance Volumetrico'!$AK35)*$AM35</f>
        <v>0</v>
      </c>
      <c r="W35" s="76">
        <f>('Balance Volumetrico'!W35/'Balance Volumetrico'!$AK35)*$AM35</f>
        <v>0</v>
      </c>
      <c r="X35" s="76">
        <f>('Balance Volumetrico'!X35/'Balance Volumetrico'!$AK35)*$AM35</f>
        <v>0</v>
      </c>
      <c r="Y35" s="76">
        <f>('Balance Volumetrico'!Y35/'Balance Volumetrico'!$AK35)*$AM35</f>
        <v>0</v>
      </c>
      <c r="Z35" s="76">
        <f>('Balance Volumetrico'!Z35/'Balance Volumetrico'!$AK35)*$AM35</f>
        <v>0</v>
      </c>
      <c r="AA35" s="76">
        <f>('Balance Volumetrico'!AA35/'Balance Volumetrico'!$AK35)*$AM35</f>
        <v>0</v>
      </c>
      <c r="AB35" s="76">
        <f>('Balance Volumetrico'!AB35/'Balance Volumetrico'!$AK35)*$AM35</f>
        <v>0</v>
      </c>
      <c r="AC35" s="76">
        <f>('Balance Volumetrico'!AC35/'Balance Volumetrico'!$AK35)*$AM35</f>
        <v>0</v>
      </c>
      <c r="AD35" s="76">
        <f>('Balance Volumetrico'!AD35/'Balance Volumetrico'!$AK35)*$AM35</f>
        <v>0</v>
      </c>
      <c r="AE35" s="76">
        <f>('Balance Volumetrico'!AE35/'Balance Volumetrico'!$AK35)*$AM35</f>
        <v>0</v>
      </c>
      <c r="AF35" s="76">
        <f>('Balance Volumetrico'!AF35/'Balance Volumetrico'!$AK35)*$AM35</f>
        <v>0</v>
      </c>
      <c r="AG35" s="76">
        <f>('Balance Volumetrico'!AG35/'Balance Volumetrico'!$AK35)*$AM35</f>
        <v>0</v>
      </c>
      <c r="AH35" s="76">
        <f>('Balance Volumetrico'!AH35/'Balance Volumetrico'!$AK35)*$AM35</f>
        <v>0</v>
      </c>
      <c r="AI35" s="76">
        <f>('Balance Volumetrico'!AI35/'Balance Volumetrico'!$AK35)*$AM35</f>
        <v>0</v>
      </c>
      <c r="AJ35" s="76">
        <f>('Balance Volumetrico'!AJ35/'Balance Volumetrico'!$AK35)*$AM35</f>
        <v>0</v>
      </c>
      <c r="AK35" s="76">
        <f t="shared" si="1"/>
        <v>86941</v>
      </c>
      <c r="AL35" s="76">
        <f t="shared" si="9"/>
        <v>78359</v>
      </c>
      <c r="AM35" s="76">
        <f>'Balance Volumetrico'!AM35</f>
        <v>86941</v>
      </c>
      <c r="AN35" s="76">
        <f t="shared" si="10"/>
        <v>78359</v>
      </c>
      <c r="AO35" s="76">
        <f>'Balance Volumetrico'!AO35</f>
        <v>0</v>
      </c>
      <c r="AP35" s="128">
        <f t="shared" si="3"/>
        <v>0</v>
      </c>
      <c r="AQ35" s="128" t="e">
        <f t="shared" si="4"/>
        <v>#DIV/0!</v>
      </c>
    </row>
    <row r="36" spans="1:43" x14ac:dyDescent="0.2">
      <c r="A36" s="142">
        <f>'Balance Volumetrico'!A36</f>
        <v>20130926</v>
      </c>
      <c r="B36" s="76">
        <f>('Balance Volumetrico'!B36/'Balance Volumetrico'!$AK36)*$AM36</f>
        <v>78</v>
      </c>
      <c r="C36" s="76">
        <f>('Balance Volumetrico'!C36/'Balance Volumetrico'!$AK36)*$AM36</f>
        <v>5350</v>
      </c>
      <c r="D36" s="76">
        <f>('Balance Volumetrico'!D36/'Balance Volumetrico'!$AK36)*$AM36</f>
        <v>1338</v>
      </c>
      <c r="E36" s="76">
        <f>('Balance Volumetrico'!E36/'Balance Volumetrico'!$AK36)*$AM36</f>
        <v>3142</v>
      </c>
      <c r="F36" s="76">
        <f>('Balance Volumetrico'!F36/'Balance Volumetrico'!$AK36)*$AM36</f>
        <v>28</v>
      </c>
      <c r="G36" s="76">
        <f>('Balance Volumetrico'!G36/'Balance Volumetrico'!$AK36)*$AM36</f>
        <v>10453</v>
      </c>
      <c r="H36" s="76">
        <f>('Balance Volumetrico'!H36/'Balance Volumetrico'!$AK36)*$AM36</f>
        <v>1087</v>
      </c>
      <c r="I36" s="76">
        <f>('Balance Volumetrico'!I36/'Balance Volumetrico'!$AK36)*$AM36</f>
        <v>8343</v>
      </c>
      <c r="J36" s="76">
        <f>('Balance Volumetrico'!J36/'Balance Volumetrico'!$AK36)*$AM36</f>
        <v>2026.0000000000002</v>
      </c>
      <c r="K36" s="76">
        <f>('Balance Volumetrico'!K36/'Balance Volumetrico'!$AK36)*$AM36</f>
        <v>23851</v>
      </c>
      <c r="L36" s="76">
        <f>('Balance Volumetrico'!L36/'Balance Volumetrico'!$AK36)*$AM36</f>
        <v>1476</v>
      </c>
      <c r="M36" s="76">
        <f>('Balance Volumetrico'!M36/'Balance Volumetrico'!$AK36)*$AM36</f>
        <v>478</v>
      </c>
      <c r="N36" s="76">
        <f>('Balance Volumetrico'!N36/'Balance Volumetrico'!$AK36)*$AM36</f>
        <v>7515</v>
      </c>
      <c r="O36" s="76">
        <f>('Balance Volumetrico'!O36/'Balance Volumetrico'!$AK36)*$AM36</f>
        <v>5765</v>
      </c>
      <c r="P36" s="76">
        <f>('Balance Volumetrico'!P36/'Balance Volumetrico'!$AK36)*$AM36</f>
        <v>2582</v>
      </c>
      <c r="Q36" s="76">
        <f>('Balance Volumetrico'!Q36/'Balance Volumetrico'!$AK36)*$AM36</f>
        <v>42</v>
      </c>
      <c r="R36" s="76">
        <f>('Balance Volumetrico'!R36/'Balance Volumetrico'!$AK36)*$AM36</f>
        <v>1677.9999999999998</v>
      </c>
      <c r="S36" s="76">
        <f>('Balance Volumetrico'!S36/'Balance Volumetrico'!$AK36)*$AM36</f>
        <v>5916</v>
      </c>
      <c r="T36" s="76">
        <f>('Balance Volumetrico'!T36/'Balance Volumetrico'!$AK36)*$AM36</f>
        <v>7159</v>
      </c>
      <c r="U36" s="76">
        <f>('Balance Volumetrico'!U36/'Balance Volumetrico'!$AK36)*$AM36</f>
        <v>0</v>
      </c>
      <c r="V36" s="76">
        <f>('Balance Volumetrico'!V36/'Balance Volumetrico'!$AK36)*$AM36</f>
        <v>0</v>
      </c>
      <c r="W36" s="76">
        <f>('Balance Volumetrico'!W36/'Balance Volumetrico'!$AK36)*$AM36</f>
        <v>0</v>
      </c>
      <c r="X36" s="76">
        <f>('Balance Volumetrico'!X36/'Balance Volumetrico'!$AK36)*$AM36</f>
        <v>0</v>
      </c>
      <c r="Y36" s="76">
        <f>('Balance Volumetrico'!Y36/'Balance Volumetrico'!$AK36)*$AM36</f>
        <v>0</v>
      </c>
      <c r="Z36" s="76">
        <f>('Balance Volumetrico'!Z36/'Balance Volumetrico'!$AK36)*$AM36</f>
        <v>0</v>
      </c>
      <c r="AA36" s="76">
        <f>('Balance Volumetrico'!AA36/'Balance Volumetrico'!$AK36)*$AM36</f>
        <v>0</v>
      </c>
      <c r="AB36" s="76">
        <f>('Balance Volumetrico'!AB36/'Balance Volumetrico'!$AK36)*$AM36</f>
        <v>0</v>
      </c>
      <c r="AC36" s="76">
        <f>('Balance Volumetrico'!AC36/'Balance Volumetrico'!$AK36)*$AM36</f>
        <v>0</v>
      </c>
      <c r="AD36" s="76">
        <f>('Balance Volumetrico'!AD36/'Balance Volumetrico'!$AK36)*$AM36</f>
        <v>0</v>
      </c>
      <c r="AE36" s="76">
        <f>('Balance Volumetrico'!AE36/'Balance Volumetrico'!$AK36)*$AM36</f>
        <v>0</v>
      </c>
      <c r="AF36" s="76">
        <f>('Balance Volumetrico'!AF36/'Balance Volumetrico'!$AK36)*$AM36</f>
        <v>0</v>
      </c>
      <c r="AG36" s="76">
        <f>('Balance Volumetrico'!AG36/'Balance Volumetrico'!$AK36)*$AM36</f>
        <v>0</v>
      </c>
      <c r="AH36" s="76">
        <f>('Balance Volumetrico'!AH36/'Balance Volumetrico'!$AK36)*$AM36</f>
        <v>0</v>
      </c>
      <c r="AI36" s="76">
        <f>('Balance Volumetrico'!AI36/'Balance Volumetrico'!$AK36)*$AM36</f>
        <v>0</v>
      </c>
      <c r="AJ36" s="76">
        <f>('Balance Volumetrico'!AJ36/'Balance Volumetrico'!$AK36)*$AM36</f>
        <v>0</v>
      </c>
      <c r="AK36" s="76">
        <f t="shared" si="1"/>
        <v>88307</v>
      </c>
      <c r="AL36" s="76">
        <f t="shared" si="9"/>
        <v>78359</v>
      </c>
      <c r="AM36" s="76">
        <f>'Balance Volumetrico'!AM36</f>
        <v>88307</v>
      </c>
      <c r="AN36" s="76">
        <f t="shared" si="10"/>
        <v>78359</v>
      </c>
      <c r="AO36" s="76">
        <f>'Balance Volumetrico'!AO36</f>
        <v>0</v>
      </c>
      <c r="AP36" s="128">
        <f t="shared" si="3"/>
        <v>0</v>
      </c>
      <c r="AQ36" s="128" t="e">
        <f t="shared" si="4"/>
        <v>#DIV/0!</v>
      </c>
    </row>
    <row r="37" spans="1:43" x14ac:dyDescent="0.2">
      <c r="A37" s="142">
        <f>'Balance Volumetrico'!A37</f>
        <v>20130927</v>
      </c>
      <c r="B37" s="76">
        <f>('Balance Volumetrico'!B37/'Balance Volumetrico'!$AK37)*$AM37</f>
        <v>33.410038318989891</v>
      </c>
      <c r="C37" s="76">
        <f>('Balance Volumetrico'!C37/'Balance Volumetrico'!$AK37)*$AM37</f>
        <v>5445.8362459953514</v>
      </c>
      <c r="D37" s="76">
        <f>('Balance Volumetrico'!D37/'Balance Volumetrico'!$AK37)*$AM37</f>
        <v>606.44281675984666</v>
      </c>
      <c r="E37" s="76">
        <f>('Balance Volumetrico'!E37/'Balance Volumetrico'!$AK37)*$AM37</f>
        <v>3053.4750172749546</v>
      </c>
      <c r="F37" s="76">
        <f>('Balance Volumetrico'!F37/'Balance Volumetrico'!$AK37)*$AM37</f>
        <v>63.782800427162513</v>
      </c>
      <c r="G37" s="76">
        <f>('Balance Volumetrico'!G37/'Balance Volumetrico'!$AK37)*$AM37</f>
        <v>10823.839989949116</v>
      </c>
      <c r="H37" s="76">
        <f>('Balance Volumetrico'!H37/'Balance Volumetrico'!$AK37)*$AM37</f>
        <v>851.44976443243922</v>
      </c>
      <c r="I37" s="76">
        <f>('Balance Volumetrico'!I37/'Balance Volumetrico'!$AK37)*$AM37</f>
        <v>8247.2173377724739</v>
      </c>
      <c r="J37" s="76">
        <f>('Balance Volumetrico'!J37/'Balance Volumetrico'!$AK37)*$AM37</f>
        <v>1714.0362083045418</v>
      </c>
      <c r="K37" s="76">
        <f>('Balance Volumetrico'!K37/'Balance Volumetrico'!$AK37)*$AM37</f>
        <v>23829.456724668635</v>
      </c>
      <c r="L37" s="76">
        <f>('Balance Volumetrico'!L37/'Balance Volumetrico'!$AK37)*$AM37</f>
        <v>343.21221182235064</v>
      </c>
      <c r="M37" s="76">
        <f>('Balance Volumetrico'!M37/'Balance Volumetrico'!$AK37)*$AM37</f>
        <v>213.62176016081412</v>
      </c>
      <c r="N37" s="76">
        <f>('Balance Volumetrico'!N37/'Balance Volumetrico'!$AK37)*$AM37</f>
        <v>8230.0061059111758</v>
      </c>
      <c r="O37" s="76">
        <f>('Balance Volumetrico'!O37/'Balance Volumetrico'!$AK37)*$AM37</f>
        <v>3597.1474590112443</v>
      </c>
      <c r="P37" s="76">
        <f>('Balance Volumetrico'!P37/'Balance Volumetrico'!$AK37)*$AM37</f>
        <v>811.9651736918147</v>
      </c>
      <c r="Q37" s="76">
        <f>('Balance Volumetrico'!Q37/'Balance Volumetrico'!$AK37)*$AM37</f>
        <v>33.410038318989891</v>
      </c>
      <c r="R37" s="76">
        <f>('Balance Volumetrico'!R37/'Balance Volumetrico'!$AK37)*$AM37</f>
        <v>1526.7375086374773</v>
      </c>
      <c r="S37" s="76">
        <f>('Balance Volumetrico'!S37/'Balance Volumetrico'!$AK37)*$AM37</f>
        <v>6002.6702179785161</v>
      </c>
      <c r="T37" s="76">
        <f>('Balance Volumetrico'!T37/'Balance Volumetrico'!$AK37)*$AM37</f>
        <v>5156.282580564106</v>
      </c>
      <c r="U37" s="76">
        <f>('Balance Volumetrico'!U37/'Balance Volumetrico'!$AK37)*$AM37</f>
        <v>0</v>
      </c>
      <c r="V37" s="76">
        <f>('Balance Volumetrico'!V37/'Balance Volumetrico'!$AK37)*$AM37</f>
        <v>0</v>
      </c>
      <c r="W37" s="76">
        <f>('Balance Volumetrico'!W37/'Balance Volumetrico'!$AK37)*$AM37</f>
        <v>0</v>
      </c>
      <c r="X37" s="76">
        <f>('Balance Volumetrico'!X37/'Balance Volumetrico'!$AK37)*$AM37</f>
        <v>0</v>
      </c>
      <c r="Y37" s="76">
        <f>('Balance Volumetrico'!Y37/'Balance Volumetrico'!$AK37)*$AM37</f>
        <v>0</v>
      </c>
      <c r="Z37" s="76">
        <f>('Balance Volumetrico'!Z37/'Balance Volumetrico'!$AK37)*$AM37</f>
        <v>0</v>
      </c>
      <c r="AA37" s="76">
        <f>('Balance Volumetrico'!AA37/'Balance Volumetrico'!$AK37)*$AM37</f>
        <v>0</v>
      </c>
      <c r="AB37" s="76">
        <f>('Balance Volumetrico'!AB37/'Balance Volumetrico'!$AK37)*$AM37</f>
        <v>0</v>
      </c>
      <c r="AC37" s="76">
        <f>('Balance Volumetrico'!AC37/'Balance Volumetrico'!$AK37)*$AM37</f>
        <v>0</v>
      </c>
      <c r="AD37" s="76">
        <f>('Balance Volumetrico'!AD37/'Balance Volumetrico'!$AK37)*$AM37</f>
        <v>0</v>
      </c>
      <c r="AE37" s="76">
        <f>('Balance Volumetrico'!AE37/'Balance Volumetrico'!$AK37)*$AM37</f>
        <v>0</v>
      </c>
      <c r="AF37" s="76">
        <f>('Balance Volumetrico'!AF37/'Balance Volumetrico'!$AK37)*$AM37</f>
        <v>0</v>
      </c>
      <c r="AG37" s="76">
        <f>('Balance Volumetrico'!AG37/'Balance Volumetrico'!$AK37)*$AM37</f>
        <v>0</v>
      </c>
      <c r="AH37" s="76">
        <f>('Balance Volumetrico'!AH37/'Balance Volumetrico'!$AK37)*$AM37</f>
        <v>0</v>
      </c>
      <c r="AI37" s="76">
        <f>('Balance Volumetrico'!AI37/'Balance Volumetrico'!$AK37)*$AM37</f>
        <v>0</v>
      </c>
      <c r="AJ37" s="76">
        <f>('Balance Volumetrico'!AJ37/'Balance Volumetrico'!$AK37)*$AM37</f>
        <v>0</v>
      </c>
      <c r="AK37" s="76">
        <f t="shared" si="1"/>
        <v>80584.000000000015</v>
      </c>
      <c r="AL37" s="76">
        <f t="shared" si="9"/>
        <v>78359</v>
      </c>
      <c r="AM37" s="76">
        <f>'Balance Volumetrico'!AM37</f>
        <v>80584</v>
      </c>
      <c r="AN37" s="76">
        <f t="shared" si="10"/>
        <v>78359</v>
      </c>
      <c r="AO37" s="76">
        <f>'Balance Volumetrico'!AO37</f>
        <v>0</v>
      </c>
      <c r="AP37" s="128">
        <f t="shared" si="3"/>
        <v>0</v>
      </c>
      <c r="AQ37" s="128" t="e">
        <f t="shared" si="4"/>
        <v>#DIV/0!</v>
      </c>
    </row>
    <row r="38" spans="1:43" x14ac:dyDescent="0.2">
      <c r="A38" s="142">
        <f>'Balance Volumetrico'!A38</f>
        <v>20130928</v>
      </c>
      <c r="B38" s="76">
        <f>('Balance Volumetrico'!B38/'Balance Volumetrico'!$AK38)*$AM38</f>
        <v>0</v>
      </c>
      <c r="C38" s="76">
        <f>('Balance Volumetrico'!C38/'Balance Volumetrico'!$AK38)*$AM38</f>
        <v>5719</v>
      </c>
      <c r="D38" s="76">
        <f>('Balance Volumetrico'!D38/'Balance Volumetrico'!$AK38)*$AM38</f>
        <v>0</v>
      </c>
      <c r="E38" s="76">
        <f>('Balance Volumetrico'!E38/'Balance Volumetrico'!$AK38)*$AM38</f>
        <v>651</v>
      </c>
      <c r="F38" s="76">
        <f>('Balance Volumetrico'!F38/'Balance Volumetrico'!$AK38)*$AM38</f>
        <v>8</v>
      </c>
      <c r="G38" s="76">
        <f>('Balance Volumetrico'!G38/'Balance Volumetrico'!$AK38)*$AM38</f>
        <v>10696</v>
      </c>
      <c r="H38" s="76">
        <f>('Balance Volumetrico'!H38/'Balance Volumetrico'!$AK38)*$AM38</f>
        <v>716</v>
      </c>
      <c r="I38" s="76">
        <f>('Balance Volumetrico'!I38/'Balance Volumetrico'!$AK38)*$AM38</f>
        <v>8282</v>
      </c>
      <c r="J38" s="76">
        <f>('Balance Volumetrico'!J38/'Balance Volumetrico'!$AK38)*$AM38</f>
        <v>292</v>
      </c>
      <c r="K38" s="76">
        <f>('Balance Volumetrico'!K38/'Balance Volumetrico'!$AK38)*$AM38</f>
        <v>12110</v>
      </c>
      <c r="L38" s="76">
        <f>('Balance Volumetrico'!L38/'Balance Volumetrico'!$AK38)*$AM38</f>
        <v>13</v>
      </c>
      <c r="M38" s="76">
        <f>('Balance Volumetrico'!M38/'Balance Volumetrico'!$AK38)*$AM38</f>
        <v>0</v>
      </c>
      <c r="N38" s="76">
        <f>('Balance Volumetrico'!N38/'Balance Volumetrico'!$AK38)*$AM38</f>
        <v>8443</v>
      </c>
      <c r="O38" s="76">
        <f>('Balance Volumetrico'!O38/'Balance Volumetrico'!$AK38)*$AM38</f>
        <v>765</v>
      </c>
      <c r="P38" s="76">
        <f>('Balance Volumetrico'!P38/'Balance Volumetrico'!$AK38)*$AM38</f>
        <v>0</v>
      </c>
      <c r="Q38" s="76">
        <f>('Balance Volumetrico'!Q38/'Balance Volumetrico'!$AK38)*$AM38</f>
        <v>9</v>
      </c>
      <c r="R38" s="76">
        <f>('Balance Volumetrico'!R38/'Balance Volumetrico'!$AK38)*$AM38</f>
        <v>605</v>
      </c>
      <c r="S38" s="76">
        <f>('Balance Volumetrico'!S38/'Balance Volumetrico'!$AK38)*$AM38</f>
        <v>6019</v>
      </c>
      <c r="T38" s="76">
        <f>('Balance Volumetrico'!T38/'Balance Volumetrico'!$AK38)*$AM38</f>
        <v>231</v>
      </c>
      <c r="U38" s="76">
        <f>('Balance Volumetrico'!U38/'Balance Volumetrico'!$AK38)*$AM38</f>
        <v>0</v>
      </c>
      <c r="V38" s="76">
        <f>('Balance Volumetrico'!V38/'Balance Volumetrico'!$AK38)*$AM38</f>
        <v>0</v>
      </c>
      <c r="W38" s="76">
        <f>('Balance Volumetrico'!W38/'Balance Volumetrico'!$AK38)*$AM38</f>
        <v>0</v>
      </c>
      <c r="X38" s="76">
        <f>('Balance Volumetrico'!X38/'Balance Volumetrico'!$AK38)*$AM38</f>
        <v>0</v>
      </c>
      <c r="Y38" s="76">
        <f>('Balance Volumetrico'!Y38/'Balance Volumetrico'!$AK38)*$AM38</f>
        <v>0</v>
      </c>
      <c r="Z38" s="76">
        <f>('Balance Volumetrico'!Z38/'Balance Volumetrico'!$AK38)*$AM38</f>
        <v>0</v>
      </c>
      <c r="AA38" s="76">
        <f>('Balance Volumetrico'!AA38/'Balance Volumetrico'!$AK38)*$AM38</f>
        <v>0</v>
      </c>
      <c r="AB38" s="76">
        <f>('Balance Volumetrico'!AB38/'Balance Volumetrico'!$AK38)*$AM38</f>
        <v>0</v>
      </c>
      <c r="AC38" s="76">
        <f>('Balance Volumetrico'!AC38/'Balance Volumetrico'!$AK38)*$AM38</f>
        <v>0</v>
      </c>
      <c r="AD38" s="76">
        <f>('Balance Volumetrico'!AD38/'Balance Volumetrico'!$AK38)*$AM38</f>
        <v>0</v>
      </c>
      <c r="AE38" s="76">
        <f>('Balance Volumetrico'!AE38/'Balance Volumetrico'!$AK38)*$AM38</f>
        <v>0</v>
      </c>
      <c r="AF38" s="76">
        <f>('Balance Volumetrico'!AF38/'Balance Volumetrico'!$AK38)*$AM38</f>
        <v>0</v>
      </c>
      <c r="AG38" s="76">
        <f>('Balance Volumetrico'!AG38/'Balance Volumetrico'!$AK38)*$AM38</f>
        <v>0</v>
      </c>
      <c r="AH38" s="76">
        <f>('Balance Volumetrico'!AH38/'Balance Volumetrico'!$AK38)*$AM38</f>
        <v>0</v>
      </c>
      <c r="AI38" s="76">
        <f>('Balance Volumetrico'!AI38/'Balance Volumetrico'!$AK38)*$AM38</f>
        <v>0</v>
      </c>
      <c r="AJ38" s="76">
        <f>('Balance Volumetrico'!AJ38/'Balance Volumetrico'!$AK38)*$AM38</f>
        <v>0</v>
      </c>
      <c r="AK38" s="76">
        <f t="shared" si="1"/>
        <v>54559</v>
      </c>
      <c r="AL38" s="76">
        <f t="shared" si="9"/>
        <v>78359</v>
      </c>
      <c r="AM38" s="76">
        <f>'Balance Volumetrico'!AM38</f>
        <v>54559</v>
      </c>
      <c r="AN38" s="76">
        <f>AVERAGE($AM$32:$AM$38)</f>
        <v>78359</v>
      </c>
      <c r="AO38" s="76">
        <f>'Balance Volumetrico'!AO38</f>
        <v>0</v>
      </c>
      <c r="AP38" s="128">
        <f t="shared" si="3"/>
        <v>0</v>
      </c>
      <c r="AQ38" s="128" t="e">
        <f t="shared" si="4"/>
        <v>#DIV/0!</v>
      </c>
    </row>
    <row r="39" spans="1:43" x14ac:dyDescent="0.2">
      <c r="A39" s="142">
        <f>'Balance Volumetrico'!A39</f>
        <v>20130929</v>
      </c>
      <c r="B39" s="76">
        <f>('Balance Volumetrico'!B39/'Balance Volumetrico'!$AK39)*$AM39</f>
        <v>28</v>
      </c>
      <c r="C39" s="76">
        <f>('Balance Volumetrico'!C39/'Balance Volumetrico'!$AK39)*$AM39</f>
        <v>4955</v>
      </c>
      <c r="D39" s="76">
        <f>('Balance Volumetrico'!D39/'Balance Volumetrico'!$AK39)*$AM39</f>
        <v>554</v>
      </c>
      <c r="E39" s="76">
        <f>('Balance Volumetrico'!E39/'Balance Volumetrico'!$AK39)*$AM39</f>
        <v>502</v>
      </c>
      <c r="F39" s="76">
        <f>('Balance Volumetrico'!F39/'Balance Volumetrico'!$AK39)*$AM39</f>
        <v>545</v>
      </c>
      <c r="G39" s="76">
        <f>('Balance Volumetrico'!G39/'Balance Volumetrico'!$AK39)*$AM39</f>
        <v>7161</v>
      </c>
      <c r="H39" s="76">
        <f>('Balance Volumetrico'!H39/'Balance Volumetrico'!$AK39)*$AM39</f>
        <v>737</v>
      </c>
      <c r="I39" s="76">
        <f>('Balance Volumetrico'!I39/'Balance Volumetrico'!$AK39)*$AM39</f>
        <v>8173.9999999999991</v>
      </c>
      <c r="J39" s="76">
        <f>('Balance Volumetrico'!J39/'Balance Volumetrico'!$AK39)*$AM39</f>
        <v>237</v>
      </c>
      <c r="K39" s="76">
        <f>('Balance Volumetrico'!K39/'Balance Volumetrico'!$AK39)*$AM39</f>
        <v>14024.999999999998</v>
      </c>
      <c r="L39" s="76">
        <f>('Balance Volumetrico'!L39/'Balance Volumetrico'!$AK39)*$AM39</f>
        <v>119</v>
      </c>
      <c r="M39" s="76">
        <f>('Balance Volumetrico'!M39/'Balance Volumetrico'!$AK39)*$AM39</f>
        <v>0</v>
      </c>
      <c r="N39" s="76">
        <f>('Balance Volumetrico'!N39/'Balance Volumetrico'!$AK39)*$AM39</f>
        <v>8622</v>
      </c>
      <c r="O39" s="76">
        <f>('Balance Volumetrico'!O39/'Balance Volumetrico'!$AK39)*$AM39</f>
        <v>1879</v>
      </c>
      <c r="P39" s="76">
        <f>('Balance Volumetrico'!P39/'Balance Volumetrico'!$AK39)*$AM39</f>
        <v>0</v>
      </c>
      <c r="Q39" s="76">
        <f>('Balance Volumetrico'!Q39/'Balance Volumetrico'!$AK39)*$AM39</f>
        <v>14.999999999999998</v>
      </c>
      <c r="R39" s="76">
        <f>('Balance Volumetrico'!R39/'Balance Volumetrico'!$AK39)*$AM39</f>
        <v>0</v>
      </c>
      <c r="S39" s="76">
        <f>('Balance Volumetrico'!S39/'Balance Volumetrico'!$AK39)*$AM39</f>
        <v>6448</v>
      </c>
      <c r="T39" s="76">
        <f>('Balance Volumetrico'!T39/'Balance Volumetrico'!$AK39)*$AM39</f>
        <v>227</v>
      </c>
      <c r="U39" s="76">
        <f>('Balance Volumetrico'!U39/'Balance Volumetrico'!$AK39)*$AM39</f>
        <v>0</v>
      </c>
      <c r="V39" s="76">
        <f>('Balance Volumetrico'!V39/'Balance Volumetrico'!$AK39)*$AM39</f>
        <v>0</v>
      </c>
      <c r="W39" s="76">
        <f>('Balance Volumetrico'!W39/'Balance Volumetrico'!$AK39)*$AM39</f>
        <v>0</v>
      </c>
      <c r="X39" s="76">
        <f>('Balance Volumetrico'!X39/'Balance Volumetrico'!$AK39)*$AM39</f>
        <v>0</v>
      </c>
      <c r="Y39" s="76">
        <f>('Balance Volumetrico'!Y39/'Balance Volumetrico'!$AK39)*$AM39</f>
        <v>0</v>
      </c>
      <c r="Z39" s="76">
        <f>('Balance Volumetrico'!Z39/'Balance Volumetrico'!$AK39)*$AM39</f>
        <v>0</v>
      </c>
      <c r="AA39" s="76">
        <f>('Balance Volumetrico'!AA39/'Balance Volumetrico'!$AK39)*$AM39</f>
        <v>0</v>
      </c>
      <c r="AB39" s="76">
        <f>('Balance Volumetrico'!AB39/'Balance Volumetrico'!$AK39)*$AM39</f>
        <v>0</v>
      </c>
      <c r="AC39" s="76">
        <f>('Balance Volumetrico'!AC39/'Balance Volumetrico'!$AK39)*$AM39</f>
        <v>0</v>
      </c>
      <c r="AD39" s="76">
        <f>('Balance Volumetrico'!AD39/'Balance Volumetrico'!$AK39)*$AM39</f>
        <v>0</v>
      </c>
      <c r="AE39" s="76">
        <f>('Balance Volumetrico'!AE39/'Balance Volumetrico'!$AK39)*$AM39</f>
        <v>0</v>
      </c>
      <c r="AF39" s="76">
        <f>('Balance Volumetrico'!AF39/'Balance Volumetrico'!$AK39)*$AM39</f>
        <v>0</v>
      </c>
      <c r="AG39" s="76">
        <f>('Balance Volumetrico'!AG39/'Balance Volumetrico'!$AK39)*$AM39</f>
        <v>0</v>
      </c>
      <c r="AH39" s="76">
        <f>('Balance Volumetrico'!AH39/'Balance Volumetrico'!$AK39)*$AM39</f>
        <v>0</v>
      </c>
      <c r="AI39" s="76">
        <f>('Balance Volumetrico'!AI39/'Balance Volumetrico'!$AK39)*$AM39</f>
        <v>0</v>
      </c>
      <c r="AJ39" s="76">
        <f>('Balance Volumetrico'!AJ39/'Balance Volumetrico'!$AK39)*$AM39</f>
        <v>0</v>
      </c>
      <c r="AK39" s="76">
        <f t="shared" si="1"/>
        <v>54228</v>
      </c>
      <c r="AL39" s="76">
        <f>AVERAGE($AK$39:$AK$41)</f>
        <v>70313.5</v>
      </c>
      <c r="AM39" s="76">
        <f>'Balance Volumetrico'!AM39</f>
        <v>54228</v>
      </c>
      <c r="AN39" s="76">
        <f>AVERAGE($AM$39:$AM$41)</f>
        <v>70313.5</v>
      </c>
      <c r="AO39" s="76">
        <f>'Balance Volumetrico'!AO39</f>
        <v>0</v>
      </c>
      <c r="AP39" s="128">
        <f t="shared" si="3"/>
        <v>0</v>
      </c>
      <c r="AQ39" s="128" t="e">
        <f t="shared" si="4"/>
        <v>#DIV/0!</v>
      </c>
    </row>
    <row r="40" spans="1:43" x14ac:dyDescent="0.2">
      <c r="A40" s="142">
        <f>'Balance Volumetrico'!A40</f>
        <v>20130930</v>
      </c>
      <c r="B40" s="76">
        <f>('Balance Volumetrico'!B40/'Balance Volumetrico'!$AK40)*$AM40</f>
        <v>86.000000000000014</v>
      </c>
      <c r="C40" s="76">
        <f>('Balance Volumetrico'!C40/'Balance Volumetrico'!$AK40)*$AM40</f>
        <v>5886</v>
      </c>
      <c r="D40" s="76">
        <f>('Balance Volumetrico'!D40/'Balance Volumetrico'!$AK40)*$AM40</f>
        <v>945</v>
      </c>
      <c r="E40" s="76">
        <f>('Balance Volumetrico'!E40/'Balance Volumetrico'!$AK40)*$AM40</f>
        <v>3919.0000000000005</v>
      </c>
      <c r="F40" s="76">
        <f>('Balance Volumetrico'!F40/'Balance Volumetrico'!$AK40)*$AM40</f>
        <v>3612.9999999999995</v>
      </c>
      <c r="G40" s="76">
        <f>('Balance Volumetrico'!G40/'Balance Volumetrico'!$AK40)*$AM40</f>
        <v>11002.999999999998</v>
      </c>
      <c r="H40" s="76">
        <f>('Balance Volumetrico'!H40/'Balance Volumetrico'!$AK40)*$AM40</f>
        <v>713</v>
      </c>
      <c r="I40" s="76">
        <f>('Balance Volumetrico'!I40/'Balance Volumetrico'!$AK40)*$AM40</f>
        <v>8176</v>
      </c>
      <c r="J40" s="76">
        <f>('Balance Volumetrico'!J40/'Balance Volumetrico'!$AK40)*$AM40</f>
        <v>1540</v>
      </c>
      <c r="K40" s="76">
        <f>('Balance Volumetrico'!K40/'Balance Volumetrico'!$AK40)*$AM40</f>
        <v>26005</v>
      </c>
      <c r="L40" s="76">
        <f>('Balance Volumetrico'!L40/'Balance Volumetrico'!$AK40)*$AM40</f>
        <v>1470</v>
      </c>
      <c r="M40" s="76">
        <f>('Balance Volumetrico'!M40/'Balance Volumetrico'!$AK40)*$AM40</f>
        <v>422</v>
      </c>
      <c r="N40" s="76">
        <f>('Balance Volumetrico'!N40/'Balance Volumetrico'!$AK40)*$AM40</f>
        <v>7711.9999999999991</v>
      </c>
      <c r="O40" s="76">
        <f>('Balance Volumetrico'!O40/'Balance Volumetrico'!$AK40)*$AM40</f>
        <v>6256</v>
      </c>
      <c r="P40" s="76">
        <f>('Balance Volumetrico'!P40/'Balance Volumetrico'!$AK40)*$AM40</f>
        <v>687.00000000000011</v>
      </c>
      <c r="Q40" s="76">
        <f>('Balance Volumetrico'!Q40/'Balance Volumetrico'!$AK40)*$AM40</f>
        <v>207.99999999999997</v>
      </c>
      <c r="R40" s="76">
        <f>('Balance Volumetrico'!R40/'Balance Volumetrico'!$AK40)*$AM40</f>
        <v>366.00000000000006</v>
      </c>
      <c r="S40" s="76">
        <f>('Balance Volumetrico'!S40/'Balance Volumetrico'!$AK40)*$AM40</f>
        <v>6416.9999999999991</v>
      </c>
      <c r="T40" s="76">
        <f>('Balance Volumetrico'!T40/'Balance Volumetrico'!$AK40)*$AM40</f>
        <v>974.99999999999989</v>
      </c>
      <c r="U40" s="76">
        <f>('Balance Volumetrico'!U40/'Balance Volumetrico'!$AK40)*$AM40</f>
        <v>0</v>
      </c>
      <c r="V40" s="76">
        <f>('Balance Volumetrico'!V40/'Balance Volumetrico'!$AK40)*$AM40</f>
        <v>0</v>
      </c>
      <c r="W40" s="76">
        <f>('Balance Volumetrico'!W40/'Balance Volumetrico'!$AK40)*$AM40</f>
        <v>0</v>
      </c>
      <c r="X40" s="76">
        <f>('Balance Volumetrico'!X40/'Balance Volumetrico'!$AK40)*$AM40</f>
        <v>0</v>
      </c>
      <c r="Y40" s="76">
        <f>('Balance Volumetrico'!Y40/'Balance Volumetrico'!$AK40)*$AM40</f>
        <v>0</v>
      </c>
      <c r="Z40" s="76">
        <f>('Balance Volumetrico'!Z40/'Balance Volumetrico'!$AK40)*$AM40</f>
        <v>0</v>
      </c>
      <c r="AA40" s="76">
        <f>('Balance Volumetrico'!AA40/'Balance Volumetrico'!$AK40)*$AM40</f>
        <v>0</v>
      </c>
      <c r="AB40" s="76">
        <f>('Balance Volumetrico'!AB40/'Balance Volumetrico'!$AK40)*$AM40</f>
        <v>0</v>
      </c>
      <c r="AC40" s="76">
        <f>('Balance Volumetrico'!AC40/'Balance Volumetrico'!$AK40)*$AM40</f>
        <v>0</v>
      </c>
      <c r="AD40" s="76">
        <f>('Balance Volumetrico'!AD40/'Balance Volumetrico'!$AK40)*$AM40</f>
        <v>0</v>
      </c>
      <c r="AE40" s="76">
        <f>('Balance Volumetrico'!AE40/'Balance Volumetrico'!$AK40)*$AM40</f>
        <v>0</v>
      </c>
      <c r="AF40" s="76">
        <f>('Balance Volumetrico'!AF40/'Balance Volumetrico'!$AK40)*$AM40</f>
        <v>0</v>
      </c>
      <c r="AG40" s="76">
        <f>('Balance Volumetrico'!AG40/'Balance Volumetrico'!$AK40)*$AM40</f>
        <v>0</v>
      </c>
      <c r="AH40" s="76">
        <f>('Balance Volumetrico'!AH40/'Balance Volumetrico'!$AK40)*$AM40</f>
        <v>0</v>
      </c>
      <c r="AI40" s="76">
        <f>('Balance Volumetrico'!AI40/'Balance Volumetrico'!$AK40)*$AM40</f>
        <v>0</v>
      </c>
      <c r="AJ40" s="76">
        <f>('Balance Volumetrico'!AJ40/'Balance Volumetrico'!$AK40)*$AM40</f>
        <v>0</v>
      </c>
      <c r="AK40" s="76">
        <f t="shared" si="1"/>
        <v>86399</v>
      </c>
      <c r="AL40" s="76">
        <f>AVERAGE($AK$39:$AK$41)</f>
        <v>70313.5</v>
      </c>
      <c r="AM40" s="76">
        <f>'Balance Volumetrico'!AM40</f>
        <v>86399</v>
      </c>
      <c r="AN40" s="76">
        <f>AVERAGE($AM$39:$AM$41)</f>
        <v>70313.5</v>
      </c>
      <c r="AO40" s="76">
        <f>'Balance Volumetrico'!AO40</f>
        <v>0</v>
      </c>
      <c r="AP40" s="128">
        <f t="shared" si="3"/>
        <v>0</v>
      </c>
      <c r="AQ40" s="128" t="e">
        <f t="shared" si="4"/>
        <v>#DIV/0!</v>
      </c>
    </row>
    <row r="41" spans="1:43" x14ac:dyDescent="0.2">
      <c r="A41" s="142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128"/>
      <c r="AQ41" s="128"/>
    </row>
    <row r="42" spans="1:43" s="82" customFormat="1" ht="13.5" thickBot="1" x14ac:dyDescent="0.25">
      <c r="A42" s="80" t="s">
        <v>19</v>
      </c>
      <c r="B42" s="81">
        <f>SUM(B11:B41)</f>
        <v>1054.41003831899</v>
      </c>
      <c r="C42" s="81">
        <f t="shared" ref="C42:AF42" si="11">SUM(C11:C41)</f>
        <v>157298.83624599536</v>
      </c>
      <c r="D42" s="81">
        <f t="shared" si="11"/>
        <v>25327.442816759845</v>
      </c>
      <c r="E42" s="81">
        <f t="shared" si="11"/>
        <v>65639.475017274963</v>
      </c>
      <c r="F42" s="81">
        <f t="shared" si="11"/>
        <v>68707.782800427158</v>
      </c>
      <c r="G42" s="81">
        <f t="shared" si="11"/>
        <v>274801.83998994913</v>
      </c>
      <c r="H42" s="81">
        <f t="shared" si="11"/>
        <v>26397.44976443244</v>
      </c>
      <c r="I42" s="81">
        <f t="shared" si="11"/>
        <v>246465.21733777248</v>
      </c>
      <c r="J42" s="81">
        <f t="shared" si="11"/>
        <v>36696.03620830454</v>
      </c>
      <c r="K42" s="81">
        <f t="shared" si="11"/>
        <v>603032.45672466862</v>
      </c>
      <c r="L42" s="81">
        <f t="shared" si="11"/>
        <v>32586.212211822352</v>
      </c>
      <c r="M42" s="81">
        <f t="shared" si="11"/>
        <v>10667.621760160815</v>
      </c>
      <c r="N42" s="81">
        <f t="shared" si="11"/>
        <v>243854.00610591116</v>
      </c>
      <c r="O42" s="81">
        <f t="shared" si="11"/>
        <v>165974.14745901123</v>
      </c>
      <c r="P42" s="81">
        <f t="shared" si="11"/>
        <v>49863.965173691817</v>
      </c>
      <c r="Q42" s="81">
        <f t="shared" si="11"/>
        <v>7037.4100383189898</v>
      </c>
      <c r="R42" s="81">
        <f t="shared" si="11"/>
        <v>25716.737508637478</v>
      </c>
      <c r="S42" s="81">
        <f t="shared" si="11"/>
        <v>172995.67021797851</v>
      </c>
      <c r="T42" s="81">
        <f t="shared" si="11"/>
        <v>129662.2825805641</v>
      </c>
      <c r="U42" s="81">
        <f t="shared" si="11"/>
        <v>0</v>
      </c>
      <c r="V42" s="81">
        <f t="shared" si="11"/>
        <v>0</v>
      </c>
      <c r="W42" s="81">
        <f t="shared" si="11"/>
        <v>0</v>
      </c>
      <c r="X42" s="81">
        <f t="shared" si="11"/>
        <v>0</v>
      </c>
      <c r="Y42" s="81">
        <f t="shared" si="11"/>
        <v>0</v>
      </c>
      <c r="Z42" s="81">
        <f t="shared" si="11"/>
        <v>0</v>
      </c>
      <c r="AA42" s="81">
        <f t="shared" si="11"/>
        <v>0</v>
      </c>
      <c r="AB42" s="81">
        <f t="shared" si="11"/>
        <v>0</v>
      </c>
      <c r="AC42" s="81">
        <f t="shared" si="11"/>
        <v>0</v>
      </c>
      <c r="AD42" s="81">
        <f t="shared" si="11"/>
        <v>0</v>
      </c>
      <c r="AE42" s="81">
        <f t="shared" si="11"/>
        <v>0</v>
      </c>
      <c r="AF42" s="81">
        <f t="shared" si="11"/>
        <v>0</v>
      </c>
      <c r="AG42" s="81">
        <f t="shared" ref="AG42:AO42" si="12">SUM(AG11:AG41)</f>
        <v>0</v>
      </c>
      <c r="AH42" s="81">
        <f t="shared" si="12"/>
        <v>0</v>
      </c>
      <c r="AI42" s="81">
        <f t="shared" ref="AI42:AJ42" si="13">SUM(AI11:AI41)</f>
        <v>0</v>
      </c>
      <c r="AJ42" s="81">
        <f t="shared" si="13"/>
        <v>0</v>
      </c>
      <c r="AK42" s="81">
        <f t="shared" si="12"/>
        <v>2343779</v>
      </c>
      <c r="AL42" s="81">
        <f t="shared" si="12"/>
        <v>2343779</v>
      </c>
      <c r="AM42" s="81">
        <f t="shared" si="12"/>
        <v>2343779</v>
      </c>
      <c r="AN42" s="81">
        <f t="shared" si="12"/>
        <v>2343779</v>
      </c>
      <c r="AO42" s="81">
        <f t="shared" si="12"/>
        <v>1168724</v>
      </c>
      <c r="AP42" s="66">
        <f>(AN42-AL42)/AN42</f>
        <v>0</v>
      </c>
      <c r="AQ42" s="66">
        <f>(AO42-AN42)/AO42</f>
        <v>-1.0054170189026665</v>
      </c>
    </row>
    <row r="43" spans="1:43" s="108" customFormat="1" x14ac:dyDescent="0.2">
      <c r="A43" s="450" t="s">
        <v>30</v>
      </c>
      <c r="B43" s="451"/>
      <c r="C43" s="451"/>
      <c r="D43" s="451"/>
      <c r="E43" s="451"/>
      <c r="F43" s="451"/>
      <c r="G43" s="451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451"/>
      <c r="S43" s="451"/>
      <c r="T43" s="451"/>
      <c r="U43" s="451"/>
      <c r="V43" s="451"/>
      <c r="W43" s="451"/>
      <c r="X43" s="451"/>
      <c r="Y43" s="451"/>
      <c r="Z43" s="451"/>
      <c r="AA43" s="451"/>
      <c r="AB43" s="451"/>
      <c r="AC43" s="451"/>
      <c r="AD43" s="451"/>
      <c r="AE43" s="451"/>
      <c r="AF43" s="451"/>
      <c r="AG43" s="451"/>
      <c r="AH43" s="451"/>
      <c r="AI43" s="451"/>
      <c r="AJ43" s="451"/>
      <c r="AK43" s="451"/>
      <c r="AL43" s="451"/>
      <c r="AM43" s="451"/>
      <c r="AN43" s="451"/>
      <c r="AO43" s="451"/>
      <c r="AP43" s="451"/>
      <c r="AQ43" s="452"/>
    </row>
    <row r="44" spans="1:43" s="79" customFormat="1" x14ac:dyDescent="0.2">
      <c r="A44" s="77" t="s">
        <v>21</v>
      </c>
      <c r="B44" s="78">
        <f t="shared" ref="B44:AN44" si="14">SUM(B11:B24)</f>
        <v>458</v>
      </c>
      <c r="C44" s="78">
        <f t="shared" si="14"/>
        <v>76017</v>
      </c>
      <c r="D44" s="78">
        <f t="shared" si="14"/>
        <v>12886</v>
      </c>
      <c r="E44" s="78">
        <f t="shared" si="14"/>
        <v>28653</v>
      </c>
      <c r="F44" s="78">
        <f t="shared" si="14"/>
        <v>44510</v>
      </c>
      <c r="G44" s="78">
        <f t="shared" si="14"/>
        <v>134422</v>
      </c>
      <c r="H44" s="78">
        <f>SUM(H11:H24)</f>
        <v>13744</v>
      </c>
      <c r="I44" s="78">
        <f t="shared" si="14"/>
        <v>115144</v>
      </c>
      <c r="J44" s="78">
        <f t="shared" si="14"/>
        <v>19334</v>
      </c>
      <c r="K44" s="78">
        <f t="shared" si="14"/>
        <v>288156</v>
      </c>
      <c r="L44" s="78">
        <f t="shared" si="14"/>
        <v>17816</v>
      </c>
      <c r="M44" s="78">
        <f t="shared" si="14"/>
        <v>5896</v>
      </c>
      <c r="N44" s="78">
        <f t="shared" si="14"/>
        <v>119791</v>
      </c>
      <c r="O44" s="78">
        <f t="shared" si="14"/>
        <v>99519</v>
      </c>
      <c r="P44" s="78">
        <f t="shared" si="14"/>
        <v>26591</v>
      </c>
      <c r="Q44" s="78">
        <f t="shared" si="14"/>
        <v>4714</v>
      </c>
      <c r="R44" s="78">
        <f t="shared" si="14"/>
        <v>15681</v>
      </c>
      <c r="S44" s="78">
        <f t="shared" si="14"/>
        <v>78254</v>
      </c>
      <c r="T44" s="78">
        <f t="shared" si="14"/>
        <v>67138</v>
      </c>
      <c r="U44" s="78">
        <f t="shared" si="14"/>
        <v>0</v>
      </c>
      <c r="V44" s="78">
        <f t="shared" si="14"/>
        <v>0</v>
      </c>
      <c r="W44" s="78">
        <f>SUM(W11:W24)</f>
        <v>0</v>
      </c>
      <c r="X44" s="78">
        <f t="shared" ref="X44:AL44" si="15">SUM(X11:X24)</f>
        <v>0</v>
      </c>
      <c r="Y44" s="78">
        <f t="shared" si="15"/>
        <v>0</v>
      </c>
      <c r="Z44" s="78">
        <f>SUM(Z11:Z24)</f>
        <v>0</v>
      </c>
      <c r="AA44" s="78">
        <f t="shared" si="15"/>
        <v>0</v>
      </c>
      <c r="AB44" s="78">
        <f t="shared" si="15"/>
        <v>0</v>
      </c>
      <c r="AC44" s="78">
        <f t="shared" ref="AC44:AH44" si="16">SUM(AC11:AC24)</f>
        <v>0</v>
      </c>
      <c r="AD44" s="78">
        <f t="shared" si="16"/>
        <v>0</v>
      </c>
      <c r="AE44" s="78">
        <f t="shared" si="16"/>
        <v>0</v>
      </c>
      <c r="AF44" s="78">
        <f t="shared" si="16"/>
        <v>0</v>
      </c>
      <c r="AG44" s="78">
        <f t="shared" si="16"/>
        <v>0</v>
      </c>
      <c r="AH44" s="78">
        <f t="shared" si="16"/>
        <v>0</v>
      </c>
      <c r="AI44" s="78">
        <f t="shared" ref="AI44:AJ44" si="17">SUM(AI11:AI24)</f>
        <v>0</v>
      </c>
      <c r="AJ44" s="78">
        <f t="shared" si="17"/>
        <v>0</v>
      </c>
      <c r="AK44" s="78">
        <f t="shared" si="15"/>
        <v>1168724</v>
      </c>
      <c r="AL44" s="78">
        <f t="shared" si="15"/>
        <v>1168723.9999999998</v>
      </c>
      <c r="AM44" s="78">
        <f t="shared" si="14"/>
        <v>1168724</v>
      </c>
      <c r="AN44" s="78">
        <f t="shared" si="14"/>
        <v>1168723.9999999998</v>
      </c>
      <c r="AO44" s="78">
        <f>SUM(AO11:AO24)</f>
        <v>1168724</v>
      </c>
      <c r="AP44" s="66">
        <f>(AK44-AO44)/AK44</f>
        <v>0</v>
      </c>
      <c r="AQ44" s="66">
        <f>(AO44-AN44)/AO44</f>
        <v>1.9921781674190796E-16</v>
      </c>
    </row>
    <row r="45" spans="1:43" s="79" customFormat="1" x14ac:dyDescent="0.2">
      <c r="A45" s="204" t="s">
        <v>22</v>
      </c>
      <c r="B45" s="109">
        <f t="shared" ref="B45:AF45" si="18">B44/$AK$44</f>
        <v>3.9188037552065331E-4</v>
      </c>
      <c r="C45" s="109">
        <f t="shared" si="18"/>
        <v>6.5042730362343884E-2</v>
      </c>
      <c r="D45" s="109">
        <f t="shared" si="18"/>
        <v>1.1025699823054888E-2</v>
      </c>
      <c r="E45" s="109">
        <f t="shared" si="18"/>
        <v>2.4516481222256067E-2</v>
      </c>
      <c r="F45" s="109">
        <f t="shared" si="18"/>
        <v>3.8084269682149077E-2</v>
      </c>
      <c r="G45" s="109">
        <f t="shared" si="18"/>
        <v>0.11501603458130405</v>
      </c>
      <c r="H45" s="109">
        <f t="shared" si="18"/>
        <v>1.1759833801650348E-2</v>
      </c>
      <c r="I45" s="109">
        <f t="shared" si="18"/>
        <v>9.8521122181113766E-2</v>
      </c>
      <c r="J45" s="109">
        <f t="shared" si="18"/>
        <v>1.6542827904620767E-2</v>
      </c>
      <c r="K45" s="109">
        <f t="shared" si="18"/>
        <v>0.24655607311905975</v>
      </c>
      <c r="L45" s="109">
        <f t="shared" si="18"/>
        <v>1.5243975480951875E-2</v>
      </c>
      <c r="M45" s="109">
        <f t="shared" si="18"/>
        <v>5.0448181093226459E-3</v>
      </c>
      <c r="N45" s="109">
        <f t="shared" si="18"/>
        <v>0.10249725341483533</v>
      </c>
      <c r="O45" s="109">
        <f t="shared" si="18"/>
        <v>8.5151840811004131E-2</v>
      </c>
      <c r="P45" s="109">
        <f t="shared" si="18"/>
        <v>2.2752163898405439E-2</v>
      </c>
      <c r="Q45" s="109">
        <f t="shared" si="18"/>
        <v>4.0334587122365928E-3</v>
      </c>
      <c r="R45" s="109">
        <f t="shared" si="18"/>
        <v>1.3417196874540096E-2</v>
      </c>
      <c r="S45" s="109">
        <f t="shared" si="18"/>
        <v>6.6956783637539749E-2</v>
      </c>
      <c r="T45" s="109">
        <f t="shared" si="18"/>
        <v>5.7445556008090877E-2</v>
      </c>
      <c r="U45" s="109">
        <f t="shared" si="18"/>
        <v>0</v>
      </c>
      <c r="V45" s="109">
        <f t="shared" si="18"/>
        <v>0</v>
      </c>
      <c r="W45" s="109">
        <f t="shared" si="18"/>
        <v>0</v>
      </c>
      <c r="X45" s="109">
        <f t="shared" si="18"/>
        <v>0</v>
      </c>
      <c r="Y45" s="109">
        <f t="shared" si="18"/>
        <v>0</v>
      </c>
      <c r="Z45" s="109">
        <f t="shared" si="18"/>
        <v>0</v>
      </c>
      <c r="AA45" s="109">
        <f t="shared" si="18"/>
        <v>0</v>
      </c>
      <c r="AB45" s="109">
        <f t="shared" si="18"/>
        <v>0</v>
      </c>
      <c r="AC45" s="109">
        <f t="shared" si="18"/>
        <v>0</v>
      </c>
      <c r="AD45" s="109">
        <f t="shared" si="18"/>
        <v>0</v>
      </c>
      <c r="AE45" s="109">
        <f t="shared" si="18"/>
        <v>0</v>
      </c>
      <c r="AF45" s="109">
        <f t="shared" si="18"/>
        <v>0</v>
      </c>
      <c r="AG45" s="109">
        <f>AG44/$AK$44</f>
        <v>0</v>
      </c>
      <c r="AH45" s="109">
        <f>AH44/$AK$44</f>
        <v>0</v>
      </c>
      <c r="AI45" s="109">
        <f>AI44/$AK$44</f>
        <v>0</v>
      </c>
      <c r="AJ45" s="109">
        <f>AJ44/$AK$44</f>
        <v>0</v>
      </c>
      <c r="AK45" s="129">
        <f>SUM(B45:AJ45)</f>
        <v>1</v>
      </c>
      <c r="AL45" s="118"/>
      <c r="AM45" s="118"/>
      <c r="AN45" s="118"/>
      <c r="AO45" s="118"/>
      <c r="AP45" s="118"/>
      <c r="AQ45" s="118"/>
    </row>
    <row r="46" spans="1:43" s="79" customFormat="1" x14ac:dyDescent="0.2">
      <c r="A46" s="205" t="s">
        <v>23</v>
      </c>
      <c r="B46" s="111">
        <f>B45*$AM$44</f>
        <v>458</v>
      </c>
      <c r="C46" s="111">
        <f t="shared" ref="C46:AJ46" si="19">C45*$AM$44</f>
        <v>76017</v>
      </c>
      <c r="D46" s="111">
        <f t="shared" si="19"/>
        <v>12886.000000000002</v>
      </c>
      <c r="E46" s="111">
        <f t="shared" si="19"/>
        <v>28653</v>
      </c>
      <c r="F46" s="111">
        <f t="shared" si="19"/>
        <v>44510</v>
      </c>
      <c r="G46" s="111">
        <f t="shared" si="19"/>
        <v>134422</v>
      </c>
      <c r="H46" s="111">
        <f t="shared" si="19"/>
        <v>13744</v>
      </c>
      <c r="I46" s="111">
        <f t="shared" si="19"/>
        <v>115144</v>
      </c>
      <c r="J46" s="111">
        <f t="shared" si="19"/>
        <v>19334</v>
      </c>
      <c r="K46" s="111">
        <f t="shared" si="19"/>
        <v>288156</v>
      </c>
      <c r="L46" s="111">
        <f t="shared" si="19"/>
        <v>17816</v>
      </c>
      <c r="M46" s="111">
        <f t="shared" si="19"/>
        <v>5896</v>
      </c>
      <c r="N46" s="111">
        <f t="shared" si="19"/>
        <v>119791</v>
      </c>
      <c r="O46" s="111">
        <f t="shared" si="19"/>
        <v>99518.999999999985</v>
      </c>
      <c r="P46" s="111">
        <f t="shared" si="19"/>
        <v>26591</v>
      </c>
      <c r="Q46" s="111">
        <f t="shared" si="19"/>
        <v>4714</v>
      </c>
      <c r="R46" s="111">
        <f t="shared" si="19"/>
        <v>15680.999999999998</v>
      </c>
      <c r="S46" s="111">
        <f t="shared" si="19"/>
        <v>78254</v>
      </c>
      <c r="T46" s="111">
        <f t="shared" si="19"/>
        <v>67138</v>
      </c>
      <c r="U46" s="111">
        <f t="shared" si="19"/>
        <v>0</v>
      </c>
      <c r="V46" s="111">
        <f t="shared" si="19"/>
        <v>0</v>
      </c>
      <c r="W46" s="111">
        <f t="shared" si="19"/>
        <v>0</v>
      </c>
      <c r="X46" s="111">
        <f t="shared" si="19"/>
        <v>0</v>
      </c>
      <c r="Y46" s="111">
        <f t="shared" si="19"/>
        <v>0</v>
      </c>
      <c r="Z46" s="111">
        <f t="shared" si="19"/>
        <v>0</v>
      </c>
      <c r="AA46" s="111">
        <f t="shared" si="19"/>
        <v>0</v>
      </c>
      <c r="AB46" s="111">
        <f t="shared" si="19"/>
        <v>0</v>
      </c>
      <c r="AC46" s="111">
        <f t="shared" si="19"/>
        <v>0</v>
      </c>
      <c r="AD46" s="111">
        <f t="shared" si="19"/>
        <v>0</v>
      </c>
      <c r="AE46" s="111">
        <f t="shared" si="19"/>
        <v>0</v>
      </c>
      <c r="AF46" s="111">
        <f t="shared" si="19"/>
        <v>0</v>
      </c>
      <c r="AG46" s="111">
        <f t="shared" si="19"/>
        <v>0</v>
      </c>
      <c r="AH46" s="111">
        <f t="shared" si="19"/>
        <v>0</v>
      </c>
      <c r="AI46" s="111">
        <f t="shared" si="19"/>
        <v>0</v>
      </c>
      <c r="AJ46" s="111">
        <f t="shared" si="19"/>
        <v>0</v>
      </c>
      <c r="AK46" s="206">
        <f>SUM(B46:AJ46)</f>
        <v>1168724</v>
      </c>
      <c r="AL46" s="118"/>
      <c r="AM46" s="118"/>
      <c r="AN46" s="118"/>
      <c r="AO46" s="118"/>
      <c r="AP46" s="118"/>
      <c r="AQ46" s="118"/>
    </row>
    <row r="47" spans="1:43" s="237" customFormat="1" x14ac:dyDescent="0.2">
      <c r="A47" s="204" t="s">
        <v>52</v>
      </c>
      <c r="B47" s="109">
        <f>(B46-'Balance Volumetrico'!B44)/'Balance Volumetrico'!B44</f>
        <v>0</v>
      </c>
      <c r="C47" s="109">
        <f>(C46-'Balance Volumetrico'!C44)/'Balance Volumetrico'!C44</f>
        <v>0</v>
      </c>
      <c r="D47" s="109">
        <f>(D46-'Balance Volumetrico'!D44)/'Balance Volumetrico'!D44</f>
        <v>1.4116012754507656E-16</v>
      </c>
      <c r="E47" s="109">
        <f>(E46-'Balance Volumetrico'!E44)/'Balance Volumetrico'!E44</f>
        <v>0</v>
      </c>
      <c r="F47" s="109">
        <f>(F46-'Balance Volumetrico'!F44)/'Balance Volumetrico'!F44</f>
        <v>0</v>
      </c>
      <c r="G47" s="109">
        <f>(G46-'Balance Volumetrico'!G44)/'Balance Volumetrico'!G44</f>
        <v>0</v>
      </c>
      <c r="H47" s="109">
        <f>(H46-'Balance Volumetrico'!H44)/'Balance Volumetrico'!H44</f>
        <v>0</v>
      </c>
      <c r="I47" s="109">
        <f>(I46-'Balance Volumetrico'!I44)/'Balance Volumetrico'!I44</f>
        <v>0</v>
      </c>
      <c r="J47" s="109">
        <f>(J46-'Balance Volumetrico'!J44)/'Balance Volumetrico'!J44</f>
        <v>0</v>
      </c>
      <c r="K47" s="109">
        <f>(K46-'Balance Volumetrico'!K44)/'Balance Volumetrico'!K44</f>
        <v>0</v>
      </c>
      <c r="L47" s="109">
        <f>(L46-'Balance Volumetrico'!L44)/'Balance Volumetrico'!L44</f>
        <v>0</v>
      </c>
      <c r="M47" s="109">
        <f>(M46-'Balance Volumetrico'!M44)/'Balance Volumetrico'!M44</f>
        <v>0</v>
      </c>
      <c r="N47" s="109">
        <f>(N46-'Balance Volumetrico'!N44)/'Balance Volumetrico'!N44</f>
        <v>0</v>
      </c>
      <c r="O47" s="109">
        <f>(O46-'Balance Volumetrico'!O44)/'Balance Volumetrico'!O44</f>
        <v>-1.4622248242412858E-16</v>
      </c>
      <c r="P47" s="109">
        <f>(P46-'Balance Volumetrico'!P44)/'Balance Volumetrico'!P44</f>
        <v>0</v>
      </c>
      <c r="Q47" s="109">
        <f>(Q46-'Balance Volumetrico'!Q44)/'Balance Volumetrico'!Q44</f>
        <v>0</v>
      </c>
      <c r="R47" s="109">
        <f>(R46-'Balance Volumetrico'!R44)/'Balance Volumetrico'!R44</f>
        <v>-1.1599957933459961E-16</v>
      </c>
      <c r="S47" s="109">
        <f>(S46-'Balance Volumetrico'!S44)/'Balance Volumetrico'!S44</f>
        <v>0</v>
      </c>
      <c r="T47" s="109">
        <f>(T46-'Balance Volumetrico'!T44)/'Balance Volumetrico'!T44</f>
        <v>0</v>
      </c>
      <c r="U47" s="109" t="e">
        <f>(U46-'Balance Volumetrico'!U44)/'Balance Volumetrico'!U44</f>
        <v>#DIV/0!</v>
      </c>
      <c r="V47" s="109" t="e">
        <f>(V46-'Balance Volumetrico'!V44)/'Balance Volumetrico'!V44</f>
        <v>#DIV/0!</v>
      </c>
      <c r="W47" s="109" t="e">
        <f>(W46-'Balance Volumetrico'!W44)/'Balance Volumetrico'!W44</f>
        <v>#DIV/0!</v>
      </c>
      <c r="X47" s="109" t="e">
        <f>(X46-'Balance Volumetrico'!X44)/'Balance Volumetrico'!X44</f>
        <v>#DIV/0!</v>
      </c>
      <c r="Y47" s="109" t="e">
        <f>(Y46-'Balance Volumetrico'!Y44)/'Balance Volumetrico'!Y44</f>
        <v>#DIV/0!</v>
      </c>
      <c r="Z47" s="109" t="e">
        <f>(Z46-'Balance Volumetrico'!Z44)/'Balance Volumetrico'!Z44</f>
        <v>#DIV/0!</v>
      </c>
      <c r="AA47" s="109" t="e">
        <f>(AA46-'Balance Volumetrico'!AA44)/'Balance Volumetrico'!AA44</f>
        <v>#DIV/0!</v>
      </c>
      <c r="AB47" s="109" t="e">
        <f>(AB46-'Balance Volumetrico'!AB44)/'Balance Volumetrico'!AB44</f>
        <v>#DIV/0!</v>
      </c>
      <c r="AC47" s="109" t="e">
        <f>(AC46-'Balance Volumetrico'!AC44)/'Balance Volumetrico'!AC44</f>
        <v>#DIV/0!</v>
      </c>
      <c r="AD47" s="109" t="e">
        <f>(AD46-'Balance Volumetrico'!AD44)/'Balance Volumetrico'!AD44</f>
        <v>#DIV/0!</v>
      </c>
      <c r="AE47" s="109" t="e">
        <f>(AE46-'Balance Volumetrico'!AE44)/'Balance Volumetrico'!AE44</f>
        <v>#DIV/0!</v>
      </c>
      <c r="AF47" s="109" t="e">
        <f>(AF46-'Balance Volumetrico'!AF44)/'Balance Volumetrico'!AF44</f>
        <v>#DIV/0!</v>
      </c>
      <c r="AG47" s="109" t="e">
        <f>(AG46-'Balance Volumetrico'!AG44)/'Balance Volumetrico'!AG44</f>
        <v>#DIV/0!</v>
      </c>
      <c r="AH47" s="109" t="e">
        <f>(AH46-'Balance Volumetrico'!AH44)/'Balance Volumetrico'!AH44</f>
        <v>#DIV/0!</v>
      </c>
      <c r="AI47" s="109" t="e">
        <f>(AI46-'Balance Volumetrico'!AI44)/'Balance Volumetrico'!AI44</f>
        <v>#DIV/0!</v>
      </c>
      <c r="AJ47" s="109" t="e">
        <f>(AJ46-'Balance Volumetrico'!AJ44)/'Balance Volumetrico'!AJ44</f>
        <v>#DIV/0!</v>
      </c>
      <c r="AK47" s="109">
        <f>(AK46-'Balance Volumetrico'!AK44)/'Balance Volumetrico'!AK44</f>
        <v>0</v>
      </c>
      <c r="AL47" s="129"/>
      <c r="AM47" s="129"/>
      <c r="AN47" s="129"/>
      <c r="AO47" s="129"/>
      <c r="AP47" s="129"/>
      <c r="AQ47" s="129"/>
    </row>
    <row r="48" spans="1:43" s="108" customFormat="1" ht="13.5" thickBot="1" x14ac:dyDescent="0.25">
      <c r="A48" s="461" t="s">
        <v>31</v>
      </c>
      <c r="B48" s="462"/>
      <c r="C48" s="462"/>
      <c r="D48" s="462"/>
      <c r="E48" s="462"/>
      <c r="F48" s="462"/>
      <c r="G48" s="462"/>
      <c r="H48" s="462"/>
      <c r="I48" s="462"/>
      <c r="J48" s="462"/>
      <c r="K48" s="462"/>
      <c r="L48" s="462"/>
      <c r="M48" s="462"/>
      <c r="N48" s="462"/>
      <c r="O48" s="462"/>
      <c r="P48" s="462"/>
      <c r="Q48" s="462"/>
      <c r="R48" s="462"/>
      <c r="S48" s="462"/>
      <c r="T48" s="462"/>
      <c r="U48" s="462"/>
      <c r="V48" s="462"/>
      <c r="W48" s="462"/>
      <c r="X48" s="462"/>
      <c r="Y48" s="462"/>
      <c r="Z48" s="462"/>
      <c r="AA48" s="462"/>
      <c r="AB48" s="462"/>
      <c r="AC48" s="462"/>
      <c r="AD48" s="462"/>
      <c r="AE48" s="462"/>
      <c r="AF48" s="462"/>
      <c r="AG48" s="462"/>
      <c r="AH48" s="462"/>
      <c r="AI48" s="462"/>
      <c r="AJ48" s="462"/>
      <c r="AK48" s="462"/>
      <c r="AL48" s="462"/>
      <c r="AM48" s="462"/>
      <c r="AN48" s="462"/>
      <c r="AO48" s="462"/>
      <c r="AP48" s="462"/>
      <c r="AQ48" s="463"/>
    </row>
    <row r="49" spans="1:43" s="79" customFormat="1" x14ac:dyDescent="0.2">
      <c r="A49" s="211" t="s">
        <v>21</v>
      </c>
      <c r="B49" s="212">
        <f t="shared" ref="B49:U49" si="20">SUM(B25:B41)</f>
        <v>596.4100383189899</v>
      </c>
      <c r="C49" s="212">
        <f t="shared" si="20"/>
        <v>81281.83624599535</v>
      </c>
      <c r="D49" s="212">
        <f t="shared" si="20"/>
        <v>12441.442816759847</v>
      </c>
      <c r="E49" s="212">
        <f t="shared" si="20"/>
        <v>36986.475017274955</v>
      </c>
      <c r="F49" s="212">
        <f t="shared" si="20"/>
        <v>24197.782800427161</v>
      </c>
      <c r="G49" s="212">
        <f t="shared" si="20"/>
        <v>140379.83998994911</v>
      </c>
      <c r="H49" s="212">
        <f>SUM(H25:H41)</f>
        <v>12653.44976443244</v>
      </c>
      <c r="I49" s="212">
        <f t="shared" si="20"/>
        <v>131321.21733777248</v>
      </c>
      <c r="J49" s="212">
        <f t="shared" si="20"/>
        <v>17362.03620830454</v>
      </c>
      <c r="K49" s="212">
        <f t="shared" si="20"/>
        <v>314876.45672466862</v>
      </c>
      <c r="L49" s="212">
        <f t="shared" si="20"/>
        <v>14770.212211822351</v>
      </c>
      <c r="M49" s="212">
        <f t="shared" si="20"/>
        <v>4771.6217601608141</v>
      </c>
      <c r="N49" s="212">
        <f t="shared" si="20"/>
        <v>124063.00610591118</v>
      </c>
      <c r="O49" s="212">
        <f t="shared" si="20"/>
        <v>66455.147459011234</v>
      </c>
      <c r="P49" s="212">
        <f t="shared" si="20"/>
        <v>23272.965173691813</v>
      </c>
      <c r="Q49" s="212">
        <f t="shared" si="20"/>
        <v>2323.4100383189898</v>
      </c>
      <c r="R49" s="212">
        <f t="shared" si="20"/>
        <v>10035.737508637478</v>
      </c>
      <c r="S49" s="212">
        <f t="shared" si="20"/>
        <v>94741.670217978521</v>
      </c>
      <c r="T49" s="212">
        <f t="shared" si="20"/>
        <v>62524.282580564104</v>
      </c>
      <c r="U49" s="212">
        <f t="shared" si="20"/>
        <v>0</v>
      </c>
      <c r="V49" s="212">
        <f t="shared" ref="V49:AO49" si="21">SUM(V25:V41)</f>
        <v>0</v>
      </c>
      <c r="W49" s="212">
        <f>SUM(W25:W41)</f>
        <v>0</v>
      </c>
      <c r="X49" s="212">
        <f t="shared" si="21"/>
        <v>0</v>
      </c>
      <c r="Y49" s="212">
        <f t="shared" si="21"/>
        <v>0</v>
      </c>
      <c r="Z49" s="212">
        <f>SUM(Z25:Z41)</f>
        <v>0</v>
      </c>
      <c r="AA49" s="212">
        <f t="shared" si="21"/>
        <v>0</v>
      </c>
      <c r="AB49" s="212">
        <f t="shared" si="21"/>
        <v>0</v>
      </c>
      <c r="AC49" s="212">
        <f t="shared" ref="AC49:AH49" si="22">SUM(AC25:AC41)</f>
        <v>0</v>
      </c>
      <c r="AD49" s="212">
        <f t="shared" si="22"/>
        <v>0</v>
      </c>
      <c r="AE49" s="212">
        <f t="shared" si="22"/>
        <v>0</v>
      </c>
      <c r="AF49" s="212">
        <f t="shared" si="22"/>
        <v>0</v>
      </c>
      <c r="AG49" s="212">
        <f t="shared" si="22"/>
        <v>0</v>
      </c>
      <c r="AH49" s="212">
        <f t="shared" si="22"/>
        <v>0</v>
      </c>
      <c r="AI49" s="212">
        <f t="shared" ref="AI49:AJ49" si="23">SUM(AI25:AI41)</f>
        <v>0</v>
      </c>
      <c r="AJ49" s="212">
        <f t="shared" si="23"/>
        <v>0</v>
      </c>
      <c r="AK49" s="212">
        <f t="shared" si="21"/>
        <v>1175055</v>
      </c>
      <c r="AL49" s="212">
        <f t="shared" si="21"/>
        <v>1175055</v>
      </c>
      <c r="AM49" s="212">
        <f t="shared" si="21"/>
        <v>1175055</v>
      </c>
      <c r="AN49" s="212">
        <f t="shared" si="21"/>
        <v>1175055</v>
      </c>
      <c r="AO49" s="212">
        <f t="shared" si="21"/>
        <v>0</v>
      </c>
      <c r="AP49" s="213">
        <f>(AK49-AO49)/AK49</f>
        <v>1</v>
      </c>
      <c r="AQ49" s="35" t="e">
        <f>(AO49-AN49)/AO49</f>
        <v>#DIV/0!</v>
      </c>
    </row>
    <row r="50" spans="1:43" s="79" customFormat="1" x14ac:dyDescent="0.2">
      <c r="A50" s="141" t="s">
        <v>22</v>
      </c>
      <c r="B50" s="109">
        <f t="shared" ref="B50:AF50" si="24">B49/$AK$49</f>
        <v>5.0755925324260558E-4</v>
      </c>
      <c r="C50" s="109">
        <f t="shared" si="24"/>
        <v>6.9172792972239897E-2</v>
      </c>
      <c r="D50" s="109">
        <f t="shared" si="24"/>
        <v>1.0587966364774284E-2</v>
      </c>
      <c r="E50" s="109">
        <f t="shared" si="24"/>
        <v>3.1476377716170692E-2</v>
      </c>
      <c r="F50" s="109">
        <f t="shared" si="24"/>
        <v>2.0592893779803636E-2</v>
      </c>
      <c r="G50" s="109">
        <f t="shared" si="24"/>
        <v>0.11946661219257745</v>
      </c>
      <c r="H50" s="109">
        <f t="shared" si="24"/>
        <v>1.0768389364270133E-2</v>
      </c>
      <c r="I50" s="109">
        <f t="shared" si="24"/>
        <v>0.11175750695735305</v>
      </c>
      <c r="J50" s="109">
        <f t="shared" si="24"/>
        <v>1.4775509408754944E-2</v>
      </c>
      <c r="K50" s="109">
        <f t="shared" si="24"/>
        <v>0.26796742001410029</v>
      </c>
      <c r="L50" s="109">
        <f t="shared" si="24"/>
        <v>1.2569804997912737E-2</v>
      </c>
      <c r="M50" s="109">
        <f t="shared" si="24"/>
        <v>4.0607646111550646E-3</v>
      </c>
      <c r="N50" s="109">
        <f t="shared" si="24"/>
        <v>0.10558059504100759</v>
      </c>
      <c r="O50" s="109">
        <f t="shared" si="24"/>
        <v>5.655492505373045E-2</v>
      </c>
      <c r="P50" s="109">
        <f t="shared" si="24"/>
        <v>1.9805851788802918E-2</v>
      </c>
      <c r="Q50" s="109">
        <f t="shared" si="24"/>
        <v>1.9772776919539849E-3</v>
      </c>
      <c r="R50" s="109">
        <f t="shared" si="24"/>
        <v>8.540653423573772E-3</v>
      </c>
      <c r="S50" s="109">
        <f t="shared" si="24"/>
        <v>8.0627434646019569E-2</v>
      </c>
      <c r="T50" s="109">
        <f t="shared" si="24"/>
        <v>5.3209664722556907E-2</v>
      </c>
      <c r="U50" s="109">
        <f t="shared" si="24"/>
        <v>0</v>
      </c>
      <c r="V50" s="109">
        <f t="shared" si="24"/>
        <v>0</v>
      </c>
      <c r="W50" s="109">
        <f t="shared" si="24"/>
        <v>0</v>
      </c>
      <c r="X50" s="109">
        <f t="shared" si="24"/>
        <v>0</v>
      </c>
      <c r="Y50" s="109">
        <f t="shared" si="24"/>
        <v>0</v>
      </c>
      <c r="Z50" s="109">
        <f t="shared" si="24"/>
        <v>0</v>
      </c>
      <c r="AA50" s="109">
        <f t="shared" si="24"/>
        <v>0</v>
      </c>
      <c r="AB50" s="109">
        <f t="shared" si="24"/>
        <v>0</v>
      </c>
      <c r="AC50" s="109">
        <f t="shared" si="24"/>
        <v>0</v>
      </c>
      <c r="AD50" s="109">
        <f t="shared" si="24"/>
        <v>0</v>
      </c>
      <c r="AE50" s="109">
        <f t="shared" si="24"/>
        <v>0</v>
      </c>
      <c r="AF50" s="109">
        <f t="shared" si="24"/>
        <v>0</v>
      </c>
      <c r="AG50" s="109">
        <f>AG49/$AK$49</f>
        <v>0</v>
      </c>
      <c r="AH50" s="109">
        <f>AH49/$AK$49</f>
        <v>0</v>
      </c>
      <c r="AI50" s="109">
        <f>AI49/$AK$49</f>
        <v>0</v>
      </c>
      <c r="AJ50" s="109">
        <f>AJ49/$AK$49</f>
        <v>0</v>
      </c>
      <c r="AK50" s="129">
        <f>SUM(B50:AJ50)</f>
        <v>1</v>
      </c>
      <c r="AL50" s="118"/>
      <c r="AM50" s="118"/>
      <c r="AN50" s="118"/>
      <c r="AO50" s="118"/>
      <c r="AP50" s="118"/>
      <c r="AQ50" s="121"/>
    </row>
    <row r="51" spans="1:43" s="79" customFormat="1" x14ac:dyDescent="0.2">
      <c r="A51" s="202" t="s">
        <v>23</v>
      </c>
      <c r="B51" s="111">
        <f>B50*$AM$49</f>
        <v>596.4100383189899</v>
      </c>
      <c r="C51" s="111">
        <f t="shared" ref="C51:AJ51" si="25">C50*$AM$49</f>
        <v>81281.83624599535</v>
      </c>
      <c r="D51" s="111">
        <f t="shared" si="25"/>
        <v>12441.442816759847</v>
      </c>
      <c r="E51" s="111">
        <f t="shared" si="25"/>
        <v>36986.475017274955</v>
      </c>
      <c r="F51" s="111">
        <f t="shared" si="25"/>
        <v>24197.782800427161</v>
      </c>
      <c r="G51" s="111">
        <f t="shared" si="25"/>
        <v>140379.83998994911</v>
      </c>
      <c r="H51" s="111">
        <f t="shared" si="25"/>
        <v>12653.44976443244</v>
      </c>
      <c r="I51" s="111">
        <f t="shared" si="25"/>
        <v>131321.21733777248</v>
      </c>
      <c r="J51" s="111">
        <f t="shared" si="25"/>
        <v>17362.03620830454</v>
      </c>
      <c r="K51" s="111">
        <f t="shared" si="25"/>
        <v>314876.45672466862</v>
      </c>
      <c r="L51" s="111">
        <f t="shared" si="25"/>
        <v>14770.212211822351</v>
      </c>
      <c r="M51" s="111">
        <f t="shared" si="25"/>
        <v>4771.6217601608141</v>
      </c>
      <c r="N51" s="111">
        <f t="shared" si="25"/>
        <v>124063.00610591116</v>
      </c>
      <c r="O51" s="111">
        <f t="shared" si="25"/>
        <v>66455.147459011234</v>
      </c>
      <c r="P51" s="111">
        <f t="shared" si="25"/>
        <v>23272.965173691813</v>
      </c>
      <c r="Q51" s="111">
        <f t="shared" si="25"/>
        <v>2323.4100383189898</v>
      </c>
      <c r="R51" s="111">
        <f t="shared" si="25"/>
        <v>10035.73750863748</v>
      </c>
      <c r="S51" s="111">
        <f t="shared" si="25"/>
        <v>94741.670217978521</v>
      </c>
      <c r="T51" s="111">
        <f t="shared" si="25"/>
        <v>62524.282580564104</v>
      </c>
      <c r="U51" s="111">
        <f t="shared" si="25"/>
        <v>0</v>
      </c>
      <c r="V51" s="111">
        <f t="shared" si="25"/>
        <v>0</v>
      </c>
      <c r="W51" s="111">
        <f t="shared" si="25"/>
        <v>0</v>
      </c>
      <c r="X51" s="111">
        <f t="shared" si="25"/>
        <v>0</v>
      </c>
      <c r="Y51" s="111">
        <f t="shared" si="25"/>
        <v>0</v>
      </c>
      <c r="Z51" s="111">
        <f t="shared" si="25"/>
        <v>0</v>
      </c>
      <c r="AA51" s="111">
        <f t="shared" si="25"/>
        <v>0</v>
      </c>
      <c r="AB51" s="111">
        <f t="shared" si="25"/>
        <v>0</v>
      </c>
      <c r="AC51" s="111">
        <f t="shared" si="25"/>
        <v>0</v>
      </c>
      <c r="AD51" s="111">
        <f t="shared" si="25"/>
        <v>0</v>
      </c>
      <c r="AE51" s="111">
        <f t="shared" si="25"/>
        <v>0</v>
      </c>
      <c r="AF51" s="111">
        <f t="shared" si="25"/>
        <v>0</v>
      </c>
      <c r="AG51" s="111">
        <f t="shared" si="25"/>
        <v>0</v>
      </c>
      <c r="AH51" s="111">
        <f t="shared" si="25"/>
        <v>0</v>
      </c>
      <c r="AI51" s="111">
        <f t="shared" si="25"/>
        <v>0</v>
      </c>
      <c r="AJ51" s="111">
        <f t="shared" si="25"/>
        <v>0</v>
      </c>
      <c r="AK51" s="210">
        <f>SUM(B51:AJ51)</f>
        <v>1175055</v>
      </c>
      <c r="AL51" s="118"/>
      <c r="AM51" s="118"/>
      <c r="AN51" s="118"/>
      <c r="AO51" s="118"/>
      <c r="AP51" s="118"/>
      <c r="AQ51" s="121"/>
    </row>
    <row r="52" spans="1:43" s="91" customFormat="1" ht="13.5" thickBot="1" x14ac:dyDescent="0.25">
      <c r="A52" s="233" t="s">
        <v>52</v>
      </c>
      <c r="B52" s="234">
        <f>(B51-'Balance Volumetrico'!B50)/'Balance Volumetrico'!B50</f>
        <v>6.8798375669447116E-4</v>
      </c>
      <c r="C52" s="234">
        <f>(C51-'Balance Volumetrico'!C50)/'Balance Volumetrico'!C50</f>
        <v>8.2295445416917566E-4</v>
      </c>
      <c r="D52" s="234">
        <f>(D51-'Balance Volumetrico'!D50)/'Balance Volumetrico'!D50</f>
        <v>5.9858587420356436E-4</v>
      </c>
      <c r="E52" s="234">
        <f>(E51-'Balance Volumetrico'!E50)/'Balance Volumetrico'!E50</f>
        <v>1.0142363061234529E-3</v>
      </c>
      <c r="F52" s="234">
        <f>(F51-'Balance Volumetrico'!F50)/'Balance Volumetrico'!F50</f>
        <v>3.2351135560665336E-5</v>
      </c>
      <c r="G52" s="234">
        <f>(G51-'Balance Volumetrico'!G50)/'Balance Volumetrico'!G50</f>
        <v>9.4718596439927465E-4</v>
      </c>
      <c r="H52" s="234">
        <f>(H51-'Balance Volumetrico'!H50)/'Balance Volumetrico'!H50</f>
        <v>8.2652570058056897E-4</v>
      </c>
      <c r="I52" s="234">
        <f>(I51-'Balance Volumetrico'!I50)/'Balance Volumetrico'!I50</f>
        <v>7.7135602631064632E-4</v>
      </c>
      <c r="J52" s="234">
        <f>(J51-'Balance Volumetrico'!J50)/'Balance Volumetrico'!J50</f>
        <v>1.2130908427737844E-3</v>
      </c>
      <c r="K52" s="234">
        <f>(K51-'Balance Volumetrico'!K50)/'Balance Volumetrico'!K50</f>
        <v>9.2966179039181951E-4</v>
      </c>
      <c r="L52" s="234">
        <f>(L51-'Balance Volumetrico'!L50)/'Balance Volumetrico'!L50</f>
        <v>2.8526424369162821E-4</v>
      </c>
      <c r="M52" s="234">
        <f>(M51-'Balance Volumetrico'!M50)/'Balance Volumetrico'!M50</f>
        <v>5.4975050551774366E-4</v>
      </c>
      <c r="N52" s="234">
        <f>(N51-'Balance Volumetrico'!N50)/'Balance Volumetrico'!N50</f>
        <v>8.1481507164422396E-4</v>
      </c>
      <c r="O52" s="234">
        <f>(O51-'Balance Volumetrico'!O50)/'Balance Volumetrico'!O50</f>
        <v>6.6476124454132419E-4</v>
      </c>
      <c r="P52" s="234">
        <f>(P51-'Balance Volumetrico'!P50)/'Balance Volumetrico'!P50</f>
        <v>4.2837010238632622E-4</v>
      </c>
      <c r="Q52" s="234">
        <f>(Q51-'Balance Volumetrico'!Q50)/'Balance Volumetrico'!Q50</f>
        <v>1.7651240593619938E-4</v>
      </c>
      <c r="R52" s="234">
        <f>(R51-'Balance Volumetrico'!R50)/'Balance Volumetrico'!R50</f>
        <v>1.870570893229465E-3</v>
      </c>
      <c r="S52" s="234">
        <f>(S51-'Balance Volumetrico'!S50)/'Balance Volumetrico'!S50</f>
        <v>7.7819556744116987E-4</v>
      </c>
      <c r="T52" s="234">
        <f>(T51-'Balance Volumetrico'!T50)/'Balance Volumetrico'!T50</f>
        <v>1.0131534968076741E-3</v>
      </c>
      <c r="U52" s="234" t="e">
        <f>(U51-'Balance Volumetrico'!U50)/'Balance Volumetrico'!U50</f>
        <v>#DIV/0!</v>
      </c>
      <c r="V52" s="234" t="e">
        <f>(V51-'Balance Volumetrico'!V50)/'Balance Volumetrico'!V50</f>
        <v>#DIV/0!</v>
      </c>
      <c r="W52" s="234" t="e">
        <f>(W51-'Balance Volumetrico'!W50)/'Balance Volumetrico'!W50</f>
        <v>#DIV/0!</v>
      </c>
      <c r="X52" s="234" t="e">
        <f>(X51-'Balance Volumetrico'!X50)/'Balance Volumetrico'!X50</f>
        <v>#DIV/0!</v>
      </c>
      <c r="Y52" s="234" t="e">
        <f>(Y51-'Balance Volumetrico'!Y50)/'Balance Volumetrico'!Y50</f>
        <v>#DIV/0!</v>
      </c>
      <c r="Z52" s="234" t="e">
        <f>(Z51-'Balance Volumetrico'!Z50)/'Balance Volumetrico'!Z50</f>
        <v>#DIV/0!</v>
      </c>
      <c r="AA52" s="234" t="e">
        <f>(AA51-'Balance Volumetrico'!AA50)/'Balance Volumetrico'!AA50</f>
        <v>#DIV/0!</v>
      </c>
      <c r="AB52" s="234" t="e">
        <f>(AB51-'Balance Volumetrico'!AB50)/'Balance Volumetrico'!AB50</f>
        <v>#DIV/0!</v>
      </c>
      <c r="AC52" s="234" t="e">
        <f>(AC51-'Balance Volumetrico'!AC50)/'Balance Volumetrico'!AC50</f>
        <v>#DIV/0!</v>
      </c>
      <c r="AD52" s="234" t="e">
        <f>(AD51-'Balance Volumetrico'!AD50)/'Balance Volumetrico'!AD50</f>
        <v>#DIV/0!</v>
      </c>
      <c r="AE52" s="234" t="e">
        <f>(AE51-'Balance Volumetrico'!AE50)/'Balance Volumetrico'!AE50</f>
        <v>#DIV/0!</v>
      </c>
      <c r="AF52" s="234" t="e">
        <f>(AF51-'Balance Volumetrico'!AF50)/'Balance Volumetrico'!AF50</f>
        <v>#DIV/0!</v>
      </c>
      <c r="AG52" s="234" t="e">
        <f>(AG51-'Balance Volumetrico'!AG50)/'Balance Volumetrico'!AG50</f>
        <v>#DIV/0!</v>
      </c>
      <c r="AH52" s="234" t="e">
        <f>(AH51-'Balance Volumetrico'!AH50)/'Balance Volumetrico'!AH50</f>
        <v>#DIV/0!</v>
      </c>
      <c r="AI52" s="234" t="e">
        <f>(AI51-'Balance Volumetrico'!AI50)/'Balance Volumetrico'!AI50</f>
        <v>#DIV/0!</v>
      </c>
      <c r="AJ52" s="234" t="e">
        <f>(AJ51-'Balance Volumetrico'!AJ50)/'Balance Volumetrico'!AJ50</f>
        <v>#DIV/0!</v>
      </c>
      <c r="AK52" s="234">
        <f>(AK51-'Balance Volumetrico'!AK50)/'Balance Volumetrico'!AK50</f>
        <v>8.4237172356579611E-4</v>
      </c>
      <c r="AL52" s="235"/>
      <c r="AM52" s="235"/>
      <c r="AN52" s="235"/>
      <c r="AO52" s="235"/>
      <c r="AP52" s="235"/>
      <c r="AQ52" s="236"/>
    </row>
  </sheetData>
  <mergeCells count="11">
    <mergeCell ref="B10:AO10"/>
    <mergeCell ref="A43:AQ43"/>
    <mergeCell ref="A48:AQ48"/>
    <mergeCell ref="A1:AQ1"/>
    <mergeCell ref="A2:AQ2"/>
    <mergeCell ref="A3:AQ3"/>
    <mergeCell ref="AK9:AL9"/>
    <mergeCell ref="AM9:AN9"/>
    <mergeCell ref="A6:AQ6"/>
    <mergeCell ref="A7:AQ7"/>
    <mergeCell ref="AP9:AQ9"/>
  </mergeCells>
  <phoneticPr fontId="2" type="noConversion"/>
  <printOptions verticalCentered="1"/>
  <pageMargins left="0.75" right="0.75" top="1" bottom="1" header="0" footer="0"/>
  <pageSetup scale="85" orientation="landscape" r:id="rId1"/>
  <headerFooter alignWithMargins="0">
    <oddFooter>&amp;LFSCI 7.5.9.A&amp;R&amp;F&amp;D&amp;P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311" r:id="rId4">
          <objectPr defaultSize="0" autoPict="0" r:id="rId5">
            <anchor moveWithCells="1">
              <from>
                <xdr:col>0</xdr:col>
                <xdr:colOff>371475</xdr:colOff>
                <xdr:row>1</xdr:row>
                <xdr:rowOff>38100</xdr:rowOff>
              </from>
              <to>
                <xdr:col>0</xdr:col>
                <xdr:colOff>1171575</xdr:colOff>
                <xdr:row>6</xdr:row>
                <xdr:rowOff>19050</xdr:rowOff>
              </to>
            </anchor>
          </objectPr>
        </oleObject>
      </mc:Choice>
      <mc:Fallback>
        <oleObject progId="Word.Document.8" shapeId="5311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AS50"/>
  <sheetViews>
    <sheetView zoomScale="85" zoomScaleNormal="85" workbookViewId="0">
      <pane xSplit="1" ySplit="10" topLeftCell="B11" activePane="bottomRight" state="frozen"/>
      <selection activeCell="O17" sqref="O17"/>
      <selection pane="topRight" activeCell="O17" sqref="O17"/>
      <selection pane="bottomLeft" activeCell="O17" sqref="O17"/>
      <selection pane="bottomRight" activeCell="B11" sqref="B11"/>
    </sheetView>
  </sheetViews>
  <sheetFormatPr baseColWidth="10" defaultRowHeight="12.75" x14ac:dyDescent="0.2"/>
  <cols>
    <col min="1" max="1" width="11.42578125" style="1"/>
    <col min="2" max="2" width="12.28515625" style="1" bestFit="1" customWidth="1"/>
    <col min="3" max="4" width="11.42578125" style="1"/>
    <col min="5" max="7" width="11.42578125" style="1" customWidth="1"/>
    <col min="8" max="8" width="17.7109375" style="1" customWidth="1"/>
    <col min="9" max="9" width="19.42578125" style="1" customWidth="1"/>
    <col min="10" max="13" width="11.42578125" style="1" customWidth="1"/>
    <col min="14" max="14" width="16.7109375" style="1" customWidth="1"/>
    <col min="15" max="15" width="14.5703125" style="1" customWidth="1"/>
    <col min="16" max="17" width="11.42578125" style="1" customWidth="1"/>
    <col min="18" max="18" width="12.28515625" style="1" customWidth="1"/>
    <col min="19" max="19" width="15.42578125" style="1" customWidth="1"/>
    <col min="20" max="20" width="12.7109375" style="1" customWidth="1"/>
    <col min="21" max="21" width="10.7109375" style="1" hidden="1" customWidth="1"/>
    <col min="22" max="23" width="11.7109375" style="1" hidden="1" customWidth="1"/>
    <col min="24" max="28" width="16.5703125" style="1" hidden="1" customWidth="1"/>
    <col min="29" max="29" width="12.42578125" style="1" hidden="1" customWidth="1"/>
    <col min="30" max="30" width="15" style="1" hidden="1" customWidth="1"/>
    <col min="31" max="31" width="11.5703125" style="1" hidden="1" customWidth="1"/>
    <col min="32" max="32" width="16.5703125" style="1" hidden="1" customWidth="1"/>
    <col min="33" max="33" width="12.5703125" style="1" hidden="1" customWidth="1"/>
    <col min="34" max="36" width="13.5703125" style="1" hidden="1" customWidth="1"/>
    <col min="37" max="37" width="15.5703125" style="1" customWidth="1"/>
    <col min="38" max="38" width="13.42578125" style="1" customWidth="1"/>
    <col min="39" max="44" width="11.42578125" style="1"/>
    <col min="45" max="45" width="12.28515625" style="1" bestFit="1" customWidth="1"/>
    <col min="46" max="16384" width="11.42578125" style="1"/>
  </cols>
  <sheetData>
    <row r="1" spans="1:45" s="71" customFormat="1" x14ac:dyDescent="0.2">
      <c r="A1" s="449" t="s">
        <v>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  <c r="AM1" s="449"/>
      <c r="AN1" s="449"/>
      <c r="AO1" s="449"/>
      <c r="AP1" s="449"/>
      <c r="AQ1" s="449"/>
      <c r="AR1" s="449"/>
    </row>
    <row r="2" spans="1:45" s="71" customFormat="1" x14ac:dyDescent="0.2">
      <c r="A2" s="448" t="s">
        <v>2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K2" s="448"/>
      <c r="AL2" s="448"/>
      <c r="AM2" s="448"/>
      <c r="AN2" s="448"/>
      <c r="AO2" s="448"/>
      <c r="AP2" s="448"/>
      <c r="AQ2" s="448"/>
      <c r="AR2" s="448"/>
    </row>
    <row r="3" spans="1:45" s="71" customFormat="1" x14ac:dyDescent="0.2">
      <c r="A3" s="448" t="s">
        <v>3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  <c r="AR3" s="448"/>
    </row>
    <row r="4" spans="1:45" s="71" customFormat="1" x14ac:dyDescent="0.2">
      <c r="A4" s="448"/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  <c r="AD4" s="448"/>
      <c r="AE4" s="448"/>
      <c r="AF4" s="448"/>
      <c r="AG4" s="448"/>
      <c r="AH4" s="448"/>
      <c r="AI4" s="448"/>
      <c r="AJ4" s="448"/>
      <c r="AK4" s="448"/>
      <c r="AL4" s="448"/>
      <c r="AM4" s="448"/>
      <c r="AN4" s="448"/>
      <c r="AO4" s="448"/>
      <c r="AP4" s="448"/>
      <c r="AQ4" s="448"/>
      <c r="AR4" s="448"/>
    </row>
    <row r="5" spans="1:45" s="71" customFormat="1" x14ac:dyDescent="0.2">
      <c r="A5" s="68"/>
      <c r="B5" s="68"/>
      <c r="C5" s="68"/>
      <c r="D5" s="68"/>
      <c r="E5" s="68"/>
      <c r="F5" s="68"/>
      <c r="G5" s="68"/>
      <c r="H5" s="68"/>
      <c r="I5" s="69"/>
      <c r="J5" s="70"/>
    </row>
    <row r="6" spans="1:45" s="71" customFormat="1" x14ac:dyDescent="0.2">
      <c r="A6" s="467" t="s">
        <v>1</v>
      </c>
      <c r="B6" s="467"/>
      <c r="C6" s="467"/>
      <c r="D6" s="467"/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7"/>
      <c r="P6" s="467"/>
      <c r="Q6" s="467"/>
      <c r="R6" s="467"/>
      <c r="S6" s="467"/>
      <c r="T6" s="467"/>
      <c r="U6" s="467"/>
      <c r="V6" s="467"/>
      <c r="W6" s="467"/>
      <c r="X6" s="467"/>
      <c r="Y6" s="467"/>
      <c r="Z6" s="467"/>
      <c r="AA6" s="467"/>
      <c r="AB6" s="467"/>
      <c r="AC6" s="467"/>
      <c r="AD6" s="467"/>
      <c r="AE6" s="467"/>
      <c r="AF6" s="467"/>
      <c r="AG6" s="467"/>
      <c r="AH6" s="467"/>
      <c r="AI6" s="467"/>
      <c r="AJ6" s="467"/>
      <c r="AK6" s="467"/>
      <c r="AL6" s="467"/>
      <c r="AM6" s="467"/>
      <c r="AN6" s="467"/>
      <c r="AO6" s="467"/>
      <c r="AP6" s="467"/>
      <c r="AQ6" s="467"/>
      <c r="AR6" s="467"/>
    </row>
    <row r="7" spans="1:45" s="71" customFormat="1" x14ac:dyDescent="0.2">
      <c r="A7" s="468" t="str">
        <f>'Balance Volumetrico'!A7</f>
        <v>Sistema Tizayuca</v>
      </c>
      <c r="B7" s="468"/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  <c r="AF7" s="468"/>
      <c r="AG7" s="468"/>
      <c r="AH7" s="468"/>
      <c r="AI7" s="468"/>
      <c r="AJ7" s="468"/>
      <c r="AK7" s="468"/>
      <c r="AL7" s="468"/>
      <c r="AM7" s="468"/>
      <c r="AN7" s="468"/>
      <c r="AO7" s="468"/>
      <c r="AP7" s="468"/>
      <c r="AQ7" s="468"/>
      <c r="AR7" s="468"/>
    </row>
    <row r="8" spans="1:45" s="71" customFormat="1" x14ac:dyDescent="0.2">
      <c r="A8" s="72"/>
      <c r="B8" s="72"/>
      <c r="C8" s="72"/>
      <c r="D8" s="72"/>
      <c r="E8" s="72"/>
      <c r="F8" s="73"/>
      <c r="G8" s="72"/>
      <c r="H8" s="72"/>
      <c r="I8" s="73"/>
      <c r="J8" s="72"/>
    </row>
    <row r="9" spans="1:45" s="3" customFormat="1" ht="24" x14ac:dyDescent="0.2">
      <c r="A9" s="2" t="s">
        <v>10</v>
      </c>
      <c r="B9" s="432" t="s">
        <v>153</v>
      </c>
      <c r="C9" s="432" t="s">
        <v>154</v>
      </c>
      <c r="D9" s="432" t="s">
        <v>155</v>
      </c>
      <c r="E9" s="432" t="s">
        <v>156</v>
      </c>
      <c r="F9" s="432" t="s">
        <v>157</v>
      </c>
      <c r="G9" s="432" t="s">
        <v>158</v>
      </c>
      <c r="H9" s="432" t="s">
        <v>159</v>
      </c>
      <c r="I9" s="432" t="s">
        <v>160</v>
      </c>
      <c r="J9" s="432" t="s">
        <v>161</v>
      </c>
      <c r="K9" s="432" t="s">
        <v>162</v>
      </c>
      <c r="L9" s="432" t="s">
        <v>163</v>
      </c>
      <c r="M9" s="432" t="s">
        <v>164</v>
      </c>
      <c r="N9" s="432" t="s">
        <v>165</v>
      </c>
      <c r="O9" s="432" t="s">
        <v>166</v>
      </c>
      <c r="P9" s="432" t="s">
        <v>167</v>
      </c>
      <c r="Q9" s="432" t="s">
        <v>168</v>
      </c>
      <c r="R9" s="432" t="s">
        <v>169</v>
      </c>
      <c r="S9" s="432" t="s">
        <v>170</v>
      </c>
      <c r="T9" s="432" t="s">
        <v>171</v>
      </c>
      <c r="U9" s="215" t="s">
        <v>134</v>
      </c>
      <c r="V9" s="215" t="s">
        <v>135</v>
      </c>
      <c r="W9" s="215" t="s">
        <v>136</v>
      </c>
      <c r="X9" s="215" t="s">
        <v>137</v>
      </c>
      <c r="Y9" s="215" t="s">
        <v>138</v>
      </c>
      <c r="Z9" s="215" t="s">
        <v>139</v>
      </c>
      <c r="AA9" s="215" t="s">
        <v>140</v>
      </c>
      <c r="AB9" s="215" t="s">
        <v>141</v>
      </c>
      <c r="AC9" s="215" t="s">
        <v>142</v>
      </c>
      <c r="AD9" s="215" t="s">
        <v>143</v>
      </c>
      <c r="AE9" s="215" t="s">
        <v>144</v>
      </c>
      <c r="AF9" s="215" t="s">
        <v>145</v>
      </c>
      <c r="AG9" s="215" t="s">
        <v>146</v>
      </c>
      <c r="AH9" s="215" t="s">
        <v>147</v>
      </c>
      <c r="AI9" s="215" t="s">
        <v>148</v>
      </c>
      <c r="AJ9" s="215" t="s">
        <v>149</v>
      </c>
      <c r="AK9" s="474" t="s">
        <v>19</v>
      </c>
      <c r="AL9" s="474"/>
      <c r="AM9" s="466" t="s">
        <v>20</v>
      </c>
      <c r="AN9" s="466"/>
      <c r="AO9" s="216" t="s">
        <v>16</v>
      </c>
      <c r="AP9" s="469" t="s">
        <v>32</v>
      </c>
      <c r="AQ9" s="470"/>
      <c r="AR9" s="475" t="s">
        <v>26</v>
      </c>
    </row>
    <row r="10" spans="1:45" x14ac:dyDescent="0.2">
      <c r="A10" s="2"/>
      <c r="B10" s="476" t="s">
        <v>25</v>
      </c>
      <c r="C10" s="477"/>
      <c r="D10" s="477"/>
      <c r="E10" s="477"/>
      <c r="F10" s="477"/>
      <c r="G10" s="477"/>
      <c r="H10" s="477"/>
      <c r="I10" s="477"/>
      <c r="J10" s="477"/>
      <c r="K10" s="477"/>
      <c r="L10" s="477"/>
      <c r="M10" s="477"/>
      <c r="N10" s="477"/>
      <c r="O10" s="477"/>
      <c r="P10" s="477"/>
      <c r="Q10" s="477"/>
      <c r="R10" s="477"/>
      <c r="S10" s="477"/>
      <c r="T10" s="477"/>
      <c r="U10" s="477"/>
      <c r="V10" s="477"/>
      <c r="W10" s="477"/>
      <c r="X10" s="477"/>
      <c r="Y10" s="477"/>
      <c r="Z10" s="477"/>
      <c r="AA10" s="477"/>
      <c r="AB10" s="477"/>
      <c r="AC10" s="477"/>
      <c r="AD10" s="477"/>
      <c r="AE10" s="477"/>
      <c r="AF10" s="477"/>
      <c r="AG10" s="477"/>
      <c r="AH10" s="477"/>
      <c r="AI10" s="477"/>
      <c r="AJ10" s="477"/>
      <c r="AK10" s="477"/>
      <c r="AL10" s="477"/>
      <c r="AM10" s="477"/>
      <c r="AN10" s="477"/>
      <c r="AO10" s="478"/>
      <c r="AP10" s="219" t="s">
        <v>18</v>
      </c>
      <c r="AQ10" s="220" t="s">
        <v>33</v>
      </c>
      <c r="AR10" s="475"/>
    </row>
    <row r="11" spans="1:45" x14ac:dyDescent="0.2">
      <c r="A11" s="144">
        <f>'Ajuste de Volumen'!A11</f>
        <v>20130901</v>
      </c>
      <c r="B11" s="4">
        <f>'Ajuste de Volumen'!B11*AR11/1000000</f>
        <v>0</v>
      </c>
      <c r="C11" s="4">
        <f>'Ajuste de Volumen'!C11*AR11/1000000</f>
        <v>140.78628015023946</v>
      </c>
      <c r="D11" s="4">
        <f>'Ajuste de Volumen'!D11*AR11/1000000</f>
        <v>25.895921996546637</v>
      </c>
      <c r="E11" s="4">
        <f>'Ajuste de Volumen'!E11*AR11/1000000</f>
        <v>26.37007268099045</v>
      </c>
      <c r="F11" s="4">
        <f>'Ajuste de Volumen'!F11*AR11/1000000</f>
        <v>81.553917724335605</v>
      </c>
      <c r="G11" s="4">
        <f>'Ajuste de Volumen'!G11*AR11/1000000</f>
        <v>254.47302502803649</v>
      </c>
      <c r="H11" s="4">
        <f>'Ajuste de Volumen'!H11*AR11/1000000</f>
        <v>40.886378250885606</v>
      </c>
      <c r="I11" s="4">
        <f>'Ajuste de Volumen'!I11*AR11/1000000</f>
        <v>331.61369407408739</v>
      </c>
      <c r="J11" s="4">
        <f>'Ajuste de Volumen'!J11*AR11/1000000</f>
        <v>11.34314329707888</v>
      </c>
      <c r="K11" s="4">
        <f>'Ajuste de Volumen'!K11*AR11/1000000</f>
        <v>345.25464453424007</v>
      </c>
      <c r="L11" s="4">
        <f>'Ajuste de Volumen'!L11*AR11/1000000</f>
        <v>3.1002160136710764</v>
      </c>
      <c r="M11" s="4">
        <f>'Ajuste de Volumen'!M11*AR11/1000000</f>
        <v>9.9936375028926445</v>
      </c>
      <c r="N11" s="4">
        <f>'Ajuste de Volumen'!N11*AR11/1000000</f>
        <v>313.41360241735953</v>
      </c>
      <c r="O11" s="4">
        <f>'Ajuste de Volumen'!O11*AR11/1000000</f>
        <v>216.17623897680551</v>
      </c>
      <c r="P11" s="4">
        <f>'Ajuste de Volumen'!P11*AR11/1000000</f>
        <v>5.908646990761345</v>
      </c>
      <c r="Q11" s="4">
        <f>'Ajuste de Volumen'!Q11*AR11/1000000</f>
        <v>2.9178503658080714</v>
      </c>
      <c r="R11" s="4">
        <f>'Ajuste de Volumen'!R11*AR11/1000000</f>
        <v>0</v>
      </c>
      <c r="S11" s="4">
        <f>'Ajuste de Volumen'!S11*AR11/1000000</f>
        <v>233.61039491250875</v>
      </c>
      <c r="T11" s="4">
        <f>'Ajuste de Volumen'!T11*AR11/1000000</f>
        <v>5.6533350837531389</v>
      </c>
      <c r="U11" s="4">
        <f>'Ajuste de Volumen'!U11*AR11/1000000</f>
        <v>0</v>
      </c>
      <c r="V11" s="4">
        <f>'Ajuste de Volumen'!V11*AR11/1000000</f>
        <v>0</v>
      </c>
      <c r="W11" s="4">
        <f>'Ajuste de Volumen'!W11*AR11/1000000</f>
        <v>0</v>
      </c>
      <c r="X11" s="4">
        <f>'Ajuste de Volumen'!X11*AR11/1000000</f>
        <v>0</v>
      </c>
      <c r="Y11" s="4">
        <f>'Ajuste de Volumen'!Y11*AR11/1000000</f>
        <v>0</v>
      </c>
      <c r="Z11" s="4">
        <f>'Ajuste de Volumen'!Z11*AS11/1000000</f>
        <v>0</v>
      </c>
      <c r="AA11" s="4">
        <f>'Ajuste de Volumen'!AA11*AR11/1000000</f>
        <v>0</v>
      </c>
      <c r="AB11" s="4">
        <f>'Ajuste de Volumen'!AB11*AR11/1000000</f>
        <v>0</v>
      </c>
      <c r="AC11" s="4">
        <f>'Ajuste de Volumen'!AC11*$AR11/1000000</f>
        <v>0</v>
      </c>
      <c r="AD11" s="4">
        <f>'Ajuste de Volumen'!AD11*$AR11/1000000</f>
        <v>0</v>
      </c>
      <c r="AE11" s="4">
        <f>'Ajuste de Volumen'!AE11*$AR11/1000000</f>
        <v>0</v>
      </c>
      <c r="AF11" s="4">
        <f>'Ajuste de Volumen'!AF11*$AR11/1000000</f>
        <v>0</v>
      </c>
      <c r="AG11" s="4">
        <f>'Ajuste de Volumen'!AG11*$AR11/1000000</f>
        <v>0</v>
      </c>
      <c r="AH11" s="4">
        <f>'Ajuste de Volumen'!AH11*$AR11/1000000</f>
        <v>0</v>
      </c>
      <c r="AI11" s="4">
        <f>'Ajuste de Volumen'!AI11*$AR11/1000000</f>
        <v>0</v>
      </c>
      <c r="AJ11" s="4">
        <f>'Ajuste de Volumen'!AJ11*$AR11/1000000</f>
        <v>0</v>
      </c>
      <c r="AK11" s="4">
        <f>SUM(B11:AI11)</f>
        <v>2048.9510000000009</v>
      </c>
      <c r="AL11" s="4">
        <f>AVERAGE($AK$11:$AK$17)</f>
        <v>3060.5050000000006</v>
      </c>
      <c r="AM11" s="4">
        <f>'Ajuste de Volumen'!AM11*AR11/1000000</f>
        <v>2048.9510000000009</v>
      </c>
      <c r="AN11" s="4">
        <f>AVERAGE($AM$11:$AM$17)</f>
        <v>3060.5050000000006</v>
      </c>
      <c r="AO11" s="4">
        <f>'Ajuste de Volumen'!AO11*AR11/1000000</f>
        <v>2048.9510000000009</v>
      </c>
      <c r="AP11" s="12">
        <f>(AN11-AL11)/AN11</f>
        <v>0</v>
      </c>
      <c r="AQ11" s="12">
        <f>(AO11-AN11)/AO11</f>
        <v>-0.4936936022384133</v>
      </c>
      <c r="AR11" s="4">
        <v>36473.129572600898</v>
      </c>
      <c r="AS11" s="13"/>
    </row>
    <row r="12" spans="1:45" x14ac:dyDescent="0.2">
      <c r="A12" s="144">
        <f>'Ajuste de Volumen'!A12</f>
        <v>20130902</v>
      </c>
      <c r="B12" s="4">
        <f>'Ajuste de Volumen'!B12*AR12/1000000</f>
        <v>0</v>
      </c>
      <c r="C12" s="4">
        <f>'Ajuste de Volumen'!C12*AR12/1000000</f>
        <v>215.30030734789989</v>
      </c>
      <c r="D12" s="4">
        <f>'Ajuste de Volumen'!D12*AR12/1000000</f>
        <v>43.828991138679619</v>
      </c>
      <c r="E12" s="4">
        <f>'Ajuste de Volumen'!E12*AR12/1000000</f>
        <v>114.2775951076183</v>
      </c>
      <c r="F12" s="4">
        <f>'Ajuste de Volumen'!F12*AR12/1000000</f>
        <v>175.42581165030413</v>
      </c>
      <c r="G12" s="4">
        <f>'Ajuste de Volumen'!G12*AR12/1000000</f>
        <v>387.32085903504844</v>
      </c>
      <c r="H12" s="4">
        <f>'Ajuste de Volumen'!H12*AR12/1000000</f>
        <v>38.409867756453565</v>
      </c>
      <c r="I12" s="4">
        <f>'Ajuste de Volumen'!I12*AR12/1000000</f>
        <v>226.54132679616606</v>
      </c>
      <c r="J12" s="4">
        <f>'Ajuste de Volumen'!J12*AR12/1000000</f>
        <v>67.555963785182868</v>
      </c>
      <c r="K12" s="4">
        <f>'Ajuste de Volumen'!K12*AR12/1000000</f>
        <v>610.60338866217319</v>
      </c>
      <c r="L12" s="4">
        <f>'Ajuste de Volumen'!L12*AR12/1000000</f>
        <v>70.44860396893867</v>
      </c>
      <c r="M12" s="4">
        <f>'Ajuste de Volumen'!M12*AR12/1000000</f>
        <v>4.0277268381409836</v>
      </c>
      <c r="N12" s="4">
        <f>'Ajuste de Volumen'!N12*AR12/1000000</f>
        <v>329.28497686728974</v>
      </c>
      <c r="O12" s="4">
        <f>'Ajuste de Volumen'!O12*AR12/1000000</f>
        <v>286.33476249329544</v>
      </c>
      <c r="P12" s="4">
        <f>'Ajuste de Volumen'!P12*AR12/1000000</f>
        <v>65.395637571998151</v>
      </c>
      <c r="Q12" s="4">
        <f>'Ajuste de Volumen'!Q12*AR12/1000000</f>
        <v>27.059001212601704</v>
      </c>
      <c r="R12" s="4">
        <f>'Ajuste de Volumen'!R12*AR12/1000000</f>
        <v>13.47457705850802</v>
      </c>
      <c r="S12" s="4">
        <f>'Ajuste de Volumen'!S12*AR12/1000000</f>
        <v>203.32697392906258</v>
      </c>
      <c r="T12" s="4">
        <f>'Ajuste de Volumen'!T12*AR12/1000000</f>
        <v>261.76562878063538</v>
      </c>
      <c r="U12" s="4">
        <f>'Ajuste de Volumen'!U12*AR12/1000000</f>
        <v>0</v>
      </c>
      <c r="V12" s="4">
        <f>'Ajuste de Volumen'!V12*AR12/1000000</f>
        <v>0</v>
      </c>
      <c r="W12" s="4">
        <f>'Ajuste de Volumen'!W12*AR12/1000000</f>
        <v>0</v>
      </c>
      <c r="X12" s="4">
        <f>'Ajuste de Volumen'!X12*AR12/1000000</f>
        <v>0</v>
      </c>
      <c r="Y12" s="4">
        <f>'Ajuste de Volumen'!Y12*AR12/1000000</f>
        <v>0</v>
      </c>
      <c r="Z12" s="4">
        <f>'Ajuste de Volumen'!Z12*AS12/1000000</f>
        <v>0</v>
      </c>
      <c r="AA12" s="4">
        <f>'Ajuste de Volumen'!AA12*AR12/1000000</f>
        <v>0</v>
      </c>
      <c r="AB12" s="4">
        <f>'Ajuste de Volumen'!AB12*AR12/1000000</f>
        <v>0</v>
      </c>
      <c r="AC12" s="4">
        <f>'Ajuste de Volumen'!AC12*$AR12/1000000</f>
        <v>0</v>
      </c>
      <c r="AD12" s="4">
        <f>'Ajuste de Volumen'!AD12*$AR12/1000000</f>
        <v>0</v>
      </c>
      <c r="AE12" s="4">
        <f>'Ajuste de Volumen'!AE12*$AR12/1000000</f>
        <v>0</v>
      </c>
      <c r="AF12" s="4">
        <f>'Ajuste de Volumen'!AF12*$AR12/1000000</f>
        <v>0</v>
      </c>
      <c r="AG12" s="4">
        <f>'Ajuste de Volumen'!AG12*$AR12/1000000</f>
        <v>0</v>
      </c>
      <c r="AH12" s="4">
        <f>'Ajuste de Volumen'!AH12*$AR12/1000000</f>
        <v>0</v>
      </c>
      <c r="AI12" s="4">
        <f>'Ajuste de Volumen'!AI12*$AR12/1000000</f>
        <v>0</v>
      </c>
      <c r="AJ12" s="4">
        <f>'Ajuste de Volumen'!AJ12*$AR12/1000000</f>
        <v>0</v>
      </c>
      <c r="AK12" s="4">
        <f t="shared" ref="AK12:AK40" si="0">SUM(B12:AI12)</f>
        <v>3140.3819999999969</v>
      </c>
      <c r="AL12" s="4">
        <f t="shared" ref="AL12:AL17" si="1">AVERAGE($AK$11:$AK$17)</f>
        <v>3060.5050000000006</v>
      </c>
      <c r="AM12" s="4">
        <f>'Ajuste de Volumen'!AM12*AR12/1000000</f>
        <v>3140.3819999999969</v>
      </c>
      <c r="AN12" s="4">
        <f t="shared" ref="AN12:AN17" si="2">AVERAGE($AM$11:$AM$17)</f>
        <v>3060.5050000000006</v>
      </c>
      <c r="AO12" s="4">
        <f>'Ajuste de Volumen'!AO12*AR12/1000000</f>
        <v>3140.3819999999969</v>
      </c>
      <c r="AP12" s="12">
        <f t="shared" ref="AP12:AP42" si="3">(AN12-AL12)/AN12</f>
        <v>0</v>
      </c>
      <c r="AQ12" s="12">
        <f t="shared" ref="AQ12:AQ42" si="4">(AO12-AN12)/AO12</f>
        <v>2.5435440656581394E-2</v>
      </c>
      <c r="AR12" s="4">
        <v>36615.6985285544</v>
      </c>
      <c r="AS12" s="13"/>
    </row>
    <row r="13" spans="1:45" x14ac:dyDescent="0.2">
      <c r="A13" s="144">
        <f>'Ajuste de Volumen'!A13</f>
        <v>20130903</v>
      </c>
      <c r="B13" s="4">
        <f>'Ajuste de Volumen'!B13*AR13/1000000</f>
        <v>0.18234917428517899</v>
      </c>
      <c r="C13" s="4">
        <f>'Ajuste de Volumen'!C13*AR13/1000000</f>
        <v>217.57903475707559</v>
      </c>
      <c r="D13" s="4">
        <f>'Ajuste de Volumen'!D13*AR13/1000000</f>
        <v>47.082556800433217</v>
      </c>
      <c r="E13" s="4">
        <f>'Ajuste de Volumen'!E13*AR13/1000000</f>
        <v>80.197166850621727</v>
      </c>
      <c r="F13" s="4">
        <f>'Ajuste de Volumen'!F13*AR13/1000000</f>
        <v>134.17252243903471</v>
      </c>
      <c r="G13" s="4">
        <f>'Ajuste de Volumen'!G13*AR13/1000000</f>
        <v>355.58088985609908</v>
      </c>
      <c r="H13" s="4">
        <f>'Ajuste de Volumen'!H13*AR13/1000000</f>
        <v>39.642710489597917</v>
      </c>
      <c r="I13" s="4">
        <f>'Ajuste de Volumen'!I13*AR13/1000000</f>
        <v>281.14595691288901</v>
      </c>
      <c r="J13" s="4">
        <f>'Ajuste de Volumen'!J13*AR13/1000000</f>
        <v>65.973931256377767</v>
      </c>
      <c r="K13" s="4">
        <f>'Ajuste de Volumen'!K13*AR13/1000000</f>
        <v>949.05451248464271</v>
      </c>
      <c r="L13" s="4">
        <f>'Ajuste de Volumen'!L13*AR13/1000000</f>
        <v>72.100863512359766</v>
      </c>
      <c r="M13" s="4">
        <f>'Ajuste de Volumen'!M13*AR13/1000000</f>
        <v>23.231284803931803</v>
      </c>
      <c r="N13" s="4">
        <f>'Ajuste de Volumen'!N13*AR13/1000000</f>
        <v>287.45523834315617</v>
      </c>
      <c r="O13" s="4">
        <f>'Ajuste de Volumen'!O13*AR13/1000000</f>
        <v>306.8936603219563</v>
      </c>
      <c r="P13" s="4">
        <f>'Ajuste de Volumen'!P13*AR13/1000000</f>
        <v>106.60132728711565</v>
      </c>
      <c r="Q13" s="4">
        <f>'Ajuste de Volumen'!Q13*AR13/1000000</f>
        <v>13.092670713675853</v>
      </c>
      <c r="R13" s="4">
        <f>'Ajuste de Volumen'!R13*AR13/1000000</f>
        <v>62.837525458672687</v>
      </c>
      <c r="S13" s="4">
        <f>'Ajuste de Volumen'!S13*AR13/1000000</f>
        <v>203.3557991628316</v>
      </c>
      <c r="T13" s="4">
        <f>'Ajuste de Volumen'!T13*AR13/1000000</f>
        <v>256.30999937524757</v>
      </c>
      <c r="U13" s="4">
        <f>'Ajuste de Volumen'!U13*AR13/1000000</f>
        <v>0</v>
      </c>
      <c r="V13" s="4">
        <f>'Ajuste de Volumen'!V13*AR13/1000000</f>
        <v>0</v>
      </c>
      <c r="W13" s="4">
        <f>'Ajuste de Volumen'!W13*AR13/1000000</f>
        <v>0</v>
      </c>
      <c r="X13" s="4">
        <f>'Ajuste de Volumen'!X13*AR13/1000000</f>
        <v>0</v>
      </c>
      <c r="Y13" s="4">
        <f>'Ajuste de Volumen'!Y13*AR13/1000000</f>
        <v>0</v>
      </c>
      <c r="Z13" s="4">
        <f>'Ajuste de Volumen'!Z13*AS13/1000000</f>
        <v>0</v>
      </c>
      <c r="AA13" s="4">
        <f>'Ajuste de Volumen'!AA13*AR13/1000000</f>
        <v>0</v>
      </c>
      <c r="AB13" s="4">
        <f>'Ajuste de Volumen'!AB13*AR13/1000000</f>
        <v>0</v>
      </c>
      <c r="AC13" s="4">
        <f>'Ajuste de Volumen'!AC13*$AR13/1000000</f>
        <v>0</v>
      </c>
      <c r="AD13" s="4">
        <f>'Ajuste de Volumen'!AD13*$AR13/1000000</f>
        <v>0</v>
      </c>
      <c r="AE13" s="4">
        <f>'Ajuste de Volumen'!AE13*$AR13/1000000</f>
        <v>0</v>
      </c>
      <c r="AF13" s="4">
        <f>'Ajuste de Volumen'!AF13*$AR13/1000000</f>
        <v>0</v>
      </c>
      <c r="AG13" s="4">
        <f>'Ajuste de Volumen'!AG13*$AR13/1000000</f>
        <v>0</v>
      </c>
      <c r="AH13" s="4">
        <f>'Ajuste de Volumen'!AH13*$AR13/1000000</f>
        <v>0</v>
      </c>
      <c r="AI13" s="4">
        <f>'Ajuste de Volumen'!AI13*$AR13/1000000</f>
        <v>0</v>
      </c>
      <c r="AJ13" s="4">
        <f>'Ajuste de Volumen'!AJ13*$AR13/1000000</f>
        <v>0</v>
      </c>
      <c r="AK13" s="4">
        <f t="shared" si="0"/>
        <v>3502.4900000000043</v>
      </c>
      <c r="AL13" s="4">
        <f t="shared" si="1"/>
        <v>3060.5050000000006</v>
      </c>
      <c r="AM13" s="4">
        <f>'Ajuste de Volumen'!AM13*AR13/1000000</f>
        <v>3502.4900000000043</v>
      </c>
      <c r="AN13" s="4">
        <f t="shared" si="2"/>
        <v>3060.5050000000006</v>
      </c>
      <c r="AO13" s="4">
        <f>'Ajuste de Volumen'!AO13*AR13/1000000</f>
        <v>3502.4900000000043</v>
      </c>
      <c r="AP13" s="12">
        <f t="shared" si="3"/>
        <v>0</v>
      </c>
      <c r="AQ13" s="12">
        <f t="shared" si="4"/>
        <v>0.12619165222456116</v>
      </c>
      <c r="AR13" s="4">
        <v>36469.834857035799</v>
      </c>
      <c r="AS13" s="13"/>
    </row>
    <row r="14" spans="1:45" x14ac:dyDescent="0.2">
      <c r="A14" s="144">
        <f>'Ajuste de Volumen'!A14</f>
        <v>20130904</v>
      </c>
      <c r="B14" s="4">
        <f>'Ajuste de Volumen'!B14*AR14/1000000</f>
        <v>1.0955059505457241</v>
      </c>
      <c r="C14" s="4">
        <f>'Ajuste de Volumen'!C14*AR14/1000000</f>
        <v>230.85962064500228</v>
      </c>
      <c r="D14" s="4">
        <f>'Ajuste de Volumen'!D14*AR14/1000000</f>
        <v>43.929788616883535</v>
      </c>
      <c r="E14" s="4">
        <f>'Ajuste de Volumen'!E14*AR14/1000000</f>
        <v>122.58711586606651</v>
      </c>
      <c r="F14" s="4">
        <f>'Ajuste de Volumen'!F14*AR14/1000000</f>
        <v>1.0224722205093424</v>
      </c>
      <c r="G14" s="4">
        <f>'Ajuste de Volumen'!G14*AR14/1000000</f>
        <v>393.61528803107865</v>
      </c>
      <c r="H14" s="4">
        <f>'Ajuste de Volumen'!H14*AR14/1000000</f>
        <v>39.985967194918928</v>
      </c>
      <c r="I14" s="4">
        <f>'Ajuste de Volumen'!I14*AR14/1000000</f>
        <v>323.39335660109776</v>
      </c>
      <c r="J14" s="4">
        <f>'Ajuste de Volumen'!J14*AR14/1000000</f>
        <v>50.831476105321592</v>
      </c>
      <c r="K14" s="4">
        <f>'Ajuste de Volumen'!K14*AR14/1000000</f>
        <v>956.96096466670815</v>
      </c>
      <c r="L14" s="4">
        <f>'Ajuste de Volumen'!L14*AR14/1000000</f>
        <v>73.544966146636256</v>
      </c>
      <c r="M14" s="4">
        <f>'Ajuste de Volumen'!M14*AR14/1000000</f>
        <v>17.345510883640632</v>
      </c>
      <c r="N14" s="4">
        <f>'Ajuste de Volumen'!N14*AR14/1000000</f>
        <v>349.97763433434062</v>
      </c>
      <c r="O14" s="4">
        <f>'Ajuste de Volumen'!O14*AR14/1000000</f>
        <v>297.13773065301854</v>
      </c>
      <c r="P14" s="4">
        <f>'Ajuste de Volumen'!P14*AR14/1000000</f>
        <v>94.797781587223326</v>
      </c>
      <c r="Q14" s="4">
        <f>'Ajuste de Volumen'!Q14*AR14/1000000</f>
        <v>13.547756921748787</v>
      </c>
      <c r="R14" s="4">
        <f>'Ajuste de Volumen'!R14*AR14/1000000</f>
        <v>63.539345131651984</v>
      </c>
      <c r="S14" s="4">
        <f>'Ajuste de Volumen'!S14*AR14/1000000</f>
        <v>189.23039452426471</v>
      </c>
      <c r="T14" s="4">
        <f>'Ajuste de Volumen'!T14*AR14/1000000</f>
        <v>289.76132391934408</v>
      </c>
      <c r="U14" s="4">
        <f>'Ajuste de Volumen'!U14*AR14/1000000</f>
        <v>0</v>
      </c>
      <c r="V14" s="4">
        <f>'Ajuste de Volumen'!V14*AR14/1000000</f>
        <v>0</v>
      </c>
      <c r="W14" s="4">
        <f>'Ajuste de Volumen'!W14*AR14/1000000</f>
        <v>0</v>
      </c>
      <c r="X14" s="4">
        <f>'Ajuste de Volumen'!X14*AR14/1000000</f>
        <v>0</v>
      </c>
      <c r="Y14" s="4">
        <f>'Ajuste de Volumen'!Y14*AR14/1000000</f>
        <v>0</v>
      </c>
      <c r="Z14" s="4">
        <f>'Ajuste de Volumen'!Z14*AS14/1000000</f>
        <v>0</v>
      </c>
      <c r="AA14" s="4">
        <f>'Ajuste de Volumen'!AA14*AR14/1000000</f>
        <v>0</v>
      </c>
      <c r="AB14" s="4">
        <f>'Ajuste de Volumen'!AB14*AR14/1000000</f>
        <v>0</v>
      </c>
      <c r="AC14" s="4">
        <f>'Ajuste de Volumen'!AC14*$AR14/1000000</f>
        <v>0</v>
      </c>
      <c r="AD14" s="4">
        <f>'Ajuste de Volumen'!AD14*$AR14/1000000</f>
        <v>0</v>
      </c>
      <c r="AE14" s="4">
        <f>'Ajuste de Volumen'!AE14*$AR14/1000000</f>
        <v>0</v>
      </c>
      <c r="AF14" s="4">
        <f>'Ajuste de Volumen'!AF14*$AR14/1000000</f>
        <v>0</v>
      </c>
      <c r="AG14" s="4">
        <f>'Ajuste de Volumen'!AG14*$AR14/1000000</f>
        <v>0</v>
      </c>
      <c r="AH14" s="4">
        <f>'Ajuste de Volumen'!AH14*$AR14/1000000</f>
        <v>0</v>
      </c>
      <c r="AI14" s="4">
        <f>'Ajuste de Volumen'!AI14*$AR14/1000000</f>
        <v>0</v>
      </c>
      <c r="AJ14" s="4">
        <f>'Ajuste de Volumen'!AJ14*$AR14/1000000</f>
        <v>0</v>
      </c>
      <c r="AK14" s="4">
        <f t="shared" si="0"/>
        <v>3553.1640000000011</v>
      </c>
      <c r="AL14" s="4">
        <f t="shared" si="1"/>
        <v>3060.5050000000006</v>
      </c>
      <c r="AM14" s="4">
        <f>'Ajuste de Volumen'!AM14*AR14/1000000</f>
        <v>3553.1640000000016</v>
      </c>
      <c r="AN14" s="4">
        <f t="shared" si="2"/>
        <v>3060.5050000000006</v>
      </c>
      <c r="AO14" s="4">
        <f>'Ajuste de Volumen'!AO14*AR14/1000000</f>
        <v>3553.1640000000016</v>
      </c>
      <c r="AP14" s="12">
        <f t="shared" si="3"/>
        <v>0</v>
      </c>
      <c r="AQ14" s="12">
        <f t="shared" si="4"/>
        <v>0.1386536056314881</v>
      </c>
      <c r="AR14" s="4">
        <v>36516.865018190801</v>
      </c>
      <c r="AS14" s="13"/>
    </row>
    <row r="15" spans="1:45" x14ac:dyDescent="0.2">
      <c r="A15" s="144">
        <f>'Ajuste de Volumen'!A15</f>
        <v>20130905</v>
      </c>
      <c r="B15" s="4">
        <f>'Ajuste de Volumen'!B15*AR15/1000000</f>
        <v>2.92913550787648</v>
      </c>
      <c r="C15" s="4">
        <f>'Ajuste de Volumen'!C15*AR15/1000000</f>
        <v>211.48358366868186</v>
      </c>
      <c r="D15" s="4">
        <f>'Ajuste de Volumen'!D15*AR15/1000000</f>
        <v>43.314591322723452</v>
      </c>
      <c r="E15" s="4">
        <f>'Ajuste de Volumen'!E15*AR15/1000000</f>
        <v>72.056733493761399</v>
      </c>
      <c r="F15" s="4">
        <f>'Ajuste de Volumen'!F15*AR15/1000000</f>
        <v>87.288238134719109</v>
      </c>
      <c r="G15" s="4">
        <f>'Ajuste de Volumen'!G15*AR15/1000000</f>
        <v>394.26163936017423</v>
      </c>
      <c r="H15" s="4">
        <f>'Ajuste de Volumen'!H15*AR15/1000000</f>
        <v>20.870090493619923</v>
      </c>
      <c r="I15" s="4">
        <f>'Ajuste de Volumen'!I15*AR15/1000000</f>
        <v>313.60057031202564</v>
      </c>
      <c r="J15" s="4">
        <f>'Ajuste de Volumen'!J15*AR15/1000000</f>
        <v>78.098075478756655</v>
      </c>
      <c r="K15" s="4">
        <f>'Ajuste de Volumen'!K15*AR15/1000000</f>
        <v>986.71591002204059</v>
      </c>
      <c r="L15" s="4">
        <f>'Ajuste de Volumen'!L15*AR15/1000000</f>
        <v>62.976413419344318</v>
      </c>
      <c r="M15" s="4">
        <f>'Ajuste de Volumen'!M15*AR15/1000000</f>
        <v>21.895287921376692</v>
      </c>
      <c r="N15" s="4">
        <f>'Ajuste de Volumen'!N15*AR15/1000000</f>
        <v>334.80018855028169</v>
      </c>
      <c r="O15" s="4">
        <f>'Ajuste de Volumen'!O15*AR15/1000000</f>
        <v>327.14782203595433</v>
      </c>
      <c r="P15" s="4">
        <f>'Ajuste de Volumen'!P15*AR15/1000000</f>
        <v>100.90871824634475</v>
      </c>
      <c r="Q15" s="4">
        <f>'Ajuste de Volumen'!Q15*AR15/1000000</f>
        <v>10.544887828355328</v>
      </c>
      <c r="R15" s="4">
        <f>'Ajuste de Volumen'!R15*AR15/1000000</f>
        <v>62.097672766981383</v>
      </c>
      <c r="S15" s="4">
        <f>'Ajuste de Volumen'!S15*AR15/1000000</f>
        <v>210.09224430244052</v>
      </c>
      <c r="T15" s="4">
        <f>'Ajuste de Volumen'!T15*AR15/1000000</f>
        <v>280.13519713453684</v>
      </c>
      <c r="U15" s="4">
        <f>'Ajuste de Volumen'!U15*AR15/1000000</f>
        <v>0</v>
      </c>
      <c r="V15" s="4">
        <f>'Ajuste de Volumen'!V15*AR15/1000000</f>
        <v>0</v>
      </c>
      <c r="W15" s="4">
        <f>'Ajuste de Volumen'!W15*AR15/1000000</f>
        <v>0</v>
      </c>
      <c r="X15" s="4">
        <f>'Ajuste de Volumen'!X15*AR15/1000000</f>
        <v>0</v>
      </c>
      <c r="Y15" s="4">
        <f>'Ajuste de Volumen'!Y15*AR15/1000000</f>
        <v>0</v>
      </c>
      <c r="Z15" s="4">
        <f>'Ajuste de Volumen'!Z15*AS15/1000000</f>
        <v>0</v>
      </c>
      <c r="AA15" s="4">
        <f>'Ajuste de Volumen'!AA15*AR15/1000000</f>
        <v>0</v>
      </c>
      <c r="AB15" s="4">
        <f>'Ajuste de Volumen'!AB15*AR15/1000000</f>
        <v>0</v>
      </c>
      <c r="AC15" s="4">
        <f>'Ajuste de Volumen'!AC15*$AR15/1000000</f>
        <v>0</v>
      </c>
      <c r="AD15" s="4">
        <f>'Ajuste de Volumen'!AD15*$AR15/1000000</f>
        <v>0</v>
      </c>
      <c r="AE15" s="4">
        <f>'Ajuste de Volumen'!AE15*$AR15/1000000</f>
        <v>0</v>
      </c>
      <c r="AF15" s="4">
        <f>'Ajuste de Volumen'!AF15*$AR15/1000000</f>
        <v>0</v>
      </c>
      <c r="AG15" s="4">
        <f>'Ajuste de Volumen'!AG15*$AR15/1000000</f>
        <v>0</v>
      </c>
      <c r="AH15" s="4">
        <f>'Ajuste de Volumen'!AH15*$AR15/1000000</f>
        <v>0</v>
      </c>
      <c r="AI15" s="4">
        <f>'Ajuste de Volumen'!AI15*$AR15/1000000</f>
        <v>0</v>
      </c>
      <c r="AJ15" s="4">
        <f>'Ajuste de Volumen'!AJ15*$AR15/1000000</f>
        <v>0</v>
      </c>
      <c r="AK15" s="4">
        <f t="shared" si="0"/>
        <v>3621.216999999996</v>
      </c>
      <c r="AL15" s="4">
        <f t="shared" si="1"/>
        <v>3060.5050000000006</v>
      </c>
      <c r="AM15" s="4">
        <f>'Ajuste de Volumen'!AM15*AR15/1000000</f>
        <v>3621.2169999999951</v>
      </c>
      <c r="AN15" s="4">
        <f t="shared" si="2"/>
        <v>3060.5050000000006</v>
      </c>
      <c r="AO15" s="4">
        <f>'Ajuste de Volumen'!AO15*AR15/1000000</f>
        <v>3621.2169999999951</v>
      </c>
      <c r="AP15" s="12">
        <f t="shared" si="3"/>
        <v>0</v>
      </c>
      <c r="AQ15" s="12">
        <f t="shared" si="4"/>
        <v>0.15484076209738198</v>
      </c>
      <c r="AR15" s="4">
        <v>36614.193848456001</v>
      </c>
      <c r="AS15" s="9"/>
    </row>
    <row r="16" spans="1:45" x14ac:dyDescent="0.2">
      <c r="A16" s="144">
        <f>'Ajuste de Volumen'!A16</f>
        <v>20130906</v>
      </c>
      <c r="B16" s="4">
        <f>'Ajuste de Volumen'!B16*AR16/1000000</f>
        <v>0.25531027072106777</v>
      </c>
      <c r="C16" s="4">
        <f>'Ajuste de Volumen'!C16*AR16/1000000</f>
        <v>194.50995339363638</v>
      </c>
      <c r="D16" s="4">
        <f>'Ajuste de Volumen'!D16*AR16/1000000</f>
        <v>25.020406530664644</v>
      </c>
      <c r="E16" s="4">
        <f>'Ajuste de Volumen'!E16*AR16/1000000</f>
        <v>35.378708942776541</v>
      </c>
      <c r="F16" s="4">
        <f>'Ajuste de Volumen'!F16*AR16/1000000</f>
        <v>177.87831290094965</v>
      </c>
      <c r="G16" s="4">
        <f>'Ajuste de Volumen'!G16*AR16/1000000</f>
        <v>382.60067712342874</v>
      </c>
      <c r="H16" s="4">
        <f>'Ajuste de Volumen'!H16*AR16/1000000</f>
        <v>34.977507088786297</v>
      </c>
      <c r="I16" s="4">
        <f>'Ajuste de Volumen'!I16*AR16/1000000</f>
        <v>302.14146895047509</v>
      </c>
      <c r="J16" s="4">
        <f>'Ajuste de Volumen'!J16*AR16/1000000</f>
        <v>49.676084103156334</v>
      </c>
      <c r="K16" s="4">
        <f>'Ajuste de Volumen'!K16*AR16/1000000</f>
        <v>1000.0138575186054</v>
      </c>
      <c r="L16" s="4">
        <f>'Ajuste de Volumen'!L16*AR16/1000000</f>
        <v>62.696907909930786</v>
      </c>
      <c r="M16" s="4">
        <f>'Ajuste de Volumen'!M16*AR16/1000000</f>
        <v>23.707382281242008</v>
      </c>
      <c r="N16" s="4">
        <f>'Ajuste de Volumen'!N16*AR16/1000000</f>
        <v>343.02758516166324</v>
      </c>
      <c r="O16" s="4">
        <f>'Ajuste de Volumen'!O16*AR16/1000000</f>
        <v>294.59157951629493</v>
      </c>
      <c r="P16" s="4">
        <f>'Ajuste de Volumen'!P16*AR16/1000000</f>
        <v>46.867671125224589</v>
      </c>
      <c r="Q16" s="4">
        <f>'Ajuste de Volumen'!Q16*AR16/1000000</f>
        <v>19.111797408262788</v>
      </c>
      <c r="R16" s="4">
        <f>'Ajuste de Volumen'!R16*AR16/1000000</f>
        <v>63.608730305363181</v>
      </c>
      <c r="S16" s="4">
        <f>'Ajuste de Volumen'!S16*AR16/1000000</f>
        <v>205.08709318065206</v>
      </c>
      <c r="T16" s="4">
        <f>'Ajuste de Volumen'!T16*AR16/1000000</f>
        <v>150.08596628817057</v>
      </c>
      <c r="U16" s="4">
        <f>'Ajuste de Volumen'!U16*AR16/1000000</f>
        <v>0</v>
      </c>
      <c r="V16" s="4">
        <f>'Ajuste de Volumen'!V16*AR16/1000000</f>
        <v>0</v>
      </c>
      <c r="W16" s="4">
        <f>'Ajuste de Volumen'!W16*AR16/1000000</f>
        <v>0</v>
      </c>
      <c r="X16" s="4">
        <f>'Ajuste de Volumen'!X16*AR16/1000000</f>
        <v>0</v>
      </c>
      <c r="Y16" s="4">
        <f>'Ajuste de Volumen'!Y16*AR16/1000000</f>
        <v>0</v>
      </c>
      <c r="Z16" s="4">
        <f>'Ajuste de Volumen'!Z16*AS16/1000000</f>
        <v>0</v>
      </c>
      <c r="AA16" s="4">
        <f>'Ajuste de Volumen'!AA16*AR16/1000000</f>
        <v>0</v>
      </c>
      <c r="AB16" s="4">
        <f>'Ajuste de Volumen'!AB16*AR16/1000000</f>
        <v>0</v>
      </c>
      <c r="AC16" s="4">
        <f>'Ajuste de Volumen'!AC16*$AR16/1000000</f>
        <v>0</v>
      </c>
      <c r="AD16" s="4">
        <f>'Ajuste de Volumen'!AD16*$AR16/1000000</f>
        <v>0</v>
      </c>
      <c r="AE16" s="4">
        <f>'Ajuste de Volumen'!AE16*$AR16/1000000</f>
        <v>0</v>
      </c>
      <c r="AF16" s="4">
        <f>'Ajuste de Volumen'!AF16*$AR16/1000000</f>
        <v>0</v>
      </c>
      <c r="AG16" s="4">
        <f>'Ajuste de Volumen'!AG16*$AR16/1000000</f>
        <v>0</v>
      </c>
      <c r="AH16" s="4">
        <f>'Ajuste de Volumen'!AH16*$AR16/1000000</f>
        <v>0</v>
      </c>
      <c r="AI16" s="4">
        <f>'Ajuste de Volumen'!AI16*$AR16/1000000</f>
        <v>0</v>
      </c>
      <c r="AJ16" s="4">
        <f>'Ajuste de Volumen'!AJ16*$AR16/1000000</f>
        <v>0</v>
      </c>
      <c r="AK16" s="4">
        <f t="shared" si="0"/>
        <v>3411.2370000000051</v>
      </c>
      <c r="AL16" s="4">
        <f t="shared" si="1"/>
        <v>3060.5050000000006</v>
      </c>
      <c r="AM16" s="4">
        <f>'Ajuste de Volumen'!AM16*AR16/1000000</f>
        <v>3411.2370000000042</v>
      </c>
      <c r="AN16" s="4">
        <f t="shared" si="2"/>
        <v>3060.5050000000006</v>
      </c>
      <c r="AO16" s="4">
        <f>'Ajuste de Volumen'!AO16*AR16/1000000</f>
        <v>3411.2370000000042</v>
      </c>
      <c r="AP16" s="12">
        <f t="shared" si="3"/>
        <v>0</v>
      </c>
      <c r="AQ16" s="12">
        <f t="shared" si="4"/>
        <v>0.10281666152190633</v>
      </c>
      <c r="AR16" s="4">
        <v>36472.895817295401</v>
      </c>
    </row>
    <row r="17" spans="1:44" x14ac:dyDescent="0.2">
      <c r="A17" s="144">
        <f>'Ajuste de Volumen'!A17</f>
        <v>20130907</v>
      </c>
      <c r="B17" s="4">
        <f>'Ajuste de Volumen'!B17*AR17/1000000</f>
        <v>1.4236475991223161</v>
      </c>
      <c r="C17" s="4">
        <f>'Ajuste de Volumen'!C17*AR17/1000000</f>
        <v>176.67831742953874</v>
      </c>
      <c r="D17" s="4">
        <f>'Ajuste de Volumen'!D17*AR17/1000000</f>
        <v>0</v>
      </c>
      <c r="E17" s="4">
        <f>'Ajuste de Volumen'!E17*AR17/1000000</f>
        <v>21.829263186542178</v>
      </c>
      <c r="F17" s="4">
        <f>'Ajuste de Volumen'!F17*AR17/1000000</f>
        <v>52.200411967818262</v>
      </c>
      <c r="G17" s="4">
        <f>'Ajuste de Volumen'!G17*AR17/1000000</f>
        <v>326.27082669116055</v>
      </c>
      <c r="H17" s="4">
        <f>'Ajuste de Volumen'!H17*AR17/1000000</f>
        <v>34.277053732714229</v>
      </c>
      <c r="I17" s="4">
        <f>'Ajuste de Volumen'!I17*AR17/1000000</f>
        <v>295.16960221802685</v>
      </c>
      <c r="J17" s="4">
        <f>'Ajuste de Volumen'!J17*AR17/1000000</f>
        <v>29.27603524348968</v>
      </c>
      <c r="K17" s="4">
        <f>'Ajuste de Volumen'!K17*AR17/1000000</f>
        <v>459.03509125546475</v>
      </c>
      <c r="L17" s="4">
        <f>'Ajuste de Volumen'!L17*AR17/1000000</f>
        <v>0.87609083022911749</v>
      </c>
      <c r="M17" s="4">
        <f>'Ajuste de Volumen'!M17*AR17/1000000</f>
        <v>2.3362422139443138</v>
      </c>
      <c r="N17" s="4">
        <f>'Ajuste de Volumen'!N17*AR17/1000000</f>
        <v>299.58656015376533</v>
      </c>
      <c r="O17" s="4">
        <f>'Ajuste de Volumen'!O17*AR17/1000000</f>
        <v>211.17439386981022</v>
      </c>
      <c r="P17" s="4">
        <f>'Ajuste de Volumen'!P17*AR17/1000000</f>
        <v>6.7897039342756615</v>
      </c>
      <c r="Q17" s="4">
        <f>'Ajuste de Volumen'!Q17*AR17/1000000</f>
        <v>7.1912455647973399</v>
      </c>
      <c r="R17" s="4">
        <f>'Ajuste de Volumen'!R17*AR17/1000000</f>
        <v>20.478623156605625</v>
      </c>
      <c r="S17" s="4">
        <f>'Ajuste de Volumen'!S17*AR17/1000000</f>
        <v>194.45566052627123</v>
      </c>
      <c r="T17" s="4">
        <f>'Ajuste de Volumen'!T17*AR17/1000000</f>
        <v>7.0452304264258201</v>
      </c>
      <c r="U17" s="4">
        <f>'Ajuste de Volumen'!U17*AR17/1000000</f>
        <v>0</v>
      </c>
      <c r="V17" s="4">
        <f>'Ajuste de Volumen'!V17*AR17/1000000</f>
        <v>0</v>
      </c>
      <c r="W17" s="4">
        <f>'Ajuste de Volumen'!W17*AR17/1000000</f>
        <v>0</v>
      </c>
      <c r="X17" s="4">
        <f>'Ajuste de Volumen'!X17*AR17/1000000</f>
        <v>0</v>
      </c>
      <c r="Y17" s="4">
        <f>'Ajuste de Volumen'!Y17*AR17/1000000</f>
        <v>0</v>
      </c>
      <c r="Z17" s="4">
        <f>'Ajuste de Volumen'!Z17*AS17/1000000</f>
        <v>0</v>
      </c>
      <c r="AA17" s="4">
        <f>'Ajuste de Volumen'!AA17*AR17/1000000</f>
        <v>0</v>
      </c>
      <c r="AB17" s="4">
        <f>'Ajuste de Volumen'!AB17*AR17/1000000</f>
        <v>0</v>
      </c>
      <c r="AC17" s="4">
        <f>'Ajuste de Volumen'!AC17*$AR17/1000000</f>
        <v>0</v>
      </c>
      <c r="AD17" s="4">
        <f>'Ajuste de Volumen'!AD17*$AR17/1000000</f>
        <v>0</v>
      </c>
      <c r="AE17" s="4">
        <f>'Ajuste de Volumen'!AE17*$AR17/1000000</f>
        <v>0</v>
      </c>
      <c r="AF17" s="4">
        <f>'Ajuste de Volumen'!AF17*$AR17/1000000</f>
        <v>0</v>
      </c>
      <c r="AG17" s="4">
        <f>'Ajuste de Volumen'!AG17*$AR17/1000000</f>
        <v>0</v>
      </c>
      <c r="AH17" s="4">
        <f>'Ajuste de Volumen'!AH17*$AR17/1000000</f>
        <v>0</v>
      </c>
      <c r="AI17" s="4">
        <f>'Ajuste de Volumen'!AI17*$AR17/1000000</f>
        <v>0</v>
      </c>
      <c r="AJ17" s="4">
        <f>'Ajuste de Volumen'!AJ17*$AR17/1000000</f>
        <v>0</v>
      </c>
      <c r="AK17" s="4">
        <f t="shared" si="0"/>
        <v>2146.0940000000023</v>
      </c>
      <c r="AL17" s="4">
        <f t="shared" si="1"/>
        <v>3060.5050000000006</v>
      </c>
      <c r="AM17" s="4">
        <f>'Ajuste de Volumen'!AM17*AR17/1000000</f>
        <v>2146.0940000000023</v>
      </c>
      <c r="AN17" s="4">
        <f t="shared" si="2"/>
        <v>3060.5050000000006</v>
      </c>
      <c r="AO17" s="4">
        <f>'Ajuste de Volumen'!AO17*AR17/1000000</f>
        <v>2146.0940000000023</v>
      </c>
      <c r="AP17" s="12">
        <f t="shared" si="3"/>
        <v>0</v>
      </c>
      <c r="AQ17" s="12">
        <f t="shared" si="4"/>
        <v>-0.42608152299013802</v>
      </c>
      <c r="AR17" s="4">
        <v>36503.7845928799</v>
      </c>
    </row>
    <row r="18" spans="1:44" x14ac:dyDescent="0.2">
      <c r="A18" s="144">
        <f>'Ajuste de Volumen'!A18</f>
        <v>20130908</v>
      </c>
      <c r="B18" s="4">
        <f>'Ajuste de Volumen'!B18*AR18/1000000</f>
        <v>0.25692483471001898</v>
      </c>
      <c r="C18" s="4">
        <f>'Ajuste de Volumen'!C18*AR18/1000000</f>
        <v>140.94162361235325</v>
      </c>
      <c r="D18" s="4">
        <f>'Ajuste de Volumen'!D18*AR18/1000000</f>
        <v>25.141930253766144</v>
      </c>
      <c r="E18" s="4">
        <f>'Ajuste de Volumen'!E18*AR18/1000000</f>
        <v>32.629454008172409</v>
      </c>
      <c r="F18" s="4">
        <f>'Ajuste de Volumen'!F18*AR18/1000000</f>
        <v>83.977717402360497</v>
      </c>
      <c r="G18" s="4">
        <f>'Ajuste de Volumen'!G18*AR18/1000000</f>
        <v>255.23647151049602</v>
      </c>
      <c r="H18" s="4">
        <f>'Ajuste de Volumen'!H18*AR18/1000000</f>
        <v>34.50133494677398</v>
      </c>
      <c r="I18" s="4">
        <f>'Ajuste de Volumen'!I18*AR18/1000000</f>
        <v>309.48431518212573</v>
      </c>
      <c r="J18" s="4">
        <f>'Ajuste de Volumen'!J18*AR18/1000000</f>
        <v>7.6343379456691363</v>
      </c>
      <c r="K18" s="4">
        <f>'Ajuste de Volumen'!K18*AR18/1000000</f>
        <v>410.74940360568894</v>
      </c>
      <c r="L18" s="4">
        <f>'Ajuste de Volumen'!L18*AR18/1000000</f>
        <v>3.6703547815717004</v>
      </c>
      <c r="M18" s="4">
        <f>'Ajuste de Volumen'!M18*AR18/1000000</f>
        <v>4.3677221900703236</v>
      </c>
      <c r="N18" s="4">
        <f>'Ajuste de Volumen'!N18*AR18/1000000</f>
        <v>302.98778721874385</v>
      </c>
      <c r="O18" s="4">
        <f>'Ajuste de Volumen'!O18*AR18/1000000</f>
        <v>210.86188220129415</v>
      </c>
      <c r="P18" s="4">
        <f>'Ajuste de Volumen'!P18*AR18/1000000</f>
        <v>68.158488293786476</v>
      </c>
      <c r="Q18" s="4">
        <f>'Ajuste de Volumen'!Q18*AR18/1000000</f>
        <v>2.2756199645744544</v>
      </c>
      <c r="R18" s="4">
        <f>'Ajuste de Volumen'!R18*AR18/1000000</f>
        <v>0</v>
      </c>
      <c r="S18" s="4">
        <f>'Ajuste de Volumen'!S18*AR18/1000000</f>
        <v>193.39099344101285</v>
      </c>
      <c r="T18" s="4">
        <f>'Ajuste de Volumen'!T18*AR18/1000000</f>
        <v>6.6066386068290601</v>
      </c>
      <c r="U18" s="4">
        <f>'Ajuste de Volumen'!U18*AR18/1000000</f>
        <v>0</v>
      </c>
      <c r="V18" s="4">
        <f>'Ajuste de Volumen'!V18*AR18/1000000</f>
        <v>0</v>
      </c>
      <c r="W18" s="4">
        <f>'Ajuste de Volumen'!W18*AR18/1000000</f>
        <v>0</v>
      </c>
      <c r="X18" s="4">
        <f>'Ajuste de Volumen'!X18*AR18/1000000</f>
        <v>0</v>
      </c>
      <c r="Y18" s="4">
        <f>'Ajuste de Volumen'!Y18*AR18/1000000</f>
        <v>0</v>
      </c>
      <c r="Z18" s="4">
        <f>'Ajuste de Volumen'!Z18*AS18/1000000</f>
        <v>0</v>
      </c>
      <c r="AA18" s="4">
        <f>'Ajuste de Volumen'!AA18*AR18/1000000</f>
        <v>0</v>
      </c>
      <c r="AB18" s="4">
        <f>'Ajuste de Volumen'!AB18*AR18/1000000</f>
        <v>0</v>
      </c>
      <c r="AC18" s="4">
        <f>'Ajuste de Volumen'!AC18*$AR18/1000000</f>
        <v>0</v>
      </c>
      <c r="AD18" s="4">
        <f>'Ajuste de Volumen'!AD18*$AR18/1000000</f>
        <v>0</v>
      </c>
      <c r="AE18" s="4">
        <f>'Ajuste de Volumen'!AE18*$AR18/1000000</f>
        <v>0</v>
      </c>
      <c r="AF18" s="4">
        <f>'Ajuste de Volumen'!AF18*$AR18/1000000</f>
        <v>0</v>
      </c>
      <c r="AG18" s="4">
        <f>'Ajuste de Volumen'!AG18*$AR18/1000000</f>
        <v>0</v>
      </c>
      <c r="AH18" s="4">
        <f>'Ajuste de Volumen'!AH18*$AR18/1000000</f>
        <v>0</v>
      </c>
      <c r="AI18" s="4">
        <f>'Ajuste de Volumen'!AI18*$AR18/1000000</f>
        <v>0</v>
      </c>
      <c r="AJ18" s="4">
        <f>'Ajuste de Volumen'!AJ18*$AR18/1000000</f>
        <v>0</v>
      </c>
      <c r="AK18" s="4">
        <f t="shared" si="0"/>
        <v>2092.8729999999987</v>
      </c>
      <c r="AL18" s="4">
        <f>AVERAGE($AK$18:$AK$24)</f>
        <v>3046.4828571428579</v>
      </c>
      <c r="AM18" s="4">
        <f>'Ajuste de Volumen'!AM18*AR18/1000000</f>
        <v>2092.8729999999991</v>
      </c>
      <c r="AN18" s="4">
        <f t="shared" ref="AN18:AN23" si="5">AVERAGE($AM$18:$AM$24)</f>
        <v>3046.4828571428579</v>
      </c>
      <c r="AO18" s="4">
        <f>'Ajuste de Volumen'!AO18*AR18/1000000</f>
        <v>2092.8729999999991</v>
      </c>
      <c r="AP18" s="12">
        <f t="shared" si="3"/>
        <v>0</v>
      </c>
      <c r="AQ18" s="12">
        <f t="shared" si="4"/>
        <v>-0.45564630875493123</v>
      </c>
      <c r="AR18" s="4">
        <v>36703.547815717</v>
      </c>
    </row>
    <row r="19" spans="1:44" x14ac:dyDescent="0.2">
      <c r="A19" s="144">
        <f>'Ajuste de Volumen'!A19</f>
        <v>20130909</v>
      </c>
      <c r="B19" s="4">
        <f>'Ajuste de Volumen'!B19*AR19/1000000</f>
        <v>3.1813234223300983</v>
      </c>
      <c r="C19" s="4">
        <f>'Ajuste de Volumen'!C19*AR19/1000000</f>
        <v>218.81654435888859</v>
      </c>
      <c r="D19" s="4">
        <f>'Ajuste de Volumen'!D19*AR19/1000000</f>
        <v>46.659410194174775</v>
      </c>
      <c r="E19" s="4">
        <f>'Ajuste de Volumen'!E19*AR19/1000000</f>
        <v>99.93743578423171</v>
      </c>
      <c r="F19" s="4">
        <f>'Ajuste de Volumen'!F19*AR19/1000000</f>
        <v>161.00421871861406</v>
      </c>
      <c r="G19" s="4">
        <f>'Ajuste de Volumen'!G19*AR19/1000000</f>
        <v>418.91081754268509</v>
      </c>
      <c r="H19" s="4">
        <f>'Ajuste de Volumen'!H19*AR19/1000000</f>
        <v>31.593832607967865</v>
      </c>
      <c r="I19" s="4">
        <f>'Ajuste de Volumen'!I19*AR19/1000000</f>
        <v>301.89662269835969</v>
      </c>
      <c r="J19" s="4">
        <f>'Ajuste de Volumen'!J19*AR19/1000000</f>
        <v>68.05106768915303</v>
      </c>
      <c r="K19" s="4">
        <f>'Ajuste de Volumen'!K19*AR19/1000000</f>
        <v>971.40065188734548</v>
      </c>
      <c r="L19" s="4">
        <f>'Ajuste de Volumen'!L19*AR19/1000000</f>
        <v>65.162279753933731</v>
      </c>
      <c r="M19" s="4">
        <f>'Ajuste de Volumen'!M19*AR19/1000000</f>
        <v>14.699908227318383</v>
      </c>
      <c r="N19" s="4">
        <f>'Ajuste de Volumen'!N19*AR19/1000000</f>
        <v>319.04651563023106</v>
      </c>
      <c r="O19" s="4">
        <f>'Ajuste de Volumen'!O19*AR19/1000000</f>
        <v>209.4919757072314</v>
      </c>
      <c r="P19" s="4">
        <f>'Ajuste de Volumen'!P19*AR19/1000000</f>
        <v>103.85009792433883</v>
      </c>
      <c r="Q19" s="4">
        <f>'Ajuste de Volumen'!Q19*AR19/1000000</f>
        <v>12.286490458654173</v>
      </c>
      <c r="R19" s="4">
        <f>'Ajuste de Volumen'!R19*AR19/1000000</f>
        <v>12.615592881653837</v>
      </c>
      <c r="S19" s="4">
        <f>'Ajuste de Volumen'!S19*AR19/1000000</f>
        <v>178.15411165048548</v>
      </c>
      <c r="T19" s="4">
        <f>'Ajuste de Volumen'!T19*AR19/1000000</f>
        <v>258.45510286240386</v>
      </c>
      <c r="U19" s="4">
        <f>'Ajuste de Volumen'!U19*AR19/1000000</f>
        <v>0</v>
      </c>
      <c r="V19" s="4">
        <f>'Ajuste de Volumen'!V19*AR19/1000000</f>
        <v>0</v>
      </c>
      <c r="W19" s="4">
        <f>'Ajuste de Volumen'!W19*AR19/1000000</f>
        <v>0</v>
      </c>
      <c r="X19" s="4">
        <f>'Ajuste de Volumen'!X19*AR19/1000000</f>
        <v>0</v>
      </c>
      <c r="Y19" s="4">
        <f>'Ajuste de Volumen'!Y19*AR19/1000000</f>
        <v>0</v>
      </c>
      <c r="Z19" s="4">
        <f>'Ajuste de Volumen'!Z19*AS19/1000000</f>
        <v>0</v>
      </c>
      <c r="AA19" s="4">
        <f>'Ajuste de Volumen'!AA19*AR19/1000000</f>
        <v>0</v>
      </c>
      <c r="AB19" s="4">
        <f>'Ajuste de Volumen'!AB19*AR19/1000000</f>
        <v>0</v>
      </c>
      <c r="AC19" s="4">
        <f>'Ajuste de Volumen'!AC19*$AR19/1000000</f>
        <v>0</v>
      </c>
      <c r="AD19" s="4">
        <f>'Ajuste de Volumen'!AD19*$AR19/1000000</f>
        <v>0</v>
      </c>
      <c r="AE19" s="4">
        <f>'Ajuste de Volumen'!AE19*$AR19/1000000</f>
        <v>0</v>
      </c>
      <c r="AF19" s="4">
        <f>'Ajuste de Volumen'!AF19*$AR19/1000000</f>
        <v>0</v>
      </c>
      <c r="AG19" s="4">
        <f>'Ajuste de Volumen'!AG19*$AR19/1000000</f>
        <v>0</v>
      </c>
      <c r="AH19" s="4">
        <f>'Ajuste de Volumen'!AH19*$AR19/1000000</f>
        <v>0</v>
      </c>
      <c r="AI19" s="4">
        <f>'Ajuste de Volumen'!AI19*$AR19/1000000</f>
        <v>0</v>
      </c>
      <c r="AJ19" s="4">
        <f>'Ajuste de Volumen'!AJ19*$AR19/1000000</f>
        <v>0</v>
      </c>
      <c r="AK19" s="4">
        <f t="shared" si="0"/>
        <v>3495.2140000000009</v>
      </c>
      <c r="AL19" s="4">
        <f t="shared" ref="AL19:AL24" si="6">AVERAGE($AK$18:$AK$24)</f>
        <v>3046.4828571428579</v>
      </c>
      <c r="AM19" s="4">
        <f>'Ajuste de Volumen'!AM19*AR19/1000000</f>
        <v>3495.2140000000009</v>
      </c>
      <c r="AN19" s="4">
        <f t="shared" si="5"/>
        <v>3046.4828571428579</v>
      </c>
      <c r="AO19" s="4">
        <f>'Ajuste de Volumen'!AO19*AR19/1000000</f>
        <v>3495.2140000000009</v>
      </c>
      <c r="AP19" s="12">
        <f t="shared" si="3"/>
        <v>0</v>
      </c>
      <c r="AQ19" s="12">
        <f t="shared" si="4"/>
        <v>0.12838445453043584</v>
      </c>
      <c r="AR19" s="4">
        <v>36566.935888851702</v>
      </c>
    </row>
    <row r="20" spans="1:44" x14ac:dyDescent="0.2">
      <c r="A20" s="144">
        <f>'Ajuste de Volumen'!A20</f>
        <v>20130910</v>
      </c>
      <c r="B20" s="4">
        <f>'Ajuste de Volumen'!B20*AR20/1000000</f>
        <v>3.1128193224979643</v>
      </c>
      <c r="C20" s="4">
        <f>'Ajuste de Volumen'!C20*AR20/1000000</f>
        <v>178.82231472655951</v>
      </c>
      <c r="D20" s="4">
        <f>'Ajuste de Volumen'!D20*AR20/1000000</f>
        <v>50.574158639643393</v>
      </c>
      <c r="E20" s="4">
        <f>'Ajuste de Volumen'!E20*AR20/1000000</f>
        <v>122.31548867227295</v>
      </c>
      <c r="F20" s="4">
        <f>'Ajuste de Volumen'!F20*AR20/1000000</f>
        <v>160.65809844468907</v>
      </c>
      <c r="G20" s="4">
        <f>'Ajuste de Volumen'!G20*AR20/1000000</f>
        <v>356.65585155067856</v>
      </c>
      <c r="H20" s="4">
        <f>'Ajuste de Volumen'!H20*AR20/1000000</f>
        <v>34.643847989212638</v>
      </c>
      <c r="I20" s="4">
        <f>'Ajuste de Volumen'!I20*AR20/1000000</f>
        <v>302.34630972403761</v>
      </c>
      <c r="J20" s="4">
        <f>'Ajuste de Volumen'!J20*AR20/1000000</f>
        <v>58.081546417432605</v>
      </c>
      <c r="K20" s="4">
        <f>'Ajuste de Volumen'!K20*AR20/1000000</f>
        <v>965.04723278195718</v>
      </c>
      <c r="L20" s="4">
        <f>'Ajuste de Volumen'!L20*AR20/1000000</f>
        <v>63.684621197928941</v>
      </c>
      <c r="M20" s="4">
        <f>'Ajuste de Volumen'!M20*AR20/1000000</f>
        <v>15.783825035254383</v>
      </c>
      <c r="N20" s="4">
        <f>'Ajuste de Volumen'!N20*AR20/1000000</f>
        <v>278.57901866167083</v>
      </c>
      <c r="O20" s="4">
        <f>'Ajuste de Volumen'!O20*AR20/1000000</f>
        <v>321.20633267799582</v>
      </c>
      <c r="P20" s="4">
        <f>'Ajuste de Volumen'!P20*AR20/1000000</f>
        <v>101.7342597399923</v>
      </c>
      <c r="Q20" s="4">
        <f>'Ajuste de Volumen'!Q20*AR20/1000000</f>
        <v>13.220326769667825</v>
      </c>
      <c r="R20" s="4">
        <f>'Ajuste de Volumen'!R20*AR20/1000000</f>
        <v>64.85650611933994</v>
      </c>
      <c r="S20" s="4">
        <f>'Ajuste de Volumen'!S20*AR20/1000000</f>
        <v>198.34152294881147</v>
      </c>
      <c r="T20" s="4">
        <f>'Ajuste de Volumen'!T20*AR20/1000000</f>
        <v>268.14191858035406</v>
      </c>
      <c r="U20" s="4">
        <f>'Ajuste de Volumen'!U20*AR20/1000000</f>
        <v>0</v>
      </c>
      <c r="V20" s="4">
        <f>'Ajuste de Volumen'!V20*AR20/1000000</f>
        <v>0</v>
      </c>
      <c r="W20" s="4">
        <f>'Ajuste de Volumen'!W20*AR20/1000000</f>
        <v>0</v>
      </c>
      <c r="X20" s="4">
        <f>'Ajuste de Volumen'!X20*AR20/1000000</f>
        <v>0</v>
      </c>
      <c r="Y20" s="4">
        <f>'Ajuste de Volumen'!Y20*AR20/1000000</f>
        <v>0</v>
      </c>
      <c r="Z20" s="4">
        <f>'Ajuste de Volumen'!Z20*AS20/1000000</f>
        <v>0</v>
      </c>
      <c r="AA20" s="4">
        <f>'Ajuste de Volumen'!AA20*AR20/1000000</f>
        <v>0</v>
      </c>
      <c r="AB20" s="4">
        <f>'Ajuste de Volumen'!AB20*AR20/1000000</f>
        <v>0</v>
      </c>
      <c r="AC20" s="4">
        <f>'Ajuste de Volumen'!AC20*$AR20/1000000</f>
        <v>0</v>
      </c>
      <c r="AD20" s="4">
        <f>'Ajuste de Volumen'!AD20*$AR20/1000000</f>
        <v>0</v>
      </c>
      <c r="AE20" s="4">
        <f>'Ajuste de Volumen'!AE20*$AR20/1000000</f>
        <v>0</v>
      </c>
      <c r="AF20" s="4">
        <f>'Ajuste de Volumen'!AF20*$AR20/1000000</f>
        <v>0</v>
      </c>
      <c r="AG20" s="4">
        <f>'Ajuste de Volumen'!AG20*$AR20/1000000</f>
        <v>0</v>
      </c>
      <c r="AH20" s="4">
        <f>'Ajuste de Volumen'!AH20*$AR20/1000000</f>
        <v>0</v>
      </c>
      <c r="AI20" s="4">
        <f>'Ajuste de Volumen'!AI20*$AR20/1000000</f>
        <v>0</v>
      </c>
      <c r="AJ20" s="4">
        <f>'Ajuste de Volumen'!AJ20*$AR20/1000000</f>
        <v>0</v>
      </c>
      <c r="AK20" s="4">
        <f t="shared" si="0"/>
        <v>3557.8059999999969</v>
      </c>
      <c r="AL20" s="4">
        <f t="shared" si="6"/>
        <v>3046.4828571428579</v>
      </c>
      <c r="AM20" s="4">
        <f>'Ajuste de Volumen'!AM20*AR20/1000000</f>
        <v>3557.8059999999969</v>
      </c>
      <c r="AN20" s="4">
        <f t="shared" si="5"/>
        <v>3046.4828571428579</v>
      </c>
      <c r="AO20" s="4">
        <f>'Ajuste de Volumen'!AO20*AR20/1000000</f>
        <v>3557.8059999999969</v>
      </c>
      <c r="AP20" s="12">
        <f t="shared" si="3"/>
        <v>0</v>
      </c>
      <c r="AQ20" s="12">
        <f t="shared" si="4"/>
        <v>0.14371866899351438</v>
      </c>
      <c r="AR20" s="4">
        <v>36621.403794093698</v>
      </c>
    </row>
    <row r="21" spans="1:44" x14ac:dyDescent="0.2">
      <c r="A21" s="144">
        <f>'Ajuste de Volumen'!A21</f>
        <v>20130911</v>
      </c>
      <c r="B21" s="4">
        <f>'Ajuste de Volumen'!B21*AR21/1000000</f>
        <v>0.29264114995151919</v>
      </c>
      <c r="C21" s="4">
        <f>'Ajuste de Volumen'!C21*AR21/1000000</f>
        <v>245.41618437809279</v>
      </c>
      <c r="D21" s="4">
        <f>'Ajuste de Volumen'!D21*AR21/1000000</f>
        <v>55.309177340837131</v>
      </c>
      <c r="E21" s="4">
        <f>'Ajuste de Volumen'!E21*AR21/1000000</f>
        <v>98.876128539869541</v>
      </c>
      <c r="F21" s="4">
        <f>'Ajuste de Volumen'!F21*AR21/1000000</f>
        <v>159.23336571737039</v>
      </c>
      <c r="G21" s="4">
        <f>'Ajuste de Volumen'!G21*AR21/1000000</f>
        <v>419.35476788052699</v>
      </c>
      <c r="H21" s="4">
        <f>'Ajuste de Volumen'!H21*AR21/1000000</f>
        <v>31.239442757324682</v>
      </c>
      <c r="I21" s="4">
        <f>'Ajuste de Volumen'!I21*AR21/1000000</f>
        <v>302.00566674996782</v>
      </c>
      <c r="J21" s="4">
        <f>'Ajuste de Volumen'!J21*AR21/1000000</f>
        <v>66.35638075150699</v>
      </c>
      <c r="K21" s="4">
        <f>'Ajuste de Volumen'!K21*AR21/1000000</f>
        <v>954.52227085436778</v>
      </c>
      <c r="L21" s="4">
        <f>'Ajuste de Volumen'!L21*AR21/1000000</f>
        <v>57.247924959265944</v>
      </c>
      <c r="M21" s="4">
        <f>'Ajuste de Volumen'!M21*AR21/1000000</f>
        <v>20.558040784094224</v>
      </c>
      <c r="N21" s="4">
        <f>'Ajuste de Volumen'!N21*AR21/1000000</f>
        <v>323.3318905526848</v>
      </c>
      <c r="O21" s="4">
        <f>'Ajuste de Volumen'!O21*AR21/1000000</f>
        <v>291.94612722038437</v>
      </c>
      <c r="P21" s="4">
        <f>'Ajuste de Volumen'!P21*AR21/1000000</f>
        <v>114.31294919981219</v>
      </c>
      <c r="Q21" s="4">
        <f>'Ajuste de Volumen'!Q21*AR21/1000000</f>
        <v>4.6090981117364276</v>
      </c>
      <c r="R21" s="4">
        <f>'Ajuste de Volumen'!R21*AR21/1000000</f>
        <v>62.881267095832683</v>
      </c>
      <c r="S21" s="4">
        <f>'Ajuste de Volumen'!S21*AR21/1000000</f>
        <v>191.93601422445266</v>
      </c>
      <c r="T21" s="4">
        <f>'Ajuste de Volumen'!T21*AR21/1000000</f>
        <v>260.01166173192485</v>
      </c>
      <c r="U21" s="4">
        <f>'Ajuste de Volumen'!U21*AR21/1000000</f>
        <v>0</v>
      </c>
      <c r="V21" s="4">
        <f>'Ajuste de Volumen'!V21*AR21/1000000</f>
        <v>0</v>
      </c>
      <c r="W21" s="4">
        <f>'Ajuste de Volumen'!W21*AR21/1000000</f>
        <v>0</v>
      </c>
      <c r="X21" s="4">
        <f>'Ajuste de Volumen'!X21*AR21/1000000</f>
        <v>0</v>
      </c>
      <c r="Y21" s="4">
        <f>'Ajuste de Volumen'!Y21*AR21/1000000</f>
        <v>0</v>
      </c>
      <c r="Z21" s="4">
        <f>'Ajuste de Volumen'!Z21*AS21/1000000</f>
        <v>0</v>
      </c>
      <c r="AA21" s="4">
        <f>'Ajuste de Volumen'!AA21*AR21/1000000</f>
        <v>0</v>
      </c>
      <c r="AB21" s="4">
        <f>'Ajuste de Volumen'!AB21*AR21/1000000</f>
        <v>0</v>
      </c>
      <c r="AC21" s="4">
        <f>'Ajuste de Volumen'!AC21*$AR21/1000000</f>
        <v>0</v>
      </c>
      <c r="AD21" s="4">
        <f>'Ajuste de Volumen'!AD21*$AR21/1000000</f>
        <v>0</v>
      </c>
      <c r="AE21" s="4">
        <f>'Ajuste de Volumen'!AE21*$AR21/1000000</f>
        <v>0</v>
      </c>
      <c r="AF21" s="4">
        <f>'Ajuste de Volumen'!AF21*$AR21/1000000</f>
        <v>0</v>
      </c>
      <c r="AG21" s="4">
        <f>'Ajuste de Volumen'!AG21*$AR21/1000000</f>
        <v>0</v>
      </c>
      <c r="AH21" s="4">
        <f>'Ajuste de Volumen'!AH21*$AR21/1000000</f>
        <v>0</v>
      </c>
      <c r="AI21" s="4">
        <f>'Ajuste de Volumen'!AI21*$AR21/1000000</f>
        <v>0</v>
      </c>
      <c r="AJ21" s="4">
        <f>'Ajuste de Volumen'!AJ21*$AR21/1000000</f>
        <v>0</v>
      </c>
      <c r="AK21" s="4">
        <f t="shared" si="0"/>
        <v>3659.4410000000044</v>
      </c>
      <c r="AL21" s="4">
        <f t="shared" si="6"/>
        <v>3046.4828571428579</v>
      </c>
      <c r="AM21" s="4">
        <f>'Ajuste de Volumen'!AM21*AR21/1000000</f>
        <v>3659.4410000000039</v>
      </c>
      <c r="AN21" s="4">
        <f t="shared" si="5"/>
        <v>3046.4828571428579</v>
      </c>
      <c r="AO21" s="4">
        <f>'Ajuste de Volumen'!AO21*AR21/1000000</f>
        <v>3659.4410000000039</v>
      </c>
      <c r="AP21" s="12">
        <f t="shared" si="3"/>
        <v>0</v>
      </c>
      <c r="AQ21" s="12">
        <f t="shared" si="4"/>
        <v>0.16750048514435548</v>
      </c>
      <c r="AR21" s="4">
        <v>36580.143743939901</v>
      </c>
    </row>
    <row r="22" spans="1:44" x14ac:dyDescent="0.2">
      <c r="A22" s="144">
        <f>'Ajuste de Volumen'!A22</f>
        <v>20130912</v>
      </c>
      <c r="B22" s="4">
        <f>'Ajuste de Volumen'!B22*AR22/1000000</f>
        <v>3.4580683816969064</v>
      </c>
      <c r="C22" s="4">
        <f>'Ajuste de Volumen'!C22*AR22/1000000</f>
        <v>210.57429166843716</v>
      </c>
      <c r="D22" s="4">
        <f>'Ajuste de Volumen'!D22*AR22/1000000</f>
        <v>41.901488156944431</v>
      </c>
      <c r="E22" s="4">
        <f>'Ajuste de Volumen'!E22*AR22/1000000</f>
        <v>136.11545757743144</v>
      </c>
      <c r="F22" s="4">
        <f>'Ajuste de Volumen'!F22*AR22/1000000</f>
        <v>160.83696771041357</v>
      </c>
      <c r="G22" s="4">
        <f>'Ajuste de Volumen'!G22*AR22/1000000</f>
        <v>351.72969997238425</v>
      </c>
      <c r="H22" s="4">
        <f>'Ajuste de Volumen'!H22*AR22/1000000</f>
        <v>38.958451236351316</v>
      </c>
      <c r="I22" s="4">
        <f>'Ajuste de Volumen'!I22*AR22/1000000</f>
        <v>303.72141020520911</v>
      </c>
      <c r="J22" s="4">
        <f>'Ajuste de Volumen'!J22*AR22/1000000</f>
        <v>58.603222681310349</v>
      </c>
      <c r="K22" s="4">
        <f>'Ajuste de Volumen'!K22*AR22/1000000</f>
        <v>751.83556932701788</v>
      </c>
      <c r="L22" s="4">
        <f>'Ajuste de Volumen'!L22*AR22/1000000</f>
        <v>48.118653651697379</v>
      </c>
      <c r="M22" s="4">
        <f>'Ajuste de Volumen'!M22*AR22/1000000</f>
        <v>27.70133501508267</v>
      </c>
      <c r="N22" s="4">
        <f>'Ajuste de Volumen'!N22*AR22/1000000</f>
        <v>303.27995466712019</v>
      </c>
      <c r="O22" s="4">
        <f>'Ajuste de Volumen'!O22*AR22/1000000</f>
        <v>329.73049899095076</v>
      </c>
      <c r="P22" s="4">
        <f>'Ajuste de Volumen'!P22*AR22/1000000</f>
        <v>114.55771213408686</v>
      </c>
      <c r="Q22" s="4">
        <f>'Ajuste de Volumen'!Q22*AR22/1000000</f>
        <v>17.290341908484532</v>
      </c>
      <c r="R22" s="4">
        <f>'Ajuste de Volumen'!R22*AR22/1000000</f>
        <v>65.114691868122605</v>
      </c>
      <c r="S22" s="4">
        <f>'Ajuste de Volumen'!S22*AR22/1000000</f>
        <v>228.85790853762188</v>
      </c>
      <c r="T22" s="4">
        <f>'Ajuste de Volumen'!T22*AR22/1000000</f>
        <v>271.12727630964048</v>
      </c>
      <c r="U22" s="4">
        <f>'Ajuste de Volumen'!U22*AR22/1000000</f>
        <v>0</v>
      </c>
      <c r="V22" s="4">
        <f>'Ajuste de Volumen'!V22*AR22/1000000</f>
        <v>0</v>
      </c>
      <c r="W22" s="4">
        <f>'Ajuste de Volumen'!W22*AR22/1000000</f>
        <v>0</v>
      </c>
      <c r="X22" s="4">
        <f>'Ajuste de Volumen'!X22*AR22/1000000</f>
        <v>0</v>
      </c>
      <c r="Y22" s="4">
        <f>'Ajuste de Volumen'!Y22*AR22/1000000</f>
        <v>0</v>
      </c>
      <c r="Z22" s="4">
        <f>'Ajuste de Volumen'!Z22*AS22/1000000</f>
        <v>0</v>
      </c>
      <c r="AA22" s="4">
        <f>'Ajuste de Volumen'!AA22*AR22/1000000</f>
        <v>0</v>
      </c>
      <c r="AB22" s="4">
        <f>'Ajuste de Volumen'!AB22*AR22/1000000</f>
        <v>0</v>
      </c>
      <c r="AC22" s="4">
        <f>'Ajuste de Volumen'!AC22*$AR22/1000000</f>
        <v>0</v>
      </c>
      <c r="AD22" s="4">
        <f>'Ajuste de Volumen'!AD22*$AR22/1000000</f>
        <v>0</v>
      </c>
      <c r="AE22" s="4">
        <f>'Ajuste de Volumen'!AE22*$AR22/1000000</f>
        <v>0</v>
      </c>
      <c r="AF22" s="4">
        <f>'Ajuste de Volumen'!AF22*$AR22/1000000</f>
        <v>0</v>
      </c>
      <c r="AG22" s="4">
        <f>'Ajuste de Volumen'!AG22*$AR22/1000000</f>
        <v>0</v>
      </c>
      <c r="AH22" s="4">
        <f>'Ajuste de Volumen'!AH22*$AR22/1000000</f>
        <v>0</v>
      </c>
      <c r="AI22" s="4">
        <f>'Ajuste de Volumen'!AI22*$AR22/1000000</f>
        <v>0</v>
      </c>
      <c r="AJ22" s="4">
        <f>'Ajuste de Volumen'!AJ22*$AR22/1000000</f>
        <v>0</v>
      </c>
      <c r="AK22" s="4">
        <f t="shared" si="0"/>
        <v>3463.513000000004</v>
      </c>
      <c r="AL22" s="4">
        <f t="shared" si="6"/>
        <v>3046.4828571428579</v>
      </c>
      <c r="AM22" s="4">
        <f>'Ajuste de Volumen'!AM22*AR22/1000000</f>
        <v>3463.513000000004</v>
      </c>
      <c r="AN22" s="4">
        <f t="shared" si="5"/>
        <v>3046.4828571428579</v>
      </c>
      <c r="AO22" s="4">
        <f>'Ajuste de Volumen'!AO22*AR22/1000000</f>
        <v>3463.513000000004</v>
      </c>
      <c r="AP22" s="12">
        <f t="shared" si="3"/>
        <v>0</v>
      </c>
      <c r="AQ22" s="12">
        <f t="shared" si="4"/>
        <v>0.12040669195038263</v>
      </c>
      <c r="AR22" s="4">
        <v>36787.9615074139</v>
      </c>
    </row>
    <row r="23" spans="1:44" x14ac:dyDescent="0.2">
      <c r="A23" s="144">
        <f>'Ajuste de Volumen'!A23</f>
        <v>20130913</v>
      </c>
      <c r="B23" s="4">
        <f>'Ajuste de Volumen'!B23*AR23/1000000</f>
        <v>0.58764560473362237</v>
      </c>
      <c r="C23" s="4">
        <f>'Ajuste de Volumen'!C23*AR23/1000000</f>
        <v>229.21851369640854</v>
      </c>
      <c r="D23" s="4">
        <f>'Ajuste de Volumen'!D23*AR23/1000000</f>
        <v>22.881450734315422</v>
      </c>
      <c r="E23" s="4">
        <f>'Ajuste de Volumen'!E23*AR23/1000000</f>
        <v>66.587592586378591</v>
      </c>
      <c r="F23" s="4">
        <f>'Ajuste de Volumen'!F23*AR23/1000000</f>
        <v>159.03159178103655</v>
      </c>
      <c r="G23" s="4">
        <f>'Ajuste de Volumen'!G23*AR23/1000000</f>
        <v>384.28349764549318</v>
      </c>
      <c r="H23" s="4">
        <f>'Ajuste de Volumen'!H23*AR23/1000000</f>
        <v>43.485774750288051</v>
      </c>
      <c r="I23" s="4">
        <f>'Ajuste de Volumen'!I23*AR23/1000000</f>
        <v>310.35033499994432</v>
      </c>
      <c r="J23" s="4">
        <f>'Ajuste de Volumen'!J23*AR23/1000000</f>
        <v>70.811295370401496</v>
      </c>
      <c r="K23" s="4">
        <f>'Ajuste de Volumen'!K23*AR23/1000000</f>
        <v>822.55693522588797</v>
      </c>
      <c r="L23" s="4">
        <f>'Ajuste de Volumen'!L23*AR23/1000000</f>
        <v>64.237010167444097</v>
      </c>
      <c r="M23" s="4">
        <f>'Ajuste de Volumen'!M23*AR23/1000000</f>
        <v>29.455735937272824</v>
      </c>
      <c r="N23" s="4">
        <f>'Ajuste de Volumen'!N23*AR23/1000000</f>
        <v>311.63580976029914</v>
      </c>
      <c r="O23" s="4">
        <f>'Ajuste de Volumen'!O23*AR23/1000000</f>
        <v>299.44216346207651</v>
      </c>
      <c r="P23" s="4">
        <f>'Ajuste de Volumen'!P23*AR23/1000000</f>
        <v>43.449046899992204</v>
      </c>
      <c r="Q23" s="4">
        <f>'Ajuste de Volumen'!Q23*AR23/1000000</f>
        <v>24.313836895853626</v>
      </c>
      <c r="R23" s="4">
        <f>'Ajuste de Volumen'!R23*AR23/1000000</f>
        <v>62.143522700580569</v>
      </c>
      <c r="S23" s="4">
        <f>'Ajuste de Volumen'!S23*AR23/1000000</f>
        <v>227.01484267865752</v>
      </c>
      <c r="T23" s="4">
        <f>'Ajuste de Volumen'!T23*AR23/1000000</f>
        <v>112.09339910293848</v>
      </c>
      <c r="U23" s="4">
        <f>'Ajuste de Volumen'!U23*AR23/1000000</f>
        <v>0</v>
      </c>
      <c r="V23" s="4">
        <f>'Ajuste de Volumen'!V23*AR23/1000000</f>
        <v>0</v>
      </c>
      <c r="W23" s="4">
        <f>'Ajuste de Volumen'!W23*AR23/1000000</f>
        <v>0</v>
      </c>
      <c r="X23" s="4">
        <f>'Ajuste de Volumen'!X23*AR23/1000000</f>
        <v>0</v>
      </c>
      <c r="Y23" s="4">
        <f>'Ajuste de Volumen'!Y23*AR23/1000000</f>
        <v>0</v>
      </c>
      <c r="Z23" s="4">
        <f>'Ajuste de Volumen'!Z23*AS23/1000000</f>
        <v>0</v>
      </c>
      <c r="AA23" s="4">
        <f>'Ajuste de Volumen'!AA23*AR23/1000000</f>
        <v>0</v>
      </c>
      <c r="AB23" s="4">
        <f>'Ajuste de Volumen'!AB23*AR23/1000000</f>
        <v>0</v>
      </c>
      <c r="AC23" s="4">
        <f>'Ajuste de Volumen'!AC23*$AR23/1000000</f>
        <v>0</v>
      </c>
      <c r="AD23" s="4">
        <f>'Ajuste de Volumen'!AD23*$AR23/1000000</f>
        <v>0</v>
      </c>
      <c r="AE23" s="4">
        <f>'Ajuste de Volumen'!AE23*$AR23/1000000</f>
        <v>0</v>
      </c>
      <c r="AF23" s="4">
        <f>'Ajuste de Volumen'!AF23*$AR23/1000000</f>
        <v>0</v>
      </c>
      <c r="AG23" s="4">
        <f>'Ajuste de Volumen'!AG23*$AR23/1000000</f>
        <v>0</v>
      </c>
      <c r="AH23" s="4">
        <f>'Ajuste de Volumen'!AH23*$AR23/1000000</f>
        <v>0</v>
      </c>
      <c r="AI23" s="4">
        <f>'Ajuste de Volumen'!AI23*$AR23/1000000</f>
        <v>0</v>
      </c>
      <c r="AJ23" s="4">
        <f>'Ajuste de Volumen'!AJ23*$AR23/1000000</f>
        <v>0</v>
      </c>
      <c r="AK23" s="4">
        <f t="shared" si="0"/>
        <v>3283.5800000000027</v>
      </c>
      <c r="AL23" s="4">
        <f t="shared" si="6"/>
        <v>3046.4828571428579</v>
      </c>
      <c r="AM23" s="4">
        <f>'Ajuste de Volumen'!AM23*AR23/1000000</f>
        <v>3283.5800000000027</v>
      </c>
      <c r="AN23" s="4">
        <f t="shared" si="5"/>
        <v>3046.4828571428579</v>
      </c>
      <c r="AO23" s="4">
        <f>'Ajuste de Volumen'!AO23*AR23/1000000</f>
        <v>3283.5800000000027</v>
      </c>
      <c r="AP23" s="12">
        <f t="shared" si="3"/>
        <v>0</v>
      </c>
      <c r="AQ23" s="12">
        <f t="shared" si="4"/>
        <v>7.2206903092705069E-2</v>
      </c>
      <c r="AR23" s="4">
        <v>36727.8502958514</v>
      </c>
    </row>
    <row r="24" spans="1:44" x14ac:dyDescent="0.2">
      <c r="A24" s="144">
        <f>'Ajuste de Volumen'!A24</f>
        <v>20130914</v>
      </c>
      <c r="B24" s="4">
        <f>'Ajuste de Volumen'!B24*AR24/1000000</f>
        <v>0</v>
      </c>
      <c r="C24" s="4">
        <f>'Ajuste de Volumen'!C24*AR24/1000000</f>
        <v>169.00986264680597</v>
      </c>
      <c r="D24" s="4">
        <f>'Ajuste de Volumen'!D24*AR24/1000000</f>
        <v>0</v>
      </c>
      <c r="E24" s="4">
        <f>'Ajuste de Volumen'!E24*AR24/1000000</f>
        <v>19.55276152964765</v>
      </c>
      <c r="F24" s="4">
        <f>'Ajuste de Volumen'!F24*AR24/1000000</f>
        <v>34.534747636780267</v>
      </c>
      <c r="G24" s="4">
        <f>'Ajuste de Volumen'!G24*AR24/1000000</f>
        <v>235.97535018619288</v>
      </c>
      <c r="H24" s="4">
        <f>'Ajuste de Volumen'!H24*AR24/1000000</f>
        <v>39.069247063878521</v>
      </c>
      <c r="I24" s="4">
        <f>'Ajuste de Volumen'!I24*AR24/1000000</f>
        <v>306.85864523059274</v>
      </c>
      <c r="J24" s="4">
        <f>'Ajuste de Volumen'!J24*AR24/1000000</f>
        <v>25.030436837582339</v>
      </c>
      <c r="K24" s="4">
        <f>'Ajuste de Volumen'!K24*AR24/1000000</f>
        <v>355.79496304783709</v>
      </c>
      <c r="L24" s="4">
        <f>'Ajuste de Volumen'!L24*AR24/1000000</f>
        <v>3.9903594958464601</v>
      </c>
      <c r="M24" s="4">
        <f>'Ajuste de Volumen'!M24*AR24/1000000</f>
        <v>0.68924391291893394</v>
      </c>
      <c r="N24" s="4">
        <f>'Ajuste de Volumen'!N24*AR24/1000000</f>
        <v>283.96849212260088</v>
      </c>
      <c r="O24" s="4">
        <f>'Ajuste de Volumen'!O24*AR24/1000000</f>
        <v>39.214351045545662</v>
      </c>
      <c r="P24" s="4">
        <f>'Ajuste de Volumen'!P24*AR24/1000000</f>
        <v>0</v>
      </c>
      <c r="Q24" s="4">
        <f>'Ajuste de Volumen'!Q24*AR24/1000000</f>
        <v>5.042363362933254</v>
      </c>
      <c r="R24" s="4">
        <f>'Ajuste de Volumen'!R24*AR24/1000000</f>
        <v>20.024349470065868</v>
      </c>
      <c r="S24" s="4">
        <f>'Ajuste de Volumen'!S24*AR24/1000000</f>
        <v>204.74171813234017</v>
      </c>
      <c r="T24" s="4">
        <f>'Ajuste de Volumen'!T24*AR24/1000000</f>
        <v>29.456108278430232</v>
      </c>
      <c r="U24" s="4">
        <f>'Ajuste de Volumen'!U24*AR24/1000000</f>
        <v>0</v>
      </c>
      <c r="V24" s="4">
        <f>'Ajuste de Volumen'!V24*AR24/1000000</f>
        <v>0</v>
      </c>
      <c r="W24" s="4">
        <f>'Ajuste de Volumen'!W24*AR24/1000000</f>
        <v>0</v>
      </c>
      <c r="X24" s="4">
        <f>'Ajuste de Volumen'!X24*AR24/1000000</f>
        <v>0</v>
      </c>
      <c r="Y24" s="4">
        <f>'Ajuste de Volumen'!Y24*AR24/1000000</f>
        <v>0</v>
      </c>
      <c r="Z24" s="4">
        <f>'Ajuste de Volumen'!Z24*AS24/1000000</f>
        <v>0</v>
      </c>
      <c r="AA24" s="4">
        <f>'Ajuste de Volumen'!AA24*AR24/1000000</f>
        <v>0</v>
      </c>
      <c r="AB24" s="4">
        <f>'Ajuste de Volumen'!AB24*AR24/1000000</f>
        <v>0</v>
      </c>
      <c r="AC24" s="4">
        <f>'Ajuste de Volumen'!AC24*$AR24/1000000</f>
        <v>0</v>
      </c>
      <c r="AD24" s="4">
        <f>'Ajuste de Volumen'!AD24*$AR24/1000000</f>
        <v>0</v>
      </c>
      <c r="AE24" s="4">
        <f>'Ajuste de Volumen'!AE24*$AR24/1000000</f>
        <v>0</v>
      </c>
      <c r="AF24" s="4">
        <f>'Ajuste de Volumen'!AF24*$AR24/1000000</f>
        <v>0</v>
      </c>
      <c r="AG24" s="4">
        <f>'Ajuste de Volumen'!AG24*$AR24/1000000</f>
        <v>0</v>
      </c>
      <c r="AH24" s="4">
        <f>'Ajuste de Volumen'!AH24*$AR24/1000000</f>
        <v>0</v>
      </c>
      <c r="AI24" s="4">
        <f>'Ajuste de Volumen'!AI24*$AR24/1000000</f>
        <v>0</v>
      </c>
      <c r="AJ24" s="4">
        <f>'Ajuste de Volumen'!AJ24*$AR24/1000000</f>
        <v>0</v>
      </c>
      <c r="AK24" s="4">
        <f t="shared" si="0"/>
        <v>1772.9529999999991</v>
      </c>
      <c r="AL24" s="4">
        <f t="shared" si="6"/>
        <v>3046.4828571428579</v>
      </c>
      <c r="AM24" s="4">
        <f>'Ajuste de Volumen'!AM24*AR24/1000000</f>
        <v>1772.9529999999988</v>
      </c>
      <c r="AN24" s="4">
        <f>AVERAGE($AM$18:$AM$24)</f>
        <v>3046.4828571428579</v>
      </c>
      <c r="AO24" s="4">
        <f>'Ajuste de Volumen'!AO24*AR24/1000000</f>
        <v>1772.9529999999988</v>
      </c>
      <c r="AP24" s="12">
        <f t="shared" si="3"/>
        <v>0</v>
      </c>
      <c r="AQ24" s="12">
        <f t="shared" si="4"/>
        <v>-0.71830999306967525</v>
      </c>
      <c r="AR24" s="4">
        <v>36275.995416785998</v>
      </c>
    </row>
    <row r="25" spans="1:44" x14ac:dyDescent="0.2">
      <c r="A25" s="144">
        <f>'Ajuste de Volumen'!A25</f>
        <v>20130915</v>
      </c>
      <c r="B25" s="4">
        <f>'Ajuste de Volumen'!B25*AR25/1000000</f>
        <v>0</v>
      </c>
      <c r="C25" s="4">
        <f>'Ajuste de Volumen'!C25*AR25/1000000</f>
        <v>100.56613613385304</v>
      </c>
      <c r="D25" s="4">
        <f>'Ajuste de Volumen'!D25*AR25/1000000</f>
        <v>0</v>
      </c>
      <c r="E25" s="4">
        <f>'Ajuste de Volumen'!E25*AR25/1000000</f>
        <v>0</v>
      </c>
      <c r="F25" s="4">
        <f>'Ajuste de Volumen'!F25*AR25/1000000</f>
        <v>0</v>
      </c>
      <c r="G25" s="4">
        <f>'Ajuste de Volumen'!G25*AR25/1000000</f>
        <v>0</v>
      </c>
      <c r="H25" s="4">
        <f>'Ajuste de Volumen'!H25*AR25/1000000</f>
        <v>35.122436820893952</v>
      </c>
      <c r="I25" s="4">
        <f>'Ajuste de Volumen'!I25*AR25/1000000</f>
        <v>313.62748000318766</v>
      </c>
      <c r="J25" s="4">
        <f>'Ajuste de Volumen'!J25*AR25/1000000</f>
        <v>0</v>
      </c>
      <c r="K25" s="4">
        <f>'Ajuste de Volumen'!K25*AR25/1000000</f>
        <v>322.8235754484059</v>
      </c>
      <c r="L25" s="4">
        <f>'Ajuste de Volumen'!L25*AR25/1000000</f>
        <v>0.22159266133056121</v>
      </c>
      <c r="M25" s="4">
        <f>'Ajuste de Volumen'!M25*AR25/1000000</f>
        <v>0</v>
      </c>
      <c r="N25" s="4">
        <f>'Ajuste de Volumen'!N25*AR25/1000000</f>
        <v>254.72076419948013</v>
      </c>
      <c r="O25" s="4">
        <f>'Ajuste de Volumen'!O25*AR25/1000000</f>
        <v>3.8778715732848212</v>
      </c>
      <c r="P25" s="4">
        <f>'Ajuste de Volumen'!P25*AR25/1000000</f>
        <v>0</v>
      </c>
      <c r="Q25" s="4">
        <f>'Ajuste de Volumen'!Q25*AR25/1000000</f>
        <v>0.2585247715523214</v>
      </c>
      <c r="R25" s="4">
        <f>'Ajuste de Volumen'!R25*AR25/1000000</f>
        <v>0</v>
      </c>
      <c r="S25" s="4">
        <f>'Ajuste de Volumen'!S25*AR25/1000000</f>
        <v>222.47903197588346</v>
      </c>
      <c r="T25" s="4">
        <f>'Ajuste de Volumen'!T25*AR25/1000000</f>
        <v>0</v>
      </c>
      <c r="U25" s="4">
        <f>'Ajuste de Volumen'!U25*AR25/1000000</f>
        <v>0</v>
      </c>
      <c r="V25" s="4">
        <f>'Ajuste de Volumen'!V25*AR25/1000000</f>
        <v>0</v>
      </c>
      <c r="W25" s="4">
        <f>'Ajuste de Volumen'!W25*AR25/1000000</f>
        <v>0</v>
      </c>
      <c r="X25" s="4">
        <f>'Ajuste de Volumen'!X25*AR25/1000000</f>
        <v>0</v>
      </c>
      <c r="Y25" s="4">
        <f>'Ajuste de Volumen'!Y25*AR25/1000000</f>
        <v>0</v>
      </c>
      <c r="Z25" s="4">
        <f>'Ajuste de Volumen'!Z25*AS25/1000000</f>
        <v>0</v>
      </c>
      <c r="AA25" s="4">
        <f>'Ajuste de Volumen'!AA25*AR25/1000000</f>
        <v>0</v>
      </c>
      <c r="AB25" s="4">
        <f>'Ajuste de Volumen'!AB25*AR25/1000000</f>
        <v>0</v>
      </c>
      <c r="AC25" s="4">
        <f>'Ajuste de Volumen'!AC25*$AR25/1000000</f>
        <v>0</v>
      </c>
      <c r="AD25" s="4">
        <f>'Ajuste de Volumen'!AD25*$AR25/1000000</f>
        <v>0</v>
      </c>
      <c r="AE25" s="4">
        <f>'Ajuste de Volumen'!AE25*$AR25/1000000</f>
        <v>0</v>
      </c>
      <c r="AF25" s="4">
        <f>'Ajuste de Volumen'!AF25*$AR25/1000000</f>
        <v>0</v>
      </c>
      <c r="AG25" s="4">
        <f>'Ajuste de Volumen'!AG25*$AR25/1000000</f>
        <v>0</v>
      </c>
      <c r="AH25" s="4">
        <f>'Ajuste de Volumen'!AH25*$AR25/1000000</f>
        <v>0</v>
      </c>
      <c r="AI25" s="4">
        <f>'Ajuste de Volumen'!AI25*$AR25/1000000</f>
        <v>0</v>
      </c>
      <c r="AJ25" s="4">
        <f>'Ajuste de Volumen'!AJ25*$AR25/1000000</f>
        <v>0</v>
      </c>
      <c r="AK25" s="4">
        <f t="shared" si="0"/>
        <v>1253.6974135878718</v>
      </c>
      <c r="AL25" s="4">
        <f t="shared" ref="AL25:AL31" si="7">AVERAGE($AK$25:$AK$31)</f>
        <v>2563.695191200944</v>
      </c>
      <c r="AM25" s="4">
        <f>'Ajuste de Volumen'!AM25*AR25/1000000</f>
        <v>1253.6974135878718</v>
      </c>
      <c r="AN25" s="4">
        <f t="shared" ref="AN25:AN31" si="8">AVERAGE($AM$25:$AM$31)</f>
        <v>2563.695191200944</v>
      </c>
      <c r="AO25" s="4">
        <f>'Ajuste de Volumen'!AO25*AR25/1000000</f>
        <v>0</v>
      </c>
      <c r="AP25" s="12">
        <f t="shared" si="3"/>
        <v>0</v>
      </c>
      <c r="AQ25" s="12" t="e">
        <f t="shared" si="4"/>
        <v>#DIV/0!</v>
      </c>
      <c r="AR25" s="14">
        <v>36932.110221760202</v>
      </c>
    </row>
    <row r="26" spans="1:44" x14ac:dyDescent="0.2">
      <c r="A26" s="144">
        <f>'Ajuste de Volumen'!A26</f>
        <v>20130916</v>
      </c>
      <c r="B26" s="4">
        <f>'Ajuste de Volumen'!B26*AR26/1000000</f>
        <v>0</v>
      </c>
      <c r="C26" s="4">
        <f>'Ajuste de Volumen'!C26*AR26/1000000</f>
        <v>19.426289976645865</v>
      </c>
      <c r="D26" s="4">
        <f>'Ajuste de Volumen'!D26*AR26/1000000</f>
        <v>24.596785407692295</v>
      </c>
      <c r="E26" s="4">
        <f>'Ajuste de Volumen'!E26*AR26/1000000</f>
        <v>22.897908337491327</v>
      </c>
      <c r="F26" s="4">
        <f>'Ajuste de Volumen'!F26*AR26/1000000</f>
        <v>24.042803754365888</v>
      </c>
      <c r="G26" s="4">
        <f>'Ajuste de Volumen'!G26*AR26/1000000</f>
        <v>42.80431574702007</v>
      </c>
      <c r="H26" s="4">
        <f>'Ajuste de Volumen'!H26*AR26/1000000</f>
        <v>0</v>
      </c>
      <c r="I26" s="4">
        <f>'Ajuste de Volumen'!I26*AR26/1000000</f>
        <v>316.95136992314605</v>
      </c>
      <c r="J26" s="4">
        <f>'Ajuste de Volumen'!J26*AR26/1000000</f>
        <v>10.156330310984057</v>
      </c>
      <c r="K26" s="4">
        <f>'Ajuste de Volumen'!K26*AR26/1000000</f>
        <v>474.61454845984036</v>
      </c>
      <c r="L26" s="4">
        <f>'Ajuste de Volumen'!L26*AR26/1000000</f>
        <v>3.6193468017324997</v>
      </c>
      <c r="M26" s="4">
        <f>'Ajuste de Volumen'!M26*AR26/1000000</f>
        <v>5.1335633208246678</v>
      </c>
      <c r="N26" s="4">
        <f>'Ajuste de Volumen'!N26*AR26/1000000</f>
        <v>276.76923400187093</v>
      </c>
      <c r="O26" s="4">
        <f>'Ajuste de Volumen'!O26*AR26/1000000</f>
        <v>38.224734079521809</v>
      </c>
      <c r="P26" s="4">
        <f>'Ajuste de Volumen'!P26*AR26/1000000</f>
        <v>7.8296073670131623</v>
      </c>
      <c r="Q26" s="4">
        <f>'Ajuste de Volumen'!Q26*AR26/1000000</f>
        <v>1.6619449599792091</v>
      </c>
      <c r="R26" s="4">
        <f>'Ajuste de Volumen'!R26*AR26/1000000</f>
        <v>0</v>
      </c>
      <c r="S26" s="4">
        <f>'Ajuste de Volumen'!S26*AR26/1000000</f>
        <v>221.48186499989592</v>
      </c>
      <c r="T26" s="4">
        <f>'Ajuste de Volumen'!T26*AR26/1000000</f>
        <v>18.68764777221066</v>
      </c>
      <c r="U26" s="4">
        <f>'Ajuste de Volumen'!U26*AR26/1000000</f>
        <v>0</v>
      </c>
      <c r="V26" s="4">
        <f>'Ajuste de Volumen'!V26*AR26/1000000</f>
        <v>0</v>
      </c>
      <c r="W26" s="4">
        <f>'Ajuste de Volumen'!W26*AR26/1000000</f>
        <v>0</v>
      </c>
      <c r="X26" s="4">
        <f>'Ajuste de Volumen'!X26*AR26/1000000</f>
        <v>0</v>
      </c>
      <c r="Y26" s="4">
        <f>'Ajuste de Volumen'!Y26*AR26/1000000</f>
        <v>0</v>
      </c>
      <c r="Z26" s="4">
        <f>'Ajuste de Volumen'!Z26*AS26/1000000</f>
        <v>0</v>
      </c>
      <c r="AA26" s="4">
        <f>'Ajuste de Volumen'!AA26*AR26/1000000</f>
        <v>0</v>
      </c>
      <c r="AB26" s="4">
        <f>'Ajuste de Volumen'!AB26*AR26/1000000</f>
        <v>0</v>
      </c>
      <c r="AC26" s="4">
        <f>'Ajuste de Volumen'!AC26*$AR26/1000000</f>
        <v>0</v>
      </c>
      <c r="AD26" s="4">
        <f>'Ajuste de Volumen'!AD26*$AR26/1000000</f>
        <v>0</v>
      </c>
      <c r="AE26" s="4">
        <f>'Ajuste de Volumen'!AE26*$AR26/1000000</f>
        <v>0</v>
      </c>
      <c r="AF26" s="4">
        <f>'Ajuste de Volumen'!AF26*$AR26/1000000</f>
        <v>0</v>
      </c>
      <c r="AG26" s="4">
        <f>'Ajuste de Volumen'!AG26*$AR26/1000000</f>
        <v>0</v>
      </c>
      <c r="AH26" s="4">
        <f>'Ajuste de Volumen'!AH26*$AR26/1000000</f>
        <v>0</v>
      </c>
      <c r="AI26" s="4">
        <f>'Ajuste de Volumen'!AI26*$AR26/1000000</f>
        <v>0</v>
      </c>
      <c r="AJ26" s="4">
        <f>'Ajuste de Volumen'!AJ26*$AR26/1000000</f>
        <v>0</v>
      </c>
      <c r="AK26" s="4">
        <f t="shared" si="0"/>
        <v>1508.8982952202348</v>
      </c>
      <c r="AL26" s="4">
        <f t="shared" si="7"/>
        <v>2563.695191200944</v>
      </c>
      <c r="AM26" s="4">
        <f>'Ajuste de Volumen'!AM26*AR26/1000000</f>
        <v>1508.8982952202348</v>
      </c>
      <c r="AN26" s="4">
        <f>AVERAGE($AM$25:$AM$31)</f>
        <v>2563.695191200944</v>
      </c>
      <c r="AO26" s="4">
        <f>'Ajuste de Volumen'!AO26*AR26/1000000</f>
        <v>0</v>
      </c>
      <c r="AP26" s="12">
        <f t="shared" si="3"/>
        <v>0</v>
      </c>
      <c r="AQ26" s="12" t="e">
        <f t="shared" si="4"/>
        <v>#DIV/0!</v>
      </c>
      <c r="AR26" s="15">
        <v>36932.110221760202</v>
      </c>
    </row>
    <row r="27" spans="1:44" x14ac:dyDescent="0.2">
      <c r="A27" s="144">
        <f>'Ajuste de Volumen'!A27</f>
        <v>20130917</v>
      </c>
      <c r="B27" s="4">
        <f>'Ajuste de Volumen'!B27*AR27/1000000</f>
        <v>3.3977541404019385</v>
      </c>
      <c r="C27" s="4">
        <f>'Ajuste de Volumen'!C27*AR27/1000000</f>
        <v>170.95873821652796</v>
      </c>
      <c r="D27" s="4">
        <f>'Ajuste de Volumen'!D27*AR27/1000000</f>
        <v>48.528792831392906</v>
      </c>
      <c r="E27" s="4">
        <f>'Ajuste de Volumen'!E27*AR27/1000000</f>
        <v>141.44998214934159</v>
      </c>
      <c r="F27" s="4">
        <f>'Ajuste de Volumen'!F27*AR27/1000000</f>
        <v>161.35638955887032</v>
      </c>
      <c r="G27" s="4">
        <f>'Ajuste de Volumen'!G27*AR27/1000000</f>
        <v>352.03687463381829</v>
      </c>
      <c r="H27" s="4">
        <f>'Ajuste de Volumen'!H27*AR27/1000000</f>
        <v>40.994642346153825</v>
      </c>
      <c r="I27" s="4">
        <f>'Ajuste de Volumen'!I27*AR27/1000000</f>
        <v>312.88883779875243</v>
      </c>
      <c r="J27" s="4">
        <f>'Ajuste de Volumen'!J27*AR27/1000000</f>
        <v>32.3894606644837</v>
      </c>
      <c r="K27" s="4">
        <f>'Ajuste de Volumen'!K27*AR27/1000000</f>
        <v>798.2136982229033</v>
      </c>
      <c r="L27" s="4">
        <f>'Ajuste de Volumen'!L27*AR27/1000000</f>
        <v>59.423765346812168</v>
      </c>
      <c r="M27" s="4">
        <f>'Ajuste de Volumen'!M27*AR27/1000000</f>
        <v>18.42912300065834</v>
      </c>
      <c r="N27" s="4">
        <f>'Ajuste de Volumen'!N27*AR27/1000000</f>
        <v>297.30348728516958</v>
      </c>
      <c r="O27" s="4">
        <f>'Ajuste de Volumen'!O27*AR27/1000000</f>
        <v>221.62959344078297</v>
      </c>
      <c r="P27" s="4">
        <f>'Ajuste de Volumen'!P27*AR27/1000000</f>
        <v>85.165446171379031</v>
      </c>
      <c r="Q27" s="4">
        <f>'Ajuste de Volumen'!Q27*AR27/1000000</f>
        <v>15.031368860256402</v>
      </c>
      <c r="R27" s="4">
        <f>'Ajuste de Volumen'!R27*AR27/1000000</f>
        <v>4.4687853368329842</v>
      </c>
      <c r="S27" s="4">
        <f>'Ajuste de Volumen'!S27*AR27/1000000</f>
        <v>200.09817318149678</v>
      </c>
      <c r="T27" s="4">
        <f>'Ajuste de Volumen'!T27*AR27/1000000</f>
        <v>183.40485936126115</v>
      </c>
      <c r="U27" s="4">
        <f>'Ajuste de Volumen'!U27*AR27/1000000</f>
        <v>0</v>
      </c>
      <c r="V27" s="4">
        <f>'Ajuste de Volumen'!V27*AR27/1000000</f>
        <v>0</v>
      </c>
      <c r="W27" s="4">
        <f>'Ajuste de Volumen'!W27*AR27/1000000</f>
        <v>0</v>
      </c>
      <c r="X27" s="4">
        <f>'Ajuste de Volumen'!X27*AR27/1000000</f>
        <v>0</v>
      </c>
      <c r="Y27" s="4">
        <f>'Ajuste de Volumen'!Y27*AR27/1000000</f>
        <v>0</v>
      </c>
      <c r="Z27" s="4">
        <f>'Ajuste de Volumen'!Z27*AS27/1000000</f>
        <v>0</v>
      </c>
      <c r="AA27" s="4">
        <f>'Ajuste de Volumen'!AA27*AR27/1000000</f>
        <v>0</v>
      </c>
      <c r="AB27" s="4">
        <f>'Ajuste de Volumen'!AB27*AR27/1000000</f>
        <v>0</v>
      </c>
      <c r="AC27" s="4">
        <f>'Ajuste de Volumen'!AC27*$AR27/1000000</f>
        <v>0</v>
      </c>
      <c r="AD27" s="4">
        <f>'Ajuste de Volumen'!AD27*$AR27/1000000</f>
        <v>0</v>
      </c>
      <c r="AE27" s="4">
        <f>'Ajuste de Volumen'!AE27*$AR27/1000000</f>
        <v>0</v>
      </c>
      <c r="AF27" s="4">
        <f>'Ajuste de Volumen'!AF27*$AR27/1000000</f>
        <v>0</v>
      </c>
      <c r="AG27" s="4">
        <f>'Ajuste de Volumen'!AG27*$AR27/1000000</f>
        <v>0</v>
      </c>
      <c r="AH27" s="4">
        <f>'Ajuste de Volumen'!AH27*$AR27/1000000</f>
        <v>0</v>
      </c>
      <c r="AI27" s="4">
        <f>'Ajuste de Volumen'!AI27*$AR27/1000000</f>
        <v>0</v>
      </c>
      <c r="AJ27" s="4">
        <f>'Ajuste de Volumen'!AJ27*$AR27/1000000</f>
        <v>0</v>
      </c>
      <c r="AK27" s="4">
        <f t="shared" si="0"/>
        <v>3147.1697725472959</v>
      </c>
      <c r="AL27" s="4">
        <f t="shared" si="7"/>
        <v>2563.695191200944</v>
      </c>
      <c r="AM27" s="4">
        <f>'Ajuste de Volumen'!AM27*AR27/1000000</f>
        <v>3147.1697725472955</v>
      </c>
      <c r="AN27" s="4">
        <f t="shared" si="8"/>
        <v>2563.695191200944</v>
      </c>
      <c r="AO27" s="4">
        <f>'Ajuste de Volumen'!AO27*AR27/1000000</f>
        <v>0</v>
      </c>
      <c r="AP27" s="12">
        <f t="shared" si="3"/>
        <v>0</v>
      </c>
      <c r="AQ27" s="12" t="e">
        <f t="shared" si="4"/>
        <v>#DIV/0!</v>
      </c>
      <c r="AR27" s="15">
        <v>36932.110221760202</v>
      </c>
    </row>
    <row r="28" spans="1:44" x14ac:dyDescent="0.2">
      <c r="A28" s="144">
        <f>'Ajuste de Volumen'!A28</f>
        <v>20130918</v>
      </c>
      <c r="B28" s="4">
        <f>'Ajuste de Volumen'!B28*AR28/1000000</f>
        <v>0.14772844088704082</v>
      </c>
      <c r="C28" s="4">
        <f>'Ajuste de Volumen'!C28*AR28/1000000</f>
        <v>257.15828347411627</v>
      </c>
      <c r="D28" s="4">
        <f>'Ajuste de Volumen'!D28*AR28/1000000</f>
        <v>40.699185464379745</v>
      </c>
      <c r="E28" s="4">
        <f>'Ajuste de Volumen'!E28*AR28/1000000</f>
        <v>133.62037478232841</v>
      </c>
      <c r="F28" s="4">
        <f>'Ajuste de Volumen'!F28*AR28/1000000</f>
        <v>161.17172900776151</v>
      </c>
      <c r="G28" s="4">
        <f>'Ajuste de Volumen'!G28*AR28/1000000</f>
        <v>327.80941032834357</v>
      </c>
      <c r="H28" s="4">
        <f>'Ajuste de Volumen'!H28*AR28/1000000</f>
        <v>40.403728582605659</v>
      </c>
      <c r="I28" s="4">
        <f>'Ajuste de Volumen'!I28*AR28/1000000</f>
        <v>313.62748000318766</v>
      </c>
      <c r="J28" s="4">
        <f>'Ajuste de Volumen'!J28*AR28/1000000</f>
        <v>39.258833165731097</v>
      </c>
      <c r="K28" s="4">
        <f>'Ajuste de Volumen'!K28*AR28/1000000</f>
        <v>841.49813140280617</v>
      </c>
      <c r="L28" s="4">
        <f>'Ajuste de Volumen'!L28*AR28/1000000</f>
        <v>62.710723156548823</v>
      </c>
      <c r="M28" s="4">
        <f>'Ajuste de Volumen'!M28*AR28/1000000</f>
        <v>16.582517489570332</v>
      </c>
      <c r="N28" s="4">
        <f>'Ajuste de Volumen'!N28*AR28/1000000</f>
        <v>155.70577669494102</v>
      </c>
      <c r="O28" s="4">
        <f>'Ajuste de Volumen'!O28*AR28/1000000</f>
        <v>292.76083772789309</v>
      </c>
      <c r="P28" s="4">
        <f>'Ajuste de Volumen'!P28*AR28/1000000</f>
        <v>85.202378281600787</v>
      </c>
      <c r="Q28" s="4">
        <f>'Ajuste de Volumen'!Q28*AR28/1000000</f>
        <v>5.6506128639293109</v>
      </c>
      <c r="R28" s="4">
        <f>'Ajuste de Volumen'!R28*AR28/1000000</f>
        <v>22.19619824327788</v>
      </c>
      <c r="S28" s="4">
        <f>'Ajuste de Volumen'!S28*AR28/1000000</f>
        <v>199.6180557486139</v>
      </c>
      <c r="T28" s="4">
        <f>'Ajuste de Volumen'!T28*AR28/1000000</f>
        <v>279.13288905606362</v>
      </c>
      <c r="U28" s="4">
        <f>'Ajuste de Volumen'!U28*AR28/1000000</f>
        <v>0</v>
      </c>
      <c r="V28" s="4">
        <f>'Ajuste de Volumen'!V28*AR28/1000000</f>
        <v>0</v>
      </c>
      <c r="W28" s="4">
        <f>'Ajuste de Volumen'!W28*AR28/1000000</f>
        <v>0</v>
      </c>
      <c r="X28" s="4">
        <f>'Ajuste de Volumen'!X28*AR28/1000000</f>
        <v>0</v>
      </c>
      <c r="Y28" s="4">
        <f>'Ajuste de Volumen'!Y28*AR28/1000000</f>
        <v>0</v>
      </c>
      <c r="Z28" s="4">
        <f>'Ajuste de Volumen'!Z28*AS28/1000000</f>
        <v>0</v>
      </c>
      <c r="AA28" s="4">
        <f>'Ajuste de Volumen'!AA28*AR28/1000000</f>
        <v>0</v>
      </c>
      <c r="AB28" s="4">
        <f>'Ajuste de Volumen'!AB28*AR28/1000000</f>
        <v>0</v>
      </c>
      <c r="AC28" s="4">
        <f>'Ajuste de Volumen'!AC28*$AR28/1000000</f>
        <v>0</v>
      </c>
      <c r="AD28" s="4">
        <f>'Ajuste de Volumen'!AD28*$AR28/1000000</f>
        <v>0</v>
      </c>
      <c r="AE28" s="4">
        <f>'Ajuste de Volumen'!AE28*$AR28/1000000</f>
        <v>0</v>
      </c>
      <c r="AF28" s="4">
        <f>'Ajuste de Volumen'!AF28*$AR28/1000000</f>
        <v>0</v>
      </c>
      <c r="AG28" s="4">
        <f>'Ajuste de Volumen'!AG28*$AR28/1000000</f>
        <v>0</v>
      </c>
      <c r="AH28" s="4">
        <f>'Ajuste de Volumen'!AH28*$AR28/1000000</f>
        <v>0</v>
      </c>
      <c r="AI28" s="4">
        <f>'Ajuste de Volumen'!AI28*$AR28/1000000</f>
        <v>0</v>
      </c>
      <c r="AJ28" s="4">
        <f>'Ajuste de Volumen'!AJ28*$AR28/1000000</f>
        <v>0</v>
      </c>
      <c r="AK28" s="4">
        <f t="shared" si="0"/>
        <v>3274.9548739145862</v>
      </c>
      <c r="AL28" s="4">
        <f t="shared" si="7"/>
        <v>2563.695191200944</v>
      </c>
      <c r="AM28" s="4">
        <f>'Ajuste de Volumen'!AM28*AR28/1000000</f>
        <v>3274.9548739145862</v>
      </c>
      <c r="AN28" s="4">
        <f t="shared" si="8"/>
        <v>2563.695191200944</v>
      </c>
      <c r="AO28" s="4">
        <f>'Ajuste de Volumen'!AO28*AR28/1000000</f>
        <v>0</v>
      </c>
      <c r="AP28" s="12">
        <f t="shared" si="3"/>
        <v>0</v>
      </c>
      <c r="AQ28" s="12" t="e">
        <f t="shared" si="4"/>
        <v>#DIV/0!</v>
      </c>
      <c r="AR28" s="15">
        <v>36932.110221760202</v>
      </c>
    </row>
    <row r="29" spans="1:44" x14ac:dyDescent="0.2">
      <c r="A29" s="144">
        <f>'Ajuste de Volumen'!A29</f>
        <v>20130919</v>
      </c>
      <c r="B29" s="4">
        <f>'Ajuste de Volumen'!B29*AR29/1000000</f>
        <v>1.1448954168745664</v>
      </c>
      <c r="C29" s="4">
        <f>'Ajuste de Volumen'!C29*AR29/1000000</f>
        <v>230.56716411444893</v>
      </c>
      <c r="D29" s="4">
        <f>'Ajuste de Volumen'!D29*AR29/1000000</f>
        <v>39.037240504400536</v>
      </c>
      <c r="E29" s="4">
        <f>'Ajuste de Volumen'!E29*AR29/1000000</f>
        <v>120.06629033094242</v>
      </c>
      <c r="F29" s="4">
        <f>'Ajuste de Volumen'!F29*AR29/1000000</f>
        <v>161.50411799975734</v>
      </c>
      <c r="G29" s="4">
        <f>'Ajuste de Volumen'!G29*AR29/1000000</f>
        <v>389.37523806801778</v>
      </c>
      <c r="H29" s="4">
        <f>'Ajuste de Volumen'!H29*AR29/1000000</f>
        <v>30.838312035169768</v>
      </c>
      <c r="I29" s="4">
        <f>'Ajuste de Volumen'!I29*AR29/1000000</f>
        <v>273.92546151479542</v>
      </c>
      <c r="J29" s="4">
        <f>'Ajuste de Volumen'!J29*AR29/1000000</f>
        <v>66.77325528094245</v>
      </c>
      <c r="K29" s="4">
        <f>'Ajuste de Volumen'!K29*AR29/1000000</f>
        <v>882.6405021898471</v>
      </c>
      <c r="L29" s="4">
        <f>'Ajuste de Volumen'!L29*AR29/1000000</f>
        <v>54.918047899757426</v>
      </c>
      <c r="M29" s="4">
        <f>'Ajuste de Volumen'!M29*AR29/1000000</f>
        <v>15.917739505578648</v>
      </c>
      <c r="N29" s="4">
        <f>'Ajuste de Volumen'!N29*AR29/1000000</f>
        <v>283.3431496213442</v>
      </c>
      <c r="O29" s="4">
        <f>'Ajuste de Volumen'!O29*AR29/1000000</f>
        <v>262.51343945627156</v>
      </c>
      <c r="P29" s="4">
        <f>'Ajuste de Volumen'!P29*AR29/1000000</f>
        <v>97.833159977442776</v>
      </c>
      <c r="Q29" s="4">
        <f>'Ajuste de Volumen'!Q29*AR29/1000000</f>
        <v>6.3892550683645153</v>
      </c>
      <c r="R29" s="4">
        <f>'Ajuste de Volumen'!R29*AR29/1000000</f>
        <v>29.434891846742875</v>
      </c>
      <c r="S29" s="4">
        <f>'Ajuste de Volumen'!S29*AR29/1000000</f>
        <v>212.28576955467764</v>
      </c>
      <c r="T29" s="4">
        <f>'Ajuste de Volumen'!T29*AR29/1000000</f>
        <v>263.62140276292433</v>
      </c>
      <c r="U29" s="4">
        <f>'Ajuste de Volumen'!U29*AR29/1000000</f>
        <v>0</v>
      </c>
      <c r="V29" s="4">
        <f>'Ajuste de Volumen'!V29*AR29/1000000</f>
        <v>0</v>
      </c>
      <c r="W29" s="4">
        <f>'Ajuste de Volumen'!W29*AR29/1000000</f>
        <v>0</v>
      </c>
      <c r="X29" s="4">
        <f>'Ajuste de Volumen'!X29*AR29/1000000</f>
        <v>0</v>
      </c>
      <c r="Y29" s="4">
        <f>'Ajuste de Volumen'!Y29*AR29/1000000</f>
        <v>0</v>
      </c>
      <c r="Z29" s="4">
        <f>'Ajuste de Volumen'!Z29*AS29/1000000</f>
        <v>0</v>
      </c>
      <c r="AA29" s="4">
        <f>'Ajuste de Volumen'!AA29*AR29/1000000</f>
        <v>0</v>
      </c>
      <c r="AB29" s="4">
        <f>'Ajuste de Volumen'!AB29*AR29/1000000</f>
        <v>0</v>
      </c>
      <c r="AC29" s="4">
        <f>'Ajuste de Volumen'!AC29*$AR29/1000000</f>
        <v>0</v>
      </c>
      <c r="AD29" s="4">
        <f>'Ajuste de Volumen'!AD29*$AR29/1000000</f>
        <v>0</v>
      </c>
      <c r="AE29" s="4">
        <f>'Ajuste de Volumen'!AE29*$AR29/1000000</f>
        <v>0</v>
      </c>
      <c r="AF29" s="4">
        <f>'Ajuste de Volumen'!AF29*$AR29/1000000</f>
        <v>0</v>
      </c>
      <c r="AG29" s="4">
        <f>'Ajuste de Volumen'!AG29*$AR29/1000000</f>
        <v>0</v>
      </c>
      <c r="AH29" s="4">
        <f>'Ajuste de Volumen'!AH29*$AR29/1000000</f>
        <v>0</v>
      </c>
      <c r="AI29" s="4">
        <f>'Ajuste de Volumen'!AI29*$AR29/1000000</f>
        <v>0</v>
      </c>
      <c r="AJ29" s="4">
        <f>'Ajuste de Volumen'!AJ29*$AR29/1000000</f>
        <v>0</v>
      </c>
      <c r="AK29" s="4">
        <f t="shared" si="0"/>
        <v>3422.1293331483007</v>
      </c>
      <c r="AL29" s="4">
        <f t="shared" si="7"/>
        <v>2563.695191200944</v>
      </c>
      <c r="AM29" s="4">
        <f>'Ajuste de Volumen'!AM29*AR29/1000000</f>
        <v>3422.1293331483002</v>
      </c>
      <c r="AN29" s="4">
        <f t="shared" si="8"/>
        <v>2563.695191200944</v>
      </c>
      <c r="AO29" s="4">
        <f>'Ajuste de Volumen'!AO29*AR29/1000000</f>
        <v>0</v>
      </c>
      <c r="AP29" s="12">
        <f t="shared" si="3"/>
        <v>0</v>
      </c>
      <c r="AQ29" s="12" t="e">
        <f t="shared" si="4"/>
        <v>#DIV/0!</v>
      </c>
      <c r="AR29" s="15">
        <v>36932.110221760202</v>
      </c>
    </row>
    <row r="30" spans="1:44" x14ac:dyDescent="0.2">
      <c r="A30" s="144">
        <f>'Ajuste de Volumen'!A30</f>
        <v>20130920</v>
      </c>
      <c r="B30" s="4">
        <f>'Ajuste de Volumen'!B30*AR30/1000000</f>
        <v>0.2585247715523214</v>
      </c>
      <c r="C30" s="4">
        <f>'Ajuste de Volumen'!C30*AR30/1000000</f>
        <v>206.15503925786541</v>
      </c>
      <c r="D30" s="4">
        <f>'Ajuste de Volumen'!D30*AR30/1000000</f>
        <v>18.355258780214822</v>
      </c>
      <c r="E30" s="4">
        <f>'Ajuste de Volumen'!E30*AR30/1000000</f>
        <v>130.92433073613989</v>
      </c>
      <c r="F30" s="4">
        <f>'Ajuste de Volumen'!F30*AR30/1000000</f>
        <v>161.87343910197495</v>
      </c>
      <c r="G30" s="4">
        <f>'Ajuste de Volumen'!G30*AR30/1000000</f>
        <v>398.49746929279257</v>
      </c>
      <c r="H30" s="4">
        <f>'Ajuste de Volumen'!H30*AR30/1000000</f>
        <v>28.474656980977116</v>
      </c>
      <c r="I30" s="4">
        <f>'Ajuste de Volumen'!I30*AR30/1000000</f>
        <v>287.03636064352031</v>
      </c>
      <c r="J30" s="4">
        <f>'Ajuste de Volumen'!J30*AR30/1000000</f>
        <v>46.829915761191934</v>
      </c>
      <c r="K30" s="4">
        <f>'Ajuste de Volumen'!K30*AR30/1000000</f>
        <v>903.17475547314575</v>
      </c>
      <c r="L30" s="4">
        <f>'Ajuste de Volumen'!L30*AR30/1000000</f>
        <v>45.278767131878013</v>
      </c>
      <c r="M30" s="4">
        <f>'Ajuste de Volumen'!M30*AR30/1000000</f>
        <v>16.360924828239767</v>
      </c>
      <c r="N30" s="4">
        <f>'Ajuste de Volumen'!N30*AR30/1000000</f>
        <v>303.28648914109482</v>
      </c>
      <c r="O30" s="4">
        <f>'Ajuste de Volumen'!O30*AR30/1000000</f>
        <v>210.6607567049202</v>
      </c>
      <c r="P30" s="4">
        <f>'Ajuste de Volumen'!P30*AR30/1000000</f>
        <v>61.898216731670097</v>
      </c>
      <c r="Q30" s="4">
        <f>'Ajuste de Volumen'!Q30*AR30/1000000</f>
        <v>13.295559679833673</v>
      </c>
      <c r="R30" s="4">
        <f>'Ajuste de Volumen'!R30*AR30/1000000</f>
        <v>28.289996429868314</v>
      </c>
      <c r="S30" s="4">
        <f>'Ajuste de Volumen'!S30*AR30/1000000</f>
        <v>208.70335486316691</v>
      </c>
      <c r="T30" s="4">
        <f>'Ajuste de Volumen'!T30*AR30/1000000</f>
        <v>102.59740219604984</v>
      </c>
      <c r="U30" s="4">
        <f>'Ajuste de Volumen'!U30*AR30/1000000</f>
        <v>0</v>
      </c>
      <c r="V30" s="4">
        <f>'Ajuste de Volumen'!V30*AR30/1000000</f>
        <v>0</v>
      </c>
      <c r="W30" s="4">
        <f>'Ajuste de Volumen'!W30*AR30/1000000</f>
        <v>0</v>
      </c>
      <c r="X30" s="4">
        <f>'Ajuste de Volumen'!X30*AR30/1000000</f>
        <v>0</v>
      </c>
      <c r="Y30" s="4">
        <f>'Ajuste de Volumen'!Y30*AR30/1000000</f>
        <v>0</v>
      </c>
      <c r="Z30" s="4">
        <f>'Ajuste de Volumen'!Z30*AS30/1000000</f>
        <v>0</v>
      </c>
      <c r="AA30" s="4">
        <f>'Ajuste de Volumen'!AA30*AR30/1000000</f>
        <v>0</v>
      </c>
      <c r="AB30" s="4">
        <f>'Ajuste de Volumen'!AB30*AR30/1000000</f>
        <v>0</v>
      </c>
      <c r="AC30" s="4">
        <f>'Ajuste de Volumen'!AC30*$AR30/1000000</f>
        <v>0</v>
      </c>
      <c r="AD30" s="4">
        <f>'Ajuste de Volumen'!AD30*$AR30/1000000</f>
        <v>0</v>
      </c>
      <c r="AE30" s="4">
        <f>'Ajuste de Volumen'!AE30*$AR30/1000000</f>
        <v>0</v>
      </c>
      <c r="AF30" s="4">
        <f>'Ajuste de Volumen'!AF30*$AR30/1000000</f>
        <v>0</v>
      </c>
      <c r="AG30" s="4">
        <f>'Ajuste de Volumen'!AG30*$AR30/1000000</f>
        <v>0</v>
      </c>
      <c r="AH30" s="4">
        <f>'Ajuste de Volumen'!AH30*$AR30/1000000</f>
        <v>0</v>
      </c>
      <c r="AI30" s="4">
        <f>'Ajuste de Volumen'!AI30*$AR30/1000000</f>
        <v>0</v>
      </c>
      <c r="AJ30" s="4">
        <f>'Ajuste de Volumen'!AJ30*$AR30/1000000</f>
        <v>0</v>
      </c>
      <c r="AK30" s="4">
        <f t="shared" si="0"/>
        <v>3171.9512185060958</v>
      </c>
      <c r="AL30" s="4">
        <f t="shared" si="7"/>
        <v>2563.695191200944</v>
      </c>
      <c r="AM30" s="4">
        <f>'Ajuste de Volumen'!AM30*AR30/1000000</f>
        <v>3171.9512185060967</v>
      </c>
      <c r="AN30" s="4">
        <f t="shared" si="8"/>
        <v>2563.695191200944</v>
      </c>
      <c r="AO30" s="4">
        <f>'Ajuste de Volumen'!AO30*AR30/1000000</f>
        <v>0</v>
      </c>
      <c r="AP30" s="12">
        <f t="shared" si="3"/>
        <v>0</v>
      </c>
      <c r="AQ30" s="12" t="e">
        <f t="shared" si="4"/>
        <v>#DIV/0!</v>
      </c>
      <c r="AR30" s="15">
        <v>36932.110221760202</v>
      </c>
    </row>
    <row r="31" spans="1:44" x14ac:dyDescent="0.2">
      <c r="A31" s="144">
        <f>'Ajuste de Volumen'!A31</f>
        <v>20130921</v>
      </c>
      <c r="B31" s="4">
        <f>'Ajuste de Volumen'!B31*AR31/1000000</f>
        <v>0.96023486576576533</v>
      </c>
      <c r="C31" s="4">
        <f>'Ajuste de Volumen'!C31*AR31/1000000</f>
        <v>231.1580778779971</v>
      </c>
      <c r="D31" s="4">
        <f>'Ajuste de Volumen'!D31*AR31/1000000</f>
        <v>0</v>
      </c>
      <c r="E31" s="4">
        <f>'Ajuste de Volumen'!E31*AR31/1000000</f>
        <v>45.537291903430329</v>
      </c>
      <c r="F31" s="4">
        <f>'Ajuste de Volumen'!F31*AR31/1000000</f>
        <v>61.935148841891852</v>
      </c>
      <c r="G31" s="4">
        <f>'Ajuste de Volumen'!G31*AR31/1000000</f>
        <v>336.67311678156602</v>
      </c>
      <c r="H31" s="4">
        <f>'Ajuste de Volumen'!H31*AR31/1000000</f>
        <v>28.548521201420634</v>
      </c>
      <c r="I31" s="4">
        <f>'Ajuste de Volumen'!I31*AR31/1000000</f>
        <v>305.53934786462219</v>
      </c>
      <c r="J31" s="4">
        <f>'Ajuste de Volumen'!J31*AR31/1000000</f>
        <v>17.136499142896731</v>
      </c>
      <c r="K31" s="4">
        <f>'Ajuste de Volumen'!K31*AR31/1000000</f>
        <v>584.70916903090767</v>
      </c>
      <c r="L31" s="4">
        <f>'Ajuste de Volumen'!L31*AR31/1000000</f>
        <v>6.8324403910256377</v>
      </c>
      <c r="M31" s="4">
        <f>'Ajuste de Volumen'!M31*AR31/1000000</f>
        <v>7.8296073670131632</v>
      </c>
      <c r="N31" s="4">
        <f>'Ajuste de Volumen'!N31*AR31/1000000</f>
        <v>295.5676781047469</v>
      </c>
      <c r="O31" s="4">
        <f>'Ajuste de Volumen'!O31*AR31/1000000</f>
        <v>40.477592803049184</v>
      </c>
      <c r="P31" s="4">
        <f>'Ajuste de Volumen'!P31*AR31/1000000</f>
        <v>0</v>
      </c>
      <c r="Q31" s="4">
        <f>'Ajuste de Volumen'!Q31*AR31/1000000</f>
        <v>5.9460697457033929</v>
      </c>
      <c r="R31" s="4">
        <f>'Ajuste de Volumen'!R31*AR31/1000000</f>
        <v>7.7557431465696425</v>
      </c>
      <c r="S31" s="4">
        <f>'Ajuste de Volumen'!S31*AR31/1000000</f>
        <v>186.10090340744966</v>
      </c>
      <c r="T31" s="4">
        <f>'Ajuste de Volumen'!T31*AR31/1000000</f>
        <v>4.3579890061677045</v>
      </c>
      <c r="U31" s="4">
        <f>'Ajuste de Volumen'!U31*AR31/1000000</f>
        <v>0</v>
      </c>
      <c r="V31" s="4">
        <f>'Ajuste de Volumen'!V31*AR31/1000000</f>
        <v>0</v>
      </c>
      <c r="W31" s="4">
        <f>'Ajuste de Volumen'!W31*AR31/1000000</f>
        <v>0</v>
      </c>
      <c r="X31" s="4">
        <f>'Ajuste de Volumen'!X31*AR31/1000000</f>
        <v>0</v>
      </c>
      <c r="Y31" s="4">
        <f>'Ajuste de Volumen'!Y31*AR31/1000000</f>
        <v>0</v>
      </c>
      <c r="Z31" s="4">
        <f>'Ajuste de Volumen'!Z31*AS31/1000000</f>
        <v>0</v>
      </c>
      <c r="AA31" s="4">
        <f>'Ajuste de Volumen'!AA31*AR31/1000000</f>
        <v>0</v>
      </c>
      <c r="AB31" s="4">
        <f>'Ajuste de Volumen'!AB31*AR31/1000000</f>
        <v>0</v>
      </c>
      <c r="AC31" s="4">
        <f>'Ajuste de Volumen'!AC31*$AR31/1000000</f>
        <v>0</v>
      </c>
      <c r="AD31" s="4">
        <f>'Ajuste de Volumen'!AD31*$AR31/1000000</f>
        <v>0</v>
      </c>
      <c r="AE31" s="4">
        <f>'Ajuste de Volumen'!AE31*$AR31/1000000</f>
        <v>0</v>
      </c>
      <c r="AF31" s="4">
        <f>'Ajuste de Volumen'!AF31*$AR31/1000000</f>
        <v>0</v>
      </c>
      <c r="AG31" s="4">
        <f>'Ajuste de Volumen'!AG31*$AR31/1000000</f>
        <v>0</v>
      </c>
      <c r="AH31" s="4">
        <f>'Ajuste de Volumen'!AH31*$AR31/1000000</f>
        <v>0</v>
      </c>
      <c r="AI31" s="4">
        <f>'Ajuste de Volumen'!AI31*$AR31/1000000</f>
        <v>0</v>
      </c>
      <c r="AJ31" s="4">
        <f>'Ajuste de Volumen'!AJ31*$AR31/1000000</f>
        <v>0</v>
      </c>
      <c r="AK31" s="4">
        <f t="shared" si="0"/>
        <v>2167.0654314822232</v>
      </c>
      <c r="AL31" s="4">
        <f t="shared" si="7"/>
        <v>2563.695191200944</v>
      </c>
      <c r="AM31" s="4">
        <f>'Ajuste de Volumen'!AM31*AR31/1000000</f>
        <v>2167.0654314822236</v>
      </c>
      <c r="AN31" s="4">
        <f t="shared" si="8"/>
        <v>2563.695191200944</v>
      </c>
      <c r="AO31" s="4">
        <f>'Ajuste de Volumen'!AO31*AR31/1000000</f>
        <v>0</v>
      </c>
      <c r="AP31" s="12">
        <f t="shared" si="3"/>
        <v>0</v>
      </c>
      <c r="AQ31" s="12" t="e">
        <f t="shared" si="4"/>
        <v>#DIV/0!</v>
      </c>
      <c r="AR31" s="15">
        <v>36932.110221760202</v>
      </c>
    </row>
    <row r="32" spans="1:44" x14ac:dyDescent="0.2">
      <c r="A32" s="144">
        <f>'Ajuste de Volumen'!A32</f>
        <v>20130922</v>
      </c>
      <c r="B32" s="4">
        <f>'Ajuste de Volumen'!B32*AR32/1000000</f>
        <v>0.29545688177408164</v>
      </c>
      <c r="C32" s="4">
        <f>'Ajuste de Volumen'!C32*AR32/1000000</f>
        <v>116.85319674164928</v>
      </c>
      <c r="D32" s="4">
        <f>'Ajuste de Volumen'!D32*AR32/1000000</f>
        <v>28.179200099203037</v>
      </c>
      <c r="E32" s="4">
        <f>'Ajuste de Volumen'!E32*AR32/1000000</f>
        <v>25.74168082456686</v>
      </c>
      <c r="F32" s="4">
        <f>'Ajuste de Volumen'!F32*AR32/1000000</f>
        <v>0</v>
      </c>
      <c r="G32" s="4">
        <f>'Ajuste de Volumen'!G32*AR32/1000000</f>
        <v>256.08725227768525</v>
      </c>
      <c r="H32" s="4">
        <f>'Ajuste de Volumen'!H32*AR32/1000000</f>
        <v>24.375192746361733</v>
      </c>
      <c r="I32" s="4">
        <f>'Ajuste de Volumen'!I32*AR32/1000000</f>
        <v>305.76094052595272</v>
      </c>
      <c r="J32" s="4">
        <f>'Ajuste de Volumen'!J32*AR32/1000000</f>
        <v>11.929071601628547</v>
      </c>
      <c r="K32" s="4">
        <f>'Ajuste de Volumen'!K32*AR32/1000000</f>
        <v>685.42303360564756</v>
      </c>
      <c r="L32" s="4">
        <f>'Ajuste de Volumen'!L32*AR32/1000000</f>
        <v>3.7670752426195406</v>
      </c>
      <c r="M32" s="4">
        <f>'Ajuste de Volumen'!M32*AR32/1000000</f>
        <v>3.7670752426195406</v>
      </c>
      <c r="N32" s="4">
        <f>'Ajuste de Volumen'!N32*AR32/1000000</f>
        <v>302.14159372422023</v>
      </c>
      <c r="O32" s="4">
        <f>'Ajuste de Volumen'!O32*AR32/1000000</f>
        <v>36.636653339986118</v>
      </c>
      <c r="P32" s="4">
        <f>'Ajuste de Volumen'!P32*AR32/1000000</f>
        <v>39.554290047505177</v>
      </c>
      <c r="Q32" s="4">
        <f>'Ajuste de Volumen'!Q32*AR32/1000000</f>
        <v>1.7727412906444897</v>
      </c>
      <c r="R32" s="4">
        <f>'Ajuste de Volumen'!R32*AR32/1000000</f>
        <v>4.3210568959459437</v>
      </c>
      <c r="S32" s="4">
        <f>'Ajuste de Volumen'!S32*AR32/1000000</f>
        <v>233.92798614462913</v>
      </c>
      <c r="T32" s="4">
        <f>'Ajuste de Volumen'!T32*AR32/1000000</f>
        <v>114.48954168745662</v>
      </c>
      <c r="U32" s="4">
        <f>'Ajuste de Volumen'!U32*AR32/1000000</f>
        <v>0</v>
      </c>
      <c r="V32" s="4">
        <f>'Ajuste de Volumen'!V32*AR32/1000000</f>
        <v>0</v>
      </c>
      <c r="W32" s="4">
        <f>'Ajuste de Volumen'!W32*AR32/1000000</f>
        <v>0</v>
      </c>
      <c r="X32" s="4">
        <f>'Ajuste de Volumen'!X32*AR32/1000000</f>
        <v>0</v>
      </c>
      <c r="Y32" s="4">
        <f>'Ajuste de Volumen'!Y32*AR32/1000000</f>
        <v>0</v>
      </c>
      <c r="Z32" s="4">
        <f>'Ajuste de Volumen'!Z32*AS32/1000000</f>
        <v>0</v>
      </c>
      <c r="AA32" s="4">
        <f>'Ajuste de Volumen'!AA32*AR32/1000000</f>
        <v>0</v>
      </c>
      <c r="AB32" s="4">
        <f>'Ajuste de Volumen'!AB32*AR32/1000000</f>
        <v>0</v>
      </c>
      <c r="AC32" s="4">
        <f>'Ajuste de Volumen'!AC32*$AR32/1000000</f>
        <v>0</v>
      </c>
      <c r="AD32" s="4">
        <f>'Ajuste de Volumen'!AD32*$AR32/1000000</f>
        <v>0</v>
      </c>
      <c r="AE32" s="4">
        <f>'Ajuste de Volumen'!AE32*$AR32/1000000</f>
        <v>0</v>
      </c>
      <c r="AF32" s="4">
        <f>'Ajuste de Volumen'!AF32*$AR32/1000000</f>
        <v>0</v>
      </c>
      <c r="AG32" s="4">
        <f>'Ajuste de Volumen'!AG32*$AR32/1000000</f>
        <v>0</v>
      </c>
      <c r="AH32" s="4">
        <f>'Ajuste de Volumen'!AH32*$AR32/1000000</f>
        <v>0</v>
      </c>
      <c r="AI32" s="4">
        <f>'Ajuste de Volumen'!AI32*$AR32/1000000</f>
        <v>0</v>
      </c>
      <c r="AJ32" s="4">
        <f>'Ajuste de Volumen'!AJ32*$AR32/1000000</f>
        <v>0</v>
      </c>
      <c r="AK32" s="4">
        <f t="shared" si="0"/>
        <v>2195.0230389200956</v>
      </c>
      <c r="AL32" s="4">
        <f t="shared" ref="AL32:AL38" si="9">AVERAGE($AK$32:$AK$38)</f>
        <v>2893.9632248669072</v>
      </c>
      <c r="AM32" s="4">
        <f>'Ajuste de Volumen'!AM32*AR32/1000000</f>
        <v>2195.023038920096</v>
      </c>
      <c r="AN32" s="4">
        <f t="shared" ref="AN32:AN37" si="10">AVERAGE($AM$32:$AM$38)</f>
        <v>2893.9632248669077</v>
      </c>
      <c r="AO32" s="4">
        <f>'Ajuste de Volumen'!AO32*AR32/1000000</f>
        <v>0</v>
      </c>
      <c r="AP32" s="12">
        <f t="shared" si="3"/>
        <v>1.5713653407167182E-16</v>
      </c>
      <c r="AQ32" s="12" t="e">
        <f t="shared" si="4"/>
        <v>#DIV/0!</v>
      </c>
      <c r="AR32" s="15">
        <v>36932.110221760202</v>
      </c>
    </row>
    <row r="33" spans="1:45" x14ac:dyDescent="0.2">
      <c r="A33" s="144">
        <f>'Ajuste de Volumen'!A33</f>
        <v>20130923</v>
      </c>
      <c r="B33" s="4">
        <f>'Ajuste de Volumen'!B33*AR33/1000000</f>
        <v>3.3608220301801786</v>
      </c>
      <c r="C33" s="4">
        <f>'Ajuste de Volumen'!C33*AR33/1000000</f>
        <v>179.00993824487171</v>
      </c>
      <c r="D33" s="4">
        <f>'Ajuste de Volumen'!D33*AR33/1000000</f>
        <v>50.338466232259151</v>
      </c>
      <c r="E33" s="4">
        <f>'Ajuste de Volumen'!E33*AR33/1000000</f>
        <v>78.222209449688108</v>
      </c>
      <c r="F33" s="4">
        <f>'Ajuste de Volumen'!F33*AR33/1000000</f>
        <v>1.5880807395356886</v>
      </c>
      <c r="G33" s="4">
        <f>'Ajuste de Volumen'!G33*AR33/1000000</f>
        <v>412.53167117706141</v>
      </c>
      <c r="H33" s="4">
        <f>'Ajuste de Volumen'!H33*AR33/1000000</f>
        <v>24.116667974809413</v>
      </c>
      <c r="I33" s="4">
        <f>'Ajuste de Volumen'!I33*AR33/1000000</f>
        <v>299.33475334736647</v>
      </c>
      <c r="J33" s="4">
        <f>'Ajuste de Volumen'!J33*AR33/1000000</f>
        <v>65.923816745841961</v>
      </c>
      <c r="K33" s="4">
        <f>'Ajuste de Volumen'!K33*AR33/1000000</f>
        <v>872.22564710731069</v>
      </c>
      <c r="L33" s="4">
        <f>'Ajuste de Volumen'!L33*AR33/1000000</f>
        <v>62.710723156548831</v>
      </c>
      <c r="M33" s="4">
        <f>'Ajuste de Volumen'!M33*AR33/1000000</f>
        <v>15.216029411365204</v>
      </c>
      <c r="N33" s="4">
        <f>'Ajuste de Volumen'!N33*AR33/1000000</f>
        <v>316.91443781292429</v>
      </c>
      <c r="O33" s="4">
        <f>'Ajuste de Volumen'!O33*AR33/1000000</f>
        <v>201.98171080280656</v>
      </c>
      <c r="P33" s="4">
        <f>'Ajuste de Volumen'!P33*AR33/1000000</f>
        <v>105.77356367512122</v>
      </c>
      <c r="Q33" s="4">
        <f>'Ajuste de Volumen'!Q33*AR33/1000000</f>
        <v>12.593849585620228</v>
      </c>
      <c r="R33" s="4">
        <f>'Ajuste de Volumen'!R33*AR33/1000000</f>
        <v>21.974605581947319</v>
      </c>
      <c r="S33" s="4">
        <f>'Ajuste de Volumen'!S33*AR33/1000000</f>
        <v>229.86545402023552</v>
      </c>
      <c r="T33" s="4">
        <f>'Ajuste de Volumen'!T33*AR33/1000000</f>
        <v>279.16982116628532</v>
      </c>
      <c r="U33" s="4">
        <f>'Ajuste de Volumen'!U33*AR33/1000000</f>
        <v>0</v>
      </c>
      <c r="V33" s="4">
        <f>'Ajuste de Volumen'!V33*AR33/1000000</f>
        <v>0</v>
      </c>
      <c r="W33" s="4">
        <f>'Ajuste de Volumen'!W33*AR33/1000000</f>
        <v>0</v>
      </c>
      <c r="X33" s="4">
        <f>'Ajuste de Volumen'!X33*AR33/1000000</f>
        <v>0</v>
      </c>
      <c r="Y33" s="4">
        <f>'Ajuste de Volumen'!Y33*AR33/1000000</f>
        <v>0</v>
      </c>
      <c r="Z33" s="4">
        <f>'Ajuste de Volumen'!Z33*AS33/1000000</f>
        <v>0</v>
      </c>
      <c r="AA33" s="4">
        <f>'Ajuste de Volumen'!AA33*AR33/1000000</f>
        <v>0</v>
      </c>
      <c r="AB33" s="4">
        <f>'Ajuste de Volumen'!AB33*AR33/1000000</f>
        <v>0</v>
      </c>
      <c r="AC33" s="4">
        <f>'Ajuste de Volumen'!AC33*$AR33/1000000</f>
        <v>0</v>
      </c>
      <c r="AD33" s="4">
        <f>'Ajuste de Volumen'!AD33*$AR33/1000000</f>
        <v>0</v>
      </c>
      <c r="AE33" s="4">
        <f>'Ajuste de Volumen'!AE33*$AR33/1000000</f>
        <v>0</v>
      </c>
      <c r="AF33" s="4">
        <f>'Ajuste de Volumen'!AF33*$AR33/1000000</f>
        <v>0</v>
      </c>
      <c r="AG33" s="4">
        <f>'Ajuste de Volumen'!AG33*$AR33/1000000</f>
        <v>0</v>
      </c>
      <c r="AH33" s="4">
        <f>'Ajuste de Volumen'!AH33*$AR33/1000000</f>
        <v>0</v>
      </c>
      <c r="AI33" s="4">
        <f>'Ajuste de Volumen'!AI33*$AR33/1000000</f>
        <v>0</v>
      </c>
      <c r="AJ33" s="4">
        <f>'Ajuste de Volumen'!AJ33*$AR33/1000000</f>
        <v>0</v>
      </c>
      <c r="AK33" s="4">
        <f t="shared" si="0"/>
        <v>3232.852268261779</v>
      </c>
      <c r="AL33" s="4">
        <f t="shared" si="9"/>
        <v>2893.9632248669072</v>
      </c>
      <c r="AM33" s="4">
        <f>'Ajuste de Volumen'!AM33*AR33/1000000</f>
        <v>3232.8522682617795</v>
      </c>
      <c r="AN33" s="4">
        <f t="shared" si="10"/>
        <v>2893.9632248669077</v>
      </c>
      <c r="AO33" s="4">
        <f>'Ajuste de Volumen'!AO33*AR33/1000000</f>
        <v>0</v>
      </c>
      <c r="AP33" s="12">
        <f t="shared" si="3"/>
        <v>1.5713653407167182E-16</v>
      </c>
      <c r="AQ33" s="12" t="e">
        <f t="shared" si="4"/>
        <v>#DIV/0!</v>
      </c>
      <c r="AR33" s="15">
        <v>36932.110221760202</v>
      </c>
    </row>
    <row r="34" spans="1:45" x14ac:dyDescent="0.2">
      <c r="A34" s="144">
        <f>'Ajuste de Volumen'!A34</f>
        <v>20130924</v>
      </c>
      <c r="B34" s="4">
        <f>'Ajuste de Volumen'!B34*AR34/1000000</f>
        <v>3.102297258627857</v>
      </c>
      <c r="C34" s="4">
        <f>'Ajuste de Volumen'!C34*AR34/1000000</f>
        <v>249.14401555599437</v>
      </c>
      <c r="D34" s="4">
        <f>'Ajuste de Volumen'!D34*AR34/1000000</f>
        <v>44.687853368329847</v>
      </c>
      <c r="E34" s="4">
        <f>'Ajuste de Volumen'!E34*AR34/1000000</f>
        <v>123.27938392023557</v>
      </c>
      <c r="F34" s="4">
        <f>'Ajuste de Volumen'!F34*AR34/1000000</f>
        <v>0.70171009421344377</v>
      </c>
      <c r="G34" s="4">
        <f>'Ajuste de Volumen'!G34*AR34/1000000</f>
        <v>402.9293225194038</v>
      </c>
      <c r="H34" s="4">
        <f>'Ajuste de Volumen'!H34*AR34/1000000</f>
        <v>29.065570744525282</v>
      </c>
      <c r="I34" s="4">
        <f>'Ajuste de Volumen'!I34*AR34/1000000</f>
        <v>285.22668724265401</v>
      </c>
      <c r="J34" s="4">
        <f>'Ajuste de Volumen'!J34*AR34/1000000</f>
        <v>65.81302041517668</v>
      </c>
      <c r="K34" s="4">
        <f>'Ajuste de Volumen'!K34*AR34/1000000</f>
        <v>877.87625997124007</v>
      </c>
      <c r="L34" s="4">
        <f>'Ajuste de Volumen'!L34*AR34/1000000</f>
        <v>63.892550683645155</v>
      </c>
      <c r="M34" s="4">
        <f>'Ajuste de Volumen'!M34*AR34/1000000</f>
        <v>14.034201884268876</v>
      </c>
      <c r="N34" s="4">
        <f>'Ajuste de Volumen'!N34*AR34/1000000</f>
        <v>298.59611114293125</v>
      </c>
      <c r="O34" s="4">
        <f>'Ajuste de Volumen'!O34*AR34/1000000</f>
        <v>245.41387242359653</v>
      </c>
      <c r="P34" s="4">
        <f>'Ajuste de Volumen'!P34*AR34/1000000</f>
        <v>107.80482973731803</v>
      </c>
      <c r="Q34" s="4">
        <f>'Ajuste de Volumen'!Q34*AR34/1000000</f>
        <v>10.414855082536377</v>
      </c>
      <c r="R34" s="4">
        <f>'Ajuste de Volumen'!R34*AR34/1000000</f>
        <v>38.741783622626457</v>
      </c>
      <c r="S34" s="4">
        <f>'Ajuste de Volumen'!S34*AR34/1000000</f>
        <v>222.55289619632694</v>
      </c>
      <c r="T34" s="4">
        <f>'Ajuste de Volumen'!T34*AR34/1000000</f>
        <v>283.19542118045717</v>
      </c>
      <c r="U34" s="4">
        <f>'Ajuste de Volumen'!U34*AR34/1000000</f>
        <v>0</v>
      </c>
      <c r="V34" s="4">
        <f>'Ajuste de Volumen'!V34*AR34/1000000</f>
        <v>0</v>
      </c>
      <c r="W34" s="4">
        <f>'Ajuste de Volumen'!W34*AR34/1000000</f>
        <v>0</v>
      </c>
      <c r="X34" s="4">
        <f>'Ajuste de Volumen'!X34*AR34/1000000</f>
        <v>0</v>
      </c>
      <c r="Y34" s="4">
        <f>'Ajuste de Volumen'!Y34*AR34/1000000</f>
        <v>0</v>
      </c>
      <c r="Z34" s="4">
        <f>'Ajuste de Volumen'!Z34*AS34/1000000</f>
        <v>0</v>
      </c>
      <c r="AA34" s="4">
        <f>'Ajuste de Volumen'!AA34*AR34/1000000</f>
        <v>0</v>
      </c>
      <c r="AB34" s="4">
        <f>'Ajuste de Volumen'!AB34*AR34/1000000</f>
        <v>0</v>
      </c>
      <c r="AC34" s="4">
        <f>'Ajuste de Volumen'!AC34*$AR34/1000000</f>
        <v>0</v>
      </c>
      <c r="AD34" s="4">
        <f>'Ajuste de Volumen'!AD34*$AR34/1000000</f>
        <v>0</v>
      </c>
      <c r="AE34" s="4">
        <f>'Ajuste de Volumen'!AE34*$AR34/1000000</f>
        <v>0</v>
      </c>
      <c r="AF34" s="4">
        <f>'Ajuste de Volumen'!AF34*$AR34/1000000</f>
        <v>0</v>
      </c>
      <c r="AG34" s="4">
        <f>'Ajuste de Volumen'!AG34*$AR34/1000000</f>
        <v>0</v>
      </c>
      <c r="AH34" s="4">
        <f>'Ajuste de Volumen'!AH34*$AR34/1000000</f>
        <v>0</v>
      </c>
      <c r="AI34" s="4">
        <f>'Ajuste de Volumen'!AI34*$AR34/1000000</f>
        <v>0</v>
      </c>
      <c r="AJ34" s="4">
        <f>'Ajuste de Volumen'!AJ34*$AR34/1000000</f>
        <v>0</v>
      </c>
      <c r="AK34" s="4">
        <f t="shared" si="0"/>
        <v>3366.4726430441078</v>
      </c>
      <c r="AL34" s="4">
        <f t="shared" si="9"/>
        <v>2893.9632248669072</v>
      </c>
      <c r="AM34" s="4">
        <f>'Ajuste de Volumen'!AM34*AR34/1000000</f>
        <v>3366.4726430441078</v>
      </c>
      <c r="AN34" s="4">
        <f t="shared" si="10"/>
        <v>2893.9632248669077</v>
      </c>
      <c r="AO34" s="4">
        <f>'Ajuste de Volumen'!AO34*AR34/1000000</f>
        <v>0</v>
      </c>
      <c r="AP34" s="12">
        <f t="shared" si="3"/>
        <v>1.5713653407167182E-16</v>
      </c>
      <c r="AQ34" s="12" t="e">
        <f t="shared" si="4"/>
        <v>#DIV/0!</v>
      </c>
      <c r="AR34" s="15">
        <v>36932.110221760202</v>
      </c>
    </row>
    <row r="35" spans="1:45" x14ac:dyDescent="0.2">
      <c r="A35" s="144">
        <f>'Ajuste de Volumen'!A35</f>
        <v>20130925</v>
      </c>
      <c r="B35" s="4">
        <f>'Ajuste de Volumen'!B35*AR35/1000000</f>
        <v>1.0340990862092856</v>
      </c>
      <c r="C35" s="4">
        <f>'Ajuste de Volumen'!C35*AR35/1000000</f>
        <v>230.60409622467071</v>
      </c>
      <c r="D35" s="4">
        <f>'Ajuste de Volumen'!D35*AR35/1000000</f>
        <v>37.89234508752596</v>
      </c>
      <c r="E35" s="4">
        <f>'Ajuste de Volumen'!E35*AR35/1000000</f>
        <v>128.11749035928614</v>
      </c>
      <c r="F35" s="4">
        <f>'Ajuste de Volumen'!F35*AR35/1000000</f>
        <v>2.252858723527372</v>
      </c>
      <c r="G35" s="4">
        <f>'Ajuste de Volumen'!G35*AR35/1000000</f>
        <v>414.11975191659712</v>
      </c>
      <c r="H35" s="4">
        <f>'Ajuste de Volumen'!H35*AR35/1000000</f>
        <v>33.792880852910585</v>
      </c>
      <c r="I35" s="4">
        <f>'Ajuste de Volumen'!I35*AR35/1000000</f>
        <v>313.62748000318766</v>
      </c>
      <c r="J35" s="4">
        <f>'Ajuste de Volumen'!J35*AR35/1000000</f>
        <v>70.466466303118466</v>
      </c>
      <c r="K35" s="4">
        <f>'Ajuste de Volumen'!K35*AR35/1000000</f>
        <v>699.27257493880757</v>
      </c>
      <c r="L35" s="4">
        <f>'Ajuste de Volumen'!L35*AR35/1000000</f>
        <v>55.767486434857908</v>
      </c>
      <c r="M35" s="4">
        <f>'Ajuste de Volumen'!M35*AR35/1000000</f>
        <v>21.82687714106028</v>
      </c>
      <c r="N35" s="4">
        <f>'Ajuste de Volumen'!N35*AR35/1000000</f>
        <v>300.99669830734564</v>
      </c>
      <c r="O35" s="4">
        <f>'Ajuste de Volumen'!O35*AR35/1000000</f>
        <v>225.69212556517661</v>
      </c>
      <c r="P35" s="4">
        <f>'Ajuste de Volumen'!P35*AR35/1000000</f>
        <v>117.73956738697153</v>
      </c>
      <c r="Q35" s="4">
        <f>'Ajuste de Volumen'!Q35*AR35/1000000</f>
        <v>1.4403522986486479</v>
      </c>
      <c r="R35" s="4">
        <f>'Ajuste de Volumen'!R35*AR35/1000000</f>
        <v>59.239104795703369</v>
      </c>
      <c r="S35" s="4">
        <f>'Ajuste de Volumen'!S35*AR35/1000000</f>
        <v>224.28870537674968</v>
      </c>
      <c r="T35" s="4">
        <f>'Ajuste de Volumen'!T35*AR35/1000000</f>
        <v>272.74363398769907</v>
      </c>
      <c r="U35" s="4">
        <f>'Ajuste de Volumen'!U35*AR35/1000000</f>
        <v>0</v>
      </c>
      <c r="V35" s="4">
        <f>'Ajuste de Volumen'!V35*AR35/1000000</f>
        <v>0</v>
      </c>
      <c r="W35" s="4">
        <f>'Ajuste de Volumen'!W35*AR35/1000000</f>
        <v>0</v>
      </c>
      <c r="X35" s="4">
        <f>'Ajuste de Volumen'!X35*AR35/1000000</f>
        <v>0</v>
      </c>
      <c r="Y35" s="4">
        <f>'Ajuste de Volumen'!Y35*AR35/1000000</f>
        <v>0</v>
      </c>
      <c r="Z35" s="4">
        <f>'Ajuste de Volumen'!Z35*AS35/1000000</f>
        <v>0</v>
      </c>
      <c r="AA35" s="4">
        <f>'Ajuste de Volumen'!AA35*AR35/1000000</f>
        <v>0</v>
      </c>
      <c r="AB35" s="4">
        <f>'Ajuste de Volumen'!AB35*AR35/1000000</f>
        <v>0</v>
      </c>
      <c r="AC35" s="4">
        <f>'Ajuste de Volumen'!AC35*$AR35/1000000</f>
        <v>0</v>
      </c>
      <c r="AD35" s="4">
        <f>'Ajuste de Volumen'!AD35*$AR35/1000000</f>
        <v>0</v>
      </c>
      <c r="AE35" s="4">
        <f>'Ajuste de Volumen'!AE35*$AR35/1000000</f>
        <v>0</v>
      </c>
      <c r="AF35" s="4">
        <f>'Ajuste de Volumen'!AF35*$AR35/1000000</f>
        <v>0</v>
      </c>
      <c r="AG35" s="4">
        <f>'Ajuste de Volumen'!AG35*$AR35/1000000</f>
        <v>0</v>
      </c>
      <c r="AH35" s="4">
        <f>'Ajuste de Volumen'!AH35*$AR35/1000000</f>
        <v>0</v>
      </c>
      <c r="AI35" s="4">
        <f>'Ajuste de Volumen'!AI35*$AR35/1000000</f>
        <v>0</v>
      </c>
      <c r="AJ35" s="4">
        <f>'Ajuste de Volumen'!AJ35*$AR35/1000000</f>
        <v>0</v>
      </c>
      <c r="AK35" s="4">
        <f t="shared" si="0"/>
        <v>3210.9145947900529</v>
      </c>
      <c r="AL35" s="4">
        <f t="shared" si="9"/>
        <v>2893.9632248669072</v>
      </c>
      <c r="AM35" s="4">
        <f>'Ajuste de Volumen'!AM35*AR35/1000000</f>
        <v>3210.9145947900538</v>
      </c>
      <c r="AN35" s="4">
        <f t="shared" si="10"/>
        <v>2893.9632248669077</v>
      </c>
      <c r="AO35" s="4">
        <f>'Ajuste de Volumen'!AO35*AR35/1000000</f>
        <v>0</v>
      </c>
      <c r="AP35" s="12">
        <f t="shared" si="3"/>
        <v>1.5713653407167182E-16</v>
      </c>
      <c r="AQ35" s="12" t="e">
        <f t="shared" si="4"/>
        <v>#DIV/0!</v>
      </c>
      <c r="AR35" s="15">
        <v>36932.110221760202</v>
      </c>
    </row>
    <row r="36" spans="1:45" x14ac:dyDescent="0.2">
      <c r="A36" s="144">
        <f>'Ajuste de Volumen'!A36</f>
        <v>20130926</v>
      </c>
      <c r="B36" s="4">
        <f>'Ajuste de Volumen'!B36*AR36/1000000</f>
        <v>2.8807045972972958</v>
      </c>
      <c r="C36" s="4">
        <f>'Ajuste de Volumen'!C36*AR36/1000000</f>
        <v>197.58678968641706</v>
      </c>
      <c r="D36" s="4">
        <f>'Ajuste de Volumen'!D36*AR36/1000000</f>
        <v>49.415163476715151</v>
      </c>
      <c r="E36" s="4">
        <f>'Ajuste de Volumen'!E36*AR36/1000000</f>
        <v>116.04069031677055</v>
      </c>
      <c r="F36" s="4">
        <f>'Ajuste de Volumen'!F36*AR36/1000000</f>
        <v>1.0340990862092856</v>
      </c>
      <c r="G36" s="4">
        <f>'Ajuste de Volumen'!G36*AR36/1000000</f>
        <v>386.05134814805939</v>
      </c>
      <c r="H36" s="4">
        <f>'Ajuste de Volumen'!H36*AR36/1000000</f>
        <v>40.145203811053342</v>
      </c>
      <c r="I36" s="4">
        <f>'Ajuste de Volumen'!I36*AR36/1000000</f>
        <v>308.12459558014535</v>
      </c>
      <c r="J36" s="4">
        <f>'Ajuste de Volumen'!J36*AR36/1000000</f>
        <v>74.824455309286179</v>
      </c>
      <c r="K36" s="4">
        <f>'Ajuste de Volumen'!K36*AR36/1000000</f>
        <v>880.86776089920261</v>
      </c>
      <c r="L36" s="4">
        <f>'Ajuste de Volumen'!L36*AR36/1000000</f>
        <v>54.511794687318059</v>
      </c>
      <c r="M36" s="4">
        <f>'Ajuste de Volumen'!M36*AR36/1000000</f>
        <v>17.653548686001376</v>
      </c>
      <c r="N36" s="4">
        <f>'Ajuste de Volumen'!N36*AR36/1000000</f>
        <v>277.54480831652791</v>
      </c>
      <c r="O36" s="4">
        <f>'Ajuste de Volumen'!O36*AR36/1000000</f>
        <v>212.91361542844757</v>
      </c>
      <c r="P36" s="4">
        <f>'Ajuste de Volumen'!P36*AR36/1000000</f>
        <v>95.358708592584847</v>
      </c>
      <c r="Q36" s="4">
        <f>'Ajuste de Volumen'!Q36*AR36/1000000</f>
        <v>1.5511486293139285</v>
      </c>
      <c r="R36" s="4">
        <f>'Ajuste de Volumen'!R36*AR36/1000000</f>
        <v>61.972080952113615</v>
      </c>
      <c r="S36" s="4">
        <f>'Ajuste de Volumen'!S36*AR36/1000000</f>
        <v>218.49036407193336</v>
      </c>
      <c r="T36" s="4">
        <f>'Ajuste de Volumen'!T36*AR36/1000000</f>
        <v>264.39697707758131</v>
      </c>
      <c r="U36" s="4">
        <f>'Ajuste de Volumen'!U36*AR36/1000000</f>
        <v>0</v>
      </c>
      <c r="V36" s="4">
        <f>'Ajuste de Volumen'!V36*AR36/1000000</f>
        <v>0</v>
      </c>
      <c r="W36" s="4">
        <f>'Ajuste de Volumen'!W36*AR36/1000000</f>
        <v>0</v>
      </c>
      <c r="X36" s="4">
        <f>'Ajuste de Volumen'!X36*AR36/1000000</f>
        <v>0</v>
      </c>
      <c r="Y36" s="4">
        <f>'Ajuste de Volumen'!Y36*AR36/1000000</f>
        <v>0</v>
      </c>
      <c r="Z36" s="4">
        <f>'Ajuste de Volumen'!Z36*AS36/1000000</f>
        <v>0</v>
      </c>
      <c r="AA36" s="4">
        <f>'Ajuste de Volumen'!AA36*AR36/1000000</f>
        <v>0</v>
      </c>
      <c r="AB36" s="4">
        <f>'Ajuste de Volumen'!AB36*AR36/1000000</f>
        <v>0</v>
      </c>
      <c r="AC36" s="4">
        <f>'Ajuste de Volumen'!AC36*$AR36/1000000</f>
        <v>0</v>
      </c>
      <c r="AD36" s="4">
        <f>'Ajuste de Volumen'!AD36*$AR36/1000000</f>
        <v>0</v>
      </c>
      <c r="AE36" s="4">
        <f>'Ajuste de Volumen'!AE36*$AR36/1000000</f>
        <v>0</v>
      </c>
      <c r="AF36" s="4">
        <f>'Ajuste de Volumen'!AF36*$AR36/1000000</f>
        <v>0</v>
      </c>
      <c r="AG36" s="4">
        <f>'Ajuste de Volumen'!AG36*$AR36/1000000</f>
        <v>0</v>
      </c>
      <c r="AH36" s="4">
        <f>'Ajuste de Volumen'!AH36*$AR36/1000000</f>
        <v>0</v>
      </c>
      <c r="AI36" s="4">
        <f>'Ajuste de Volumen'!AI36*$AR36/1000000</f>
        <v>0</v>
      </c>
      <c r="AJ36" s="4">
        <f>'Ajuste de Volumen'!AJ36*$AR36/1000000</f>
        <v>0</v>
      </c>
      <c r="AK36" s="4">
        <f t="shared" si="0"/>
        <v>3261.3638573529774</v>
      </c>
      <c r="AL36" s="4">
        <f t="shared" si="9"/>
        <v>2893.9632248669072</v>
      </c>
      <c r="AM36" s="4">
        <f>'Ajuste de Volumen'!AM36*AR36/1000000</f>
        <v>3261.3638573529784</v>
      </c>
      <c r="AN36" s="4">
        <f t="shared" si="10"/>
        <v>2893.9632248669077</v>
      </c>
      <c r="AO36" s="4">
        <f>'Ajuste de Volumen'!AO36*AR36/1000000</f>
        <v>0</v>
      </c>
      <c r="AP36" s="12">
        <f t="shared" si="3"/>
        <v>1.5713653407167182E-16</v>
      </c>
      <c r="AQ36" s="12" t="e">
        <f t="shared" si="4"/>
        <v>#DIV/0!</v>
      </c>
      <c r="AR36" s="15">
        <v>36932.110221760202</v>
      </c>
    </row>
    <row r="37" spans="1:45" x14ac:dyDescent="0.2">
      <c r="A37" s="144">
        <f>'Ajuste de Volumen'!A37</f>
        <v>20130927</v>
      </c>
      <c r="B37" s="4">
        <f>'Ajuste de Volumen'!B37*AR37/1000000</f>
        <v>1.2339032177101665</v>
      </c>
      <c r="C37" s="4">
        <f>'Ajuste de Volumen'!C37*AR37/1000000</f>
        <v>201.12622448675714</v>
      </c>
      <c r="D37" s="4">
        <f>'Ajuste de Volumen'!D37*AR37/1000000</f>
        <v>22.397212951769383</v>
      </c>
      <c r="E37" s="4">
        <f>'Ajuste de Volumen'!E37*AR37/1000000</f>
        <v>112.77127589738976</v>
      </c>
      <c r="F37" s="4">
        <f>'Ajuste de Volumen'!F37*AR37/1000000</f>
        <v>2.3556334156284997</v>
      </c>
      <c r="G37" s="4">
        <f>'Ajuste de Volumen'!G37*AR37/1000000</f>
        <v>399.7472515314966</v>
      </c>
      <c r="H37" s="4">
        <f>'Ajuste de Volumen'!H37*AR37/1000000</f>
        <v>31.445836548310606</v>
      </c>
      <c r="I37" s="4">
        <f>'Ajuste de Volumen'!I37*AR37/1000000</f>
        <v>304.58713974142472</v>
      </c>
      <c r="J37" s="4">
        <f>'Ajuste de Volumen'!J37*AR37/1000000</f>
        <v>63.302974169191266</v>
      </c>
      <c r="K37" s="4">
        <f>'Ajuste de Volumen'!K37*AR37/1000000</f>
        <v>880.07212228012679</v>
      </c>
      <c r="L37" s="4">
        <f>'Ajuste de Volumen'!L37*AR37/1000000</f>
        <v>12.675551236477165</v>
      </c>
      <c r="M37" s="4">
        <f>'Ajuste de Volumen'!M37*AR37/1000000</f>
        <v>7.8895023920256095</v>
      </c>
      <c r="N37" s="4">
        <f>'Ajuste de Volumen'!N37*AR37/1000000</f>
        <v>303.95149262927106</v>
      </c>
      <c r="O37" s="4">
        <f>'Ajuste de Volumen'!O37*AR37/1000000</f>
        <v>132.8502464401279</v>
      </c>
      <c r="P37" s="4">
        <f>'Ajuste de Volumen'!P37*AR37/1000000</f>
        <v>29.987587291016769</v>
      </c>
      <c r="Q37" s="4">
        <f>'Ajuste de Volumen'!Q37*AR37/1000000</f>
        <v>1.2339032177101665</v>
      </c>
      <c r="R37" s="4">
        <f>'Ajuste de Volumen'!R37*AR37/1000000</f>
        <v>56.385637948694878</v>
      </c>
      <c r="S37" s="4">
        <f>'Ajuste de Volumen'!S37*AR37/1000000</f>
        <v>221.69127811525988</v>
      </c>
      <c r="T37" s="4">
        <f>'Ajuste de Volumen'!T37*AR37/1000000</f>
        <v>190.43239659993569</v>
      </c>
      <c r="U37" s="4">
        <f>'Ajuste de Volumen'!U37*AR37/1000000</f>
        <v>0</v>
      </c>
      <c r="V37" s="4">
        <f>'Ajuste de Volumen'!V37*AR37/1000000</f>
        <v>0</v>
      </c>
      <c r="W37" s="4">
        <f>'Ajuste de Volumen'!W37*AR37/1000000</f>
        <v>0</v>
      </c>
      <c r="X37" s="4">
        <f>'Ajuste de Volumen'!X37*AR37/1000000</f>
        <v>0</v>
      </c>
      <c r="Y37" s="4">
        <f>'Ajuste de Volumen'!Y37*AR37/1000000</f>
        <v>0</v>
      </c>
      <c r="Z37" s="4">
        <f>'Ajuste de Volumen'!Z37*AS37/1000000</f>
        <v>0</v>
      </c>
      <c r="AA37" s="4">
        <f>'Ajuste de Volumen'!AA37*AR37/1000000</f>
        <v>0</v>
      </c>
      <c r="AB37" s="4">
        <f>'Ajuste de Volumen'!AB37*AR37/1000000</f>
        <v>0</v>
      </c>
      <c r="AC37" s="4">
        <f>'Ajuste de Volumen'!AC37*$AR37/1000000</f>
        <v>0</v>
      </c>
      <c r="AD37" s="4">
        <f>'Ajuste de Volumen'!AD37*$AR37/1000000</f>
        <v>0</v>
      </c>
      <c r="AE37" s="4">
        <f>'Ajuste de Volumen'!AE37*$AR37/1000000</f>
        <v>0</v>
      </c>
      <c r="AF37" s="4">
        <f>'Ajuste de Volumen'!AF37*$AR37/1000000</f>
        <v>0</v>
      </c>
      <c r="AG37" s="4">
        <f>'Ajuste de Volumen'!AG37*$AR37/1000000</f>
        <v>0</v>
      </c>
      <c r="AH37" s="4">
        <f>'Ajuste de Volumen'!AH37*$AR37/1000000</f>
        <v>0</v>
      </c>
      <c r="AI37" s="4">
        <f>'Ajuste de Volumen'!AI37*$AR37/1000000</f>
        <v>0</v>
      </c>
      <c r="AJ37" s="4">
        <f>'Ajuste de Volumen'!AJ37*$AR37/1000000</f>
        <v>0</v>
      </c>
      <c r="AK37" s="4">
        <f t="shared" si="0"/>
        <v>2976.1371701103235</v>
      </c>
      <c r="AL37" s="4">
        <f t="shared" si="9"/>
        <v>2893.9632248669072</v>
      </c>
      <c r="AM37" s="4">
        <f>'Ajuste de Volumen'!AM37*AR37/1000000</f>
        <v>2976.137170110324</v>
      </c>
      <c r="AN37" s="4">
        <f t="shared" si="10"/>
        <v>2893.9632248669077</v>
      </c>
      <c r="AO37" s="4">
        <f>'Ajuste de Volumen'!AO37*AR37/1000000</f>
        <v>0</v>
      </c>
      <c r="AP37" s="12">
        <f t="shared" si="3"/>
        <v>1.5713653407167182E-16</v>
      </c>
      <c r="AQ37" s="12" t="e">
        <f t="shared" si="4"/>
        <v>#DIV/0!</v>
      </c>
      <c r="AR37" s="15">
        <v>36932.110221760202</v>
      </c>
    </row>
    <row r="38" spans="1:45" x14ac:dyDescent="0.2">
      <c r="A38" s="144">
        <f>'Ajuste de Volumen'!A38</f>
        <v>20130928</v>
      </c>
      <c r="B38" s="4">
        <f>'Ajuste de Volumen'!B38*AR38/1000000</f>
        <v>0</v>
      </c>
      <c r="C38" s="4">
        <f>'Ajuste de Volumen'!C38*AR38/1000000</f>
        <v>211.21473835824659</v>
      </c>
      <c r="D38" s="4">
        <f>'Ajuste de Volumen'!D38*AR38/1000000</f>
        <v>0</v>
      </c>
      <c r="E38" s="4">
        <f>'Ajuste de Volumen'!E38*AR38/1000000</f>
        <v>24.042803754365892</v>
      </c>
      <c r="F38" s="4">
        <f>'Ajuste de Volumen'!F38*AR38/1000000</f>
        <v>0.29545688177408164</v>
      </c>
      <c r="G38" s="4">
        <f>'Ajuste de Volumen'!G38*AR38/1000000</f>
        <v>395.0258509319471</v>
      </c>
      <c r="H38" s="4">
        <f>'Ajuste de Volumen'!H38*AR38/1000000</f>
        <v>26.443390918780306</v>
      </c>
      <c r="I38" s="4">
        <f>'Ajuste de Volumen'!I38*AR38/1000000</f>
        <v>305.87173685661799</v>
      </c>
      <c r="J38" s="4">
        <f>'Ajuste de Volumen'!J38*AR38/1000000</f>
        <v>10.784176184753978</v>
      </c>
      <c r="K38" s="4">
        <f>'Ajuste de Volumen'!K38*AR38/1000000</f>
        <v>447.24785478551604</v>
      </c>
      <c r="L38" s="4">
        <f>'Ajuste de Volumen'!L38*AR38/1000000</f>
        <v>0.48011743288288267</v>
      </c>
      <c r="M38" s="4">
        <f>'Ajuste de Volumen'!M38*AR38/1000000</f>
        <v>0</v>
      </c>
      <c r="N38" s="4">
        <f>'Ajuste de Volumen'!N38*AR38/1000000</f>
        <v>311.81780660232141</v>
      </c>
      <c r="O38" s="4">
        <f>'Ajuste de Volumen'!O38*AR38/1000000</f>
        <v>28.253064319646555</v>
      </c>
      <c r="P38" s="4">
        <f>'Ajuste de Volumen'!P38*AR38/1000000</f>
        <v>0</v>
      </c>
      <c r="Q38" s="4">
        <f>'Ajuste de Volumen'!Q38*AR38/1000000</f>
        <v>0.33238899199584182</v>
      </c>
      <c r="R38" s="4">
        <f>'Ajuste de Volumen'!R38*AR38/1000000</f>
        <v>22.343926684164924</v>
      </c>
      <c r="S38" s="4">
        <f>'Ajuste de Volumen'!S38*AR38/1000000</f>
        <v>222.29437142477465</v>
      </c>
      <c r="T38" s="4">
        <f>'Ajuste de Volumen'!T38*AR38/1000000</f>
        <v>8.5313174612266067</v>
      </c>
      <c r="U38" s="4">
        <f>'Ajuste de Volumen'!U38*AR38/1000000</f>
        <v>0</v>
      </c>
      <c r="V38" s="4">
        <f>'Ajuste de Volumen'!V38*AR38/1000000</f>
        <v>0</v>
      </c>
      <c r="W38" s="4">
        <f>'Ajuste de Volumen'!W38*AR38/1000000</f>
        <v>0</v>
      </c>
      <c r="X38" s="4">
        <f>'Ajuste de Volumen'!X38*AR38/1000000</f>
        <v>0</v>
      </c>
      <c r="Y38" s="4">
        <f>'Ajuste de Volumen'!Y38*AR38/1000000</f>
        <v>0</v>
      </c>
      <c r="Z38" s="4">
        <f>'Ajuste de Volumen'!Z38*AS38/1000000</f>
        <v>0</v>
      </c>
      <c r="AA38" s="4">
        <f>'Ajuste de Volumen'!AA38*AR38/1000000</f>
        <v>0</v>
      </c>
      <c r="AB38" s="4">
        <f>'Ajuste de Volumen'!AB38*AR38/1000000</f>
        <v>0</v>
      </c>
      <c r="AC38" s="4">
        <f>'Ajuste de Volumen'!AC38*$AR38/1000000</f>
        <v>0</v>
      </c>
      <c r="AD38" s="4">
        <f>'Ajuste de Volumen'!AD38*$AR38/1000000</f>
        <v>0</v>
      </c>
      <c r="AE38" s="4">
        <f>'Ajuste de Volumen'!AE38*$AR38/1000000</f>
        <v>0</v>
      </c>
      <c r="AF38" s="4">
        <f>'Ajuste de Volumen'!AF38*$AR38/1000000</f>
        <v>0</v>
      </c>
      <c r="AG38" s="4">
        <f>'Ajuste de Volumen'!AG38*$AR38/1000000</f>
        <v>0</v>
      </c>
      <c r="AH38" s="4">
        <f>'Ajuste de Volumen'!AH38*$AR38/1000000</f>
        <v>0</v>
      </c>
      <c r="AI38" s="4">
        <f>'Ajuste de Volumen'!AI38*$AR38/1000000</f>
        <v>0</v>
      </c>
      <c r="AJ38" s="4">
        <f>'Ajuste de Volumen'!AJ38*$AR38/1000000</f>
        <v>0</v>
      </c>
      <c r="AK38" s="4">
        <f t="shared" si="0"/>
        <v>2014.9790015890146</v>
      </c>
      <c r="AL38" s="4">
        <f t="shared" si="9"/>
        <v>2893.9632248669072</v>
      </c>
      <c r="AM38" s="4">
        <f>'Ajuste de Volumen'!AM38*AR38/1000000</f>
        <v>2014.9790015890148</v>
      </c>
      <c r="AN38" s="4">
        <f>AVERAGE($AM$32:$AM$38)</f>
        <v>2893.9632248669077</v>
      </c>
      <c r="AO38" s="4">
        <f>'Ajuste de Volumen'!AO38*AR38/1000000</f>
        <v>0</v>
      </c>
      <c r="AP38" s="12">
        <f t="shared" si="3"/>
        <v>1.5713653407167182E-16</v>
      </c>
      <c r="AQ38" s="12" t="e">
        <f t="shared" si="4"/>
        <v>#DIV/0!</v>
      </c>
      <c r="AR38" s="15">
        <v>36932.110221760202</v>
      </c>
    </row>
    <row r="39" spans="1:45" x14ac:dyDescent="0.2">
      <c r="A39" s="144">
        <f>'Ajuste de Volumen'!A39</f>
        <v>20130929</v>
      </c>
      <c r="B39" s="4">
        <f>'Ajuste de Volumen'!B39*AR39/1000000</f>
        <v>1.0340990862092856</v>
      </c>
      <c r="C39" s="4">
        <f>'Ajuste de Volumen'!C39*AR39/1000000</f>
        <v>182.99860614882181</v>
      </c>
      <c r="D39" s="4">
        <f>'Ajuste de Volumen'!D39*AR39/1000000</f>
        <v>20.46038906285515</v>
      </c>
      <c r="E39" s="4">
        <f>'Ajuste de Volumen'!E39*AR39/1000000</f>
        <v>18.53991933132362</v>
      </c>
      <c r="F39" s="4">
        <f>'Ajuste de Volumen'!F39*AR39/1000000</f>
        <v>20.128000070859308</v>
      </c>
      <c r="G39" s="4">
        <f>'Ajuste de Volumen'!G39*AR39/1000000</f>
        <v>264.47084129802482</v>
      </c>
      <c r="H39" s="4">
        <f>'Ajuste de Volumen'!H39*AR39/1000000</f>
        <v>27.21896523343727</v>
      </c>
      <c r="I39" s="4">
        <f>'Ajuste de Volumen'!I39*AR39/1000000</f>
        <v>301.88306895266783</v>
      </c>
      <c r="J39" s="4">
        <f>'Ajuste de Volumen'!J39*AR39/1000000</f>
        <v>8.7529101225571662</v>
      </c>
      <c r="K39" s="4">
        <f>'Ajuste de Volumen'!K39*AR39/1000000</f>
        <v>517.97284586018679</v>
      </c>
      <c r="L39" s="4">
        <f>'Ajuste de Volumen'!L39*AR39/1000000</f>
        <v>4.3949211163894635</v>
      </c>
      <c r="M39" s="4">
        <f>'Ajuste de Volumen'!M39*AR39/1000000</f>
        <v>0</v>
      </c>
      <c r="N39" s="4">
        <f>'Ajuste de Volumen'!N39*AR39/1000000</f>
        <v>318.42865433201649</v>
      </c>
      <c r="O39" s="4">
        <f>'Ajuste de Volumen'!O39*AR39/1000000</f>
        <v>69.39543510668743</v>
      </c>
      <c r="P39" s="4">
        <f>'Ajuste de Volumen'!P39*AR39/1000000</f>
        <v>0</v>
      </c>
      <c r="Q39" s="4">
        <f>'Ajuste de Volumen'!Q39*AR39/1000000</f>
        <v>0.55398165332640303</v>
      </c>
      <c r="R39" s="4">
        <f>'Ajuste de Volumen'!R39*AR39/1000000</f>
        <v>0</v>
      </c>
      <c r="S39" s="4">
        <f>'Ajuste de Volumen'!S39*AR39/1000000</f>
        <v>238.13824670990979</v>
      </c>
      <c r="T39" s="4">
        <f>'Ajuste de Volumen'!T39*AR39/1000000</f>
        <v>8.3835890203395671</v>
      </c>
      <c r="U39" s="4">
        <f>'Ajuste de Volumen'!U39*AR39/1000000</f>
        <v>0</v>
      </c>
      <c r="V39" s="4">
        <f>'Ajuste de Volumen'!V39*AR39/1000000</f>
        <v>0</v>
      </c>
      <c r="W39" s="4">
        <f>'Ajuste de Volumen'!W39*AR39/1000000</f>
        <v>0</v>
      </c>
      <c r="X39" s="4">
        <f>'Ajuste de Volumen'!X39*AR39/1000000</f>
        <v>0</v>
      </c>
      <c r="Y39" s="4">
        <f>'Ajuste de Volumen'!Y39*AR39/1000000</f>
        <v>0</v>
      </c>
      <c r="Z39" s="4">
        <f>'Ajuste de Volumen'!Z39*AS39/1000000</f>
        <v>0</v>
      </c>
      <c r="AA39" s="4">
        <f>'Ajuste de Volumen'!AA39*AR39/1000000</f>
        <v>0</v>
      </c>
      <c r="AB39" s="4">
        <f>'Ajuste de Volumen'!AB39*AR39/1000000</f>
        <v>0</v>
      </c>
      <c r="AC39" s="4">
        <f>'Ajuste de Volumen'!AC39*$AR39/1000000</f>
        <v>0</v>
      </c>
      <c r="AD39" s="4">
        <f>'Ajuste de Volumen'!AD39*$AR39/1000000</f>
        <v>0</v>
      </c>
      <c r="AE39" s="4">
        <f>'Ajuste de Volumen'!AE39*$AR39/1000000</f>
        <v>0</v>
      </c>
      <c r="AF39" s="4">
        <f>'Ajuste de Volumen'!AF39*$AR39/1000000</f>
        <v>0</v>
      </c>
      <c r="AG39" s="4">
        <f>'Ajuste de Volumen'!AG39*$AR39/1000000</f>
        <v>0</v>
      </c>
      <c r="AH39" s="4">
        <f>'Ajuste de Volumen'!AH39*$AR39/1000000</f>
        <v>0</v>
      </c>
      <c r="AI39" s="4">
        <f>'Ajuste de Volumen'!AI39*$AR39/1000000</f>
        <v>0</v>
      </c>
      <c r="AJ39" s="4">
        <f>'Ajuste de Volumen'!AJ39*$AR39/1000000</f>
        <v>0</v>
      </c>
      <c r="AK39" s="4">
        <f t="shared" si="0"/>
        <v>2002.7544731056123</v>
      </c>
      <c r="AL39" s="4">
        <f>AVERAGE($AK$39:$AK$41)</f>
        <v>2596.8259320777361</v>
      </c>
      <c r="AM39" s="4">
        <f>'Ajuste de Volumen'!AM39*AR39/1000000</f>
        <v>2002.7544731056123</v>
      </c>
      <c r="AN39" s="4">
        <f>AVERAGE($AM$39:$AM$41)</f>
        <v>2596.8259320777361</v>
      </c>
      <c r="AO39" s="4">
        <f>'Ajuste de Volumen'!AO39*AR39/1000000</f>
        <v>0</v>
      </c>
      <c r="AP39" s="12">
        <f t="shared" si="3"/>
        <v>0</v>
      </c>
      <c r="AQ39" s="12" t="e">
        <f t="shared" si="4"/>
        <v>#DIV/0!</v>
      </c>
      <c r="AR39" s="15">
        <v>36932.110221760202</v>
      </c>
    </row>
    <row r="40" spans="1:45" x14ac:dyDescent="0.2">
      <c r="A40" s="144">
        <f>'Ajuste de Volumen'!A40</f>
        <v>20130930</v>
      </c>
      <c r="B40" s="4">
        <f>'Ajuste de Volumen'!B40*AR40/1000000</f>
        <v>3.1761614790713777</v>
      </c>
      <c r="C40" s="4">
        <f>'Ajuste de Volumen'!C40*AR40/1000000</f>
        <v>217.38240076528055</v>
      </c>
      <c r="D40" s="4">
        <f>'Ajuste de Volumen'!D40*AR40/1000000</f>
        <v>34.900844159563391</v>
      </c>
      <c r="E40" s="4">
        <f>'Ajuste de Volumen'!E40*AR40/1000000</f>
        <v>144.73693995907826</v>
      </c>
      <c r="F40" s="4">
        <f>'Ajuste de Volumen'!F40*AR40/1000000</f>
        <v>133.43571423121958</v>
      </c>
      <c r="G40" s="4">
        <f>'Ajuste de Volumen'!G40*AR40/1000000</f>
        <v>406.36400877002745</v>
      </c>
      <c r="H40" s="4">
        <f>'Ajuste de Volumen'!H40*AR40/1000000</f>
        <v>26.332594588115025</v>
      </c>
      <c r="I40" s="4">
        <f>'Ajuste de Volumen'!I40*AR40/1000000</f>
        <v>301.95693317311145</v>
      </c>
      <c r="J40" s="4">
        <f>'Ajuste de Volumen'!J40*AR40/1000000</f>
        <v>56.875449741510714</v>
      </c>
      <c r="K40" s="4">
        <f>'Ajuste de Volumen'!K40*AR40/1000000</f>
        <v>960.419526316874</v>
      </c>
      <c r="L40" s="4">
        <f>'Ajuste de Volumen'!L40*AR40/1000000</f>
        <v>54.290202025987497</v>
      </c>
      <c r="M40" s="4">
        <f>'Ajuste de Volumen'!M40*AR40/1000000</f>
        <v>15.585350513582805</v>
      </c>
      <c r="N40" s="4">
        <f>'Ajuste de Volumen'!N40*AR40/1000000</f>
        <v>284.82043403021464</v>
      </c>
      <c r="O40" s="4">
        <f>'Ajuste de Volumen'!O40*AR40/1000000</f>
        <v>231.04728154733181</v>
      </c>
      <c r="P40" s="4">
        <f>'Ajuste de Volumen'!P40*AR40/1000000</f>
        <v>25.372359722349263</v>
      </c>
      <c r="Q40" s="4">
        <f>'Ajuste de Volumen'!Q40*AR40/1000000</f>
        <v>7.6818789261261209</v>
      </c>
      <c r="R40" s="4">
        <f>'Ajuste de Volumen'!R40*AR40/1000000</f>
        <v>13.517152341164238</v>
      </c>
      <c r="S40" s="4">
        <f>'Ajuste de Volumen'!S40*AR40/1000000</f>
        <v>236.99335129303518</v>
      </c>
      <c r="T40" s="4">
        <f>'Ajuste de Volumen'!T40*AR40/1000000</f>
        <v>36.00880746621619</v>
      </c>
      <c r="U40" s="4">
        <f>'Ajuste de Volumen'!U40*AR40/1000000</f>
        <v>0</v>
      </c>
      <c r="V40" s="4">
        <f>'Ajuste de Volumen'!V40*AR40/1000000</f>
        <v>0</v>
      </c>
      <c r="W40" s="4">
        <f>'Ajuste de Volumen'!W40*AR40/1000000</f>
        <v>0</v>
      </c>
      <c r="X40" s="4">
        <f>'Ajuste de Volumen'!X40*AR40/1000000</f>
        <v>0</v>
      </c>
      <c r="Y40" s="4">
        <f>'Ajuste de Volumen'!Y40*AR40/1000000</f>
        <v>0</v>
      </c>
      <c r="Z40" s="4">
        <f>'Ajuste de Volumen'!Z40*AS40/1000000</f>
        <v>0</v>
      </c>
      <c r="AA40" s="4">
        <f>'Ajuste de Volumen'!AA40*AR40/1000000</f>
        <v>0</v>
      </c>
      <c r="AB40" s="4">
        <f>'Ajuste de Volumen'!AB40*AR40/1000000</f>
        <v>0</v>
      </c>
      <c r="AC40" s="4">
        <f>'Ajuste de Volumen'!AC40*$AR40/1000000</f>
        <v>0</v>
      </c>
      <c r="AD40" s="4">
        <f>'Ajuste de Volumen'!AD40*$AR40/1000000</f>
        <v>0</v>
      </c>
      <c r="AE40" s="4">
        <f>'Ajuste de Volumen'!AE40*$AR40/1000000</f>
        <v>0</v>
      </c>
      <c r="AF40" s="4">
        <f>'Ajuste de Volumen'!AF40*$AR40/1000000</f>
        <v>0</v>
      </c>
      <c r="AG40" s="4">
        <f>'Ajuste de Volumen'!AG40*$AR40/1000000</f>
        <v>0</v>
      </c>
      <c r="AH40" s="4">
        <f>'Ajuste de Volumen'!AH40*$AR40/1000000</f>
        <v>0</v>
      </c>
      <c r="AI40" s="4">
        <f>'Ajuste de Volumen'!AI40*$AR40/1000000</f>
        <v>0</v>
      </c>
      <c r="AJ40" s="4">
        <f>'Ajuste de Volumen'!AJ40*$AR40/1000000</f>
        <v>0</v>
      </c>
      <c r="AK40" s="4">
        <f t="shared" si="0"/>
        <v>3190.8973910498594</v>
      </c>
      <c r="AL40" s="4">
        <f>AVERAGE($AK$39:$AK$41)</f>
        <v>2596.8259320777361</v>
      </c>
      <c r="AM40" s="4">
        <f>'Ajuste de Volumen'!AM40*AR40/1000000</f>
        <v>3190.8973910498594</v>
      </c>
      <c r="AN40" s="4">
        <f>AVERAGE($AM$39:$AM$41)</f>
        <v>2596.8259320777361</v>
      </c>
      <c r="AO40" s="4">
        <f>'Ajuste de Volumen'!AO40*AR40/1000000</f>
        <v>0</v>
      </c>
      <c r="AP40" s="12">
        <f t="shared" si="3"/>
        <v>0</v>
      </c>
      <c r="AQ40" s="12" t="e">
        <f t="shared" si="4"/>
        <v>#DIV/0!</v>
      </c>
      <c r="AR40" s="15">
        <v>36932.110221760202</v>
      </c>
    </row>
    <row r="41" spans="1:45" x14ac:dyDescent="0.2">
      <c r="A41" s="14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12"/>
      <c r="AQ41" s="12"/>
      <c r="AR41" s="15"/>
    </row>
    <row r="42" spans="1:45" s="5" customFormat="1" ht="13.5" thickBot="1" x14ac:dyDescent="0.25">
      <c r="A42" s="132" t="s">
        <v>19</v>
      </c>
      <c r="B42" s="133">
        <f>SUM(B11:B41)</f>
        <v>38.802052491032057</v>
      </c>
      <c r="C42" s="133">
        <f t="shared" ref="C42:AF42" si="11">SUM(C11:C41)</f>
        <v>5781.906167743784</v>
      </c>
      <c r="D42" s="133">
        <f t="shared" si="11"/>
        <v>931.02860915191377</v>
      </c>
      <c r="E42" s="133">
        <f t="shared" si="11"/>
        <v>2414.6995468787604</v>
      </c>
      <c r="F42" s="133">
        <f t="shared" si="11"/>
        <v>2522.4935759565242</v>
      </c>
      <c r="G42" s="133">
        <f t="shared" si="11"/>
        <v>10100.793384835346</v>
      </c>
      <c r="H42" s="133">
        <f t="shared" si="11"/>
        <v>969.86010774429815</v>
      </c>
      <c r="I42" s="133">
        <f t="shared" si="11"/>
        <v>9060.2389538293446</v>
      </c>
      <c r="J42" s="133">
        <f t="shared" si="11"/>
        <v>1348.5396318817143</v>
      </c>
      <c r="K42" s="133">
        <f t="shared" si="11"/>
        <v>22168.597401866748</v>
      </c>
      <c r="L42" s="133">
        <f t="shared" si="11"/>
        <v>1197.3503712146098</v>
      </c>
      <c r="M42" s="133">
        <f t="shared" si="11"/>
        <v>392.01894432998949</v>
      </c>
      <c r="N42" s="133">
        <f t="shared" si="11"/>
        <v>8962.2838703876278</v>
      </c>
      <c r="O42" s="133">
        <f t="shared" si="11"/>
        <v>6095.6783499321473</v>
      </c>
      <c r="P42" s="133">
        <f t="shared" si="11"/>
        <v>1832.8517559169254</v>
      </c>
      <c r="Q42" s="133">
        <f t="shared" si="11"/>
        <v>258.31172311269518</v>
      </c>
      <c r="R42" s="133">
        <f t="shared" si="11"/>
        <v>944.31336783903089</v>
      </c>
      <c r="S42" s="133">
        <f t="shared" si="11"/>
        <v>6360.6054792354535</v>
      </c>
      <c r="T42" s="133">
        <f t="shared" si="11"/>
        <v>4765.8024822825091</v>
      </c>
      <c r="U42" s="133">
        <f t="shared" si="11"/>
        <v>0</v>
      </c>
      <c r="V42" s="133">
        <f t="shared" si="11"/>
        <v>0</v>
      </c>
      <c r="W42" s="133">
        <f t="shared" si="11"/>
        <v>0</v>
      </c>
      <c r="X42" s="133">
        <f t="shared" si="11"/>
        <v>0</v>
      </c>
      <c r="Y42" s="133">
        <f t="shared" si="11"/>
        <v>0</v>
      </c>
      <c r="Z42" s="133">
        <f t="shared" si="11"/>
        <v>0</v>
      </c>
      <c r="AA42" s="133">
        <f t="shared" si="11"/>
        <v>0</v>
      </c>
      <c r="AB42" s="133">
        <f t="shared" si="11"/>
        <v>0</v>
      </c>
      <c r="AC42" s="133">
        <f t="shared" si="11"/>
        <v>0</v>
      </c>
      <c r="AD42" s="133">
        <f t="shared" si="11"/>
        <v>0</v>
      </c>
      <c r="AE42" s="133">
        <f t="shared" si="11"/>
        <v>0</v>
      </c>
      <c r="AF42" s="133">
        <f t="shared" si="11"/>
        <v>0</v>
      </c>
      <c r="AG42" s="133">
        <f t="shared" ref="AG42:AO42" si="12">SUM(AG11:AG41)</f>
        <v>0</v>
      </c>
      <c r="AH42" s="133">
        <f t="shared" si="12"/>
        <v>0</v>
      </c>
      <c r="AI42" s="133">
        <f t="shared" ref="AI42:AJ42" si="13">SUM(AI11:AI41)</f>
        <v>0</v>
      </c>
      <c r="AJ42" s="133">
        <f t="shared" si="13"/>
        <v>0</v>
      </c>
      <c r="AK42" s="133">
        <f t="shared" si="12"/>
        <v>86146.175776630451</v>
      </c>
      <c r="AL42" s="133">
        <f t="shared" si="12"/>
        <v>86146.175776630465</v>
      </c>
      <c r="AM42" s="133">
        <f t="shared" si="12"/>
        <v>86146.175776630451</v>
      </c>
      <c r="AN42" s="133">
        <f t="shared" si="12"/>
        <v>86146.175776630465</v>
      </c>
      <c r="AO42" s="133">
        <f t="shared" si="12"/>
        <v>42748.915000000015</v>
      </c>
      <c r="AP42" s="10">
        <f t="shared" si="3"/>
        <v>0</v>
      </c>
      <c r="AQ42" s="10">
        <f t="shared" si="4"/>
        <v>-1.0151663680032683</v>
      </c>
      <c r="AR42" s="133">
        <v>36761.466800000002</v>
      </c>
      <c r="AS42" s="5">
        <f>AR42*0.3048^3/4.1868/0.252</f>
        <v>986.63146900131085</v>
      </c>
    </row>
    <row r="43" spans="1:45" s="6" customFormat="1" x14ac:dyDescent="0.2">
      <c r="A43" s="450" t="s">
        <v>30</v>
      </c>
      <c r="B43" s="451"/>
      <c r="C43" s="451"/>
      <c r="D43" s="451"/>
      <c r="E43" s="451"/>
      <c r="F43" s="451"/>
      <c r="G43" s="451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451"/>
      <c r="S43" s="451"/>
      <c r="T43" s="451"/>
      <c r="U43" s="451"/>
      <c r="V43" s="451"/>
      <c r="W43" s="451"/>
      <c r="X43" s="451"/>
      <c r="Y43" s="451"/>
      <c r="Z43" s="451"/>
      <c r="AA43" s="451"/>
      <c r="AB43" s="451"/>
      <c r="AC43" s="451"/>
      <c r="AD43" s="451"/>
      <c r="AE43" s="451"/>
      <c r="AF43" s="451"/>
      <c r="AG43" s="451"/>
      <c r="AH43" s="451"/>
      <c r="AI43" s="451"/>
      <c r="AJ43" s="451"/>
      <c r="AK43" s="451"/>
      <c r="AL43" s="451"/>
      <c r="AM43" s="451"/>
      <c r="AN43" s="451"/>
      <c r="AO43" s="451"/>
      <c r="AP43" s="451"/>
      <c r="AQ43" s="451"/>
      <c r="AR43" s="452"/>
    </row>
    <row r="44" spans="1:45" s="8" customFormat="1" x14ac:dyDescent="0.2">
      <c r="A44" s="130" t="s">
        <v>21</v>
      </c>
      <c r="B44" s="7">
        <f>SUM(B11:B24)</f>
        <v>16.775371218470898</v>
      </c>
      <c r="C44" s="7">
        <f t="shared" ref="C44:AO44" si="14">SUM(C11:C24)</f>
        <v>2779.9964324796201</v>
      </c>
      <c r="D44" s="7">
        <f t="shared" si="14"/>
        <v>471.53987172561239</v>
      </c>
      <c r="E44" s="7">
        <f t="shared" si="14"/>
        <v>1048.7109748263813</v>
      </c>
      <c r="F44" s="7">
        <f t="shared" si="14"/>
        <v>1628.8183944489354</v>
      </c>
      <c r="G44" s="7">
        <f t="shared" si="14"/>
        <v>4916.2696614134838</v>
      </c>
      <c r="H44" s="7">
        <f>SUM(H11:H24)</f>
        <v>502.54150635877352</v>
      </c>
      <c r="I44" s="7">
        <f t="shared" si="14"/>
        <v>4210.2692806550049</v>
      </c>
      <c r="J44" s="7">
        <f t="shared" si="14"/>
        <v>707.32299696241967</v>
      </c>
      <c r="K44" s="7">
        <f t="shared" si="14"/>
        <v>10539.545395873978</v>
      </c>
      <c r="L44" s="7">
        <f t="shared" si="14"/>
        <v>651.85526580879809</v>
      </c>
      <c r="M44" s="7">
        <f t="shared" si="14"/>
        <v>215.79288354718082</v>
      </c>
      <c r="N44" s="7">
        <f t="shared" si="14"/>
        <v>4380.3752544412073</v>
      </c>
      <c r="O44" s="7">
        <f t="shared" si="14"/>
        <v>3641.3495191726142</v>
      </c>
      <c r="P44" s="7">
        <f t="shared" si="14"/>
        <v>973.33204093495237</v>
      </c>
      <c r="Q44" s="7">
        <f t="shared" si="14"/>
        <v>172.50328748715415</v>
      </c>
      <c r="R44" s="7">
        <f t="shared" si="14"/>
        <v>573.67240401337835</v>
      </c>
      <c r="S44" s="7">
        <f t="shared" si="14"/>
        <v>2861.595672151414</v>
      </c>
      <c r="T44" s="7">
        <f t="shared" si="14"/>
        <v>2456.6487864806345</v>
      </c>
      <c r="U44" s="7">
        <f t="shared" si="14"/>
        <v>0</v>
      </c>
      <c r="V44" s="7">
        <f t="shared" si="14"/>
        <v>0</v>
      </c>
      <c r="W44" s="7">
        <f t="shared" ref="W44:AN44" si="15">SUM(W11:W24)</f>
        <v>0</v>
      </c>
      <c r="X44" s="7">
        <f t="shared" si="15"/>
        <v>0</v>
      </c>
      <c r="Y44" s="7">
        <f t="shared" si="15"/>
        <v>0</v>
      </c>
      <c r="Z44" s="7">
        <f t="shared" si="15"/>
        <v>0</v>
      </c>
      <c r="AA44" s="7">
        <f t="shared" si="15"/>
        <v>0</v>
      </c>
      <c r="AB44" s="7">
        <f t="shared" si="15"/>
        <v>0</v>
      </c>
      <c r="AC44" s="7">
        <f t="shared" si="15"/>
        <v>0</v>
      </c>
      <c r="AD44" s="7">
        <f t="shared" si="15"/>
        <v>0</v>
      </c>
      <c r="AE44" s="7">
        <f t="shared" si="15"/>
        <v>0</v>
      </c>
      <c r="AF44" s="7">
        <f t="shared" si="15"/>
        <v>0</v>
      </c>
      <c r="AG44" s="7">
        <f>SUM(AG11:AG24)</f>
        <v>0</v>
      </c>
      <c r="AH44" s="7">
        <f>SUM(AH11:AH24)</f>
        <v>0</v>
      </c>
      <c r="AI44" s="7">
        <f>SUM(AI11:AI24)</f>
        <v>0</v>
      </c>
      <c r="AJ44" s="7">
        <f>SUM(AJ11:AJ24)</f>
        <v>0</v>
      </c>
      <c r="AK44" s="7">
        <f>SUM(AK11:AK24)</f>
        <v>42748.915000000015</v>
      </c>
      <c r="AL44" s="7">
        <f t="shared" si="15"/>
        <v>42748.915000000015</v>
      </c>
      <c r="AM44" s="7">
        <f t="shared" si="15"/>
        <v>42748.915000000015</v>
      </c>
      <c r="AN44" s="7">
        <f t="shared" si="15"/>
        <v>42748.915000000015</v>
      </c>
      <c r="AO44" s="7">
        <f t="shared" si="14"/>
        <v>42748.915000000015</v>
      </c>
      <c r="AP44" s="10">
        <f>(AO44-AL44)/AO44</f>
        <v>0</v>
      </c>
      <c r="AQ44" s="10">
        <f>(AO44-AN44)/AO44</f>
        <v>0</v>
      </c>
      <c r="AR44" s="134"/>
    </row>
    <row r="45" spans="1:45" s="8" customFormat="1" x14ac:dyDescent="0.2">
      <c r="A45" s="120" t="s">
        <v>22</v>
      </c>
      <c r="B45" s="11">
        <f t="shared" ref="B45:AF45" si="16">B44/$AK$44</f>
        <v>3.9241630386340544E-4</v>
      </c>
      <c r="C45" s="11">
        <f t="shared" si="16"/>
        <v>6.503080680479538E-2</v>
      </c>
      <c r="D45" s="11">
        <f t="shared" si="16"/>
        <v>1.1030452392197842E-2</v>
      </c>
      <c r="E45" s="11">
        <f t="shared" si="16"/>
        <v>2.4531873494950243E-2</v>
      </c>
      <c r="F45" s="11">
        <f t="shared" si="16"/>
        <v>3.8101982107591144E-2</v>
      </c>
      <c r="G45" s="11">
        <f t="shared" si="16"/>
        <v>0.11500337871530733</v>
      </c>
      <c r="H45" s="11">
        <f t="shared" si="16"/>
        <v>1.17556552337942E-2</v>
      </c>
      <c r="I45" s="11">
        <f t="shared" si="16"/>
        <v>9.8488330771786925E-2</v>
      </c>
      <c r="J45" s="11">
        <f t="shared" si="16"/>
        <v>1.6545987119495769E-2</v>
      </c>
      <c r="K45" s="11">
        <f t="shared" si="16"/>
        <v>0.24654533093703021</v>
      </c>
      <c r="L45" s="11">
        <f t="shared" si="16"/>
        <v>1.5248463400972816E-2</v>
      </c>
      <c r="M45" s="11">
        <f t="shared" si="16"/>
        <v>5.0479148663113609E-3</v>
      </c>
      <c r="N45" s="11">
        <f t="shared" si="16"/>
        <v>0.10246751887015626</v>
      </c>
      <c r="O45" s="11">
        <f t="shared" si="16"/>
        <v>8.5179928406899044E-2</v>
      </c>
      <c r="P45" s="11">
        <f t="shared" si="16"/>
        <v>2.2768578826736351E-2</v>
      </c>
      <c r="Q45" s="11">
        <f t="shared" si="16"/>
        <v>4.0352670351318648E-3</v>
      </c>
      <c r="R45" s="11">
        <f t="shared" si="16"/>
        <v>1.341957811124278E-2</v>
      </c>
      <c r="S45" s="11">
        <f t="shared" si="16"/>
        <v>6.6939609394797803E-2</v>
      </c>
      <c r="T45" s="11">
        <f t="shared" si="16"/>
        <v>5.7466927206939251E-2</v>
      </c>
      <c r="U45" s="11">
        <f t="shared" si="16"/>
        <v>0</v>
      </c>
      <c r="V45" s="11">
        <f t="shared" si="16"/>
        <v>0</v>
      </c>
      <c r="W45" s="11">
        <f t="shared" si="16"/>
        <v>0</v>
      </c>
      <c r="X45" s="11">
        <f t="shared" si="16"/>
        <v>0</v>
      </c>
      <c r="Y45" s="11">
        <f t="shared" si="16"/>
        <v>0</v>
      </c>
      <c r="Z45" s="11">
        <f t="shared" si="16"/>
        <v>0</v>
      </c>
      <c r="AA45" s="11">
        <f t="shared" si="16"/>
        <v>0</v>
      </c>
      <c r="AB45" s="11">
        <f t="shared" si="16"/>
        <v>0</v>
      </c>
      <c r="AC45" s="11">
        <f>AC44/$AK$44</f>
        <v>0</v>
      </c>
      <c r="AD45" s="11">
        <f>AD44/$AK$44</f>
        <v>0</v>
      </c>
      <c r="AE45" s="11">
        <f>AE44/$AK$44</f>
        <v>0</v>
      </c>
      <c r="AF45" s="11">
        <f t="shared" si="16"/>
        <v>0</v>
      </c>
      <c r="AG45" s="11">
        <f>AG44/$AK$44</f>
        <v>0</v>
      </c>
      <c r="AH45" s="11">
        <f>AH44/$AK$44</f>
        <v>0</v>
      </c>
      <c r="AI45" s="11">
        <f>AI44/$AK$44</f>
        <v>0</v>
      </c>
      <c r="AJ45" s="11">
        <f>AJ44/$AK$44</f>
        <v>0</v>
      </c>
      <c r="AK45" s="145">
        <f>SUM(B45:AJ45)</f>
        <v>1</v>
      </c>
      <c r="AL45" s="131"/>
      <c r="AM45" s="131"/>
      <c r="AN45" s="131"/>
      <c r="AO45" s="131"/>
      <c r="AP45" s="131"/>
      <c r="AQ45" s="131"/>
      <c r="AR45" s="134"/>
    </row>
    <row r="46" spans="1:45" s="8" customFormat="1" ht="13.5" thickBot="1" x14ac:dyDescent="0.25">
      <c r="A46" s="117" t="s">
        <v>53</v>
      </c>
      <c r="B46" s="138">
        <f t="shared" ref="B46:AF46" si="17">B45*$AM$44</f>
        <v>16.775371218470898</v>
      </c>
      <c r="C46" s="138">
        <f t="shared" si="17"/>
        <v>2779.9964324796201</v>
      </c>
      <c r="D46" s="138">
        <f t="shared" si="17"/>
        <v>471.53987172561239</v>
      </c>
      <c r="E46" s="138">
        <f t="shared" si="17"/>
        <v>1048.7109748263813</v>
      </c>
      <c r="F46" s="138">
        <f t="shared" si="17"/>
        <v>1628.8183944489354</v>
      </c>
      <c r="G46" s="138">
        <f t="shared" si="17"/>
        <v>4916.2696614134838</v>
      </c>
      <c r="H46" s="138">
        <f t="shared" si="17"/>
        <v>502.54150635877352</v>
      </c>
      <c r="I46" s="138">
        <f t="shared" si="17"/>
        <v>4210.2692806550049</v>
      </c>
      <c r="J46" s="138">
        <f t="shared" si="17"/>
        <v>707.32299696241978</v>
      </c>
      <c r="K46" s="138">
        <f t="shared" si="17"/>
        <v>10539.545395873978</v>
      </c>
      <c r="L46" s="138">
        <f t="shared" si="17"/>
        <v>651.85526580879809</v>
      </c>
      <c r="M46" s="138">
        <f t="shared" si="17"/>
        <v>215.79288354718082</v>
      </c>
      <c r="N46" s="138">
        <f t="shared" si="17"/>
        <v>4380.3752544412073</v>
      </c>
      <c r="O46" s="138">
        <f t="shared" si="17"/>
        <v>3641.3495191726138</v>
      </c>
      <c r="P46" s="138">
        <f t="shared" si="17"/>
        <v>973.33204093495237</v>
      </c>
      <c r="Q46" s="138">
        <f t="shared" si="17"/>
        <v>172.50328748715415</v>
      </c>
      <c r="R46" s="138">
        <f t="shared" si="17"/>
        <v>573.67240401337835</v>
      </c>
      <c r="S46" s="138">
        <f t="shared" si="17"/>
        <v>2861.595672151414</v>
      </c>
      <c r="T46" s="138">
        <f t="shared" si="17"/>
        <v>2456.6487864806345</v>
      </c>
      <c r="U46" s="138">
        <f t="shared" si="17"/>
        <v>0</v>
      </c>
      <c r="V46" s="138">
        <f t="shared" si="17"/>
        <v>0</v>
      </c>
      <c r="W46" s="138">
        <f t="shared" si="17"/>
        <v>0</v>
      </c>
      <c r="X46" s="138">
        <f t="shared" si="17"/>
        <v>0</v>
      </c>
      <c r="Y46" s="138">
        <f t="shared" si="17"/>
        <v>0</v>
      </c>
      <c r="Z46" s="138">
        <f t="shared" si="17"/>
        <v>0</v>
      </c>
      <c r="AA46" s="138">
        <f t="shared" si="17"/>
        <v>0</v>
      </c>
      <c r="AB46" s="138">
        <f t="shared" si="17"/>
        <v>0</v>
      </c>
      <c r="AC46" s="138">
        <f>AC45*$AM$44</f>
        <v>0</v>
      </c>
      <c r="AD46" s="138">
        <f>AD45*$AM$44</f>
        <v>0</v>
      </c>
      <c r="AE46" s="138">
        <f>AE45*$AM$44</f>
        <v>0</v>
      </c>
      <c r="AF46" s="138">
        <f t="shared" si="17"/>
        <v>0</v>
      </c>
      <c r="AG46" s="138">
        <f>AG45*$AM$44</f>
        <v>0</v>
      </c>
      <c r="AH46" s="138">
        <f>AH45*$AM$44</f>
        <v>0</v>
      </c>
      <c r="AI46" s="138">
        <f>AI45*$AM$44</f>
        <v>0</v>
      </c>
      <c r="AJ46" s="138">
        <f>AJ45*$AM$44</f>
        <v>0</v>
      </c>
      <c r="AK46" s="146">
        <f>SUM(B46:AJ46)</f>
        <v>42748.915000000008</v>
      </c>
      <c r="AL46" s="139"/>
      <c r="AM46" s="139"/>
      <c r="AN46" s="139"/>
      <c r="AO46" s="139"/>
      <c r="AP46" s="139"/>
      <c r="AQ46" s="139"/>
      <c r="AR46" s="140"/>
    </row>
    <row r="47" spans="1:45" s="6" customFormat="1" ht="13.5" thickBot="1" x14ac:dyDescent="0.25">
      <c r="A47" s="471" t="s">
        <v>31</v>
      </c>
      <c r="B47" s="472"/>
      <c r="C47" s="472"/>
      <c r="D47" s="472"/>
      <c r="E47" s="472"/>
      <c r="F47" s="472"/>
      <c r="G47" s="472"/>
      <c r="H47" s="472"/>
      <c r="I47" s="472"/>
      <c r="J47" s="472"/>
      <c r="K47" s="472"/>
      <c r="L47" s="472"/>
      <c r="M47" s="472"/>
      <c r="N47" s="472"/>
      <c r="O47" s="472"/>
      <c r="P47" s="472"/>
      <c r="Q47" s="472"/>
      <c r="R47" s="472"/>
      <c r="S47" s="472"/>
      <c r="T47" s="472"/>
      <c r="U47" s="472"/>
      <c r="V47" s="472"/>
      <c r="W47" s="472"/>
      <c r="X47" s="472"/>
      <c r="Y47" s="472"/>
      <c r="Z47" s="472"/>
      <c r="AA47" s="472"/>
      <c r="AB47" s="472"/>
      <c r="AC47" s="472"/>
      <c r="AD47" s="472"/>
      <c r="AE47" s="472"/>
      <c r="AF47" s="472"/>
      <c r="AG47" s="472"/>
      <c r="AH47" s="472"/>
      <c r="AI47" s="472"/>
      <c r="AJ47" s="472"/>
      <c r="AK47" s="472"/>
      <c r="AL47" s="472"/>
      <c r="AM47" s="472"/>
      <c r="AN47" s="472"/>
      <c r="AO47" s="472"/>
      <c r="AP47" s="472"/>
      <c r="AQ47" s="472"/>
      <c r="AR47" s="473"/>
    </row>
    <row r="48" spans="1:45" s="8" customFormat="1" x14ac:dyDescent="0.2">
      <c r="A48" s="221" t="s">
        <v>21</v>
      </c>
      <c r="B48" s="222">
        <f>SUM(B25:B41)</f>
        <v>22.026681272561163</v>
      </c>
      <c r="C48" s="222">
        <f t="shared" ref="C48:AO48" si="18">SUM(C25:C41)</f>
        <v>3001.9097352641634</v>
      </c>
      <c r="D48" s="222">
        <f t="shared" si="18"/>
        <v>459.48873742630133</v>
      </c>
      <c r="E48" s="222">
        <f t="shared" si="18"/>
        <v>1365.9885720523785</v>
      </c>
      <c r="F48" s="222">
        <f t="shared" si="18"/>
        <v>893.67518150758929</v>
      </c>
      <c r="G48" s="222">
        <f t="shared" si="18"/>
        <v>5184.5237234218612</v>
      </c>
      <c r="H48" s="222">
        <f>SUM(H25:H41)</f>
        <v>467.31860138552452</v>
      </c>
      <c r="I48" s="222">
        <f t="shared" si="18"/>
        <v>4849.9696731743406</v>
      </c>
      <c r="J48" s="222">
        <f t="shared" si="18"/>
        <v>641.21663491929496</v>
      </c>
      <c r="K48" s="222">
        <f t="shared" si="18"/>
        <v>11629.052005992769</v>
      </c>
      <c r="L48" s="222">
        <f t="shared" si="18"/>
        <v>545.49510540581161</v>
      </c>
      <c r="M48" s="222">
        <f t="shared" si="18"/>
        <v>176.22606078280862</v>
      </c>
      <c r="N48" s="222">
        <f t="shared" si="18"/>
        <v>4581.9086159464196</v>
      </c>
      <c r="O48" s="222">
        <f t="shared" si="18"/>
        <v>2454.3288307595308</v>
      </c>
      <c r="P48" s="222">
        <f t="shared" si="18"/>
        <v>859.51971498197281</v>
      </c>
      <c r="Q48" s="222">
        <f t="shared" si="18"/>
        <v>85.808435625541023</v>
      </c>
      <c r="R48" s="222">
        <f t="shared" si="18"/>
        <v>370.64096382565242</v>
      </c>
      <c r="S48" s="222">
        <f t="shared" si="18"/>
        <v>3499.0098070840386</v>
      </c>
      <c r="T48" s="222">
        <f t="shared" si="18"/>
        <v>2309.1536958018746</v>
      </c>
      <c r="U48" s="222">
        <f t="shared" si="18"/>
        <v>0</v>
      </c>
      <c r="V48" s="222">
        <f t="shared" ref="V48:AN48" si="19">SUM(V25:V41)</f>
        <v>0</v>
      </c>
      <c r="W48" s="222">
        <f>SUM(W25:W41)</f>
        <v>0</v>
      </c>
      <c r="X48" s="222">
        <f t="shared" si="19"/>
        <v>0</v>
      </c>
      <c r="Y48" s="222">
        <f t="shared" si="19"/>
        <v>0</v>
      </c>
      <c r="Z48" s="222">
        <f>SUM(Z25:Z41)</f>
        <v>0</v>
      </c>
      <c r="AA48" s="222">
        <f t="shared" si="19"/>
        <v>0</v>
      </c>
      <c r="AB48" s="222">
        <f t="shared" si="19"/>
        <v>0</v>
      </c>
      <c r="AC48" s="222">
        <f>SUM(AC25:AC41)</f>
        <v>0</v>
      </c>
      <c r="AD48" s="222">
        <f>SUM(AD25:AD41)</f>
        <v>0</v>
      </c>
      <c r="AE48" s="222">
        <f>SUM(AE25:AE41)</f>
        <v>0</v>
      </c>
      <c r="AF48" s="222">
        <f t="shared" si="19"/>
        <v>0</v>
      </c>
      <c r="AG48" s="222">
        <f>SUM(AG25:AG41)</f>
        <v>0</v>
      </c>
      <c r="AH48" s="222">
        <f>SUM(AH25:AH41)</f>
        <v>0</v>
      </c>
      <c r="AI48" s="222">
        <f>SUM(AI25:AI41)</f>
        <v>0</v>
      </c>
      <c r="AJ48" s="222">
        <f>SUM(AJ25:AJ41)</f>
        <v>0</v>
      </c>
      <c r="AK48" s="222">
        <f t="shared" si="19"/>
        <v>43397.260776630443</v>
      </c>
      <c r="AL48" s="222">
        <f t="shared" si="19"/>
        <v>43397.260776630435</v>
      </c>
      <c r="AM48" s="222">
        <f t="shared" si="19"/>
        <v>43397.260776630443</v>
      </c>
      <c r="AN48" s="222">
        <f t="shared" si="19"/>
        <v>43397.260776630435</v>
      </c>
      <c r="AO48" s="222">
        <f t="shared" si="18"/>
        <v>0</v>
      </c>
      <c r="AP48" s="223" t="e">
        <f>(AO48-AL48)/AO48</f>
        <v>#DIV/0!</v>
      </c>
      <c r="AQ48" s="223" t="e">
        <f>(AO48-AN48)/AO48</f>
        <v>#DIV/0!</v>
      </c>
      <c r="AR48" s="224"/>
    </row>
    <row r="49" spans="1:44" s="8" customFormat="1" x14ac:dyDescent="0.2">
      <c r="A49" s="120" t="s">
        <v>22</v>
      </c>
      <c r="B49" s="11">
        <f t="shared" ref="B49:AF49" si="20">B48/$AK$48</f>
        <v>5.0755925324260558E-4</v>
      </c>
      <c r="C49" s="11">
        <f t="shared" si="20"/>
        <v>6.9172792972239869E-2</v>
      </c>
      <c r="D49" s="11">
        <f t="shared" si="20"/>
        <v>1.0587966364774281E-2</v>
      </c>
      <c r="E49" s="11">
        <f t="shared" si="20"/>
        <v>3.1476377716170685E-2</v>
      </c>
      <c r="F49" s="11">
        <f t="shared" si="20"/>
        <v>2.0592893779803636E-2</v>
      </c>
      <c r="G49" s="11">
        <f t="shared" si="20"/>
        <v>0.11946661219257744</v>
      </c>
      <c r="H49" s="11">
        <f t="shared" si="20"/>
        <v>1.0768389364270129E-2</v>
      </c>
      <c r="I49" s="11">
        <f t="shared" si="20"/>
        <v>0.11175750695735304</v>
      </c>
      <c r="J49" s="11">
        <f t="shared" si="20"/>
        <v>1.4775509408754944E-2</v>
      </c>
      <c r="K49" s="11">
        <f t="shared" si="20"/>
        <v>0.26796742001410029</v>
      </c>
      <c r="L49" s="11">
        <f t="shared" si="20"/>
        <v>1.2569804997912734E-2</v>
      </c>
      <c r="M49" s="11">
        <f t="shared" si="20"/>
        <v>4.0607646111550637E-3</v>
      </c>
      <c r="N49" s="11">
        <f t="shared" si="20"/>
        <v>0.10558059504100754</v>
      </c>
      <c r="O49" s="11">
        <f t="shared" si="20"/>
        <v>5.655492505373045E-2</v>
      </c>
      <c r="P49" s="11">
        <f t="shared" si="20"/>
        <v>1.9805851788802918E-2</v>
      </c>
      <c r="Q49" s="11">
        <f t="shared" si="20"/>
        <v>1.9772776919539845E-3</v>
      </c>
      <c r="R49" s="11">
        <f t="shared" si="20"/>
        <v>8.5406534235737686E-3</v>
      </c>
      <c r="S49" s="11">
        <f t="shared" si="20"/>
        <v>8.0627434646019555E-2</v>
      </c>
      <c r="T49" s="11">
        <f t="shared" si="20"/>
        <v>5.3209664722556886E-2</v>
      </c>
      <c r="U49" s="11">
        <f t="shared" si="20"/>
        <v>0</v>
      </c>
      <c r="V49" s="11">
        <f t="shared" si="20"/>
        <v>0</v>
      </c>
      <c r="W49" s="11">
        <f t="shared" si="20"/>
        <v>0</v>
      </c>
      <c r="X49" s="11">
        <f t="shared" si="20"/>
        <v>0</v>
      </c>
      <c r="Y49" s="11">
        <f t="shared" si="20"/>
        <v>0</v>
      </c>
      <c r="Z49" s="11">
        <f t="shared" si="20"/>
        <v>0</v>
      </c>
      <c r="AA49" s="11">
        <f t="shared" si="20"/>
        <v>0</v>
      </c>
      <c r="AB49" s="11">
        <f t="shared" si="20"/>
        <v>0</v>
      </c>
      <c r="AC49" s="11">
        <f>AC48/$AK$48</f>
        <v>0</v>
      </c>
      <c r="AD49" s="11">
        <f>AD48/$AK$48</f>
        <v>0</v>
      </c>
      <c r="AE49" s="11">
        <f>AE48/$AK$48</f>
        <v>0</v>
      </c>
      <c r="AF49" s="11">
        <f t="shared" si="20"/>
        <v>0</v>
      </c>
      <c r="AG49" s="11">
        <f>AG48/$AK$48</f>
        <v>0</v>
      </c>
      <c r="AH49" s="11">
        <f>AH48/$AK$48</f>
        <v>0</v>
      </c>
      <c r="AI49" s="11">
        <f>AI48/$AK$48</f>
        <v>0</v>
      </c>
      <c r="AJ49" s="11">
        <f>AJ48/$AK$48</f>
        <v>0</v>
      </c>
      <c r="AK49" s="145">
        <f>SUM(B49:AJ49)</f>
        <v>0.99999999999999967</v>
      </c>
      <c r="AL49" s="131"/>
      <c r="AM49" s="131"/>
      <c r="AN49" s="131"/>
      <c r="AO49" s="131"/>
      <c r="AP49" s="131"/>
      <c r="AQ49" s="131"/>
      <c r="AR49" s="134"/>
    </row>
    <row r="50" spans="1:44" s="8" customFormat="1" ht="13.5" thickBot="1" x14ac:dyDescent="0.25">
      <c r="A50" s="114" t="s">
        <v>53</v>
      </c>
      <c r="B50" s="135">
        <f t="shared" ref="B50:AF50" si="21">B49*$AM$48</f>
        <v>22.026681272561166</v>
      </c>
      <c r="C50" s="135">
        <f t="shared" si="21"/>
        <v>3001.9097352641634</v>
      </c>
      <c r="D50" s="135">
        <f t="shared" si="21"/>
        <v>459.48873742630133</v>
      </c>
      <c r="E50" s="135">
        <f t="shared" si="21"/>
        <v>1365.9885720523787</v>
      </c>
      <c r="F50" s="135">
        <f t="shared" si="21"/>
        <v>893.6751815075894</v>
      </c>
      <c r="G50" s="135">
        <f t="shared" si="21"/>
        <v>5184.5237234218612</v>
      </c>
      <c r="H50" s="135">
        <f t="shared" si="21"/>
        <v>467.31860138552452</v>
      </c>
      <c r="I50" s="135">
        <f t="shared" si="21"/>
        <v>4849.9696731743406</v>
      </c>
      <c r="J50" s="135">
        <f t="shared" si="21"/>
        <v>641.21663491929496</v>
      </c>
      <c r="K50" s="135">
        <f t="shared" si="21"/>
        <v>11629.052005992769</v>
      </c>
      <c r="L50" s="135">
        <f t="shared" si="21"/>
        <v>545.49510540581161</v>
      </c>
      <c r="M50" s="135">
        <f t="shared" si="21"/>
        <v>176.22606078280862</v>
      </c>
      <c r="N50" s="135">
        <f t="shared" si="21"/>
        <v>4581.9086159464196</v>
      </c>
      <c r="O50" s="135">
        <f t="shared" si="21"/>
        <v>2454.3288307595308</v>
      </c>
      <c r="P50" s="135">
        <f t="shared" si="21"/>
        <v>859.51971498197281</v>
      </c>
      <c r="Q50" s="135">
        <f t="shared" si="21"/>
        <v>85.808435625541023</v>
      </c>
      <c r="R50" s="135">
        <f t="shared" si="21"/>
        <v>370.64096382565242</v>
      </c>
      <c r="S50" s="135">
        <f t="shared" si="21"/>
        <v>3499.009807084039</v>
      </c>
      <c r="T50" s="135">
        <f t="shared" si="21"/>
        <v>2309.1536958018746</v>
      </c>
      <c r="U50" s="135">
        <f t="shared" si="21"/>
        <v>0</v>
      </c>
      <c r="V50" s="135">
        <f t="shared" si="21"/>
        <v>0</v>
      </c>
      <c r="W50" s="135">
        <f t="shared" si="21"/>
        <v>0</v>
      </c>
      <c r="X50" s="135">
        <f t="shared" si="21"/>
        <v>0</v>
      </c>
      <c r="Y50" s="135">
        <f t="shared" si="21"/>
        <v>0</v>
      </c>
      <c r="Z50" s="135">
        <f t="shared" si="21"/>
        <v>0</v>
      </c>
      <c r="AA50" s="135">
        <f t="shared" si="21"/>
        <v>0</v>
      </c>
      <c r="AB50" s="135">
        <f t="shared" si="21"/>
        <v>0</v>
      </c>
      <c r="AC50" s="135">
        <f>AC49*$AM$48</f>
        <v>0</v>
      </c>
      <c r="AD50" s="135">
        <f>AD49*$AM$48</f>
        <v>0</v>
      </c>
      <c r="AE50" s="135">
        <f>AE49*$AM$48</f>
        <v>0</v>
      </c>
      <c r="AF50" s="135">
        <f t="shared" si="21"/>
        <v>0</v>
      </c>
      <c r="AG50" s="135">
        <f>AG49*$AM$48</f>
        <v>0</v>
      </c>
      <c r="AH50" s="135">
        <f>AH49*$AM$48</f>
        <v>0</v>
      </c>
      <c r="AI50" s="135">
        <f>AI49*$AM$48</f>
        <v>0</v>
      </c>
      <c r="AJ50" s="135">
        <f>AJ49*$AM$48</f>
        <v>0</v>
      </c>
      <c r="AK50" s="147">
        <f>SUM(B50:AJ50)</f>
        <v>43397.260776630435</v>
      </c>
      <c r="AL50" s="136"/>
      <c r="AM50" s="136"/>
      <c r="AN50" s="136"/>
      <c r="AO50" s="136"/>
      <c r="AP50" s="136"/>
      <c r="AQ50" s="136"/>
      <c r="AR50" s="137"/>
    </row>
  </sheetData>
  <mergeCells count="13">
    <mergeCell ref="A1:AR1"/>
    <mergeCell ref="A2:AR2"/>
    <mergeCell ref="A3:AR3"/>
    <mergeCell ref="A4:AR4"/>
    <mergeCell ref="A43:AR43"/>
    <mergeCell ref="A47:AR47"/>
    <mergeCell ref="A6:AR6"/>
    <mergeCell ref="A7:AR7"/>
    <mergeCell ref="AK9:AL9"/>
    <mergeCell ref="AM9:AN9"/>
    <mergeCell ref="AP9:AQ9"/>
    <mergeCell ref="AR9:AR10"/>
    <mergeCell ref="B10:AO10"/>
  </mergeCells>
  <phoneticPr fontId="2" type="noConversion"/>
  <printOptions horizontalCentered="1" verticalCentered="1"/>
  <pageMargins left="0.39370078740157483" right="0.39370078740157483" top="0.39370078740157483" bottom="0.39370078740157483" header="0" footer="0"/>
  <pageSetup scale="70" orientation="landscape" r:id="rId1"/>
  <headerFooter alignWithMargins="0">
    <oddFooter>&amp;LFSCI 7.5.9.A&amp;R&amp;F&amp;D&amp;P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2" r:id="rId4">
          <objectPr defaultSize="0" autoPict="0" r:id="rId5">
            <anchor moveWithCells="1">
              <from>
                <xdr:col>0</xdr:col>
                <xdr:colOff>485775</xdr:colOff>
                <xdr:row>0</xdr:row>
                <xdr:rowOff>104775</xdr:rowOff>
              </from>
              <to>
                <xdr:col>1</xdr:col>
                <xdr:colOff>523875</xdr:colOff>
                <xdr:row>5</xdr:row>
                <xdr:rowOff>85725</xdr:rowOff>
              </to>
            </anchor>
          </objectPr>
        </oleObject>
      </mc:Choice>
      <mc:Fallback>
        <oleObject progId="Word.Document.8" shapeId="1024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21" zoomScale="85" zoomScaleNormal="85" workbookViewId="0">
      <selection activeCell="E52" sqref="E52"/>
    </sheetView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275</v>
      </c>
      <c r="B3" s="255">
        <v>0.375</v>
      </c>
      <c r="C3" s="256">
        <v>2013</v>
      </c>
      <c r="D3" s="256">
        <v>9</v>
      </c>
      <c r="E3" s="256">
        <v>1</v>
      </c>
      <c r="F3" s="257">
        <v>828312</v>
      </c>
      <c r="G3" s="256">
        <v>0</v>
      </c>
      <c r="H3" s="257">
        <v>389795</v>
      </c>
      <c r="I3" s="256">
        <v>0</v>
      </c>
      <c r="J3" s="256">
        <v>0</v>
      </c>
      <c r="K3" s="256">
        <v>0</v>
      </c>
      <c r="L3" s="258">
        <v>326.95179999999999</v>
      </c>
      <c r="M3" s="257">
        <v>24.1</v>
      </c>
      <c r="N3" s="259">
        <v>0</v>
      </c>
      <c r="O3" s="260">
        <v>8593</v>
      </c>
      <c r="P3" s="261">
        <f>F4-F3</f>
        <v>8593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8593</v>
      </c>
      <c r="W3" s="266">
        <f>V3*35.31467</f>
        <v>303458.95931000001</v>
      </c>
      <c r="X3" s="265"/>
      <c r="Y3" s="267">
        <f>V3*R3/1000000</f>
        <v>74.857552884627765</v>
      </c>
      <c r="Z3" s="268">
        <f>S3*V3/1000000</f>
        <v>313.41360241735953</v>
      </c>
      <c r="AA3" s="269">
        <f>W3*T3/1000000</f>
        <v>297.05793585589333</v>
      </c>
      <c r="AE3" s="366" t="str">
        <f>RIGHT(F3,6)</f>
        <v>828312</v>
      </c>
      <c r="AF3" s="254"/>
      <c r="AG3" s="259"/>
      <c r="AH3" s="367"/>
      <c r="AI3" s="368">
        <f>IFERROR(AE3*1,0)</f>
        <v>828312</v>
      </c>
      <c r="AJ3" s="369">
        <f>(AI3-AH3)</f>
        <v>828312</v>
      </c>
      <c r="AL3" s="370">
        <f>AH4-AH3</f>
        <v>0</v>
      </c>
      <c r="AM3" s="371">
        <f>AI4-AI3</f>
        <v>8593</v>
      </c>
      <c r="AN3" s="372">
        <f>(AM3-AL3)</f>
        <v>8593</v>
      </c>
      <c r="AO3" s="373">
        <f>IFERROR(AN3/AM3,"")</f>
        <v>1</v>
      </c>
    </row>
    <row r="4" spans="1:41" x14ac:dyDescent="0.2">
      <c r="A4" s="270">
        <v>275</v>
      </c>
      <c r="B4" s="271">
        <v>0.375</v>
      </c>
      <c r="C4" s="272">
        <v>2013</v>
      </c>
      <c r="D4" s="272">
        <v>9</v>
      </c>
      <c r="E4" s="272">
        <v>2</v>
      </c>
      <c r="F4" s="273">
        <v>836905</v>
      </c>
      <c r="G4" s="272">
        <v>0</v>
      </c>
      <c r="H4" s="273">
        <v>390158</v>
      </c>
      <c r="I4" s="272">
        <v>0</v>
      </c>
      <c r="J4" s="272">
        <v>0</v>
      </c>
      <c r="K4" s="272">
        <v>0</v>
      </c>
      <c r="L4" s="274">
        <v>327.91910000000001</v>
      </c>
      <c r="M4" s="273">
        <v>24.3</v>
      </c>
      <c r="N4" s="275">
        <v>0</v>
      </c>
      <c r="O4" s="276">
        <v>8993</v>
      </c>
      <c r="P4" s="261">
        <f t="shared" ref="P4:P33" si="0">F5-F4</f>
        <v>8993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8993</v>
      </c>
      <c r="W4" s="280">
        <f>V4*35.31467</f>
        <v>317584.82731000002</v>
      </c>
      <c r="X4" s="265"/>
      <c r="Y4" s="281">
        <f>V4*R4/1000000</f>
        <v>78.648365545832064</v>
      </c>
      <c r="Z4" s="278">
        <f>S4*V4/1000000</f>
        <v>329.28497686728974</v>
      </c>
      <c r="AA4" s="279">
        <f>W4*T4/1000000</f>
        <v>312.10105363038559</v>
      </c>
      <c r="AE4" s="366" t="str">
        <f t="shared" ref="AE4:AE34" si="3">RIGHT(F4,6)</f>
        <v>836905</v>
      </c>
      <c r="AF4" s="270"/>
      <c r="AG4" s="374"/>
      <c r="AH4" s="375"/>
      <c r="AI4" s="376">
        <f t="shared" ref="AI4:AI34" si="4">IFERROR(AE4*1,0)</f>
        <v>836905</v>
      </c>
      <c r="AJ4" s="377">
        <f t="shared" ref="AJ4:AJ34" si="5">(AI4-AH4)</f>
        <v>836905</v>
      </c>
      <c r="AL4" s="370">
        <f t="shared" ref="AL4:AM33" si="6">AH5-AH4</f>
        <v>0</v>
      </c>
      <c r="AM4" s="378">
        <f t="shared" si="6"/>
        <v>8993</v>
      </c>
      <c r="AN4" s="379">
        <f t="shared" ref="AN4:AN33" si="7">(AM4-AL4)</f>
        <v>8993</v>
      </c>
      <c r="AO4" s="380">
        <f t="shared" ref="AO4:AO33" si="8">IFERROR(AN4/AM4,"")</f>
        <v>1</v>
      </c>
    </row>
    <row r="5" spans="1:41" x14ac:dyDescent="0.2">
      <c r="A5" s="270">
        <v>275</v>
      </c>
      <c r="B5" s="271">
        <v>0.375</v>
      </c>
      <c r="C5" s="272">
        <v>2013</v>
      </c>
      <c r="D5" s="272">
        <v>9</v>
      </c>
      <c r="E5" s="272">
        <v>3</v>
      </c>
      <c r="F5" s="273">
        <v>845898</v>
      </c>
      <c r="G5" s="272">
        <v>0</v>
      </c>
      <c r="H5" s="273">
        <v>390544</v>
      </c>
      <c r="I5" s="272">
        <v>0</v>
      </c>
      <c r="J5" s="272">
        <v>0</v>
      </c>
      <c r="K5" s="272">
        <v>0</v>
      </c>
      <c r="L5" s="274">
        <v>322.16090000000003</v>
      </c>
      <c r="M5" s="273">
        <v>23.8</v>
      </c>
      <c r="N5" s="275">
        <v>0</v>
      </c>
      <c r="O5" s="276">
        <v>7882</v>
      </c>
      <c r="P5" s="261">
        <f t="shared" si="0"/>
        <v>7882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7882</v>
      </c>
      <c r="W5" s="280">
        <f t="shared" ref="W5:W33" si="10">V5*35.31467</f>
        <v>278350.22894</v>
      </c>
      <c r="X5" s="265"/>
      <c r="Y5" s="281">
        <f t="shared" ref="Y5:Y33" si="11">V5*R5/1000000</f>
        <v>68.657504142341693</v>
      </c>
      <c r="Z5" s="278">
        <f t="shared" ref="Z5:Z33" si="12">S5*V5/1000000</f>
        <v>287.45523834315617</v>
      </c>
      <c r="AA5" s="279">
        <f t="shared" ref="AA5:AA33" si="13">W5*T5/1000000</f>
        <v>272.454223730438</v>
      </c>
      <c r="AE5" s="366" t="str">
        <f t="shared" si="3"/>
        <v>845898</v>
      </c>
      <c r="AF5" s="270"/>
      <c r="AG5" s="374"/>
      <c r="AH5" s="375"/>
      <c r="AI5" s="376">
        <f t="shared" si="4"/>
        <v>845898</v>
      </c>
      <c r="AJ5" s="377">
        <f t="shared" si="5"/>
        <v>845898</v>
      </c>
      <c r="AL5" s="370">
        <f t="shared" si="6"/>
        <v>0</v>
      </c>
      <c r="AM5" s="378">
        <f t="shared" si="6"/>
        <v>7882</v>
      </c>
      <c r="AN5" s="379">
        <f t="shared" si="7"/>
        <v>7882</v>
      </c>
      <c r="AO5" s="380">
        <f t="shared" si="8"/>
        <v>1</v>
      </c>
    </row>
    <row r="6" spans="1:41" x14ac:dyDescent="0.2">
      <c r="A6" s="270">
        <v>275</v>
      </c>
      <c r="B6" s="271">
        <v>0.375</v>
      </c>
      <c r="C6" s="272">
        <v>2013</v>
      </c>
      <c r="D6" s="272">
        <v>9</v>
      </c>
      <c r="E6" s="272">
        <v>4</v>
      </c>
      <c r="F6" s="273">
        <v>853780</v>
      </c>
      <c r="G6" s="272">
        <v>0</v>
      </c>
      <c r="H6" s="273">
        <v>390884</v>
      </c>
      <c r="I6" s="272">
        <v>0</v>
      </c>
      <c r="J6" s="272">
        <v>0</v>
      </c>
      <c r="K6" s="272">
        <v>0</v>
      </c>
      <c r="L6" s="274">
        <v>319.86559999999997</v>
      </c>
      <c r="M6" s="273">
        <v>23.6</v>
      </c>
      <c r="N6" s="275">
        <v>0</v>
      </c>
      <c r="O6" s="276">
        <v>9584</v>
      </c>
      <c r="P6" s="261">
        <f t="shared" si="0"/>
        <v>9584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9584</v>
      </c>
      <c r="W6" s="280">
        <f t="shared" si="10"/>
        <v>338455.79728</v>
      </c>
      <c r="X6" s="265"/>
      <c r="Y6" s="281">
        <f t="shared" si="11"/>
        <v>83.590721872155498</v>
      </c>
      <c r="Z6" s="278">
        <f t="shared" si="12"/>
        <v>349.97763433434062</v>
      </c>
      <c r="AA6" s="279">
        <f t="shared" si="13"/>
        <v>331.71385303387029</v>
      </c>
      <c r="AE6" s="366" t="str">
        <f t="shared" si="3"/>
        <v>853780</v>
      </c>
      <c r="AF6" s="270"/>
      <c r="AG6" s="374"/>
      <c r="AH6" s="375"/>
      <c r="AI6" s="376">
        <f t="shared" si="4"/>
        <v>853780</v>
      </c>
      <c r="AJ6" s="377">
        <f t="shared" si="5"/>
        <v>853780</v>
      </c>
      <c r="AL6" s="370">
        <f t="shared" si="6"/>
        <v>0</v>
      </c>
      <c r="AM6" s="378">
        <f t="shared" si="6"/>
        <v>9584</v>
      </c>
      <c r="AN6" s="379">
        <f t="shared" si="7"/>
        <v>9584</v>
      </c>
      <c r="AO6" s="380">
        <f t="shared" si="8"/>
        <v>1</v>
      </c>
    </row>
    <row r="7" spans="1:41" x14ac:dyDescent="0.2">
      <c r="A7" s="270">
        <v>275</v>
      </c>
      <c r="B7" s="271">
        <v>0.375</v>
      </c>
      <c r="C7" s="272">
        <v>2013</v>
      </c>
      <c r="D7" s="272">
        <v>9</v>
      </c>
      <c r="E7" s="272">
        <v>5</v>
      </c>
      <c r="F7" s="273">
        <v>863364</v>
      </c>
      <c r="G7" s="272">
        <v>0</v>
      </c>
      <c r="H7" s="273">
        <v>391301</v>
      </c>
      <c r="I7" s="272">
        <v>0</v>
      </c>
      <c r="J7" s="272">
        <v>0</v>
      </c>
      <c r="K7" s="272">
        <v>0</v>
      </c>
      <c r="L7" s="274">
        <v>318.92020000000002</v>
      </c>
      <c r="M7" s="273">
        <v>24</v>
      </c>
      <c r="N7" s="275">
        <v>0</v>
      </c>
      <c r="O7" s="276">
        <v>9144</v>
      </c>
      <c r="P7" s="261">
        <f t="shared" si="0"/>
        <v>9144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9144</v>
      </c>
      <c r="W7" s="280">
        <f t="shared" si="10"/>
        <v>322917.34247999999</v>
      </c>
      <c r="X7" s="265"/>
      <c r="Y7" s="281">
        <f t="shared" si="11"/>
        <v>79.965651225346733</v>
      </c>
      <c r="Z7" s="278">
        <f t="shared" si="12"/>
        <v>334.80018855028169</v>
      </c>
      <c r="AA7" s="279">
        <f t="shared" si="13"/>
        <v>317.32845086433264</v>
      </c>
      <c r="AE7" s="366" t="str">
        <f t="shared" si="3"/>
        <v>863364</v>
      </c>
      <c r="AF7" s="270"/>
      <c r="AG7" s="374"/>
      <c r="AH7" s="375"/>
      <c r="AI7" s="376">
        <f t="shared" si="4"/>
        <v>863364</v>
      </c>
      <c r="AJ7" s="377">
        <f t="shared" si="5"/>
        <v>863364</v>
      </c>
      <c r="AL7" s="370">
        <f t="shared" si="6"/>
        <v>0</v>
      </c>
      <c r="AM7" s="378">
        <f t="shared" si="6"/>
        <v>9144</v>
      </c>
      <c r="AN7" s="379">
        <f t="shared" si="7"/>
        <v>9144</v>
      </c>
      <c r="AO7" s="380">
        <f t="shared" si="8"/>
        <v>1</v>
      </c>
    </row>
    <row r="8" spans="1:41" x14ac:dyDescent="0.2">
      <c r="A8" s="270">
        <v>275</v>
      </c>
      <c r="B8" s="271">
        <v>0.375</v>
      </c>
      <c r="C8" s="272">
        <v>2013</v>
      </c>
      <c r="D8" s="272">
        <v>9</v>
      </c>
      <c r="E8" s="272">
        <v>6</v>
      </c>
      <c r="F8" s="273">
        <v>872508</v>
      </c>
      <c r="G8" s="272">
        <v>0</v>
      </c>
      <c r="H8" s="273">
        <v>391698</v>
      </c>
      <c r="I8" s="272">
        <v>0</v>
      </c>
      <c r="J8" s="272">
        <v>0</v>
      </c>
      <c r="K8" s="272">
        <v>0</v>
      </c>
      <c r="L8" s="274">
        <v>318.6318</v>
      </c>
      <c r="M8" s="273">
        <v>24</v>
      </c>
      <c r="N8" s="275">
        <v>0</v>
      </c>
      <c r="O8" s="276">
        <v>9405</v>
      </c>
      <c r="P8" s="261">
        <f t="shared" si="0"/>
        <v>9405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9405</v>
      </c>
      <c r="W8" s="280">
        <f t="shared" si="10"/>
        <v>332134.47135000001</v>
      </c>
      <c r="X8" s="265"/>
      <c r="Y8" s="281">
        <f t="shared" si="11"/>
        <v>81.930731145902186</v>
      </c>
      <c r="Z8" s="278">
        <f t="shared" si="12"/>
        <v>343.02758516166324</v>
      </c>
      <c r="AA8" s="279">
        <f t="shared" si="13"/>
        <v>325.1264961182531</v>
      </c>
      <c r="AE8" s="366" t="str">
        <f t="shared" si="3"/>
        <v>872508</v>
      </c>
      <c r="AF8" s="270"/>
      <c r="AG8" s="374"/>
      <c r="AH8" s="375"/>
      <c r="AI8" s="376">
        <f t="shared" si="4"/>
        <v>872508</v>
      </c>
      <c r="AJ8" s="377">
        <f t="shared" si="5"/>
        <v>872508</v>
      </c>
      <c r="AL8" s="370">
        <f t="shared" si="6"/>
        <v>0</v>
      </c>
      <c r="AM8" s="378">
        <f t="shared" si="6"/>
        <v>9405</v>
      </c>
      <c r="AN8" s="379">
        <f t="shared" si="7"/>
        <v>9405</v>
      </c>
      <c r="AO8" s="380">
        <f t="shared" si="8"/>
        <v>1</v>
      </c>
    </row>
    <row r="9" spans="1:41" x14ac:dyDescent="0.2">
      <c r="A9" s="270">
        <v>275</v>
      </c>
      <c r="B9" s="271">
        <v>0.375</v>
      </c>
      <c r="C9" s="272">
        <v>2013</v>
      </c>
      <c r="D9" s="272">
        <v>9</v>
      </c>
      <c r="E9" s="272">
        <v>7</v>
      </c>
      <c r="F9" s="273">
        <v>881913</v>
      </c>
      <c r="G9" s="272">
        <v>0</v>
      </c>
      <c r="H9" s="273">
        <v>392105</v>
      </c>
      <c r="I9" s="272">
        <v>0</v>
      </c>
      <c r="J9" s="272">
        <v>0</v>
      </c>
      <c r="K9" s="272">
        <v>0</v>
      </c>
      <c r="L9" s="274">
        <v>320.00299999999999</v>
      </c>
      <c r="M9" s="273">
        <v>23.9</v>
      </c>
      <c r="N9" s="275">
        <v>0</v>
      </c>
      <c r="O9" s="276">
        <v>8207</v>
      </c>
      <c r="P9" s="261">
        <f t="shared" si="0"/>
        <v>8207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8207</v>
      </c>
      <c r="W9" s="280">
        <f t="shared" si="10"/>
        <v>289827.49669</v>
      </c>
      <c r="X9" s="265"/>
      <c r="Y9" s="281">
        <f t="shared" si="11"/>
        <v>71.555020577473343</v>
      </c>
      <c r="Z9" s="278">
        <f t="shared" si="12"/>
        <v>299.58656015376533</v>
      </c>
      <c r="AA9" s="279">
        <f t="shared" si="13"/>
        <v>283.95246563336678</v>
      </c>
      <c r="AE9" s="366" t="str">
        <f t="shared" si="3"/>
        <v>881913</v>
      </c>
      <c r="AF9" s="270"/>
      <c r="AG9" s="374"/>
      <c r="AH9" s="375"/>
      <c r="AI9" s="376">
        <f t="shared" si="4"/>
        <v>881913</v>
      </c>
      <c r="AJ9" s="377">
        <f t="shared" si="5"/>
        <v>881913</v>
      </c>
      <c r="AL9" s="370">
        <f t="shared" si="6"/>
        <v>0</v>
      </c>
      <c r="AM9" s="378">
        <f t="shared" si="6"/>
        <v>8207</v>
      </c>
      <c r="AN9" s="379">
        <f t="shared" si="7"/>
        <v>8207</v>
      </c>
      <c r="AO9" s="380">
        <f t="shared" si="8"/>
        <v>1</v>
      </c>
    </row>
    <row r="10" spans="1:41" x14ac:dyDescent="0.2">
      <c r="A10" s="270">
        <v>275</v>
      </c>
      <c r="B10" s="271">
        <v>0.375</v>
      </c>
      <c r="C10" s="272">
        <v>2013</v>
      </c>
      <c r="D10" s="272">
        <v>9</v>
      </c>
      <c r="E10" s="272">
        <v>8</v>
      </c>
      <c r="F10" s="273">
        <v>890120</v>
      </c>
      <c r="G10" s="272">
        <v>0</v>
      </c>
      <c r="H10" s="273">
        <v>392451</v>
      </c>
      <c r="I10" s="272">
        <v>0</v>
      </c>
      <c r="J10" s="272">
        <v>0</v>
      </c>
      <c r="K10" s="272">
        <v>0</v>
      </c>
      <c r="L10" s="274">
        <v>327.74270000000001</v>
      </c>
      <c r="M10" s="273">
        <v>23.7</v>
      </c>
      <c r="N10" s="275">
        <v>0</v>
      </c>
      <c r="O10" s="276">
        <v>8255</v>
      </c>
      <c r="P10" s="261">
        <f t="shared" si="0"/>
        <v>8255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8255</v>
      </c>
      <c r="W10" s="280">
        <f t="shared" si="10"/>
        <v>291522.60084999999</v>
      </c>
      <c r="X10" s="265"/>
      <c r="Y10" s="281">
        <f t="shared" si="11"/>
        <v>72.367389705441838</v>
      </c>
      <c r="Z10" s="278">
        <f t="shared" si="12"/>
        <v>302.98778721874385</v>
      </c>
      <c r="AA10" s="279">
        <f t="shared" si="13"/>
        <v>287.17619773531379</v>
      </c>
      <c r="AE10" s="366" t="str">
        <f t="shared" si="3"/>
        <v>890120</v>
      </c>
      <c r="AF10" s="270"/>
      <c r="AG10" s="374"/>
      <c r="AH10" s="375"/>
      <c r="AI10" s="376">
        <f t="shared" si="4"/>
        <v>890120</v>
      </c>
      <c r="AJ10" s="377">
        <f t="shared" si="5"/>
        <v>890120</v>
      </c>
      <c r="AL10" s="370">
        <f t="shared" si="6"/>
        <v>0</v>
      </c>
      <c r="AM10" s="378">
        <f t="shared" si="6"/>
        <v>8255</v>
      </c>
      <c r="AN10" s="379">
        <f t="shared" si="7"/>
        <v>8255</v>
      </c>
      <c r="AO10" s="380">
        <f t="shared" si="8"/>
        <v>1</v>
      </c>
    </row>
    <row r="11" spans="1:41" x14ac:dyDescent="0.2">
      <c r="A11" s="270">
        <v>275</v>
      </c>
      <c r="B11" s="271">
        <v>0.375</v>
      </c>
      <c r="C11" s="272">
        <v>2013</v>
      </c>
      <c r="D11" s="272">
        <v>9</v>
      </c>
      <c r="E11" s="272">
        <v>9</v>
      </c>
      <c r="F11" s="273">
        <v>898375</v>
      </c>
      <c r="G11" s="272">
        <v>0</v>
      </c>
      <c r="H11" s="273">
        <v>392798</v>
      </c>
      <c r="I11" s="272">
        <v>0</v>
      </c>
      <c r="J11" s="272">
        <v>0</v>
      </c>
      <c r="K11" s="272">
        <v>0</v>
      </c>
      <c r="L11" s="274">
        <v>328.06310000000002</v>
      </c>
      <c r="M11" s="273">
        <v>23.7</v>
      </c>
      <c r="N11" s="275">
        <v>0</v>
      </c>
      <c r="O11" s="276">
        <v>8725</v>
      </c>
      <c r="P11" s="261">
        <f t="shared" si="0"/>
        <v>8725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8725</v>
      </c>
      <c r="W11" s="283">
        <f t="shared" si="10"/>
        <v>308120.49575</v>
      </c>
      <c r="Y11" s="281">
        <f t="shared" si="11"/>
        <v>76.202951091580942</v>
      </c>
      <c r="Z11" s="278">
        <f t="shared" si="12"/>
        <v>319.04651563023106</v>
      </c>
      <c r="AA11" s="279">
        <f t="shared" si="13"/>
        <v>302.39689229864132</v>
      </c>
      <c r="AE11" s="366" t="str">
        <f t="shared" si="3"/>
        <v>898375</v>
      </c>
      <c r="AF11" s="270"/>
      <c r="AG11" s="374"/>
      <c r="AH11" s="375"/>
      <c r="AI11" s="376">
        <f t="shared" si="4"/>
        <v>898375</v>
      </c>
      <c r="AJ11" s="377">
        <f t="shared" si="5"/>
        <v>898375</v>
      </c>
      <c r="AL11" s="370">
        <f t="shared" si="6"/>
        <v>0</v>
      </c>
      <c r="AM11" s="378">
        <f t="shared" si="6"/>
        <v>8725</v>
      </c>
      <c r="AN11" s="379">
        <f t="shared" si="7"/>
        <v>8725</v>
      </c>
      <c r="AO11" s="380">
        <f t="shared" si="8"/>
        <v>1</v>
      </c>
    </row>
    <row r="12" spans="1:41" x14ac:dyDescent="0.2">
      <c r="A12" s="270">
        <v>275</v>
      </c>
      <c r="B12" s="271">
        <v>0.375</v>
      </c>
      <c r="C12" s="272">
        <v>2013</v>
      </c>
      <c r="D12" s="272">
        <v>9</v>
      </c>
      <c r="E12" s="272">
        <v>10</v>
      </c>
      <c r="F12" s="273">
        <v>907100</v>
      </c>
      <c r="G12" s="272">
        <v>0</v>
      </c>
      <c r="H12" s="273">
        <v>393176</v>
      </c>
      <c r="I12" s="272">
        <v>0</v>
      </c>
      <c r="J12" s="272">
        <v>0</v>
      </c>
      <c r="K12" s="272">
        <v>0</v>
      </c>
      <c r="L12" s="274">
        <v>319.63060000000002</v>
      </c>
      <c r="M12" s="273">
        <v>23.5</v>
      </c>
      <c r="N12" s="275">
        <v>0</v>
      </c>
      <c r="O12" s="276">
        <v>7607</v>
      </c>
      <c r="P12" s="261">
        <f t="shared" si="0"/>
        <v>7607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7607</v>
      </c>
      <c r="W12" s="283">
        <f t="shared" si="10"/>
        <v>268638.69468999997</v>
      </c>
      <c r="Y12" s="281">
        <f t="shared" si="11"/>
        <v>66.537455493854679</v>
      </c>
      <c r="Z12" s="278">
        <f t="shared" si="12"/>
        <v>278.57901866167072</v>
      </c>
      <c r="AA12" s="279">
        <f t="shared" si="13"/>
        <v>264.04121460623838</v>
      </c>
      <c r="AE12" s="366" t="str">
        <f t="shared" si="3"/>
        <v>907100</v>
      </c>
      <c r="AF12" s="270"/>
      <c r="AG12" s="374"/>
      <c r="AH12" s="375"/>
      <c r="AI12" s="376">
        <f t="shared" si="4"/>
        <v>907100</v>
      </c>
      <c r="AJ12" s="377">
        <f t="shared" si="5"/>
        <v>907100</v>
      </c>
      <c r="AL12" s="370">
        <f t="shared" si="6"/>
        <v>0</v>
      </c>
      <c r="AM12" s="378">
        <f t="shared" si="6"/>
        <v>7607</v>
      </c>
      <c r="AN12" s="379">
        <f t="shared" si="7"/>
        <v>7607</v>
      </c>
      <c r="AO12" s="380">
        <f t="shared" si="8"/>
        <v>1</v>
      </c>
    </row>
    <row r="13" spans="1:41" x14ac:dyDescent="0.2">
      <c r="A13" s="270">
        <v>275</v>
      </c>
      <c r="B13" s="271">
        <v>0.375</v>
      </c>
      <c r="C13" s="272">
        <v>2013</v>
      </c>
      <c r="D13" s="272">
        <v>9</v>
      </c>
      <c r="E13" s="272">
        <v>11</v>
      </c>
      <c r="F13" s="273">
        <v>914707</v>
      </c>
      <c r="G13" s="272">
        <v>0</v>
      </c>
      <c r="H13" s="273">
        <v>393505</v>
      </c>
      <c r="I13" s="272">
        <v>0</v>
      </c>
      <c r="J13" s="272">
        <v>0</v>
      </c>
      <c r="K13" s="272">
        <v>0</v>
      </c>
      <c r="L13" s="274">
        <v>319.54480000000001</v>
      </c>
      <c r="M13" s="273">
        <v>23.4</v>
      </c>
      <c r="N13" s="275">
        <v>0</v>
      </c>
      <c r="O13" s="276">
        <v>8839</v>
      </c>
      <c r="P13" s="261">
        <f t="shared" si="0"/>
        <v>8839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8839</v>
      </c>
      <c r="W13" s="283">
        <f t="shared" si="10"/>
        <v>312146.36813000002</v>
      </c>
      <c r="Y13" s="281">
        <f t="shared" si="11"/>
        <v>77.226495307319382</v>
      </c>
      <c r="Z13" s="278">
        <f t="shared" si="12"/>
        <v>323.3318905526848</v>
      </c>
      <c r="AA13" s="279">
        <f t="shared" si="13"/>
        <v>306.45863250077048</v>
      </c>
      <c r="AE13" s="366" t="str">
        <f t="shared" si="3"/>
        <v>914707</v>
      </c>
      <c r="AF13" s="270"/>
      <c r="AG13" s="374"/>
      <c r="AH13" s="375"/>
      <c r="AI13" s="376">
        <f t="shared" si="4"/>
        <v>914707</v>
      </c>
      <c r="AJ13" s="377">
        <f t="shared" si="5"/>
        <v>914707</v>
      </c>
      <c r="AL13" s="370">
        <f t="shared" si="6"/>
        <v>0</v>
      </c>
      <c r="AM13" s="378">
        <f t="shared" si="6"/>
        <v>8839</v>
      </c>
      <c r="AN13" s="379">
        <f t="shared" si="7"/>
        <v>8839</v>
      </c>
      <c r="AO13" s="380">
        <f t="shared" si="8"/>
        <v>1</v>
      </c>
    </row>
    <row r="14" spans="1:41" x14ac:dyDescent="0.2">
      <c r="A14" s="270">
        <v>275</v>
      </c>
      <c r="B14" s="271">
        <v>0.375</v>
      </c>
      <c r="C14" s="272">
        <v>2013</v>
      </c>
      <c r="D14" s="272">
        <v>9</v>
      </c>
      <c r="E14" s="272">
        <v>12</v>
      </c>
      <c r="F14" s="273">
        <v>923546</v>
      </c>
      <c r="G14" s="272">
        <v>0</v>
      </c>
      <c r="H14" s="273">
        <v>393888</v>
      </c>
      <c r="I14" s="272">
        <v>0</v>
      </c>
      <c r="J14" s="272">
        <v>0</v>
      </c>
      <c r="K14" s="272">
        <v>0</v>
      </c>
      <c r="L14" s="274">
        <v>318.62180000000001</v>
      </c>
      <c r="M14" s="273">
        <v>23.4</v>
      </c>
      <c r="N14" s="275">
        <v>0</v>
      </c>
      <c r="O14" s="276">
        <v>8244</v>
      </c>
      <c r="P14" s="261">
        <f t="shared" si="0"/>
        <v>8244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8244</v>
      </c>
      <c r="W14" s="283">
        <f t="shared" si="10"/>
        <v>291134.13948000001</v>
      </c>
      <c r="Y14" s="281">
        <f t="shared" si="11"/>
        <v>72.437172701614642</v>
      </c>
      <c r="Z14" s="278">
        <f t="shared" si="12"/>
        <v>303.27995466712019</v>
      </c>
      <c r="AA14" s="279">
        <f t="shared" si="13"/>
        <v>287.45311825972487</v>
      </c>
      <c r="AE14" s="366" t="str">
        <f t="shared" si="3"/>
        <v>923546</v>
      </c>
      <c r="AF14" s="270"/>
      <c r="AG14" s="374"/>
      <c r="AH14" s="375"/>
      <c r="AI14" s="376">
        <f t="shared" si="4"/>
        <v>923546</v>
      </c>
      <c r="AJ14" s="377">
        <f t="shared" si="5"/>
        <v>923546</v>
      </c>
      <c r="AL14" s="370">
        <f t="shared" si="6"/>
        <v>0</v>
      </c>
      <c r="AM14" s="378">
        <f t="shared" si="6"/>
        <v>8244</v>
      </c>
      <c r="AN14" s="379">
        <f t="shared" si="7"/>
        <v>8244</v>
      </c>
      <c r="AO14" s="380">
        <f t="shared" si="8"/>
        <v>1</v>
      </c>
    </row>
    <row r="15" spans="1:41" x14ac:dyDescent="0.2">
      <c r="A15" s="270">
        <v>275</v>
      </c>
      <c r="B15" s="271">
        <v>0.375</v>
      </c>
      <c r="C15" s="272">
        <v>2013</v>
      </c>
      <c r="D15" s="272">
        <v>9</v>
      </c>
      <c r="E15" s="272">
        <v>13</v>
      </c>
      <c r="F15" s="273">
        <v>931790</v>
      </c>
      <c r="G15" s="272">
        <v>0</v>
      </c>
      <c r="H15" s="273">
        <v>394243</v>
      </c>
      <c r="I15" s="272">
        <v>0</v>
      </c>
      <c r="J15" s="272">
        <v>0</v>
      </c>
      <c r="K15" s="272">
        <v>0</v>
      </c>
      <c r="L15" s="274">
        <v>320.77710000000002</v>
      </c>
      <c r="M15" s="273">
        <v>23.2</v>
      </c>
      <c r="N15" s="275">
        <v>0</v>
      </c>
      <c r="O15" s="276">
        <v>8485</v>
      </c>
      <c r="P15" s="261">
        <f t="shared" si="0"/>
        <v>8485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8485</v>
      </c>
      <c r="W15" s="283">
        <f t="shared" si="10"/>
        <v>299644.97495</v>
      </c>
      <c r="Y15" s="281">
        <f t="shared" si="11"/>
        <v>74.432934403434402</v>
      </c>
      <c r="Z15" s="278">
        <f t="shared" si="12"/>
        <v>311.63580976029914</v>
      </c>
      <c r="AA15" s="279">
        <f t="shared" si="13"/>
        <v>295.37291831672837</v>
      </c>
      <c r="AE15" s="366" t="str">
        <f t="shared" si="3"/>
        <v>931790</v>
      </c>
      <c r="AF15" s="270"/>
      <c r="AG15" s="374"/>
      <c r="AH15" s="375"/>
      <c r="AI15" s="376">
        <f t="shared" si="4"/>
        <v>931790</v>
      </c>
      <c r="AJ15" s="377">
        <f t="shared" si="5"/>
        <v>931790</v>
      </c>
      <c r="AL15" s="370">
        <f t="shared" si="6"/>
        <v>0</v>
      </c>
      <c r="AM15" s="378">
        <f t="shared" si="6"/>
        <v>8485</v>
      </c>
      <c r="AN15" s="379">
        <f t="shared" si="7"/>
        <v>8485</v>
      </c>
      <c r="AO15" s="380">
        <f t="shared" si="8"/>
        <v>1</v>
      </c>
    </row>
    <row r="16" spans="1:41" x14ac:dyDescent="0.2">
      <c r="A16" s="270">
        <v>275</v>
      </c>
      <c r="B16" s="271">
        <v>0.375</v>
      </c>
      <c r="C16" s="272">
        <v>2013</v>
      </c>
      <c r="D16" s="272">
        <v>9</v>
      </c>
      <c r="E16" s="272">
        <v>14</v>
      </c>
      <c r="F16" s="273">
        <v>940275</v>
      </c>
      <c r="G16" s="272">
        <v>0</v>
      </c>
      <c r="H16" s="273">
        <v>394607</v>
      </c>
      <c r="I16" s="272">
        <v>0</v>
      </c>
      <c r="J16" s="272">
        <v>0</v>
      </c>
      <c r="K16" s="272">
        <v>0</v>
      </c>
      <c r="L16" s="274">
        <v>321.91359999999997</v>
      </c>
      <c r="M16" s="273">
        <v>23</v>
      </c>
      <c r="N16" s="275">
        <v>0</v>
      </c>
      <c r="O16" s="276">
        <v>7828</v>
      </c>
      <c r="P16" s="261">
        <f t="shared" si="0"/>
        <v>7828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7828</v>
      </c>
      <c r="W16" s="283">
        <f t="shared" si="10"/>
        <v>276443.23676</v>
      </c>
      <c r="Y16" s="281">
        <f t="shared" si="11"/>
        <v>67.824709114980607</v>
      </c>
      <c r="Z16" s="278">
        <f t="shared" si="12"/>
        <v>283.96849212260082</v>
      </c>
      <c r="AA16" s="279">
        <f t="shared" si="13"/>
        <v>269.14943533854097</v>
      </c>
      <c r="AE16" s="366" t="str">
        <f t="shared" si="3"/>
        <v>940275</v>
      </c>
      <c r="AF16" s="270"/>
      <c r="AG16" s="374"/>
      <c r="AH16" s="375"/>
      <c r="AI16" s="376">
        <f t="shared" si="4"/>
        <v>940275</v>
      </c>
      <c r="AJ16" s="377">
        <f t="shared" si="5"/>
        <v>940275</v>
      </c>
      <c r="AL16" s="370">
        <f t="shared" si="6"/>
        <v>0</v>
      </c>
      <c r="AM16" s="378">
        <f t="shared" si="6"/>
        <v>7828</v>
      </c>
      <c r="AN16" s="379">
        <f t="shared" si="7"/>
        <v>7828</v>
      </c>
      <c r="AO16" s="380">
        <f t="shared" si="8"/>
        <v>1</v>
      </c>
    </row>
    <row r="17" spans="1:41" x14ac:dyDescent="0.2">
      <c r="A17" s="270">
        <v>275</v>
      </c>
      <c r="B17" s="271">
        <v>0.375</v>
      </c>
      <c r="C17" s="272">
        <v>2013</v>
      </c>
      <c r="D17" s="272">
        <v>9</v>
      </c>
      <c r="E17" s="272">
        <v>15</v>
      </c>
      <c r="F17" s="273">
        <v>948103</v>
      </c>
      <c r="G17" s="272">
        <v>0</v>
      </c>
      <c r="H17" s="273">
        <v>394935</v>
      </c>
      <c r="I17" s="272">
        <v>0</v>
      </c>
      <c r="J17" s="272">
        <v>0</v>
      </c>
      <c r="K17" s="272">
        <v>0</v>
      </c>
      <c r="L17" s="274">
        <v>329.35820000000001</v>
      </c>
      <c r="M17" s="273">
        <v>23</v>
      </c>
      <c r="N17" s="275">
        <v>0</v>
      </c>
      <c r="O17" s="276">
        <v>6897</v>
      </c>
      <c r="P17" s="261">
        <f t="shared" si="0"/>
        <v>6897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6897</v>
      </c>
      <c r="W17" s="283">
        <f t="shared" si="10"/>
        <v>243565.27898999999</v>
      </c>
      <c r="Y17" s="281">
        <f t="shared" si="11"/>
        <v>60.839009314865791</v>
      </c>
      <c r="Z17" s="278">
        <f t="shared" si="12"/>
        <v>254.72076419948013</v>
      </c>
      <c r="AA17" s="279">
        <f t="shared" si="13"/>
        <v>241.42801668183819</v>
      </c>
      <c r="AE17" s="366" t="str">
        <f t="shared" si="3"/>
        <v>948103</v>
      </c>
      <c r="AF17" s="270"/>
      <c r="AG17" s="374"/>
      <c r="AH17" s="375"/>
      <c r="AI17" s="376">
        <f t="shared" si="4"/>
        <v>948103</v>
      </c>
      <c r="AJ17" s="377">
        <f t="shared" si="5"/>
        <v>948103</v>
      </c>
      <c r="AL17" s="370">
        <f t="shared" si="6"/>
        <v>0</v>
      </c>
      <c r="AM17" s="378">
        <f t="shared" si="6"/>
        <v>6897</v>
      </c>
      <c r="AN17" s="379">
        <f t="shared" si="7"/>
        <v>6897</v>
      </c>
      <c r="AO17" s="380">
        <f t="shared" si="8"/>
        <v>1</v>
      </c>
    </row>
    <row r="18" spans="1:41" x14ac:dyDescent="0.2">
      <c r="A18" s="270">
        <v>275</v>
      </c>
      <c r="B18" s="271">
        <v>0.375</v>
      </c>
      <c r="C18" s="272">
        <v>2013</v>
      </c>
      <c r="D18" s="272">
        <v>9</v>
      </c>
      <c r="E18" s="272">
        <v>16</v>
      </c>
      <c r="F18" s="273">
        <v>955000</v>
      </c>
      <c r="G18" s="272">
        <v>0</v>
      </c>
      <c r="H18" s="273">
        <v>395221</v>
      </c>
      <c r="I18" s="272">
        <v>0</v>
      </c>
      <c r="J18" s="272">
        <v>0</v>
      </c>
      <c r="K18" s="272">
        <v>0</v>
      </c>
      <c r="L18" s="274">
        <v>331.10980000000001</v>
      </c>
      <c r="M18" s="273">
        <v>22.8</v>
      </c>
      <c r="N18" s="275">
        <v>0</v>
      </c>
      <c r="O18" s="276">
        <v>7494</v>
      </c>
      <c r="P18" s="261">
        <f t="shared" si="0"/>
        <v>7494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7494</v>
      </c>
      <c r="W18" s="283">
        <f t="shared" si="10"/>
        <v>264648.13698000001</v>
      </c>
      <c r="Y18" s="281">
        <f t="shared" si="11"/>
        <v>66.105195854082098</v>
      </c>
      <c r="Z18" s="278">
        <f t="shared" si="12"/>
        <v>276.76923400187093</v>
      </c>
      <c r="AA18" s="279">
        <f t="shared" si="13"/>
        <v>262.3258745851378</v>
      </c>
      <c r="AE18" s="366" t="str">
        <f t="shared" si="3"/>
        <v>955000</v>
      </c>
      <c r="AF18" s="270"/>
      <c r="AG18" s="374"/>
      <c r="AH18" s="375"/>
      <c r="AI18" s="376">
        <f t="shared" si="4"/>
        <v>955000</v>
      </c>
      <c r="AJ18" s="377">
        <f t="shared" si="5"/>
        <v>955000</v>
      </c>
      <c r="AL18" s="370">
        <f t="shared" si="6"/>
        <v>0</v>
      </c>
      <c r="AM18" s="378">
        <f t="shared" si="6"/>
        <v>7494</v>
      </c>
      <c r="AN18" s="379">
        <f t="shared" si="7"/>
        <v>7494</v>
      </c>
      <c r="AO18" s="380">
        <f t="shared" si="8"/>
        <v>1</v>
      </c>
    </row>
    <row r="19" spans="1:41" x14ac:dyDescent="0.2">
      <c r="A19" s="270">
        <v>275</v>
      </c>
      <c r="B19" s="271">
        <v>0.375</v>
      </c>
      <c r="C19" s="272">
        <v>2013</v>
      </c>
      <c r="D19" s="272">
        <v>9</v>
      </c>
      <c r="E19" s="272">
        <v>17</v>
      </c>
      <c r="F19" s="273">
        <v>962494</v>
      </c>
      <c r="G19" s="272">
        <v>0</v>
      </c>
      <c r="H19" s="273">
        <v>395534</v>
      </c>
      <c r="I19" s="272">
        <v>0</v>
      </c>
      <c r="J19" s="272">
        <v>0</v>
      </c>
      <c r="K19" s="272">
        <v>0</v>
      </c>
      <c r="L19" s="274">
        <v>329.79160000000002</v>
      </c>
      <c r="M19" s="273">
        <v>23.1</v>
      </c>
      <c r="N19" s="275">
        <v>0</v>
      </c>
      <c r="O19" s="276">
        <v>8050</v>
      </c>
      <c r="P19" s="261">
        <f t="shared" si="0"/>
        <v>8050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8050</v>
      </c>
      <c r="W19" s="283">
        <f t="shared" si="10"/>
        <v>284283.09350000002</v>
      </c>
      <c r="Y19" s="281">
        <f t="shared" si="11"/>
        <v>71.009717991107678</v>
      </c>
      <c r="Z19" s="278">
        <f t="shared" si="12"/>
        <v>297.30348728516958</v>
      </c>
      <c r="AA19" s="279">
        <f t="shared" si="13"/>
        <v>281.78853621702154</v>
      </c>
      <c r="AE19" s="366" t="str">
        <f t="shared" si="3"/>
        <v>962494</v>
      </c>
      <c r="AF19" s="270"/>
      <c r="AG19" s="374"/>
      <c r="AH19" s="375"/>
      <c r="AI19" s="376">
        <f t="shared" si="4"/>
        <v>962494</v>
      </c>
      <c r="AJ19" s="377">
        <f t="shared" si="5"/>
        <v>962494</v>
      </c>
      <c r="AL19" s="370">
        <f t="shared" si="6"/>
        <v>0</v>
      </c>
      <c r="AM19" s="378">
        <f t="shared" si="6"/>
        <v>8050</v>
      </c>
      <c r="AN19" s="379">
        <f t="shared" si="7"/>
        <v>8050</v>
      </c>
      <c r="AO19" s="380">
        <f t="shared" si="8"/>
        <v>1</v>
      </c>
    </row>
    <row r="20" spans="1:41" x14ac:dyDescent="0.2">
      <c r="A20" s="270">
        <v>275</v>
      </c>
      <c r="B20" s="271">
        <v>0.375</v>
      </c>
      <c r="C20" s="272">
        <v>2013</v>
      </c>
      <c r="D20" s="272">
        <v>9</v>
      </c>
      <c r="E20" s="272">
        <v>18</v>
      </c>
      <c r="F20" s="273">
        <v>970544</v>
      </c>
      <c r="G20" s="272">
        <v>0</v>
      </c>
      <c r="H20" s="273">
        <v>395879</v>
      </c>
      <c r="I20" s="272">
        <v>0</v>
      </c>
      <c r="J20" s="272">
        <v>0</v>
      </c>
      <c r="K20" s="272">
        <v>0</v>
      </c>
      <c r="L20" s="274">
        <v>321.96089999999998</v>
      </c>
      <c r="M20" s="273">
        <v>22.7</v>
      </c>
      <c r="N20" s="275">
        <v>0</v>
      </c>
      <c r="O20" s="276">
        <v>4216</v>
      </c>
      <c r="P20" s="261">
        <f t="shared" si="0"/>
        <v>4216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4216</v>
      </c>
      <c r="W20" s="283">
        <f t="shared" si="10"/>
        <v>148886.64872</v>
      </c>
      <c r="Y20" s="281">
        <f t="shared" si="11"/>
        <v>37.189685844783845</v>
      </c>
      <c r="Z20" s="278">
        <f t="shared" si="12"/>
        <v>155.70577669494102</v>
      </c>
      <c r="AA20" s="279">
        <f t="shared" si="13"/>
        <v>147.58018244608232</v>
      </c>
      <c r="AE20" s="366" t="str">
        <f t="shared" si="3"/>
        <v>970544</v>
      </c>
      <c r="AF20" s="270"/>
      <c r="AG20" s="374"/>
      <c r="AH20" s="375"/>
      <c r="AI20" s="376">
        <f t="shared" si="4"/>
        <v>970544</v>
      </c>
      <c r="AJ20" s="377">
        <f t="shared" si="5"/>
        <v>970544</v>
      </c>
      <c r="AL20" s="370">
        <f t="shared" si="6"/>
        <v>0</v>
      </c>
      <c r="AM20" s="378">
        <f t="shared" si="6"/>
        <v>4216</v>
      </c>
      <c r="AN20" s="379">
        <f t="shared" si="7"/>
        <v>4216</v>
      </c>
      <c r="AO20" s="380">
        <f t="shared" si="8"/>
        <v>1</v>
      </c>
    </row>
    <row r="21" spans="1:41" x14ac:dyDescent="0.2">
      <c r="A21" s="270">
        <v>275</v>
      </c>
      <c r="B21" s="271">
        <v>0.375</v>
      </c>
      <c r="C21" s="272">
        <v>2013</v>
      </c>
      <c r="D21" s="272">
        <v>9</v>
      </c>
      <c r="E21" s="272">
        <v>19</v>
      </c>
      <c r="F21" s="273">
        <v>974760</v>
      </c>
      <c r="G21" s="272">
        <v>0</v>
      </c>
      <c r="H21" s="273">
        <v>396059</v>
      </c>
      <c r="I21" s="272">
        <v>0</v>
      </c>
      <c r="J21" s="272">
        <v>0</v>
      </c>
      <c r="K21" s="272">
        <v>0</v>
      </c>
      <c r="L21" s="274">
        <v>321.63130000000001</v>
      </c>
      <c r="M21" s="273">
        <v>21.3</v>
      </c>
      <c r="N21" s="275">
        <v>0</v>
      </c>
      <c r="O21" s="276">
        <v>7672</v>
      </c>
      <c r="P21" s="261">
        <f t="shared" si="0"/>
        <v>7672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7672</v>
      </c>
      <c r="W21" s="283">
        <f t="shared" si="10"/>
        <v>270934.14824000001</v>
      </c>
      <c r="Y21" s="281">
        <f t="shared" si="11"/>
        <v>67.675348624568699</v>
      </c>
      <c r="Z21" s="278">
        <f t="shared" si="12"/>
        <v>283.34314962134425</v>
      </c>
      <c r="AA21" s="279">
        <f t="shared" si="13"/>
        <v>268.55672669030923</v>
      </c>
      <c r="AE21" s="366" t="str">
        <f t="shared" si="3"/>
        <v>974760</v>
      </c>
      <c r="AF21" s="270"/>
      <c r="AG21" s="374"/>
      <c r="AH21" s="375"/>
      <c r="AI21" s="376">
        <f t="shared" si="4"/>
        <v>974760</v>
      </c>
      <c r="AJ21" s="377">
        <f t="shared" si="5"/>
        <v>974760</v>
      </c>
      <c r="AL21" s="370">
        <f t="shared" si="6"/>
        <v>0</v>
      </c>
      <c r="AM21" s="378">
        <f t="shared" si="6"/>
        <v>7672</v>
      </c>
      <c r="AN21" s="379">
        <f t="shared" si="7"/>
        <v>7672</v>
      </c>
      <c r="AO21" s="380">
        <f t="shared" si="8"/>
        <v>1</v>
      </c>
    </row>
    <row r="22" spans="1:41" x14ac:dyDescent="0.2">
      <c r="A22" s="270">
        <v>275</v>
      </c>
      <c r="B22" s="271">
        <v>0.375</v>
      </c>
      <c r="C22" s="272">
        <v>2013</v>
      </c>
      <c r="D22" s="272">
        <v>9</v>
      </c>
      <c r="E22" s="272">
        <v>20</v>
      </c>
      <c r="F22" s="273">
        <v>982432</v>
      </c>
      <c r="G22" s="272">
        <v>0</v>
      </c>
      <c r="H22" s="273">
        <v>396390</v>
      </c>
      <c r="I22" s="272">
        <v>0</v>
      </c>
      <c r="J22" s="272">
        <v>0</v>
      </c>
      <c r="K22" s="272">
        <v>0</v>
      </c>
      <c r="L22" s="274">
        <v>320.5521</v>
      </c>
      <c r="M22" s="273">
        <v>23.3</v>
      </c>
      <c r="N22" s="275">
        <v>0</v>
      </c>
      <c r="O22" s="276">
        <v>8212</v>
      </c>
      <c r="P22" s="261">
        <f t="shared" si="0"/>
        <v>8212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8212</v>
      </c>
      <c r="W22" s="283">
        <f t="shared" si="10"/>
        <v>290004.07004000002</v>
      </c>
      <c r="Y22" s="281">
        <f t="shared" si="11"/>
        <v>72.438733433910087</v>
      </c>
      <c r="Z22" s="278">
        <f t="shared" si="12"/>
        <v>303.28648914109482</v>
      </c>
      <c r="AA22" s="279">
        <f t="shared" si="13"/>
        <v>287.45931172846969</v>
      </c>
      <c r="AE22" s="366" t="str">
        <f t="shared" si="3"/>
        <v>982432</v>
      </c>
      <c r="AF22" s="270"/>
      <c r="AG22" s="374"/>
      <c r="AH22" s="375"/>
      <c r="AI22" s="376">
        <f t="shared" si="4"/>
        <v>982432</v>
      </c>
      <c r="AJ22" s="377">
        <f t="shared" si="5"/>
        <v>982432</v>
      </c>
      <c r="AL22" s="370">
        <f t="shared" si="6"/>
        <v>0</v>
      </c>
      <c r="AM22" s="378">
        <f t="shared" si="6"/>
        <v>8212</v>
      </c>
      <c r="AN22" s="379">
        <f t="shared" si="7"/>
        <v>8212</v>
      </c>
      <c r="AO22" s="380">
        <f t="shared" si="8"/>
        <v>1</v>
      </c>
    </row>
    <row r="23" spans="1:41" x14ac:dyDescent="0.2">
      <c r="A23" s="270">
        <v>275</v>
      </c>
      <c r="B23" s="271">
        <v>0.375</v>
      </c>
      <c r="C23" s="272">
        <v>2013</v>
      </c>
      <c r="D23" s="272">
        <v>9</v>
      </c>
      <c r="E23" s="272">
        <v>21</v>
      </c>
      <c r="F23" s="273">
        <v>990644</v>
      </c>
      <c r="G23" s="272">
        <v>0</v>
      </c>
      <c r="H23" s="273">
        <v>396741</v>
      </c>
      <c r="I23" s="272">
        <v>0</v>
      </c>
      <c r="J23" s="272">
        <v>0</v>
      </c>
      <c r="K23" s="272">
        <v>0</v>
      </c>
      <c r="L23" s="274">
        <v>322.21800000000002</v>
      </c>
      <c r="M23" s="273">
        <v>23.1</v>
      </c>
      <c r="N23" s="275">
        <v>0</v>
      </c>
      <c r="O23" s="276">
        <v>8003</v>
      </c>
      <c r="P23" s="261">
        <f t="shared" si="0"/>
        <v>8003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8003</v>
      </c>
      <c r="W23" s="283">
        <f t="shared" si="10"/>
        <v>282623.30401000002</v>
      </c>
      <c r="Y23" s="281">
        <f t="shared" si="11"/>
        <v>70.595127091035366</v>
      </c>
      <c r="Z23" s="278">
        <f t="shared" si="12"/>
        <v>295.5676781047469</v>
      </c>
      <c r="AA23" s="279">
        <f t="shared" si="13"/>
        <v>280.14331122295948</v>
      </c>
      <c r="AE23" s="366" t="str">
        <f t="shared" si="3"/>
        <v>990644</v>
      </c>
      <c r="AF23" s="270"/>
      <c r="AG23" s="374"/>
      <c r="AH23" s="375"/>
      <c r="AI23" s="376">
        <f t="shared" si="4"/>
        <v>990644</v>
      </c>
      <c r="AJ23" s="377">
        <f t="shared" si="5"/>
        <v>990644</v>
      </c>
      <c r="AL23" s="370">
        <f t="shared" si="6"/>
        <v>0</v>
      </c>
      <c r="AM23" s="378">
        <f t="shared" si="6"/>
        <v>8003</v>
      </c>
      <c r="AN23" s="379">
        <f t="shared" si="7"/>
        <v>8003</v>
      </c>
      <c r="AO23" s="380">
        <f t="shared" si="8"/>
        <v>1</v>
      </c>
    </row>
    <row r="24" spans="1:41" x14ac:dyDescent="0.2">
      <c r="A24" s="270">
        <v>275</v>
      </c>
      <c r="B24" s="271">
        <v>0.375</v>
      </c>
      <c r="C24" s="272">
        <v>2013</v>
      </c>
      <c r="D24" s="272">
        <v>9</v>
      </c>
      <c r="E24" s="272">
        <v>22</v>
      </c>
      <c r="F24" s="273">
        <v>998647</v>
      </c>
      <c r="G24" s="272">
        <v>0</v>
      </c>
      <c r="H24" s="273">
        <v>397078</v>
      </c>
      <c r="I24" s="272">
        <v>0</v>
      </c>
      <c r="J24" s="272">
        <v>0</v>
      </c>
      <c r="K24" s="272">
        <v>0</v>
      </c>
      <c r="L24" s="274">
        <v>326.67219999999998</v>
      </c>
      <c r="M24" s="273">
        <v>22.9</v>
      </c>
      <c r="N24" s="275">
        <v>0</v>
      </c>
      <c r="O24" s="276">
        <v>8181</v>
      </c>
      <c r="P24" s="261">
        <f t="shared" si="0"/>
        <v>-991819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8181</v>
      </c>
      <c r="W24" s="283">
        <f t="shared" si="10"/>
        <v>288909.31527000002</v>
      </c>
      <c r="Y24" s="281">
        <f t="shared" si="11"/>
        <v>72.165279861521981</v>
      </c>
      <c r="Z24" s="278">
        <f t="shared" si="12"/>
        <v>302.14159372422023</v>
      </c>
      <c r="AA24" s="279">
        <f t="shared" si="13"/>
        <v>286.37416332813086</v>
      </c>
      <c r="AE24" s="366" t="str">
        <f t="shared" si="3"/>
        <v>998647</v>
      </c>
      <c r="AF24" s="270"/>
      <c r="AG24" s="374"/>
      <c r="AH24" s="375"/>
      <c r="AI24" s="376">
        <f t="shared" si="4"/>
        <v>998647</v>
      </c>
      <c r="AJ24" s="377">
        <f t="shared" si="5"/>
        <v>998647</v>
      </c>
      <c r="AL24" s="370">
        <f t="shared" si="6"/>
        <v>0</v>
      </c>
      <c r="AM24" s="378">
        <f t="shared" si="6"/>
        <v>-991819</v>
      </c>
      <c r="AN24" s="379">
        <f t="shared" si="7"/>
        <v>-991819</v>
      </c>
      <c r="AO24" s="380">
        <f t="shared" si="8"/>
        <v>1</v>
      </c>
    </row>
    <row r="25" spans="1:41" x14ac:dyDescent="0.2">
      <c r="A25" s="270">
        <v>275</v>
      </c>
      <c r="B25" s="271">
        <v>0.375</v>
      </c>
      <c r="C25" s="272">
        <v>2013</v>
      </c>
      <c r="D25" s="272">
        <v>9</v>
      </c>
      <c r="E25" s="272">
        <v>23</v>
      </c>
      <c r="F25" s="273">
        <v>6828</v>
      </c>
      <c r="G25" s="272">
        <v>0</v>
      </c>
      <c r="H25" s="273">
        <v>397424</v>
      </c>
      <c r="I25" s="272">
        <v>0</v>
      </c>
      <c r="J25" s="272">
        <v>0</v>
      </c>
      <c r="K25" s="272">
        <v>0</v>
      </c>
      <c r="L25" s="274">
        <v>326.38920000000002</v>
      </c>
      <c r="M25" s="273">
        <v>23</v>
      </c>
      <c r="N25" s="275">
        <v>0</v>
      </c>
      <c r="O25" s="276">
        <v>8581</v>
      </c>
      <c r="P25" s="261">
        <f t="shared" si="0"/>
        <v>8581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8581</v>
      </c>
      <c r="W25" s="283">
        <f t="shared" si="10"/>
        <v>303035.18326999998</v>
      </c>
      <c r="Y25" s="281">
        <f t="shared" si="11"/>
        <v>75.693713053626695</v>
      </c>
      <c r="Z25" s="278">
        <f t="shared" si="12"/>
        <v>316.91443781292429</v>
      </c>
      <c r="AA25" s="279">
        <f t="shared" si="13"/>
        <v>300.37607817121261</v>
      </c>
      <c r="AE25" s="366" t="str">
        <f t="shared" si="3"/>
        <v>6828</v>
      </c>
      <c r="AF25" s="270"/>
      <c r="AG25" s="374"/>
      <c r="AH25" s="375"/>
      <c r="AI25" s="376">
        <f t="shared" si="4"/>
        <v>6828</v>
      </c>
      <c r="AJ25" s="377">
        <f t="shared" si="5"/>
        <v>6828</v>
      </c>
      <c r="AL25" s="370">
        <f t="shared" si="6"/>
        <v>0</v>
      </c>
      <c r="AM25" s="378">
        <f t="shared" si="6"/>
        <v>8581</v>
      </c>
      <c r="AN25" s="379">
        <f t="shared" si="7"/>
        <v>8581</v>
      </c>
      <c r="AO25" s="380">
        <f t="shared" si="8"/>
        <v>1</v>
      </c>
    </row>
    <row r="26" spans="1:41" x14ac:dyDescent="0.2">
      <c r="A26" s="270">
        <v>275</v>
      </c>
      <c r="B26" s="271">
        <v>0.375</v>
      </c>
      <c r="C26" s="272">
        <v>2013</v>
      </c>
      <c r="D26" s="272">
        <v>9</v>
      </c>
      <c r="E26" s="272">
        <v>24</v>
      </c>
      <c r="F26" s="273">
        <v>15409</v>
      </c>
      <c r="G26" s="272">
        <v>0</v>
      </c>
      <c r="H26" s="273">
        <v>397792</v>
      </c>
      <c r="I26" s="272">
        <v>0</v>
      </c>
      <c r="J26" s="272">
        <v>0</v>
      </c>
      <c r="K26" s="272">
        <v>0</v>
      </c>
      <c r="L26" s="274">
        <v>321.2328</v>
      </c>
      <c r="M26" s="273">
        <v>23</v>
      </c>
      <c r="N26" s="275">
        <v>0</v>
      </c>
      <c r="O26" s="276">
        <v>8085</v>
      </c>
      <c r="P26" s="261">
        <f t="shared" si="0"/>
        <v>8085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8085</v>
      </c>
      <c r="W26" s="283">
        <f t="shared" si="10"/>
        <v>285519.10694999999</v>
      </c>
      <c r="Y26" s="281">
        <f t="shared" si="11"/>
        <v>71.318455895416847</v>
      </c>
      <c r="Z26" s="278">
        <f t="shared" si="12"/>
        <v>298.59611114293125</v>
      </c>
      <c r="AA26" s="279">
        <f t="shared" si="13"/>
        <v>283.01370376579121</v>
      </c>
      <c r="AE26" s="366" t="str">
        <f t="shared" si="3"/>
        <v>15409</v>
      </c>
      <c r="AF26" s="270"/>
      <c r="AG26" s="374"/>
      <c r="AH26" s="375"/>
      <c r="AI26" s="376">
        <f t="shared" si="4"/>
        <v>15409</v>
      </c>
      <c r="AJ26" s="377">
        <f t="shared" si="5"/>
        <v>15409</v>
      </c>
      <c r="AL26" s="370">
        <f t="shared" si="6"/>
        <v>0</v>
      </c>
      <c r="AM26" s="378">
        <f t="shared" si="6"/>
        <v>8085</v>
      </c>
      <c r="AN26" s="379">
        <f t="shared" si="7"/>
        <v>8085</v>
      </c>
      <c r="AO26" s="380">
        <f t="shared" si="8"/>
        <v>1</v>
      </c>
    </row>
    <row r="27" spans="1:41" x14ac:dyDescent="0.2">
      <c r="A27" s="270">
        <v>275</v>
      </c>
      <c r="B27" s="271">
        <v>0.375</v>
      </c>
      <c r="C27" s="272">
        <v>2013</v>
      </c>
      <c r="D27" s="272">
        <v>9</v>
      </c>
      <c r="E27" s="272">
        <v>25</v>
      </c>
      <c r="F27" s="273">
        <v>23494</v>
      </c>
      <c r="G27" s="272">
        <v>0</v>
      </c>
      <c r="H27" s="273">
        <v>398139</v>
      </c>
      <c r="I27" s="272">
        <v>0</v>
      </c>
      <c r="J27" s="272">
        <v>0</v>
      </c>
      <c r="K27" s="272">
        <v>0</v>
      </c>
      <c r="L27" s="274">
        <v>320.55149999999998</v>
      </c>
      <c r="M27" s="273">
        <v>22.8</v>
      </c>
      <c r="N27" s="275">
        <v>0</v>
      </c>
      <c r="O27" s="276">
        <v>8150</v>
      </c>
      <c r="P27" s="261">
        <f t="shared" si="0"/>
        <v>8150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8150</v>
      </c>
      <c r="W27" s="283">
        <f t="shared" si="10"/>
        <v>287814.56050000002</v>
      </c>
      <c r="Y27" s="281">
        <f t="shared" si="11"/>
        <v>71.89182628913386</v>
      </c>
      <c r="Z27" s="278">
        <f t="shared" si="12"/>
        <v>300.99669830734564</v>
      </c>
      <c r="AA27" s="279">
        <f t="shared" si="13"/>
        <v>285.28901492779204</v>
      </c>
      <c r="AE27" s="366" t="str">
        <f t="shared" si="3"/>
        <v>23494</v>
      </c>
      <c r="AF27" s="270"/>
      <c r="AG27" s="374"/>
      <c r="AH27" s="375"/>
      <c r="AI27" s="376">
        <f t="shared" si="4"/>
        <v>23494</v>
      </c>
      <c r="AJ27" s="377">
        <f t="shared" si="5"/>
        <v>23494</v>
      </c>
      <c r="AL27" s="370">
        <f t="shared" si="6"/>
        <v>0</v>
      </c>
      <c r="AM27" s="378">
        <f t="shared" si="6"/>
        <v>8150</v>
      </c>
      <c r="AN27" s="379">
        <f t="shared" si="7"/>
        <v>8150</v>
      </c>
      <c r="AO27" s="380">
        <f t="shared" si="8"/>
        <v>1</v>
      </c>
    </row>
    <row r="28" spans="1:41" x14ac:dyDescent="0.2">
      <c r="A28" s="270">
        <v>275</v>
      </c>
      <c r="B28" s="271">
        <v>0.375</v>
      </c>
      <c r="C28" s="272">
        <v>2013</v>
      </c>
      <c r="D28" s="272">
        <v>9</v>
      </c>
      <c r="E28" s="272">
        <v>26</v>
      </c>
      <c r="F28" s="273">
        <v>31644</v>
      </c>
      <c r="G28" s="272">
        <v>0</v>
      </c>
      <c r="H28" s="273">
        <v>398489</v>
      </c>
      <c r="I28" s="272">
        <v>0</v>
      </c>
      <c r="J28" s="272">
        <v>0</v>
      </c>
      <c r="K28" s="272">
        <v>0</v>
      </c>
      <c r="L28" s="274">
        <v>321.54689999999999</v>
      </c>
      <c r="M28" s="273">
        <v>22.8</v>
      </c>
      <c r="N28" s="275">
        <v>0</v>
      </c>
      <c r="O28" s="276">
        <v>7515</v>
      </c>
      <c r="P28" s="261">
        <f t="shared" si="0"/>
        <v>7515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7515</v>
      </c>
      <c r="W28" s="283">
        <f t="shared" si="10"/>
        <v>265389.74504999997</v>
      </c>
      <c r="Y28" s="281">
        <f t="shared" si="11"/>
        <v>66.290438596667599</v>
      </c>
      <c r="Z28" s="278">
        <f t="shared" si="12"/>
        <v>277.54480831652791</v>
      </c>
      <c r="AA28" s="279">
        <f t="shared" si="13"/>
        <v>263.06097511439958</v>
      </c>
      <c r="AE28" s="366" t="str">
        <f t="shared" si="3"/>
        <v>31644</v>
      </c>
      <c r="AF28" s="270"/>
      <c r="AG28" s="374"/>
      <c r="AH28" s="375"/>
      <c r="AI28" s="376">
        <f t="shared" si="4"/>
        <v>31644</v>
      </c>
      <c r="AJ28" s="377">
        <f t="shared" si="5"/>
        <v>31644</v>
      </c>
      <c r="AL28" s="370">
        <f t="shared" si="6"/>
        <v>0</v>
      </c>
      <c r="AM28" s="378">
        <f t="shared" si="6"/>
        <v>7515</v>
      </c>
      <c r="AN28" s="379">
        <f t="shared" si="7"/>
        <v>7515</v>
      </c>
      <c r="AO28" s="380">
        <f t="shared" si="8"/>
        <v>1</v>
      </c>
    </row>
    <row r="29" spans="1:41" x14ac:dyDescent="0.2">
      <c r="A29" s="270">
        <v>275</v>
      </c>
      <c r="B29" s="271">
        <v>0.375</v>
      </c>
      <c r="C29" s="272">
        <v>2013</v>
      </c>
      <c r="D29" s="272">
        <v>9</v>
      </c>
      <c r="E29" s="272">
        <v>27</v>
      </c>
      <c r="F29" s="273">
        <v>39159</v>
      </c>
      <c r="G29" s="272">
        <v>0</v>
      </c>
      <c r="H29" s="273">
        <v>398810</v>
      </c>
      <c r="I29" s="272">
        <v>0</v>
      </c>
      <c r="J29" s="272">
        <v>0</v>
      </c>
      <c r="K29" s="272">
        <v>0</v>
      </c>
      <c r="L29" s="274">
        <v>321.61189999999999</v>
      </c>
      <c r="M29" s="273">
        <v>22.6</v>
      </c>
      <c r="N29" s="275">
        <v>0</v>
      </c>
      <c r="O29" s="276">
        <v>8129</v>
      </c>
      <c r="P29" s="261">
        <f t="shared" si="0"/>
        <v>8129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8129</v>
      </c>
      <c r="W29" s="283">
        <f t="shared" si="10"/>
        <v>287072.95243</v>
      </c>
      <c r="Y29" s="281">
        <f t="shared" si="11"/>
        <v>71.706583546548359</v>
      </c>
      <c r="Z29" s="278">
        <f t="shared" si="12"/>
        <v>300.22112399268866</v>
      </c>
      <c r="AA29" s="279">
        <f t="shared" si="13"/>
        <v>284.5539143985302</v>
      </c>
      <c r="AE29" s="366" t="str">
        <f t="shared" si="3"/>
        <v>39159</v>
      </c>
      <c r="AF29" s="270"/>
      <c r="AG29" s="374"/>
      <c r="AH29" s="375"/>
      <c r="AI29" s="376">
        <f t="shared" si="4"/>
        <v>39159</v>
      </c>
      <c r="AJ29" s="377">
        <f t="shared" si="5"/>
        <v>39159</v>
      </c>
      <c r="AL29" s="370">
        <f t="shared" si="6"/>
        <v>0</v>
      </c>
      <c r="AM29" s="378">
        <f t="shared" si="6"/>
        <v>8129</v>
      </c>
      <c r="AN29" s="379">
        <f t="shared" si="7"/>
        <v>8129</v>
      </c>
      <c r="AO29" s="380">
        <f t="shared" si="8"/>
        <v>1</v>
      </c>
    </row>
    <row r="30" spans="1:41" x14ac:dyDescent="0.2">
      <c r="A30" s="270">
        <v>275</v>
      </c>
      <c r="B30" s="271">
        <v>0.375</v>
      </c>
      <c r="C30" s="272">
        <v>2013</v>
      </c>
      <c r="D30" s="272">
        <v>9</v>
      </c>
      <c r="E30" s="272">
        <v>28</v>
      </c>
      <c r="F30" s="273">
        <v>47288</v>
      </c>
      <c r="G30" s="272">
        <v>0</v>
      </c>
      <c r="H30" s="273">
        <v>399157</v>
      </c>
      <c r="I30" s="272">
        <v>0</v>
      </c>
      <c r="J30" s="272">
        <v>0</v>
      </c>
      <c r="K30" s="272">
        <v>0</v>
      </c>
      <c r="L30" s="274">
        <v>322.96140000000003</v>
      </c>
      <c r="M30" s="273">
        <v>23.1</v>
      </c>
      <c r="N30" s="275">
        <v>0</v>
      </c>
      <c r="O30" s="276">
        <v>8443</v>
      </c>
      <c r="P30" s="261">
        <f t="shared" si="0"/>
        <v>8443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8443</v>
      </c>
      <c r="W30" s="283">
        <f t="shared" si="10"/>
        <v>298161.75880999997</v>
      </c>
      <c r="Y30" s="281">
        <f t="shared" si="11"/>
        <v>74.476403602350558</v>
      </c>
      <c r="Z30" s="278">
        <f t="shared" si="12"/>
        <v>311.81780660232141</v>
      </c>
      <c r="AA30" s="279">
        <f t="shared" si="13"/>
        <v>295.54541755034933</v>
      </c>
      <c r="AE30" s="366" t="str">
        <f t="shared" si="3"/>
        <v>47288</v>
      </c>
      <c r="AF30" s="270"/>
      <c r="AG30" s="374"/>
      <c r="AH30" s="375"/>
      <c r="AI30" s="376">
        <f t="shared" si="4"/>
        <v>47288</v>
      </c>
      <c r="AJ30" s="377">
        <f t="shared" si="5"/>
        <v>47288</v>
      </c>
      <c r="AL30" s="370">
        <f t="shared" si="6"/>
        <v>0</v>
      </c>
      <c r="AM30" s="378">
        <f t="shared" si="6"/>
        <v>8443</v>
      </c>
      <c r="AN30" s="379">
        <f t="shared" si="7"/>
        <v>8443</v>
      </c>
      <c r="AO30" s="380">
        <f t="shared" si="8"/>
        <v>1</v>
      </c>
    </row>
    <row r="31" spans="1:41" x14ac:dyDescent="0.2">
      <c r="A31" s="270">
        <v>275</v>
      </c>
      <c r="B31" s="271">
        <v>0.375</v>
      </c>
      <c r="C31" s="272">
        <v>2013</v>
      </c>
      <c r="D31" s="272">
        <v>9</v>
      </c>
      <c r="E31" s="272">
        <v>29</v>
      </c>
      <c r="F31" s="273">
        <v>55731</v>
      </c>
      <c r="G31" s="272">
        <v>0</v>
      </c>
      <c r="H31" s="273">
        <v>399514</v>
      </c>
      <c r="I31" s="272">
        <v>0</v>
      </c>
      <c r="J31" s="272">
        <v>0</v>
      </c>
      <c r="K31" s="272">
        <v>0</v>
      </c>
      <c r="L31" s="274">
        <v>326.75130000000001</v>
      </c>
      <c r="M31" s="273">
        <v>23</v>
      </c>
      <c r="N31" s="275">
        <v>0</v>
      </c>
      <c r="O31" s="276">
        <v>8622</v>
      </c>
      <c r="P31" s="261">
        <f t="shared" si="0"/>
        <v>8622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8622</v>
      </c>
      <c r="W31" s="283">
        <f t="shared" si="10"/>
        <v>304483.08474000002</v>
      </c>
      <c r="Y31" s="281">
        <f t="shared" si="11"/>
        <v>76.055377455817435</v>
      </c>
      <c r="Z31" s="278">
        <f t="shared" si="12"/>
        <v>318.42865433201649</v>
      </c>
      <c r="AA31" s="279">
        <f t="shared" si="13"/>
        <v>301.81127444262859</v>
      </c>
      <c r="AE31" s="366" t="str">
        <f t="shared" si="3"/>
        <v>55731</v>
      </c>
      <c r="AF31" s="270"/>
      <c r="AG31" s="374"/>
      <c r="AH31" s="375"/>
      <c r="AI31" s="376">
        <f t="shared" si="4"/>
        <v>55731</v>
      </c>
      <c r="AJ31" s="377">
        <f t="shared" si="5"/>
        <v>55731</v>
      </c>
      <c r="AL31" s="370">
        <f t="shared" si="6"/>
        <v>0</v>
      </c>
      <c r="AM31" s="378">
        <f t="shared" si="6"/>
        <v>8622</v>
      </c>
      <c r="AN31" s="379">
        <f t="shared" si="7"/>
        <v>8622</v>
      </c>
      <c r="AO31" s="380">
        <f t="shared" si="8"/>
        <v>1</v>
      </c>
    </row>
    <row r="32" spans="1:41" x14ac:dyDescent="0.2">
      <c r="A32" s="270">
        <v>275</v>
      </c>
      <c r="B32" s="271">
        <v>0.375</v>
      </c>
      <c r="C32" s="272">
        <v>2013</v>
      </c>
      <c r="D32" s="272">
        <v>9</v>
      </c>
      <c r="E32" s="272">
        <v>30</v>
      </c>
      <c r="F32" s="273">
        <v>64353</v>
      </c>
      <c r="G32" s="272">
        <v>0</v>
      </c>
      <c r="H32" s="273">
        <v>399877</v>
      </c>
      <c r="I32" s="272">
        <v>0</v>
      </c>
      <c r="J32" s="272">
        <v>0</v>
      </c>
      <c r="K32" s="272">
        <v>0</v>
      </c>
      <c r="L32" s="274">
        <v>326.78320000000002</v>
      </c>
      <c r="M32" s="273">
        <v>23.1</v>
      </c>
      <c r="N32" s="275">
        <v>0</v>
      </c>
      <c r="O32" s="276">
        <v>7712</v>
      </c>
      <c r="P32" s="261">
        <f t="shared" si="0"/>
        <v>7712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7712</v>
      </c>
      <c r="W32" s="283">
        <f t="shared" si="10"/>
        <v>272346.73504</v>
      </c>
      <c r="Y32" s="281">
        <f t="shared" si="11"/>
        <v>68.028191943779177</v>
      </c>
      <c r="Z32" s="278">
        <f t="shared" si="12"/>
        <v>284.82043403021464</v>
      </c>
      <c r="AA32" s="279">
        <f t="shared" si="13"/>
        <v>269.95691817461739</v>
      </c>
      <c r="AE32" s="366" t="str">
        <f t="shared" si="3"/>
        <v>64353</v>
      </c>
      <c r="AF32" s="270"/>
      <c r="AG32" s="374"/>
      <c r="AH32" s="375"/>
      <c r="AI32" s="376">
        <f t="shared" si="4"/>
        <v>64353</v>
      </c>
      <c r="AJ32" s="377">
        <f t="shared" si="5"/>
        <v>64353</v>
      </c>
      <c r="AL32" s="370">
        <f t="shared" si="6"/>
        <v>0</v>
      </c>
      <c r="AM32" s="378">
        <f t="shared" si="6"/>
        <v>7712</v>
      </c>
      <c r="AN32" s="379">
        <f t="shared" si="7"/>
        <v>7712</v>
      </c>
      <c r="AO32" s="380">
        <f t="shared" si="8"/>
        <v>1</v>
      </c>
    </row>
    <row r="33" spans="1:41" ht="13.5" thickBot="1" x14ac:dyDescent="0.25">
      <c r="A33" s="270">
        <v>275</v>
      </c>
      <c r="B33" s="271">
        <v>0.375</v>
      </c>
      <c r="C33" s="272">
        <v>2013</v>
      </c>
      <c r="D33" s="272">
        <v>10</v>
      </c>
      <c r="E33" s="272">
        <v>1</v>
      </c>
      <c r="F33" s="273">
        <v>72065</v>
      </c>
      <c r="G33" s="272">
        <v>0</v>
      </c>
      <c r="H33" s="273">
        <v>400208</v>
      </c>
      <c r="I33" s="272">
        <v>0</v>
      </c>
      <c r="J33" s="272">
        <v>0</v>
      </c>
      <c r="K33" s="272">
        <v>0</v>
      </c>
      <c r="L33" s="274">
        <v>321.07810000000001</v>
      </c>
      <c r="M33" s="273">
        <v>23.1</v>
      </c>
      <c r="N33" s="275">
        <v>0</v>
      </c>
      <c r="O33" s="276">
        <v>0</v>
      </c>
      <c r="P33" s="261">
        <f t="shared" si="0"/>
        <v>-72065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72065</v>
      </c>
      <c r="AF33" s="270"/>
      <c r="AG33" s="374"/>
      <c r="AH33" s="375"/>
      <c r="AI33" s="376">
        <f t="shared" si="4"/>
        <v>72065</v>
      </c>
      <c r="AJ33" s="377">
        <f t="shared" si="5"/>
        <v>72065</v>
      </c>
      <c r="AL33" s="370">
        <f t="shared" si="6"/>
        <v>0</v>
      </c>
      <c r="AM33" s="381">
        <f t="shared" si="6"/>
        <v>-72065</v>
      </c>
      <c r="AN33" s="379">
        <f t="shared" si="7"/>
        <v>-72065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331.10980000000001</v>
      </c>
      <c r="M36" s="303">
        <f>MAX(M3:M34)</f>
        <v>24.3</v>
      </c>
      <c r="N36" s="301" t="s">
        <v>29</v>
      </c>
      <c r="O36" s="303">
        <f>SUM(O3:O33)</f>
        <v>243753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243753</v>
      </c>
      <c r="W36" s="307">
        <f>SUM(W3:W33)</f>
        <v>8608056.7565099988</v>
      </c>
      <c r="Y36" s="308">
        <f>SUM(Y3:Y33)</f>
        <v>2139.7137436111216</v>
      </c>
      <c r="Z36" s="309">
        <f>SUM(Z3:Z33)</f>
        <v>8958.5535017510447</v>
      </c>
      <c r="AA36" s="310">
        <f>SUM(AA3:AA33)</f>
        <v>8491.0463073677674</v>
      </c>
      <c r="AF36" s="389" t="s">
        <v>125</v>
      </c>
      <c r="AG36" s="302">
        <f>COUNT(AG3:AG34)</f>
        <v>0</v>
      </c>
      <c r="AJ36" s="390">
        <f>SUM(AJ3:AJ33)</f>
        <v>20527188</v>
      </c>
      <c r="AK36" s="391" t="s">
        <v>93</v>
      </c>
      <c r="AL36" s="392"/>
      <c r="AM36" s="392"/>
      <c r="AN36" s="390">
        <f>SUM(AN3:AN33)</f>
        <v>-828312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323.32085483870964</v>
      </c>
      <c r="M37" s="311">
        <f>AVERAGE(M3:M34)</f>
        <v>23.235483870967744</v>
      </c>
      <c r="N37" s="301" t="s">
        <v>89</v>
      </c>
      <c r="O37" s="312">
        <f>O36*35.31467</f>
        <v>8608056.7565100007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31</v>
      </c>
      <c r="AN37" s="395">
        <f>IFERROR(AN36/SUM(AM3:AM33),"")</f>
        <v>1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318.62180000000001</v>
      </c>
      <c r="M38" s="312">
        <f>MIN(M3:M34)</f>
        <v>21.3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355.6529403225806</v>
      </c>
      <c r="M44" s="319">
        <f>M37*(1+$L$43)</f>
        <v>25.559032258064519</v>
      </c>
    </row>
    <row r="45" spans="1:41" x14ac:dyDescent="0.2">
      <c r="K45" s="318" t="s">
        <v>103</v>
      </c>
      <c r="L45" s="319">
        <f>L37*(1-$L$43)</f>
        <v>290.98876935483867</v>
      </c>
      <c r="M45" s="319">
        <f>M37*(1-$L$43)</f>
        <v>20.91193548387097</v>
      </c>
    </row>
    <row r="47" spans="1:41" x14ac:dyDescent="0.2">
      <c r="A47" s="301" t="s">
        <v>104</v>
      </c>
      <c r="B47" s="430" t="s">
        <v>150</v>
      </c>
    </row>
    <row r="48" spans="1:41" x14ac:dyDescent="0.2">
      <c r="A48" s="301" t="s">
        <v>106</v>
      </c>
      <c r="B48" s="321">
        <v>41199</v>
      </c>
    </row>
  </sheetData>
  <phoneticPr fontId="0" type="noConversion"/>
  <conditionalFormatting sqref="L3:L34">
    <cfRule type="cellIs" dxfId="863" priority="47" stopIfTrue="1" operator="lessThan">
      <formula>$L$45</formula>
    </cfRule>
    <cfRule type="cellIs" dxfId="862" priority="48" stopIfTrue="1" operator="greaterThan">
      <formula>$L$44</formula>
    </cfRule>
  </conditionalFormatting>
  <conditionalFormatting sqref="M3:M34">
    <cfRule type="cellIs" dxfId="861" priority="45" stopIfTrue="1" operator="lessThan">
      <formula>$M$45</formula>
    </cfRule>
    <cfRule type="cellIs" dxfId="860" priority="46" stopIfTrue="1" operator="greaterThan">
      <formula>$M$44</formula>
    </cfRule>
  </conditionalFormatting>
  <conditionalFormatting sqref="O3:O34">
    <cfRule type="cellIs" dxfId="859" priority="44" stopIfTrue="1" operator="lessThan">
      <formula>0</formula>
    </cfRule>
  </conditionalFormatting>
  <conditionalFormatting sqref="O3:O33">
    <cfRule type="cellIs" dxfId="858" priority="43" stopIfTrue="1" operator="lessThan">
      <formula>0</formula>
    </cfRule>
  </conditionalFormatting>
  <conditionalFormatting sqref="O3">
    <cfRule type="cellIs" dxfId="857" priority="42" stopIfTrue="1" operator="notEqual">
      <formula>$P$3</formula>
    </cfRule>
  </conditionalFormatting>
  <conditionalFormatting sqref="O4">
    <cfRule type="cellIs" dxfId="856" priority="41" stopIfTrue="1" operator="notEqual">
      <formula>P$4</formula>
    </cfRule>
  </conditionalFormatting>
  <conditionalFormatting sqref="O5">
    <cfRule type="cellIs" dxfId="855" priority="40" stopIfTrue="1" operator="notEqual">
      <formula>$P$5</formula>
    </cfRule>
  </conditionalFormatting>
  <conditionalFormatting sqref="O6">
    <cfRule type="cellIs" dxfId="854" priority="39" stopIfTrue="1" operator="notEqual">
      <formula>$P$6</formula>
    </cfRule>
  </conditionalFormatting>
  <conditionalFormatting sqref="O7">
    <cfRule type="cellIs" dxfId="853" priority="38" stopIfTrue="1" operator="notEqual">
      <formula>$P$7</formula>
    </cfRule>
  </conditionalFormatting>
  <conditionalFormatting sqref="O8">
    <cfRule type="cellIs" dxfId="852" priority="37" stopIfTrue="1" operator="notEqual">
      <formula>$P$8</formula>
    </cfRule>
  </conditionalFormatting>
  <conditionalFormatting sqref="O9">
    <cfRule type="cellIs" dxfId="851" priority="36" stopIfTrue="1" operator="notEqual">
      <formula>$P$9</formula>
    </cfRule>
  </conditionalFormatting>
  <conditionalFormatting sqref="O10">
    <cfRule type="cellIs" dxfId="850" priority="34" stopIfTrue="1" operator="notEqual">
      <formula>$P$10</formula>
    </cfRule>
    <cfRule type="cellIs" dxfId="849" priority="35" stopIfTrue="1" operator="greaterThan">
      <formula>$P$10</formula>
    </cfRule>
  </conditionalFormatting>
  <conditionalFormatting sqref="O11">
    <cfRule type="cellIs" dxfId="848" priority="32" stopIfTrue="1" operator="notEqual">
      <formula>$P$11</formula>
    </cfRule>
    <cfRule type="cellIs" dxfId="847" priority="33" stopIfTrue="1" operator="greaterThan">
      <formula>$P$11</formula>
    </cfRule>
  </conditionalFormatting>
  <conditionalFormatting sqref="O12">
    <cfRule type="cellIs" dxfId="846" priority="31" stopIfTrue="1" operator="notEqual">
      <formula>$P$12</formula>
    </cfRule>
  </conditionalFormatting>
  <conditionalFormatting sqref="O14">
    <cfRule type="cellIs" dxfId="845" priority="30" stopIfTrue="1" operator="notEqual">
      <formula>$P$14</formula>
    </cfRule>
  </conditionalFormatting>
  <conditionalFormatting sqref="O15">
    <cfRule type="cellIs" dxfId="844" priority="29" stopIfTrue="1" operator="notEqual">
      <formula>$P$15</formula>
    </cfRule>
  </conditionalFormatting>
  <conditionalFormatting sqref="O16">
    <cfRule type="cellIs" dxfId="843" priority="28" stopIfTrue="1" operator="notEqual">
      <formula>$P$16</formula>
    </cfRule>
  </conditionalFormatting>
  <conditionalFormatting sqref="O17">
    <cfRule type="cellIs" dxfId="842" priority="27" stopIfTrue="1" operator="notEqual">
      <formula>$P$17</formula>
    </cfRule>
  </conditionalFormatting>
  <conditionalFormatting sqref="O18">
    <cfRule type="cellIs" dxfId="841" priority="26" stopIfTrue="1" operator="notEqual">
      <formula>$P$18</formula>
    </cfRule>
  </conditionalFormatting>
  <conditionalFormatting sqref="O19">
    <cfRule type="cellIs" dxfId="840" priority="24" stopIfTrue="1" operator="notEqual">
      <formula>$P$19</formula>
    </cfRule>
    <cfRule type="cellIs" dxfId="839" priority="25" stopIfTrue="1" operator="greaterThan">
      <formula>$P$19</formula>
    </cfRule>
  </conditionalFormatting>
  <conditionalFormatting sqref="O20">
    <cfRule type="cellIs" dxfId="838" priority="22" stopIfTrue="1" operator="notEqual">
      <formula>$P$20</formula>
    </cfRule>
    <cfRule type="cellIs" dxfId="837" priority="23" stopIfTrue="1" operator="greaterThan">
      <formula>$P$20</formula>
    </cfRule>
  </conditionalFormatting>
  <conditionalFormatting sqref="O21">
    <cfRule type="cellIs" dxfId="836" priority="21" stopIfTrue="1" operator="notEqual">
      <formula>$P$21</formula>
    </cfRule>
  </conditionalFormatting>
  <conditionalFormatting sqref="O22">
    <cfRule type="cellIs" dxfId="835" priority="20" stopIfTrue="1" operator="notEqual">
      <formula>$P$22</formula>
    </cfRule>
  </conditionalFormatting>
  <conditionalFormatting sqref="O23">
    <cfRule type="cellIs" dxfId="834" priority="19" stopIfTrue="1" operator="notEqual">
      <formula>$P$23</formula>
    </cfRule>
  </conditionalFormatting>
  <conditionalFormatting sqref="O24">
    <cfRule type="cellIs" dxfId="833" priority="17" stopIfTrue="1" operator="notEqual">
      <formula>$P$24</formula>
    </cfRule>
    <cfRule type="cellIs" dxfId="832" priority="18" stopIfTrue="1" operator="greaterThan">
      <formula>$P$24</formula>
    </cfRule>
  </conditionalFormatting>
  <conditionalFormatting sqref="O25">
    <cfRule type="cellIs" dxfId="831" priority="15" stopIfTrue="1" operator="notEqual">
      <formula>$P$25</formula>
    </cfRule>
    <cfRule type="cellIs" dxfId="830" priority="16" stopIfTrue="1" operator="greaterThan">
      <formula>$P$25</formula>
    </cfRule>
  </conditionalFormatting>
  <conditionalFormatting sqref="O26">
    <cfRule type="cellIs" dxfId="829" priority="14" stopIfTrue="1" operator="notEqual">
      <formula>$P$26</formula>
    </cfRule>
  </conditionalFormatting>
  <conditionalFormatting sqref="O27">
    <cfRule type="cellIs" dxfId="828" priority="13" stopIfTrue="1" operator="notEqual">
      <formula>$P$27</formula>
    </cfRule>
  </conditionalFormatting>
  <conditionalFormatting sqref="O28">
    <cfRule type="cellIs" dxfId="827" priority="12" stopIfTrue="1" operator="notEqual">
      <formula>$P$28</formula>
    </cfRule>
  </conditionalFormatting>
  <conditionalFormatting sqref="O29">
    <cfRule type="cellIs" dxfId="826" priority="11" stopIfTrue="1" operator="notEqual">
      <formula>$P$29</formula>
    </cfRule>
  </conditionalFormatting>
  <conditionalFormatting sqref="O30">
    <cfRule type="cellIs" dxfId="825" priority="10" stopIfTrue="1" operator="notEqual">
      <formula>$P$30</formula>
    </cfRule>
  </conditionalFormatting>
  <conditionalFormatting sqref="O31">
    <cfRule type="cellIs" dxfId="824" priority="8" stopIfTrue="1" operator="notEqual">
      <formula>$P$31</formula>
    </cfRule>
    <cfRule type="cellIs" dxfId="823" priority="9" stopIfTrue="1" operator="greaterThan">
      <formula>$P$31</formula>
    </cfRule>
  </conditionalFormatting>
  <conditionalFormatting sqref="O32">
    <cfRule type="cellIs" dxfId="822" priority="6" stopIfTrue="1" operator="notEqual">
      <formula>$P$32</formula>
    </cfRule>
    <cfRule type="cellIs" dxfId="821" priority="7" stopIfTrue="1" operator="greaterThan">
      <formula>$P$32</formula>
    </cfRule>
  </conditionalFormatting>
  <conditionalFormatting sqref="O33">
    <cfRule type="cellIs" dxfId="820" priority="5" stopIfTrue="1" operator="notEqual">
      <formula>$P$33</formula>
    </cfRule>
  </conditionalFormatting>
  <conditionalFormatting sqref="O13">
    <cfRule type="cellIs" dxfId="819" priority="4" stopIfTrue="1" operator="notEqual">
      <formula>$P$13</formula>
    </cfRule>
  </conditionalFormatting>
  <conditionalFormatting sqref="AG3:AG34">
    <cfRule type="cellIs" dxfId="818" priority="3" stopIfTrue="1" operator="notEqual">
      <formula>E3</formula>
    </cfRule>
  </conditionalFormatting>
  <conditionalFormatting sqref="AH3:AH34">
    <cfRule type="cellIs" dxfId="817" priority="2" stopIfTrue="1" operator="notBetween">
      <formula>AI3+$AG$40</formula>
      <formula>AI3-$AG$40</formula>
    </cfRule>
  </conditionalFormatting>
  <conditionalFormatting sqref="AL3:AL33">
    <cfRule type="cellIs" dxfId="81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14" zoomScale="85" zoomScaleNormal="85" workbookViewId="0">
      <selection activeCell="F43" sqref="F43"/>
    </sheetView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195</v>
      </c>
      <c r="B3" s="255">
        <v>0.375</v>
      </c>
      <c r="C3" s="256">
        <v>2013</v>
      </c>
      <c r="D3" s="256">
        <v>9</v>
      </c>
      <c r="E3" s="256">
        <v>1</v>
      </c>
      <c r="F3" s="257">
        <v>588465</v>
      </c>
      <c r="G3" s="256">
        <v>0</v>
      </c>
      <c r="H3" s="257">
        <v>25609</v>
      </c>
      <c r="I3" s="256">
        <v>0</v>
      </c>
      <c r="J3" s="256">
        <v>0</v>
      </c>
      <c r="K3" s="256">
        <v>0</v>
      </c>
      <c r="L3" s="258">
        <v>328.86070000000001</v>
      </c>
      <c r="M3" s="257">
        <v>19.7</v>
      </c>
      <c r="N3" s="259">
        <v>0</v>
      </c>
      <c r="O3" s="260">
        <v>274</v>
      </c>
      <c r="P3" s="261">
        <f>F4-F3</f>
        <v>274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274</v>
      </c>
      <c r="W3" s="266">
        <f>V3*35.31467</f>
        <v>9676.219579999999</v>
      </c>
      <c r="X3" s="265"/>
      <c r="Y3" s="267">
        <f>V3*R3/1000000</f>
        <v>2.3869393099485636</v>
      </c>
      <c r="Z3" s="268">
        <f>S3*V3/1000000</f>
        <v>9.9936375028926445</v>
      </c>
      <c r="AA3" s="269">
        <f>W3*T3/1000000</f>
        <v>9.4721138629715771</v>
      </c>
      <c r="AE3" s="366" t="str">
        <f>RIGHT(F3,6)</f>
        <v>588465</v>
      </c>
      <c r="AF3" s="254">
        <v>195</v>
      </c>
      <c r="AG3" s="259">
        <v>1</v>
      </c>
      <c r="AH3" s="367">
        <v>588482</v>
      </c>
      <c r="AI3" s="368">
        <f>IFERROR(AE3*1,0)</f>
        <v>588465</v>
      </c>
      <c r="AJ3" s="369">
        <f>(AI3-AH3)</f>
        <v>-17</v>
      </c>
      <c r="AL3" s="370">
        <f>AH4-AH3</f>
        <v>-588482</v>
      </c>
      <c r="AM3" s="371">
        <f>AI4-AI3</f>
        <v>274</v>
      </c>
      <c r="AN3" s="372">
        <f>(AM3-AL3)</f>
        <v>588756</v>
      </c>
      <c r="AO3" s="373">
        <f>IFERROR(AN3/AM3,"")</f>
        <v>2148.7445255474454</v>
      </c>
    </row>
    <row r="4" spans="1:41" x14ac:dyDescent="0.2">
      <c r="A4" s="270">
        <v>195</v>
      </c>
      <c r="B4" s="271">
        <v>0.375</v>
      </c>
      <c r="C4" s="272">
        <v>2013</v>
      </c>
      <c r="D4" s="272">
        <v>9</v>
      </c>
      <c r="E4" s="272">
        <v>2</v>
      </c>
      <c r="F4" s="273">
        <v>588739</v>
      </c>
      <c r="G4" s="272">
        <v>0</v>
      </c>
      <c r="H4" s="273">
        <v>25620</v>
      </c>
      <c r="I4" s="272">
        <v>0</v>
      </c>
      <c r="J4" s="272">
        <v>0</v>
      </c>
      <c r="K4" s="272">
        <v>0</v>
      </c>
      <c r="L4" s="274">
        <v>329.6558</v>
      </c>
      <c r="M4" s="273">
        <v>20.7</v>
      </c>
      <c r="N4" s="275">
        <v>0</v>
      </c>
      <c r="O4" s="276">
        <v>110</v>
      </c>
      <c r="P4" s="261">
        <f t="shared" ref="P4:P33" si="0">F5-F4</f>
        <v>110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110</v>
      </c>
      <c r="W4" s="280">
        <f>V4*35.31467</f>
        <v>3884.6136999999999</v>
      </c>
      <c r="X4" s="265"/>
      <c r="Y4" s="281">
        <f>V4*R4/1000000</f>
        <v>0.96200602802641255</v>
      </c>
      <c r="Z4" s="278">
        <f>S4*V4/1000000</f>
        <v>4.0277268381409836</v>
      </c>
      <c r="AA4" s="279">
        <f>W4*T4/1000000</f>
        <v>3.8175376291940855</v>
      </c>
      <c r="AE4" s="366" t="str">
        <f t="shared" ref="AE4:AE34" si="3">RIGHT(F4,6)</f>
        <v>588739</v>
      </c>
      <c r="AF4" s="270"/>
      <c r="AG4" s="374"/>
      <c r="AH4" s="375"/>
      <c r="AI4" s="376">
        <f t="shared" ref="AI4:AI34" si="4">IFERROR(AE4*1,0)</f>
        <v>588739</v>
      </c>
      <c r="AJ4" s="377">
        <f t="shared" ref="AJ4:AJ34" si="5">(AI4-AH4)</f>
        <v>588739</v>
      </c>
      <c r="AL4" s="370">
        <f t="shared" ref="AL4:AM33" si="6">AH5-AH4</f>
        <v>0</v>
      </c>
      <c r="AM4" s="378">
        <f t="shared" si="6"/>
        <v>110</v>
      </c>
      <c r="AN4" s="379">
        <f t="shared" ref="AN4:AN33" si="7">(AM4-AL4)</f>
        <v>110</v>
      </c>
      <c r="AO4" s="380">
        <f t="shared" ref="AO4:AO33" si="8">IFERROR(AN4/AM4,"")</f>
        <v>1</v>
      </c>
    </row>
    <row r="5" spans="1:41" x14ac:dyDescent="0.2">
      <c r="A5" s="270">
        <v>195</v>
      </c>
      <c r="B5" s="271">
        <v>0.375</v>
      </c>
      <c r="C5" s="272">
        <v>2013</v>
      </c>
      <c r="D5" s="272">
        <v>9</v>
      </c>
      <c r="E5" s="272">
        <v>3</v>
      </c>
      <c r="F5" s="273">
        <v>588849</v>
      </c>
      <c r="G5" s="272">
        <v>0</v>
      </c>
      <c r="H5" s="273">
        <v>25625</v>
      </c>
      <c r="I5" s="272">
        <v>0</v>
      </c>
      <c r="J5" s="272">
        <v>0</v>
      </c>
      <c r="K5" s="272">
        <v>0</v>
      </c>
      <c r="L5" s="274">
        <v>324.37450000000001</v>
      </c>
      <c r="M5" s="273">
        <v>18.100000000000001</v>
      </c>
      <c r="N5" s="275">
        <v>0</v>
      </c>
      <c r="O5" s="276">
        <v>637</v>
      </c>
      <c r="P5" s="261">
        <f t="shared" si="0"/>
        <v>637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637</v>
      </c>
      <c r="W5" s="280">
        <f t="shared" ref="W5:W33" si="10">V5*35.31467</f>
        <v>22495.444790000001</v>
      </c>
      <c r="X5" s="265"/>
      <c r="Y5" s="281">
        <f t="shared" ref="Y5:Y33" si="11">V5*R5/1000000</f>
        <v>5.5486970488038132</v>
      </c>
      <c r="Z5" s="278">
        <f t="shared" ref="Z5:Z33" si="12">S5*V5/1000000</f>
        <v>23.231284803931803</v>
      </c>
      <c r="AA5" s="279">
        <f t="shared" ref="AA5:AA33" si="13">W5*T5/1000000</f>
        <v>22.018947033276959</v>
      </c>
      <c r="AE5" s="366" t="str">
        <f t="shared" si="3"/>
        <v>588849</v>
      </c>
      <c r="AF5" s="270"/>
      <c r="AG5" s="374"/>
      <c r="AH5" s="375"/>
      <c r="AI5" s="376">
        <f t="shared" si="4"/>
        <v>588849</v>
      </c>
      <c r="AJ5" s="377">
        <f t="shared" si="5"/>
        <v>588849</v>
      </c>
      <c r="AL5" s="370">
        <f t="shared" si="6"/>
        <v>0</v>
      </c>
      <c r="AM5" s="378">
        <f t="shared" si="6"/>
        <v>637</v>
      </c>
      <c r="AN5" s="379">
        <f t="shared" si="7"/>
        <v>637</v>
      </c>
      <c r="AO5" s="380">
        <f t="shared" si="8"/>
        <v>1</v>
      </c>
    </row>
    <row r="6" spans="1:41" x14ac:dyDescent="0.2">
      <c r="A6" s="270">
        <v>195</v>
      </c>
      <c r="B6" s="271">
        <v>0.375</v>
      </c>
      <c r="C6" s="272">
        <v>2013</v>
      </c>
      <c r="D6" s="272">
        <v>9</v>
      </c>
      <c r="E6" s="272">
        <v>4</v>
      </c>
      <c r="F6" s="273">
        <v>589486</v>
      </c>
      <c r="G6" s="272">
        <v>0</v>
      </c>
      <c r="H6" s="273">
        <v>25652</v>
      </c>
      <c r="I6" s="272">
        <v>0</v>
      </c>
      <c r="J6" s="272">
        <v>0</v>
      </c>
      <c r="K6" s="272">
        <v>0</v>
      </c>
      <c r="L6" s="274">
        <v>322.33519999999999</v>
      </c>
      <c r="M6" s="273">
        <v>17.5</v>
      </c>
      <c r="N6" s="275">
        <v>0</v>
      </c>
      <c r="O6" s="276">
        <v>475</v>
      </c>
      <c r="P6" s="261">
        <f t="shared" si="0"/>
        <v>475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475</v>
      </c>
      <c r="W6" s="280">
        <f t="shared" si="10"/>
        <v>16774.468249999998</v>
      </c>
      <c r="X6" s="265"/>
      <c r="Y6" s="281">
        <f t="shared" si="11"/>
        <v>4.1429040994651363</v>
      </c>
      <c r="Z6" s="278">
        <f t="shared" si="12"/>
        <v>17.345510883640632</v>
      </c>
      <c r="AA6" s="279">
        <f t="shared" si="13"/>
        <v>16.440325562509219</v>
      </c>
      <c r="AE6" s="366" t="str">
        <f t="shared" si="3"/>
        <v>589486</v>
      </c>
      <c r="AF6" s="270"/>
      <c r="AG6" s="374"/>
      <c r="AH6" s="375"/>
      <c r="AI6" s="376">
        <f t="shared" si="4"/>
        <v>589486</v>
      </c>
      <c r="AJ6" s="377">
        <f t="shared" si="5"/>
        <v>589486</v>
      </c>
      <c r="AL6" s="370">
        <f t="shared" si="6"/>
        <v>0</v>
      </c>
      <c r="AM6" s="378">
        <f t="shared" si="6"/>
        <v>475</v>
      </c>
      <c r="AN6" s="379">
        <f t="shared" si="7"/>
        <v>475</v>
      </c>
      <c r="AO6" s="380">
        <f t="shared" si="8"/>
        <v>1</v>
      </c>
    </row>
    <row r="7" spans="1:41" x14ac:dyDescent="0.2">
      <c r="A7" s="270">
        <v>195</v>
      </c>
      <c r="B7" s="271">
        <v>0.375</v>
      </c>
      <c r="C7" s="272">
        <v>2013</v>
      </c>
      <c r="D7" s="272">
        <v>9</v>
      </c>
      <c r="E7" s="272">
        <v>5</v>
      </c>
      <c r="F7" s="273">
        <v>589961</v>
      </c>
      <c r="G7" s="272">
        <v>0</v>
      </c>
      <c r="H7" s="273">
        <v>25672</v>
      </c>
      <c r="I7" s="272">
        <v>0</v>
      </c>
      <c r="J7" s="272">
        <v>0</v>
      </c>
      <c r="K7" s="272">
        <v>0</v>
      </c>
      <c r="L7" s="274">
        <v>321.65550000000002</v>
      </c>
      <c r="M7" s="273">
        <v>18.399999999999999</v>
      </c>
      <c r="N7" s="275">
        <v>0</v>
      </c>
      <c r="O7" s="276">
        <v>598</v>
      </c>
      <c r="P7" s="261">
        <f t="shared" si="0"/>
        <v>598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598</v>
      </c>
      <c r="W7" s="280">
        <f t="shared" si="10"/>
        <v>21118.17266</v>
      </c>
      <c r="X7" s="265"/>
      <c r="Y7" s="281">
        <f t="shared" si="11"/>
        <v>5.2295996754983971</v>
      </c>
      <c r="Z7" s="278">
        <f t="shared" si="12"/>
        <v>21.895287921376692</v>
      </c>
      <c r="AA7" s="279">
        <f t="shared" si="13"/>
        <v>20.752669905607057</v>
      </c>
      <c r="AE7" s="366" t="str">
        <f t="shared" si="3"/>
        <v>589961</v>
      </c>
      <c r="AF7" s="270"/>
      <c r="AG7" s="374"/>
      <c r="AH7" s="375"/>
      <c r="AI7" s="376">
        <f t="shared" si="4"/>
        <v>589961</v>
      </c>
      <c r="AJ7" s="377">
        <f t="shared" si="5"/>
        <v>589961</v>
      </c>
      <c r="AL7" s="370">
        <f t="shared" si="6"/>
        <v>0</v>
      </c>
      <c r="AM7" s="378">
        <f t="shared" si="6"/>
        <v>598</v>
      </c>
      <c r="AN7" s="379">
        <f t="shared" si="7"/>
        <v>598</v>
      </c>
      <c r="AO7" s="380">
        <f t="shared" si="8"/>
        <v>1</v>
      </c>
    </row>
    <row r="8" spans="1:41" x14ac:dyDescent="0.2">
      <c r="A8" s="270">
        <v>195</v>
      </c>
      <c r="B8" s="271">
        <v>0.375</v>
      </c>
      <c r="C8" s="272">
        <v>2013</v>
      </c>
      <c r="D8" s="272">
        <v>9</v>
      </c>
      <c r="E8" s="272">
        <v>6</v>
      </c>
      <c r="F8" s="273">
        <v>590559</v>
      </c>
      <c r="G8" s="272">
        <v>0</v>
      </c>
      <c r="H8" s="273">
        <v>25697</v>
      </c>
      <c r="I8" s="272">
        <v>0</v>
      </c>
      <c r="J8" s="272">
        <v>0</v>
      </c>
      <c r="K8" s="272">
        <v>0</v>
      </c>
      <c r="L8" s="274">
        <v>321.3417</v>
      </c>
      <c r="M8" s="273">
        <v>18.899999999999999</v>
      </c>
      <c r="N8" s="275">
        <v>0</v>
      </c>
      <c r="O8" s="276">
        <v>650</v>
      </c>
      <c r="P8" s="261">
        <f t="shared" si="0"/>
        <v>650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650</v>
      </c>
      <c r="W8" s="280">
        <f t="shared" si="10"/>
        <v>22954.535499999998</v>
      </c>
      <c r="X8" s="265"/>
      <c r="Y8" s="281">
        <f t="shared" si="11"/>
        <v>5.6624109776540585</v>
      </c>
      <c r="Z8" s="278">
        <f t="shared" si="12"/>
        <v>23.707382281242008</v>
      </c>
      <c r="AA8" s="279">
        <f t="shared" si="13"/>
        <v>22.470199093765494</v>
      </c>
      <c r="AE8" s="366" t="str">
        <f t="shared" si="3"/>
        <v>590559</v>
      </c>
      <c r="AF8" s="270"/>
      <c r="AG8" s="374"/>
      <c r="AH8" s="375"/>
      <c r="AI8" s="376">
        <f t="shared" si="4"/>
        <v>590559</v>
      </c>
      <c r="AJ8" s="377">
        <f t="shared" si="5"/>
        <v>590559</v>
      </c>
      <c r="AL8" s="370">
        <f t="shared" si="6"/>
        <v>0</v>
      </c>
      <c r="AM8" s="378">
        <f t="shared" si="6"/>
        <v>650</v>
      </c>
      <c r="AN8" s="379">
        <f t="shared" si="7"/>
        <v>650</v>
      </c>
      <c r="AO8" s="380">
        <f t="shared" si="8"/>
        <v>1</v>
      </c>
    </row>
    <row r="9" spans="1:41" x14ac:dyDescent="0.2">
      <c r="A9" s="270">
        <v>195</v>
      </c>
      <c r="B9" s="271">
        <v>0.375</v>
      </c>
      <c r="C9" s="272">
        <v>2013</v>
      </c>
      <c r="D9" s="272">
        <v>9</v>
      </c>
      <c r="E9" s="272">
        <v>7</v>
      </c>
      <c r="F9" s="273">
        <v>591209</v>
      </c>
      <c r="G9" s="272">
        <v>0</v>
      </c>
      <c r="H9" s="273">
        <v>25725</v>
      </c>
      <c r="I9" s="272">
        <v>0</v>
      </c>
      <c r="J9" s="272">
        <v>0</v>
      </c>
      <c r="K9" s="272">
        <v>0</v>
      </c>
      <c r="L9" s="274">
        <v>322.58839999999998</v>
      </c>
      <c r="M9" s="273">
        <v>19.100000000000001</v>
      </c>
      <c r="N9" s="275">
        <v>0</v>
      </c>
      <c r="O9" s="276">
        <v>64</v>
      </c>
      <c r="P9" s="261">
        <f t="shared" si="0"/>
        <v>64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64</v>
      </c>
      <c r="W9" s="280">
        <f t="shared" si="10"/>
        <v>2260.13888</v>
      </c>
      <c r="X9" s="265"/>
      <c r="Y9" s="281">
        <f t="shared" si="11"/>
        <v>0.55800186632853588</v>
      </c>
      <c r="Z9" s="278">
        <f t="shared" si="12"/>
        <v>2.3362422139443138</v>
      </c>
      <c r="AA9" s="279">
        <f t="shared" si="13"/>
        <v>2.2143240892573992</v>
      </c>
      <c r="AE9" s="366" t="str">
        <f t="shared" si="3"/>
        <v>591209</v>
      </c>
      <c r="AF9" s="270"/>
      <c r="AG9" s="374"/>
      <c r="AH9" s="375"/>
      <c r="AI9" s="376">
        <f t="shared" si="4"/>
        <v>591209</v>
      </c>
      <c r="AJ9" s="377">
        <f t="shared" si="5"/>
        <v>591209</v>
      </c>
      <c r="AL9" s="370">
        <f t="shared" si="6"/>
        <v>0</v>
      </c>
      <c r="AM9" s="378">
        <f t="shared" si="6"/>
        <v>64</v>
      </c>
      <c r="AN9" s="379">
        <f t="shared" si="7"/>
        <v>64</v>
      </c>
      <c r="AO9" s="380">
        <f t="shared" si="8"/>
        <v>1</v>
      </c>
    </row>
    <row r="10" spans="1:41" x14ac:dyDescent="0.2">
      <c r="A10" s="270">
        <v>195</v>
      </c>
      <c r="B10" s="271">
        <v>0.375</v>
      </c>
      <c r="C10" s="272">
        <v>2013</v>
      </c>
      <c r="D10" s="272">
        <v>9</v>
      </c>
      <c r="E10" s="272">
        <v>8</v>
      </c>
      <c r="F10" s="273">
        <v>591273</v>
      </c>
      <c r="G10" s="272">
        <v>0</v>
      </c>
      <c r="H10" s="273">
        <v>25727</v>
      </c>
      <c r="I10" s="272">
        <v>0</v>
      </c>
      <c r="J10" s="272">
        <v>0</v>
      </c>
      <c r="K10" s="272">
        <v>0</v>
      </c>
      <c r="L10" s="274">
        <v>329.59230000000002</v>
      </c>
      <c r="M10" s="273">
        <v>17.7</v>
      </c>
      <c r="N10" s="275">
        <v>0</v>
      </c>
      <c r="O10" s="276">
        <v>119</v>
      </c>
      <c r="P10" s="261">
        <f t="shared" si="0"/>
        <v>119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119</v>
      </c>
      <c r="W10" s="280">
        <f t="shared" si="10"/>
        <v>4202.4457300000004</v>
      </c>
      <c r="X10" s="265"/>
      <c r="Y10" s="281">
        <f t="shared" si="11"/>
        <v>1.0432125227071567</v>
      </c>
      <c r="Z10" s="278">
        <f t="shared" si="12"/>
        <v>4.3677221900703227</v>
      </c>
      <c r="AA10" s="279">
        <f t="shared" si="13"/>
        <v>4.1397901308906535</v>
      </c>
      <c r="AE10" s="366" t="str">
        <f t="shared" si="3"/>
        <v>591273</v>
      </c>
      <c r="AF10" s="270"/>
      <c r="AG10" s="374"/>
      <c r="AH10" s="375"/>
      <c r="AI10" s="376">
        <f t="shared" si="4"/>
        <v>591273</v>
      </c>
      <c r="AJ10" s="377">
        <f t="shared" si="5"/>
        <v>591273</v>
      </c>
      <c r="AL10" s="370">
        <f t="shared" si="6"/>
        <v>0</v>
      </c>
      <c r="AM10" s="378">
        <f t="shared" si="6"/>
        <v>119</v>
      </c>
      <c r="AN10" s="379">
        <f t="shared" si="7"/>
        <v>119</v>
      </c>
      <c r="AO10" s="380">
        <f t="shared" si="8"/>
        <v>1</v>
      </c>
    </row>
    <row r="11" spans="1:41" x14ac:dyDescent="0.2">
      <c r="A11" s="270">
        <v>195</v>
      </c>
      <c r="B11" s="271">
        <v>0.375</v>
      </c>
      <c r="C11" s="272">
        <v>2013</v>
      </c>
      <c r="D11" s="272">
        <v>9</v>
      </c>
      <c r="E11" s="272">
        <v>9</v>
      </c>
      <c r="F11" s="273">
        <v>591392</v>
      </c>
      <c r="G11" s="272">
        <v>0</v>
      </c>
      <c r="H11" s="273">
        <v>25732</v>
      </c>
      <c r="I11" s="272">
        <v>0</v>
      </c>
      <c r="J11" s="272">
        <v>0</v>
      </c>
      <c r="K11" s="272">
        <v>0</v>
      </c>
      <c r="L11" s="274">
        <v>329.76620000000003</v>
      </c>
      <c r="M11" s="273">
        <v>17.899999999999999</v>
      </c>
      <c r="N11" s="275">
        <v>0</v>
      </c>
      <c r="O11" s="276">
        <v>402</v>
      </c>
      <c r="P11" s="261">
        <f t="shared" si="0"/>
        <v>402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402</v>
      </c>
      <c r="W11" s="283">
        <f t="shared" si="10"/>
        <v>14196.49734</v>
      </c>
      <c r="Y11" s="281">
        <f t="shared" si="11"/>
        <v>3.5110127608957642</v>
      </c>
      <c r="Z11" s="278">
        <f t="shared" si="12"/>
        <v>14.699908227318383</v>
      </c>
      <c r="AA11" s="279">
        <f t="shared" si="13"/>
        <v>13.932785180980378</v>
      </c>
      <c r="AE11" s="366" t="str">
        <f t="shared" si="3"/>
        <v>591392</v>
      </c>
      <c r="AF11" s="270"/>
      <c r="AG11" s="374"/>
      <c r="AH11" s="375"/>
      <c r="AI11" s="376">
        <f t="shared" si="4"/>
        <v>591392</v>
      </c>
      <c r="AJ11" s="377">
        <f t="shared" si="5"/>
        <v>591392</v>
      </c>
      <c r="AL11" s="370">
        <f t="shared" si="6"/>
        <v>0</v>
      </c>
      <c r="AM11" s="378">
        <f t="shared" si="6"/>
        <v>402</v>
      </c>
      <c r="AN11" s="379">
        <f t="shared" si="7"/>
        <v>402</v>
      </c>
      <c r="AO11" s="380">
        <f t="shared" si="8"/>
        <v>1</v>
      </c>
    </row>
    <row r="12" spans="1:41" x14ac:dyDescent="0.2">
      <c r="A12" s="270">
        <v>195</v>
      </c>
      <c r="B12" s="271">
        <v>0.375</v>
      </c>
      <c r="C12" s="272">
        <v>2013</v>
      </c>
      <c r="D12" s="272">
        <v>9</v>
      </c>
      <c r="E12" s="272">
        <v>10</v>
      </c>
      <c r="F12" s="273">
        <v>591794</v>
      </c>
      <c r="G12" s="272">
        <v>0</v>
      </c>
      <c r="H12" s="273">
        <v>25749</v>
      </c>
      <c r="I12" s="272">
        <v>0</v>
      </c>
      <c r="J12" s="272">
        <v>0</v>
      </c>
      <c r="K12" s="272">
        <v>0</v>
      </c>
      <c r="L12" s="274">
        <v>322.19009999999997</v>
      </c>
      <c r="M12" s="273">
        <v>17.899999999999999</v>
      </c>
      <c r="N12" s="275">
        <v>0</v>
      </c>
      <c r="O12" s="276">
        <v>431</v>
      </c>
      <c r="P12" s="261">
        <f t="shared" si="0"/>
        <v>431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431</v>
      </c>
      <c r="W12" s="283">
        <f t="shared" si="10"/>
        <v>15220.62277</v>
      </c>
      <c r="Y12" s="281">
        <f t="shared" si="11"/>
        <v>3.7699018427568509</v>
      </c>
      <c r="Z12" s="278">
        <f t="shared" si="12"/>
        <v>15.783825035254383</v>
      </c>
      <c r="AA12" s="279">
        <f t="shared" si="13"/>
        <v>14.96013717566567</v>
      </c>
      <c r="AE12" s="366" t="str">
        <f t="shared" si="3"/>
        <v>591794</v>
      </c>
      <c r="AF12" s="270"/>
      <c r="AG12" s="374"/>
      <c r="AH12" s="375"/>
      <c r="AI12" s="376">
        <f t="shared" si="4"/>
        <v>591794</v>
      </c>
      <c r="AJ12" s="377">
        <f t="shared" si="5"/>
        <v>591794</v>
      </c>
      <c r="AL12" s="370">
        <f t="shared" si="6"/>
        <v>0</v>
      </c>
      <c r="AM12" s="378">
        <f t="shared" si="6"/>
        <v>431</v>
      </c>
      <c r="AN12" s="379">
        <f t="shared" si="7"/>
        <v>431</v>
      </c>
      <c r="AO12" s="380">
        <f t="shared" si="8"/>
        <v>1</v>
      </c>
    </row>
    <row r="13" spans="1:41" x14ac:dyDescent="0.2">
      <c r="A13" s="270">
        <v>195</v>
      </c>
      <c r="B13" s="271">
        <v>0.375</v>
      </c>
      <c r="C13" s="272">
        <v>2013</v>
      </c>
      <c r="D13" s="272">
        <v>9</v>
      </c>
      <c r="E13" s="272">
        <v>11</v>
      </c>
      <c r="F13" s="273">
        <v>592225</v>
      </c>
      <c r="G13" s="272">
        <v>0</v>
      </c>
      <c r="H13" s="273">
        <v>25768</v>
      </c>
      <c r="I13" s="272">
        <v>0</v>
      </c>
      <c r="J13" s="272">
        <v>0</v>
      </c>
      <c r="K13" s="272">
        <v>0</v>
      </c>
      <c r="L13" s="274">
        <v>322.0215</v>
      </c>
      <c r="M13" s="273">
        <v>18.2</v>
      </c>
      <c r="N13" s="275">
        <v>0</v>
      </c>
      <c r="O13" s="276">
        <v>562</v>
      </c>
      <c r="P13" s="261">
        <f t="shared" si="0"/>
        <v>562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562</v>
      </c>
      <c r="W13" s="283">
        <f t="shared" si="10"/>
        <v>19846.844539999998</v>
      </c>
      <c r="Y13" s="281">
        <f t="shared" si="11"/>
        <v>4.9102036839816154</v>
      </c>
      <c r="Z13" s="278">
        <f t="shared" si="12"/>
        <v>20.558040784094224</v>
      </c>
      <c r="AA13" s="279">
        <f t="shared" si="13"/>
        <v>19.485207768461702</v>
      </c>
      <c r="AE13" s="366" t="str">
        <f t="shared" si="3"/>
        <v>592225</v>
      </c>
      <c r="AF13" s="270"/>
      <c r="AG13" s="374"/>
      <c r="AH13" s="375"/>
      <c r="AI13" s="376">
        <f t="shared" si="4"/>
        <v>592225</v>
      </c>
      <c r="AJ13" s="377">
        <f t="shared" si="5"/>
        <v>592225</v>
      </c>
      <c r="AL13" s="370">
        <f t="shared" si="6"/>
        <v>0</v>
      </c>
      <c r="AM13" s="378">
        <f t="shared" si="6"/>
        <v>562</v>
      </c>
      <c r="AN13" s="379">
        <f t="shared" si="7"/>
        <v>562</v>
      </c>
      <c r="AO13" s="380">
        <f t="shared" si="8"/>
        <v>1</v>
      </c>
    </row>
    <row r="14" spans="1:41" x14ac:dyDescent="0.2">
      <c r="A14" s="270">
        <v>195</v>
      </c>
      <c r="B14" s="271">
        <v>0.375</v>
      </c>
      <c r="C14" s="272">
        <v>2013</v>
      </c>
      <c r="D14" s="272">
        <v>9</v>
      </c>
      <c r="E14" s="272">
        <v>12</v>
      </c>
      <c r="F14" s="273">
        <v>592787</v>
      </c>
      <c r="G14" s="272">
        <v>0</v>
      </c>
      <c r="H14" s="273">
        <v>25792</v>
      </c>
      <c r="I14" s="272">
        <v>0</v>
      </c>
      <c r="J14" s="272">
        <v>0</v>
      </c>
      <c r="K14" s="272">
        <v>0</v>
      </c>
      <c r="L14" s="274">
        <v>321.30029999999999</v>
      </c>
      <c r="M14" s="273">
        <v>18.8</v>
      </c>
      <c r="N14" s="275">
        <v>0</v>
      </c>
      <c r="O14" s="276">
        <v>753</v>
      </c>
      <c r="P14" s="261">
        <f t="shared" si="0"/>
        <v>753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753</v>
      </c>
      <c r="W14" s="283">
        <f t="shared" si="10"/>
        <v>26591.946509999998</v>
      </c>
      <c r="Y14" s="281">
        <f t="shared" si="11"/>
        <v>6.6163501994560683</v>
      </c>
      <c r="Z14" s="278">
        <f t="shared" si="12"/>
        <v>27.70133501508267</v>
      </c>
      <c r="AA14" s="279">
        <f t="shared" si="13"/>
        <v>26.25572513944357</v>
      </c>
      <c r="AE14" s="366" t="str">
        <f t="shared" si="3"/>
        <v>592787</v>
      </c>
      <c r="AF14" s="270"/>
      <c r="AG14" s="374"/>
      <c r="AH14" s="375"/>
      <c r="AI14" s="376">
        <f t="shared" si="4"/>
        <v>592787</v>
      </c>
      <c r="AJ14" s="377">
        <f t="shared" si="5"/>
        <v>592787</v>
      </c>
      <c r="AL14" s="370">
        <f t="shared" si="6"/>
        <v>0</v>
      </c>
      <c r="AM14" s="378">
        <f t="shared" si="6"/>
        <v>753</v>
      </c>
      <c r="AN14" s="379">
        <f t="shared" si="7"/>
        <v>753</v>
      </c>
      <c r="AO14" s="380">
        <f t="shared" si="8"/>
        <v>1</v>
      </c>
    </row>
    <row r="15" spans="1:41" x14ac:dyDescent="0.2">
      <c r="A15" s="270">
        <v>195</v>
      </c>
      <c r="B15" s="271">
        <v>0.375</v>
      </c>
      <c r="C15" s="272">
        <v>2013</v>
      </c>
      <c r="D15" s="272">
        <v>9</v>
      </c>
      <c r="E15" s="272">
        <v>13</v>
      </c>
      <c r="F15" s="273">
        <v>593540</v>
      </c>
      <c r="G15" s="272">
        <v>0</v>
      </c>
      <c r="H15" s="273">
        <v>25823</v>
      </c>
      <c r="I15" s="272">
        <v>0</v>
      </c>
      <c r="J15" s="272">
        <v>0</v>
      </c>
      <c r="K15" s="272">
        <v>0</v>
      </c>
      <c r="L15" s="274">
        <v>323.11840000000001</v>
      </c>
      <c r="M15" s="273">
        <v>18.600000000000001</v>
      </c>
      <c r="N15" s="275">
        <v>0</v>
      </c>
      <c r="O15" s="276">
        <v>802</v>
      </c>
      <c r="P15" s="261">
        <f t="shared" si="0"/>
        <v>802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802</v>
      </c>
      <c r="W15" s="283">
        <f t="shared" si="10"/>
        <v>28322.36534</v>
      </c>
      <c r="Y15" s="281">
        <f t="shared" si="11"/>
        <v>7.0353816607606809</v>
      </c>
      <c r="Z15" s="278">
        <f t="shared" si="12"/>
        <v>29.455735937272824</v>
      </c>
      <c r="AA15" s="279">
        <f t="shared" si="13"/>
        <v>27.918571654686637</v>
      </c>
      <c r="AE15" s="366" t="str">
        <f t="shared" si="3"/>
        <v>593540</v>
      </c>
      <c r="AF15" s="270"/>
      <c r="AG15" s="374"/>
      <c r="AH15" s="375"/>
      <c r="AI15" s="376">
        <f t="shared" si="4"/>
        <v>593540</v>
      </c>
      <c r="AJ15" s="377">
        <f t="shared" si="5"/>
        <v>593540</v>
      </c>
      <c r="AL15" s="370">
        <f t="shared" si="6"/>
        <v>0</v>
      </c>
      <c r="AM15" s="378">
        <f t="shared" si="6"/>
        <v>802</v>
      </c>
      <c r="AN15" s="379">
        <f t="shared" si="7"/>
        <v>802</v>
      </c>
      <c r="AO15" s="380">
        <f t="shared" si="8"/>
        <v>1</v>
      </c>
    </row>
    <row r="16" spans="1:41" x14ac:dyDescent="0.2">
      <c r="A16" s="270">
        <v>195</v>
      </c>
      <c r="B16" s="271">
        <v>0.375</v>
      </c>
      <c r="C16" s="272">
        <v>2013</v>
      </c>
      <c r="D16" s="272">
        <v>9</v>
      </c>
      <c r="E16" s="272">
        <v>14</v>
      </c>
      <c r="F16" s="273">
        <v>594342</v>
      </c>
      <c r="G16" s="272">
        <v>0</v>
      </c>
      <c r="H16" s="273">
        <v>25857</v>
      </c>
      <c r="I16" s="272">
        <v>0</v>
      </c>
      <c r="J16" s="272">
        <v>0</v>
      </c>
      <c r="K16" s="272">
        <v>0</v>
      </c>
      <c r="L16" s="274">
        <v>324.26350000000002</v>
      </c>
      <c r="M16" s="273">
        <v>18</v>
      </c>
      <c r="N16" s="275">
        <v>0</v>
      </c>
      <c r="O16" s="276">
        <v>19</v>
      </c>
      <c r="P16" s="261">
        <f t="shared" si="0"/>
        <v>19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19</v>
      </c>
      <c r="W16" s="283">
        <f t="shared" si="10"/>
        <v>670.97873000000004</v>
      </c>
      <c r="Y16" s="281">
        <f t="shared" si="11"/>
        <v>0.16462308037616652</v>
      </c>
      <c r="Z16" s="278">
        <f t="shared" si="12"/>
        <v>0.68924391291893394</v>
      </c>
      <c r="AA16" s="279">
        <f t="shared" si="13"/>
        <v>0.6532753284916043</v>
      </c>
      <c r="AE16" s="366" t="str">
        <f t="shared" si="3"/>
        <v>594342</v>
      </c>
      <c r="AF16" s="270"/>
      <c r="AG16" s="374"/>
      <c r="AH16" s="375"/>
      <c r="AI16" s="376">
        <f t="shared" si="4"/>
        <v>594342</v>
      </c>
      <c r="AJ16" s="377">
        <f t="shared" si="5"/>
        <v>594342</v>
      </c>
      <c r="AL16" s="370">
        <f t="shared" si="6"/>
        <v>0</v>
      </c>
      <c r="AM16" s="378">
        <f t="shared" si="6"/>
        <v>19</v>
      </c>
      <c r="AN16" s="379">
        <f t="shared" si="7"/>
        <v>19</v>
      </c>
      <c r="AO16" s="380">
        <f t="shared" si="8"/>
        <v>1</v>
      </c>
    </row>
    <row r="17" spans="1:41" x14ac:dyDescent="0.2">
      <c r="A17" s="270">
        <v>195</v>
      </c>
      <c r="B17" s="271">
        <v>0.375</v>
      </c>
      <c r="C17" s="272">
        <v>2013</v>
      </c>
      <c r="D17" s="272">
        <v>9</v>
      </c>
      <c r="E17" s="272">
        <v>15</v>
      </c>
      <c r="F17" s="273">
        <v>594361</v>
      </c>
      <c r="G17" s="272">
        <v>0</v>
      </c>
      <c r="H17" s="273">
        <v>25857</v>
      </c>
      <c r="I17" s="272">
        <v>0</v>
      </c>
      <c r="J17" s="272">
        <v>0</v>
      </c>
      <c r="K17" s="272">
        <v>0</v>
      </c>
      <c r="L17" s="274">
        <v>331.05680000000001</v>
      </c>
      <c r="M17" s="273">
        <v>16.5</v>
      </c>
      <c r="N17" s="275">
        <v>0</v>
      </c>
      <c r="O17" s="276">
        <v>0</v>
      </c>
      <c r="P17" s="261">
        <f t="shared" si="0"/>
        <v>0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0</v>
      </c>
      <c r="W17" s="283">
        <f t="shared" si="10"/>
        <v>0</v>
      </c>
      <c r="Y17" s="281">
        <f t="shared" si="11"/>
        <v>0</v>
      </c>
      <c r="Z17" s="278">
        <f t="shared" si="12"/>
        <v>0</v>
      </c>
      <c r="AA17" s="279">
        <f t="shared" si="13"/>
        <v>0</v>
      </c>
      <c r="AE17" s="366" t="str">
        <f t="shared" si="3"/>
        <v>594361</v>
      </c>
      <c r="AF17" s="270"/>
      <c r="AG17" s="374"/>
      <c r="AH17" s="375"/>
      <c r="AI17" s="376">
        <f t="shared" si="4"/>
        <v>594361</v>
      </c>
      <c r="AJ17" s="377">
        <f t="shared" si="5"/>
        <v>594361</v>
      </c>
      <c r="AL17" s="370">
        <f t="shared" si="6"/>
        <v>0</v>
      </c>
      <c r="AM17" s="378">
        <f t="shared" si="6"/>
        <v>0</v>
      </c>
      <c r="AN17" s="379">
        <f t="shared" si="7"/>
        <v>0</v>
      </c>
      <c r="AO17" s="380" t="str">
        <f t="shared" si="8"/>
        <v/>
      </c>
    </row>
    <row r="18" spans="1:41" x14ac:dyDescent="0.2">
      <c r="A18" s="270">
        <v>195</v>
      </c>
      <c r="B18" s="271">
        <v>0.375</v>
      </c>
      <c r="C18" s="272">
        <v>2013</v>
      </c>
      <c r="D18" s="272">
        <v>9</v>
      </c>
      <c r="E18" s="272">
        <v>16</v>
      </c>
      <c r="F18" s="273">
        <v>594361</v>
      </c>
      <c r="G18" s="272">
        <v>0</v>
      </c>
      <c r="H18" s="273">
        <v>25857</v>
      </c>
      <c r="I18" s="272">
        <v>0</v>
      </c>
      <c r="J18" s="272">
        <v>0</v>
      </c>
      <c r="K18" s="272">
        <v>0</v>
      </c>
      <c r="L18" s="274">
        <v>332.541</v>
      </c>
      <c r="M18" s="273">
        <v>15.5</v>
      </c>
      <c r="N18" s="275">
        <v>0</v>
      </c>
      <c r="O18" s="276">
        <v>139</v>
      </c>
      <c r="P18" s="261">
        <f t="shared" si="0"/>
        <v>139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139</v>
      </c>
      <c r="W18" s="283">
        <f t="shared" si="10"/>
        <v>4908.7391299999999</v>
      </c>
      <c r="Y18" s="281">
        <f t="shared" si="11"/>
        <v>1.2261305342563933</v>
      </c>
      <c r="Z18" s="278">
        <f t="shared" si="12"/>
        <v>5.1335633208246678</v>
      </c>
      <c r="AA18" s="279">
        <f t="shared" si="13"/>
        <v>4.8656654079709307</v>
      </c>
      <c r="AE18" s="366" t="str">
        <f t="shared" si="3"/>
        <v>594361</v>
      </c>
      <c r="AF18" s="270"/>
      <c r="AG18" s="374"/>
      <c r="AH18" s="375"/>
      <c r="AI18" s="376">
        <f t="shared" si="4"/>
        <v>594361</v>
      </c>
      <c r="AJ18" s="377">
        <f t="shared" si="5"/>
        <v>594361</v>
      </c>
      <c r="AL18" s="370">
        <f t="shared" si="6"/>
        <v>0</v>
      </c>
      <c r="AM18" s="378">
        <f t="shared" si="6"/>
        <v>139</v>
      </c>
      <c r="AN18" s="379">
        <f t="shared" si="7"/>
        <v>139</v>
      </c>
      <c r="AO18" s="380">
        <f t="shared" si="8"/>
        <v>1</v>
      </c>
    </row>
    <row r="19" spans="1:41" x14ac:dyDescent="0.2">
      <c r="A19" s="270">
        <v>195</v>
      </c>
      <c r="B19" s="271">
        <v>0.375</v>
      </c>
      <c r="C19" s="272">
        <v>2013</v>
      </c>
      <c r="D19" s="272">
        <v>9</v>
      </c>
      <c r="E19" s="272">
        <v>17</v>
      </c>
      <c r="F19" s="273">
        <v>594500</v>
      </c>
      <c r="G19" s="272">
        <v>0</v>
      </c>
      <c r="H19" s="273">
        <v>25863</v>
      </c>
      <c r="I19" s="272">
        <v>0</v>
      </c>
      <c r="J19" s="272">
        <v>0</v>
      </c>
      <c r="K19" s="272">
        <v>0</v>
      </c>
      <c r="L19" s="274">
        <v>331.35129999999998</v>
      </c>
      <c r="M19" s="273">
        <v>16.600000000000001</v>
      </c>
      <c r="N19" s="275">
        <v>0</v>
      </c>
      <c r="O19" s="276">
        <v>499</v>
      </c>
      <c r="P19" s="261">
        <f t="shared" si="0"/>
        <v>499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499</v>
      </c>
      <c r="W19" s="283">
        <f t="shared" si="10"/>
        <v>17622.020329999999</v>
      </c>
      <c r="Y19" s="281">
        <f t="shared" si="11"/>
        <v>4.4017204071506493</v>
      </c>
      <c r="Z19" s="278">
        <f t="shared" si="12"/>
        <v>18.42912300065834</v>
      </c>
      <c r="AA19" s="279">
        <f t="shared" si="13"/>
        <v>17.467388766744566</v>
      </c>
      <c r="AE19" s="366" t="str">
        <f t="shared" si="3"/>
        <v>594500</v>
      </c>
      <c r="AF19" s="270"/>
      <c r="AG19" s="374"/>
      <c r="AH19" s="375"/>
      <c r="AI19" s="376">
        <f t="shared" si="4"/>
        <v>594500</v>
      </c>
      <c r="AJ19" s="377">
        <f t="shared" si="5"/>
        <v>594500</v>
      </c>
      <c r="AL19" s="370">
        <f t="shared" si="6"/>
        <v>0</v>
      </c>
      <c r="AM19" s="378">
        <f t="shared" si="6"/>
        <v>499</v>
      </c>
      <c r="AN19" s="379">
        <f t="shared" si="7"/>
        <v>499</v>
      </c>
      <c r="AO19" s="380">
        <f t="shared" si="8"/>
        <v>1</v>
      </c>
    </row>
    <row r="20" spans="1:41" x14ac:dyDescent="0.2">
      <c r="A20" s="270">
        <v>195</v>
      </c>
      <c r="B20" s="271">
        <v>0.375</v>
      </c>
      <c r="C20" s="272">
        <v>2013</v>
      </c>
      <c r="D20" s="272">
        <v>9</v>
      </c>
      <c r="E20" s="272">
        <v>18</v>
      </c>
      <c r="F20" s="273">
        <v>594999</v>
      </c>
      <c r="G20" s="272">
        <v>0</v>
      </c>
      <c r="H20" s="273">
        <v>25884</v>
      </c>
      <c r="I20" s="272">
        <v>0</v>
      </c>
      <c r="J20" s="272">
        <v>0</v>
      </c>
      <c r="K20" s="272">
        <v>0</v>
      </c>
      <c r="L20" s="274">
        <v>324.18700000000001</v>
      </c>
      <c r="M20" s="273">
        <v>18.2</v>
      </c>
      <c r="N20" s="275">
        <v>0</v>
      </c>
      <c r="O20" s="276">
        <v>449</v>
      </c>
      <c r="P20" s="261">
        <f t="shared" si="0"/>
        <v>449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449</v>
      </c>
      <c r="W20" s="283">
        <f t="shared" si="10"/>
        <v>15856.286829999999</v>
      </c>
      <c r="Y20" s="281">
        <f t="shared" si="11"/>
        <v>3.9606662581375587</v>
      </c>
      <c r="Z20" s="278">
        <f t="shared" si="12"/>
        <v>16.582517489570332</v>
      </c>
      <c r="AA20" s="279">
        <f t="shared" si="13"/>
        <v>15.717149411359337</v>
      </c>
      <c r="AE20" s="366" t="str">
        <f t="shared" si="3"/>
        <v>594999</v>
      </c>
      <c r="AF20" s="270"/>
      <c r="AG20" s="374"/>
      <c r="AH20" s="375"/>
      <c r="AI20" s="376">
        <f t="shared" si="4"/>
        <v>594999</v>
      </c>
      <c r="AJ20" s="377">
        <f t="shared" si="5"/>
        <v>594999</v>
      </c>
      <c r="AL20" s="370">
        <f t="shared" si="6"/>
        <v>0</v>
      </c>
      <c r="AM20" s="378">
        <f t="shared" si="6"/>
        <v>449</v>
      </c>
      <c r="AN20" s="379">
        <f t="shared" si="7"/>
        <v>449</v>
      </c>
      <c r="AO20" s="380">
        <f t="shared" si="8"/>
        <v>1</v>
      </c>
    </row>
    <row r="21" spans="1:41" x14ac:dyDescent="0.2">
      <c r="A21" s="270">
        <v>195</v>
      </c>
      <c r="B21" s="271">
        <v>0.375</v>
      </c>
      <c r="C21" s="272">
        <v>2013</v>
      </c>
      <c r="D21" s="272">
        <v>9</v>
      </c>
      <c r="E21" s="272">
        <v>19</v>
      </c>
      <c r="F21" s="273">
        <v>595448</v>
      </c>
      <c r="G21" s="272">
        <v>0</v>
      </c>
      <c r="H21" s="273">
        <v>25903</v>
      </c>
      <c r="I21" s="272">
        <v>0</v>
      </c>
      <c r="J21" s="272">
        <v>0</v>
      </c>
      <c r="K21" s="272">
        <v>0</v>
      </c>
      <c r="L21" s="274">
        <v>323.84890000000001</v>
      </c>
      <c r="M21" s="273">
        <v>17</v>
      </c>
      <c r="N21" s="275">
        <v>0</v>
      </c>
      <c r="O21" s="276">
        <v>431</v>
      </c>
      <c r="P21" s="261">
        <f t="shared" si="0"/>
        <v>431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431</v>
      </c>
      <c r="W21" s="283">
        <f t="shared" si="10"/>
        <v>15220.62277</v>
      </c>
      <c r="Y21" s="281">
        <f t="shared" si="11"/>
        <v>3.8018867644928456</v>
      </c>
      <c r="Z21" s="278">
        <f t="shared" si="12"/>
        <v>15.917739505578647</v>
      </c>
      <c r="AA21" s="279">
        <f t="shared" si="13"/>
        <v>15.087063243420655</v>
      </c>
      <c r="AE21" s="366" t="str">
        <f t="shared" si="3"/>
        <v>595448</v>
      </c>
      <c r="AF21" s="270"/>
      <c r="AG21" s="374"/>
      <c r="AH21" s="375"/>
      <c r="AI21" s="376">
        <f t="shared" si="4"/>
        <v>595448</v>
      </c>
      <c r="AJ21" s="377">
        <f t="shared" si="5"/>
        <v>595448</v>
      </c>
      <c r="AL21" s="370">
        <f t="shared" si="6"/>
        <v>0</v>
      </c>
      <c r="AM21" s="378">
        <f t="shared" si="6"/>
        <v>431</v>
      </c>
      <c r="AN21" s="379">
        <f t="shared" si="7"/>
        <v>431</v>
      </c>
      <c r="AO21" s="380">
        <f t="shared" si="8"/>
        <v>1</v>
      </c>
    </row>
    <row r="22" spans="1:41" x14ac:dyDescent="0.2">
      <c r="A22" s="270">
        <v>195</v>
      </c>
      <c r="B22" s="271">
        <v>0.375</v>
      </c>
      <c r="C22" s="272">
        <v>2013</v>
      </c>
      <c r="D22" s="272">
        <v>9</v>
      </c>
      <c r="E22" s="272">
        <v>20</v>
      </c>
      <c r="F22" s="273">
        <v>595879</v>
      </c>
      <c r="G22" s="272">
        <v>0</v>
      </c>
      <c r="H22" s="273">
        <v>25922</v>
      </c>
      <c r="I22" s="272">
        <v>0</v>
      </c>
      <c r="J22" s="272">
        <v>0</v>
      </c>
      <c r="K22" s="272">
        <v>0</v>
      </c>
      <c r="L22" s="274">
        <v>323.02089999999998</v>
      </c>
      <c r="M22" s="273">
        <v>20</v>
      </c>
      <c r="N22" s="275">
        <v>0</v>
      </c>
      <c r="O22" s="276">
        <v>443</v>
      </c>
      <c r="P22" s="261">
        <f t="shared" si="0"/>
        <v>443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443</v>
      </c>
      <c r="W22" s="283">
        <f t="shared" si="10"/>
        <v>15644.398810000001</v>
      </c>
      <c r="Y22" s="281">
        <f t="shared" si="11"/>
        <v>3.9077397602559873</v>
      </c>
      <c r="Z22" s="278">
        <f t="shared" si="12"/>
        <v>16.360924828239767</v>
      </c>
      <c r="AA22" s="279">
        <f t="shared" si="13"/>
        <v>15.50712068871311</v>
      </c>
      <c r="AE22" s="366" t="str">
        <f t="shared" si="3"/>
        <v>595879</v>
      </c>
      <c r="AF22" s="270"/>
      <c r="AG22" s="374"/>
      <c r="AH22" s="375"/>
      <c r="AI22" s="376">
        <f t="shared" si="4"/>
        <v>595879</v>
      </c>
      <c r="AJ22" s="377">
        <f t="shared" si="5"/>
        <v>595879</v>
      </c>
      <c r="AL22" s="370">
        <f t="shared" si="6"/>
        <v>596337</v>
      </c>
      <c r="AM22" s="378">
        <f t="shared" si="6"/>
        <v>443</v>
      </c>
      <c r="AN22" s="379">
        <f t="shared" si="7"/>
        <v>-595894</v>
      </c>
      <c r="AO22" s="380">
        <f t="shared" si="8"/>
        <v>-1345.1331828442437</v>
      </c>
    </row>
    <row r="23" spans="1:41" x14ac:dyDescent="0.2">
      <c r="A23" s="270">
        <v>195</v>
      </c>
      <c r="B23" s="271">
        <v>0.375</v>
      </c>
      <c r="C23" s="272">
        <v>2013</v>
      </c>
      <c r="D23" s="272">
        <v>9</v>
      </c>
      <c r="E23" s="272">
        <v>21</v>
      </c>
      <c r="F23" s="273">
        <v>596322</v>
      </c>
      <c r="G23" s="272">
        <v>0</v>
      </c>
      <c r="H23" s="273">
        <v>25940</v>
      </c>
      <c r="I23" s="272">
        <v>0</v>
      </c>
      <c r="J23" s="272">
        <v>0</v>
      </c>
      <c r="K23" s="272">
        <v>0</v>
      </c>
      <c r="L23" s="274">
        <v>324.5521</v>
      </c>
      <c r="M23" s="273">
        <v>20.2</v>
      </c>
      <c r="N23" s="275">
        <v>0</v>
      </c>
      <c r="O23" s="276">
        <v>212</v>
      </c>
      <c r="P23" s="261">
        <f t="shared" si="0"/>
        <v>212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212</v>
      </c>
      <c r="W23" s="283">
        <f t="shared" si="10"/>
        <v>7486.7100399999999</v>
      </c>
      <c r="Y23" s="281">
        <f t="shared" si="11"/>
        <v>1.8700695918155064</v>
      </c>
      <c r="Z23" s="278">
        <f t="shared" si="12"/>
        <v>7.8296073670131632</v>
      </c>
      <c r="AA23" s="279">
        <f t="shared" si="13"/>
        <v>7.421014866833362</v>
      </c>
      <c r="AE23" s="366" t="str">
        <f t="shared" si="3"/>
        <v>596322</v>
      </c>
      <c r="AF23" s="270">
        <v>195</v>
      </c>
      <c r="AG23" s="374">
        <v>21</v>
      </c>
      <c r="AH23" s="375">
        <v>596337</v>
      </c>
      <c r="AI23" s="376">
        <f t="shared" si="4"/>
        <v>596322</v>
      </c>
      <c r="AJ23" s="377">
        <f t="shared" si="5"/>
        <v>-15</v>
      </c>
      <c r="AL23" s="370">
        <f t="shared" si="6"/>
        <v>197</v>
      </c>
      <c r="AM23" s="378">
        <f t="shared" si="6"/>
        <v>212</v>
      </c>
      <c r="AN23" s="379">
        <f t="shared" si="7"/>
        <v>15</v>
      </c>
      <c r="AO23" s="380">
        <f t="shared" si="8"/>
        <v>7.0754716981132074E-2</v>
      </c>
    </row>
    <row r="24" spans="1:41" x14ac:dyDescent="0.2">
      <c r="A24" s="270">
        <v>195</v>
      </c>
      <c r="B24" s="271">
        <v>0.375</v>
      </c>
      <c r="C24" s="272">
        <v>2013</v>
      </c>
      <c r="D24" s="272">
        <v>9</v>
      </c>
      <c r="E24" s="272">
        <v>22</v>
      </c>
      <c r="F24" s="273">
        <v>596534</v>
      </c>
      <c r="G24" s="272">
        <v>0</v>
      </c>
      <c r="H24" s="273">
        <v>25949</v>
      </c>
      <c r="I24" s="272">
        <v>0</v>
      </c>
      <c r="J24" s="272">
        <v>0</v>
      </c>
      <c r="K24" s="272">
        <v>0</v>
      </c>
      <c r="L24" s="274">
        <v>328.61880000000002</v>
      </c>
      <c r="M24" s="273">
        <v>19.8</v>
      </c>
      <c r="N24" s="275">
        <v>0</v>
      </c>
      <c r="O24" s="276">
        <v>102</v>
      </c>
      <c r="P24" s="261">
        <f t="shared" si="0"/>
        <v>102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102</v>
      </c>
      <c r="W24" s="283">
        <f t="shared" si="10"/>
        <v>3602.0963400000001</v>
      </c>
      <c r="Y24" s="281">
        <f t="shared" si="11"/>
        <v>0.89975046398670588</v>
      </c>
      <c r="Z24" s="278">
        <f t="shared" si="12"/>
        <v>3.7670752426195406</v>
      </c>
      <c r="AA24" s="279">
        <f t="shared" si="13"/>
        <v>3.5704882849858626</v>
      </c>
      <c r="AE24" s="366" t="str">
        <f t="shared" si="3"/>
        <v>596534</v>
      </c>
      <c r="AF24" s="270">
        <v>195</v>
      </c>
      <c r="AG24" s="374">
        <v>22</v>
      </c>
      <c r="AH24" s="375">
        <v>596534</v>
      </c>
      <c r="AI24" s="376">
        <f t="shared" si="4"/>
        <v>596534</v>
      </c>
      <c r="AJ24" s="377">
        <f t="shared" si="5"/>
        <v>0</v>
      </c>
      <c r="AL24" s="370">
        <f t="shared" si="6"/>
        <v>102</v>
      </c>
      <c r="AM24" s="378">
        <f t="shared" si="6"/>
        <v>102</v>
      </c>
      <c r="AN24" s="379">
        <f t="shared" si="7"/>
        <v>0</v>
      </c>
      <c r="AO24" s="380">
        <f t="shared" si="8"/>
        <v>0</v>
      </c>
    </row>
    <row r="25" spans="1:41" x14ac:dyDescent="0.2">
      <c r="A25" s="270">
        <v>195</v>
      </c>
      <c r="B25" s="271">
        <v>0.375</v>
      </c>
      <c r="C25" s="272">
        <v>2013</v>
      </c>
      <c r="D25" s="272">
        <v>9</v>
      </c>
      <c r="E25" s="272">
        <v>23</v>
      </c>
      <c r="F25" s="273">
        <v>596636</v>
      </c>
      <c r="G25" s="272">
        <v>0</v>
      </c>
      <c r="H25" s="273">
        <v>25954</v>
      </c>
      <c r="I25" s="272">
        <v>0</v>
      </c>
      <c r="J25" s="272">
        <v>0</v>
      </c>
      <c r="K25" s="272">
        <v>0</v>
      </c>
      <c r="L25" s="274">
        <v>328.38130000000001</v>
      </c>
      <c r="M25" s="273">
        <v>19.7</v>
      </c>
      <c r="N25" s="275">
        <v>0</v>
      </c>
      <c r="O25" s="276">
        <v>412</v>
      </c>
      <c r="P25" s="261">
        <f t="shared" si="0"/>
        <v>412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412</v>
      </c>
      <c r="W25" s="283">
        <f t="shared" si="10"/>
        <v>14549.644039999999</v>
      </c>
      <c r="Y25" s="281">
        <f t="shared" si="11"/>
        <v>3.6342861878678709</v>
      </c>
      <c r="Z25" s="278">
        <f t="shared" si="12"/>
        <v>15.216029411365204</v>
      </c>
      <c r="AA25" s="279">
        <f t="shared" si="13"/>
        <v>14.421972288374269</v>
      </c>
      <c r="AE25" s="366" t="str">
        <f t="shared" si="3"/>
        <v>596636</v>
      </c>
      <c r="AF25" s="270">
        <v>195</v>
      </c>
      <c r="AG25" s="374">
        <v>23</v>
      </c>
      <c r="AH25" s="375">
        <v>596636</v>
      </c>
      <c r="AI25" s="376">
        <f t="shared" si="4"/>
        <v>596636</v>
      </c>
      <c r="AJ25" s="377">
        <f t="shared" si="5"/>
        <v>0</v>
      </c>
      <c r="AL25" s="370">
        <f t="shared" si="6"/>
        <v>412</v>
      </c>
      <c r="AM25" s="378">
        <f t="shared" si="6"/>
        <v>412</v>
      </c>
      <c r="AN25" s="379">
        <f t="shared" si="7"/>
        <v>0</v>
      </c>
      <c r="AO25" s="380">
        <f t="shared" si="8"/>
        <v>0</v>
      </c>
    </row>
    <row r="26" spans="1:41" x14ac:dyDescent="0.2">
      <c r="A26" s="270">
        <v>195</v>
      </c>
      <c r="B26" s="271">
        <v>0.375</v>
      </c>
      <c r="C26" s="272">
        <v>2013</v>
      </c>
      <c r="D26" s="272">
        <v>9</v>
      </c>
      <c r="E26" s="272">
        <v>24</v>
      </c>
      <c r="F26" s="273">
        <v>597048</v>
      </c>
      <c r="G26" s="272">
        <v>0</v>
      </c>
      <c r="H26" s="273">
        <v>25971</v>
      </c>
      <c r="I26" s="272">
        <v>0</v>
      </c>
      <c r="J26" s="272">
        <v>0</v>
      </c>
      <c r="K26" s="272">
        <v>0</v>
      </c>
      <c r="L26" s="274">
        <v>323.71859999999998</v>
      </c>
      <c r="M26" s="273">
        <v>19.2</v>
      </c>
      <c r="N26" s="275">
        <v>0</v>
      </c>
      <c r="O26" s="276">
        <v>380</v>
      </c>
      <c r="P26" s="261">
        <f t="shared" si="0"/>
        <v>380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380</v>
      </c>
      <c r="W26" s="283">
        <f t="shared" si="10"/>
        <v>13419.5746</v>
      </c>
      <c r="Y26" s="281">
        <f t="shared" si="11"/>
        <v>3.3520115324994926</v>
      </c>
      <c r="Z26" s="278">
        <f t="shared" si="12"/>
        <v>14.034201884268876</v>
      </c>
      <c r="AA26" s="279">
        <f t="shared" si="13"/>
        <v>13.301819100927723</v>
      </c>
      <c r="AE26" s="366" t="str">
        <f t="shared" si="3"/>
        <v>597048</v>
      </c>
      <c r="AF26" s="270">
        <v>195</v>
      </c>
      <c r="AG26" s="374">
        <v>24</v>
      </c>
      <c r="AH26" s="375">
        <v>597048</v>
      </c>
      <c r="AI26" s="376">
        <f t="shared" si="4"/>
        <v>597048</v>
      </c>
      <c r="AJ26" s="377">
        <f t="shared" si="5"/>
        <v>0</v>
      </c>
      <c r="AL26" s="370">
        <f t="shared" si="6"/>
        <v>-597048</v>
      </c>
      <c r="AM26" s="378">
        <f t="shared" si="6"/>
        <v>380</v>
      </c>
      <c r="AN26" s="379">
        <f t="shared" si="7"/>
        <v>597428</v>
      </c>
      <c r="AO26" s="380">
        <f t="shared" si="8"/>
        <v>1572.1789473684209</v>
      </c>
    </row>
    <row r="27" spans="1:41" x14ac:dyDescent="0.2">
      <c r="A27" s="270">
        <v>195</v>
      </c>
      <c r="B27" s="271">
        <v>0.375</v>
      </c>
      <c r="C27" s="272">
        <v>2013</v>
      </c>
      <c r="D27" s="272">
        <v>9</v>
      </c>
      <c r="E27" s="272">
        <v>25</v>
      </c>
      <c r="F27" s="273">
        <v>597428</v>
      </c>
      <c r="G27" s="272">
        <v>0</v>
      </c>
      <c r="H27" s="273">
        <v>25987</v>
      </c>
      <c r="I27" s="272">
        <v>0</v>
      </c>
      <c r="J27" s="272">
        <v>0</v>
      </c>
      <c r="K27" s="272">
        <v>0</v>
      </c>
      <c r="L27" s="274">
        <v>323.06849999999997</v>
      </c>
      <c r="M27" s="273">
        <v>18.899999999999999</v>
      </c>
      <c r="N27" s="275">
        <v>0</v>
      </c>
      <c r="O27" s="276">
        <v>591</v>
      </c>
      <c r="P27" s="261">
        <f t="shared" si="0"/>
        <v>591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591</v>
      </c>
      <c r="W27" s="283">
        <f t="shared" si="10"/>
        <v>20870.969969999998</v>
      </c>
      <c r="Y27" s="281">
        <f t="shared" si="11"/>
        <v>5.2132600413347374</v>
      </c>
      <c r="Z27" s="278">
        <f t="shared" si="12"/>
        <v>21.82687714106028</v>
      </c>
      <c r="AA27" s="279">
        <f t="shared" si="13"/>
        <v>20.687829180653377</v>
      </c>
      <c r="AE27" s="366" t="str">
        <f t="shared" si="3"/>
        <v>597428</v>
      </c>
      <c r="AF27" s="270"/>
      <c r="AG27" s="374"/>
      <c r="AH27" s="375"/>
      <c r="AI27" s="376">
        <f t="shared" si="4"/>
        <v>597428</v>
      </c>
      <c r="AJ27" s="377">
        <f t="shared" si="5"/>
        <v>597428</v>
      </c>
      <c r="AL27" s="370">
        <f t="shared" si="6"/>
        <v>0</v>
      </c>
      <c r="AM27" s="378">
        <f t="shared" si="6"/>
        <v>591</v>
      </c>
      <c r="AN27" s="379">
        <f t="shared" si="7"/>
        <v>591</v>
      </c>
      <c r="AO27" s="380">
        <f t="shared" si="8"/>
        <v>1</v>
      </c>
    </row>
    <row r="28" spans="1:41" x14ac:dyDescent="0.2">
      <c r="A28" s="270">
        <v>195</v>
      </c>
      <c r="B28" s="271">
        <v>0.375</v>
      </c>
      <c r="C28" s="272">
        <v>2013</v>
      </c>
      <c r="D28" s="272">
        <v>9</v>
      </c>
      <c r="E28" s="272">
        <v>26</v>
      </c>
      <c r="F28" s="273">
        <v>598019</v>
      </c>
      <c r="G28" s="272">
        <v>0</v>
      </c>
      <c r="H28" s="273">
        <v>26012</v>
      </c>
      <c r="I28" s="272">
        <v>0</v>
      </c>
      <c r="J28" s="272">
        <v>0</v>
      </c>
      <c r="K28" s="272">
        <v>0</v>
      </c>
      <c r="L28" s="274">
        <v>323.92910000000001</v>
      </c>
      <c r="M28" s="273">
        <v>18.5</v>
      </c>
      <c r="N28" s="275">
        <v>0</v>
      </c>
      <c r="O28" s="276">
        <v>478</v>
      </c>
      <c r="P28" s="261">
        <f t="shared" si="0"/>
        <v>478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478</v>
      </c>
      <c r="W28" s="283">
        <f t="shared" si="10"/>
        <v>16880.412260000001</v>
      </c>
      <c r="Y28" s="281">
        <f t="shared" si="11"/>
        <v>4.2164776645651516</v>
      </c>
      <c r="Z28" s="278">
        <f t="shared" si="12"/>
        <v>17.653548686001376</v>
      </c>
      <c r="AA28" s="279">
        <f t="shared" si="13"/>
        <v>16.73228823748277</v>
      </c>
      <c r="AE28" s="366" t="str">
        <f t="shared" si="3"/>
        <v>598019</v>
      </c>
      <c r="AF28" s="270"/>
      <c r="AG28" s="374"/>
      <c r="AH28" s="375"/>
      <c r="AI28" s="376">
        <f t="shared" si="4"/>
        <v>598019</v>
      </c>
      <c r="AJ28" s="377">
        <f t="shared" si="5"/>
        <v>598019</v>
      </c>
      <c r="AL28" s="370">
        <f t="shared" si="6"/>
        <v>598497</v>
      </c>
      <c r="AM28" s="378">
        <f t="shared" si="6"/>
        <v>478</v>
      </c>
      <c r="AN28" s="379">
        <f t="shared" si="7"/>
        <v>-598019</v>
      </c>
      <c r="AO28" s="380">
        <f t="shared" si="8"/>
        <v>-1251.0857740585775</v>
      </c>
    </row>
    <row r="29" spans="1:41" x14ac:dyDescent="0.2">
      <c r="A29" s="270">
        <v>195</v>
      </c>
      <c r="B29" s="271">
        <v>0.375</v>
      </c>
      <c r="C29" s="272">
        <v>2013</v>
      </c>
      <c r="D29" s="272">
        <v>9</v>
      </c>
      <c r="E29" s="272">
        <v>27</v>
      </c>
      <c r="F29" s="273">
        <v>598497</v>
      </c>
      <c r="G29" s="272">
        <v>0</v>
      </c>
      <c r="H29" s="273">
        <v>26032</v>
      </c>
      <c r="I29" s="272">
        <v>0</v>
      </c>
      <c r="J29" s="272">
        <v>0</v>
      </c>
      <c r="K29" s="272">
        <v>0</v>
      </c>
      <c r="L29" s="274">
        <v>324.01850000000002</v>
      </c>
      <c r="M29" s="273">
        <v>17.899999999999999</v>
      </c>
      <c r="N29" s="275">
        <v>0</v>
      </c>
      <c r="O29" s="276">
        <v>211</v>
      </c>
      <c r="P29" s="261">
        <f t="shared" si="0"/>
        <v>211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211</v>
      </c>
      <c r="W29" s="283">
        <f t="shared" si="10"/>
        <v>7451.3953700000002</v>
      </c>
      <c r="Y29" s="281">
        <f t="shared" si="11"/>
        <v>1.8612485088352446</v>
      </c>
      <c r="Z29" s="278">
        <f t="shared" si="12"/>
        <v>7.7926752567914024</v>
      </c>
      <c r="AA29" s="279">
        <f t="shared" si="13"/>
        <v>7.3860100797256578</v>
      </c>
      <c r="AE29" s="366" t="str">
        <f t="shared" si="3"/>
        <v>598497</v>
      </c>
      <c r="AF29" s="270">
        <v>195</v>
      </c>
      <c r="AG29" s="374">
        <v>27</v>
      </c>
      <c r="AH29" s="375">
        <v>598497</v>
      </c>
      <c r="AI29" s="376">
        <f t="shared" si="4"/>
        <v>598497</v>
      </c>
      <c r="AJ29" s="377">
        <f t="shared" si="5"/>
        <v>0</v>
      </c>
      <c r="AL29" s="370">
        <f t="shared" si="6"/>
        <v>211</v>
      </c>
      <c r="AM29" s="378">
        <f t="shared" si="6"/>
        <v>211</v>
      </c>
      <c r="AN29" s="379">
        <f t="shared" si="7"/>
        <v>0</v>
      </c>
      <c r="AO29" s="380">
        <f t="shared" si="8"/>
        <v>0</v>
      </c>
    </row>
    <row r="30" spans="1:41" x14ac:dyDescent="0.2">
      <c r="A30" s="270">
        <v>195</v>
      </c>
      <c r="B30" s="271">
        <v>0.375</v>
      </c>
      <c r="C30" s="272">
        <v>2013</v>
      </c>
      <c r="D30" s="272">
        <v>9</v>
      </c>
      <c r="E30" s="272">
        <v>28</v>
      </c>
      <c r="F30" s="273">
        <v>598708</v>
      </c>
      <c r="G30" s="272">
        <v>0</v>
      </c>
      <c r="H30" s="273">
        <v>26041</v>
      </c>
      <c r="I30" s="272">
        <v>0</v>
      </c>
      <c r="J30" s="272">
        <v>0</v>
      </c>
      <c r="K30" s="272">
        <v>0</v>
      </c>
      <c r="L30" s="274">
        <v>325.35160000000002</v>
      </c>
      <c r="M30" s="273">
        <v>19.7</v>
      </c>
      <c r="N30" s="275">
        <v>0</v>
      </c>
      <c r="O30" s="276">
        <v>0</v>
      </c>
      <c r="P30" s="261">
        <f t="shared" si="0"/>
        <v>0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0</v>
      </c>
      <c r="W30" s="283">
        <f t="shared" si="10"/>
        <v>0</v>
      </c>
      <c r="Y30" s="281">
        <f t="shared" si="11"/>
        <v>0</v>
      </c>
      <c r="Z30" s="278">
        <f t="shared" si="12"/>
        <v>0</v>
      </c>
      <c r="AA30" s="279">
        <f t="shared" si="13"/>
        <v>0</v>
      </c>
      <c r="AE30" s="366" t="str">
        <f t="shared" si="3"/>
        <v>598708</v>
      </c>
      <c r="AF30" s="270">
        <v>195</v>
      </c>
      <c r="AG30" s="374">
        <v>28</v>
      </c>
      <c r="AH30" s="375">
        <v>598708</v>
      </c>
      <c r="AI30" s="376">
        <f t="shared" si="4"/>
        <v>598708</v>
      </c>
      <c r="AJ30" s="377">
        <f t="shared" si="5"/>
        <v>0</v>
      </c>
      <c r="AL30" s="370">
        <f t="shared" si="6"/>
        <v>0</v>
      </c>
      <c r="AM30" s="378">
        <f t="shared" si="6"/>
        <v>0</v>
      </c>
      <c r="AN30" s="379">
        <f t="shared" si="7"/>
        <v>0</v>
      </c>
      <c r="AO30" s="380" t="str">
        <f t="shared" si="8"/>
        <v/>
      </c>
    </row>
    <row r="31" spans="1:41" x14ac:dyDescent="0.2">
      <c r="A31" s="270">
        <v>195</v>
      </c>
      <c r="B31" s="271">
        <v>0.375</v>
      </c>
      <c r="C31" s="272">
        <v>2013</v>
      </c>
      <c r="D31" s="272">
        <v>9</v>
      </c>
      <c r="E31" s="272">
        <v>29</v>
      </c>
      <c r="F31" s="273">
        <v>598708</v>
      </c>
      <c r="G31" s="272">
        <v>0</v>
      </c>
      <c r="H31" s="273">
        <v>26041</v>
      </c>
      <c r="I31" s="272">
        <v>0</v>
      </c>
      <c r="J31" s="272">
        <v>0</v>
      </c>
      <c r="K31" s="272">
        <v>0</v>
      </c>
      <c r="L31" s="274">
        <v>328.66860000000003</v>
      </c>
      <c r="M31" s="273">
        <v>19.899999999999999</v>
      </c>
      <c r="N31" s="275">
        <v>0</v>
      </c>
      <c r="O31" s="276">
        <v>0</v>
      </c>
      <c r="P31" s="261">
        <f t="shared" si="0"/>
        <v>0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0</v>
      </c>
      <c r="W31" s="283">
        <f t="shared" si="10"/>
        <v>0</v>
      </c>
      <c r="Y31" s="281">
        <f t="shared" si="11"/>
        <v>0</v>
      </c>
      <c r="Z31" s="278">
        <f t="shared" si="12"/>
        <v>0</v>
      </c>
      <c r="AA31" s="279">
        <f t="shared" si="13"/>
        <v>0</v>
      </c>
      <c r="AE31" s="366" t="str">
        <f t="shared" si="3"/>
        <v>598708</v>
      </c>
      <c r="AF31" s="270">
        <v>195</v>
      </c>
      <c r="AG31" s="374">
        <v>29</v>
      </c>
      <c r="AH31" s="375">
        <v>598708</v>
      </c>
      <c r="AI31" s="376">
        <f t="shared" si="4"/>
        <v>598708</v>
      </c>
      <c r="AJ31" s="377">
        <f t="shared" si="5"/>
        <v>0</v>
      </c>
      <c r="AL31" s="370">
        <f t="shared" si="6"/>
        <v>0</v>
      </c>
      <c r="AM31" s="378">
        <f t="shared" si="6"/>
        <v>0</v>
      </c>
      <c r="AN31" s="379">
        <f t="shared" si="7"/>
        <v>0</v>
      </c>
      <c r="AO31" s="380" t="str">
        <f t="shared" si="8"/>
        <v/>
      </c>
    </row>
    <row r="32" spans="1:41" x14ac:dyDescent="0.2">
      <c r="A32" s="270">
        <v>195</v>
      </c>
      <c r="B32" s="271">
        <v>0.375</v>
      </c>
      <c r="C32" s="272">
        <v>2013</v>
      </c>
      <c r="D32" s="272">
        <v>9</v>
      </c>
      <c r="E32" s="272">
        <v>30</v>
      </c>
      <c r="F32" s="273">
        <v>598708</v>
      </c>
      <c r="G32" s="272">
        <v>0</v>
      </c>
      <c r="H32" s="273">
        <v>26041</v>
      </c>
      <c r="I32" s="272">
        <v>0</v>
      </c>
      <c r="J32" s="272">
        <v>0</v>
      </c>
      <c r="K32" s="272">
        <v>0</v>
      </c>
      <c r="L32" s="274">
        <v>328.61340000000001</v>
      </c>
      <c r="M32" s="273">
        <v>19</v>
      </c>
      <c r="N32" s="275">
        <v>0</v>
      </c>
      <c r="O32" s="276">
        <v>422</v>
      </c>
      <c r="P32" s="261">
        <f t="shared" si="0"/>
        <v>422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422</v>
      </c>
      <c r="W32" s="283">
        <f t="shared" si="10"/>
        <v>14902.79074</v>
      </c>
      <c r="Y32" s="281">
        <f t="shared" si="11"/>
        <v>3.7224970176704892</v>
      </c>
      <c r="Z32" s="278">
        <f t="shared" si="12"/>
        <v>15.585350513582805</v>
      </c>
      <c r="AA32" s="279">
        <f t="shared" si="13"/>
        <v>14.772020159451316</v>
      </c>
      <c r="AE32" s="366" t="str">
        <f t="shared" si="3"/>
        <v>598708</v>
      </c>
      <c r="AF32" s="270">
        <v>195</v>
      </c>
      <c r="AG32" s="374">
        <v>30</v>
      </c>
      <c r="AH32" s="375">
        <v>598708</v>
      </c>
      <c r="AI32" s="376">
        <f t="shared" si="4"/>
        <v>598708</v>
      </c>
      <c r="AJ32" s="377">
        <f t="shared" si="5"/>
        <v>0</v>
      </c>
      <c r="AL32" s="370">
        <f t="shared" si="6"/>
        <v>-598708</v>
      </c>
      <c r="AM32" s="378">
        <f t="shared" si="6"/>
        <v>422</v>
      </c>
      <c r="AN32" s="379">
        <f t="shared" si="7"/>
        <v>599130</v>
      </c>
      <c r="AO32" s="380">
        <f t="shared" si="8"/>
        <v>1419.739336492891</v>
      </c>
    </row>
    <row r="33" spans="1:41" ht="13.5" thickBot="1" x14ac:dyDescent="0.25">
      <c r="A33" s="270">
        <v>195</v>
      </c>
      <c r="B33" s="271">
        <v>0.375</v>
      </c>
      <c r="C33" s="272">
        <v>2013</v>
      </c>
      <c r="D33" s="272">
        <v>10</v>
      </c>
      <c r="E33" s="272">
        <v>1</v>
      </c>
      <c r="F33" s="273">
        <v>599130</v>
      </c>
      <c r="G33" s="272">
        <v>0</v>
      </c>
      <c r="H33" s="273">
        <v>26059</v>
      </c>
      <c r="I33" s="272">
        <v>0</v>
      </c>
      <c r="J33" s="272">
        <v>0</v>
      </c>
      <c r="K33" s="272">
        <v>0</v>
      </c>
      <c r="L33" s="274">
        <v>323.58339999999998</v>
      </c>
      <c r="M33" s="273">
        <v>19.399999999999999</v>
      </c>
      <c r="N33" s="275">
        <v>0</v>
      </c>
      <c r="O33" s="276">
        <v>0</v>
      </c>
      <c r="P33" s="261">
        <f t="shared" si="0"/>
        <v>-599130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599130</v>
      </c>
      <c r="AF33" s="270"/>
      <c r="AG33" s="374"/>
      <c r="AH33" s="375"/>
      <c r="AI33" s="376">
        <f t="shared" si="4"/>
        <v>599130</v>
      </c>
      <c r="AJ33" s="377">
        <f t="shared" si="5"/>
        <v>599130</v>
      </c>
      <c r="AL33" s="370">
        <f t="shared" si="6"/>
        <v>0</v>
      </c>
      <c r="AM33" s="381">
        <f t="shared" si="6"/>
        <v>-599130</v>
      </c>
      <c r="AN33" s="379">
        <f t="shared" si="7"/>
        <v>-599130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332.541</v>
      </c>
      <c r="M36" s="303">
        <f>MAX(M3:M34)</f>
        <v>20.7</v>
      </c>
      <c r="N36" s="301" t="s">
        <v>29</v>
      </c>
      <c r="O36" s="303">
        <f>SUM(O3:O33)</f>
        <v>10665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10665</v>
      </c>
      <c r="W36" s="307">
        <f>SUM(W3:W33)</f>
        <v>376630.9555499999</v>
      </c>
      <c r="Y36" s="308">
        <f>SUM(Y3:Y33)</f>
        <v>93.608989489527843</v>
      </c>
      <c r="Z36" s="309">
        <f>SUM(Z3:Z33)</f>
        <v>391.92211719475529</v>
      </c>
      <c r="AA36" s="310">
        <f>SUM(AA3:AA33)</f>
        <v>371.46943927184492</v>
      </c>
      <c r="AF36" s="389" t="s">
        <v>125</v>
      </c>
      <c r="AG36" s="302">
        <f>COUNT(AG3:AG34)</f>
        <v>9</v>
      </c>
      <c r="AJ36" s="390">
        <f>SUM(AJ3:AJ33)</f>
        <v>13050249</v>
      </c>
      <c r="AK36" s="391" t="s">
        <v>93</v>
      </c>
      <c r="AL36" s="392"/>
      <c r="AM36" s="392"/>
      <c r="AN36" s="390">
        <f>SUM(AN3:AN33)</f>
        <v>17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325.53464193548393</v>
      </c>
      <c r="M37" s="311">
        <f>AVERAGE(M3:M34)</f>
        <v>18.564516129032253</v>
      </c>
      <c r="N37" s="301" t="s">
        <v>89</v>
      </c>
      <c r="O37" s="312">
        <f>O36*35.31467</f>
        <v>376630.95555000001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22</v>
      </c>
      <c r="AN37" s="395">
        <f>IFERROR(AN36/SUM(AM3:AM33),"")</f>
        <v>-2.8888718955247975E-5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321.30029999999999</v>
      </c>
      <c r="M38" s="312">
        <f>MIN(M3:M34)</f>
        <v>15.5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358.08810612903238</v>
      </c>
      <c r="M44" s="319">
        <f>M37*(1+$L$43)</f>
        <v>20.420967741935481</v>
      </c>
    </row>
    <row r="45" spans="1:41" x14ac:dyDescent="0.2">
      <c r="K45" s="318" t="s">
        <v>103</v>
      </c>
      <c r="L45" s="319">
        <f>L37*(1-$L$43)</f>
        <v>292.98117774193554</v>
      </c>
      <c r="M45" s="319">
        <f>M37*(1-$L$43)</f>
        <v>16.708064516129028</v>
      </c>
    </row>
    <row r="47" spans="1:41" x14ac:dyDescent="0.2">
      <c r="A47" s="301" t="s">
        <v>104</v>
      </c>
      <c r="B47" s="430" t="s">
        <v>150</v>
      </c>
    </row>
    <row r="48" spans="1:41" x14ac:dyDescent="0.2">
      <c r="A48" s="301" t="s">
        <v>106</v>
      </c>
      <c r="B48" s="321">
        <v>41199</v>
      </c>
    </row>
  </sheetData>
  <phoneticPr fontId="0" type="noConversion"/>
  <conditionalFormatting sqref="L3:L34">
    <cfRule type="cellIs" dxfId="815" priority="47" stopIfTrue="1" operator="lessThan">
      <formula>$L$45</formula>
    </cfRule>
    <cfRule type="cellIs" dxfId="814" priority="48" stopIfTrue="1" operator="greaterThan">
      <formula>$L$44</formula>
    </cfRule>
  </conditionalFormatting>
  <conditionalFormatting sqref="M3:M34">
    <cfRule type="cellIs" dxfId="813" priority="45" stopIfTrue="1" operator="lessThan">
      <formula>$M$45</formula>
    </cfRule>
    <cfRule type="cellIs" dxfId="812" priority="46" stopIfTrue="1" operator="greaterThan">
      <formula>$M$44</formula>
    </cfRule>
  </conditionalFormatting>
  <conditionalFormatting sqref="O3:O34">
    <cfRule type="cellIs" dxfId="811" priority="44" stopIfTrue="1" operator="lessThan">
      <formula>0</formula>
    </cfRule>
  </conditionalFormatting>
  <conditionalFormatting sqref="O3:O33">
    <cfRule type="cellIs" dxfId="810" priority="43" stopIfTrue="1" operator="lessThan">
      <formula>0</formula>
    </cfRule>
  </conditionalFormatting>
  <conditionalFormatting sqref="O3">
    <cfRule type="cellIs" dxfId="809" priority="42" stopIfTrue="1" operator="notEqual">
      <formula>$P$3</formula>
    </cfRule>
  </conditionalFormatting>
  <conditionalFormatting sqref="O4">
    <cfRule type="cellIs" dxfId="808" priority="41" stopIfTrue="1" operator="notEqual">
      <formula>P$4</formula>
    </cfRule>
  </conditionalFormatting>
  <conditionalFormatting sqref="O5">
    <cfRule type="cellIs" dxfId="807" priority="40" stopIfTrue="1" operator="notEqual">
      <formula>$P$5</formula>
    </cfRule>
  </conditionalFormatting>
  <conditionalFormatting sqref="O6">
    <cfRule type="cellIs" dxfId="806" priority="39" stopIfTrue="1" operator="notEqual">
      <formula>$P$6</formula>
    </cfRule>
  </conditionalFormatting>
  <conditionalFormatting sqref="O7">
    <cfRule type="cellIs" dxfId="805" priority="38" stopIfTrue="1" operator="notEqual">
      <formula>$P$7</formula>
    </cfRule>
  </conditionalFormatting>
  <conditionalFormatting sqref="O8">
    <cfRule type="cellIs" dxfId="804" priority="37" stopIfTrue="1" operator="notEqual">
      <formula>$P$8</formula>
    </cfRule>
  </conditionalFormatting>
  <conditionalFormatting sqref="O9">
    <cfRule type="cellIs" dxfId="803" priority="36" stopIfTrue="1" operator="notEqual">
      <formula>$P$9</formula>
    </cfRule>
  </conditionalFormatting>
  <conditionalFormatting sqref="O10">
    <cfRule type="cellIs" dxfId="802" priority="34" stopIfTrue="1" operator="notEqual">
      <formula>$P$10</formula>
    </cfRule>
    <cfRule type="cellIs" dxfId="801" priority="35" stopIfTrue="1" operator="greaterThan">
      <formula>$P$10</formula>
    </cfRule>
  </conditionalFormatting>
  <conditionalFormatting sqref="O11">
    <cfRule type="cellIs" dxfId="800" priority="32" stopIfTrue="1" operator="notEqual">
      <formula>$P$11</formula>
    </cfRule>
    <cfRule type="cellIs" dxfId="799" priority="33" stopIfTrue="1" operator="greaterThan">
      <formula>$P$11</formula>
    </cfRule>
  </conditionalFormatting>
  <conditionalFormatting sqref="O12">
    <cfRule type="cellIs" dxfId="798" priority="31" stopIfTrue="1" operator="notEqual">
      <formula>$P$12</formula>
    </cfRule>
  </conditionalFormatting>
  <conditionalFormatting sqref="O14">
    <cfRule type="cellIs" dxfId="797" priority="30" stopIfTrue="1" operator="notEqual">
      <formula>$P$14</formula>
    </cfRule>
  </conditionalFormatting>
  <conditionalFormatting sqref="O15">
    <cfRule type="cellIs" dxfId="796" priority="29" stopIfTrue="1" operator="notEqual">
      <formula>$P$15</formula>
    </cfRule>
  </conditionalFormatting>
  <conditionalFormatting sqref="O16">
    <cfRule type="cellIs" dxfId="795" priority="28" stopIfTrue="1" operator="notEqual">
      <formula>$P$16</formula>
    </cfRule>
  </conditionalFormatting>
  <conditionalFormatting sqref="O17">
    <cfRule type="cellIs" dxfId="794" priority="27" stopIfTrue="1" operator="notEqual">
      <formula>$P$17</formula>
    </cfRule>
  </conditionalFormatting>
  <conditionalFormatting sqref="O18">
    <cfRule type="cellIs" dxfId="793" priority="26" stopIfTrue="1" operator="notEqual">
      <formula>$P$18</formula>
    </cfRule>
  </conditionalFormatting>
  <conditionalFormatting sqref="O19">
    <cfRule type="cellIs" dxfId="792" priority="24" stopIfTrue="1" operator="notEqual">
      <formula>$P$19</formula>
    </cfRule>
    <cfRule type="cellIs" dxfId="791" priority="25" stopIfTrue="1" operator="greaterThan">
      <formula>$P$19</formula>
    </cfRule>
  </conditionalFormatting>
  <conditionalFormatting sqref="O20">
    <cfRule type="cellIs" dxfId="790" priority="22" stopIfTrue="1" operator="notEqual">
      <formula>$P$20</formula>
    </cfRule>
    <cfRule type="cellIs" dxfId="789" priority="23" stopIfTrue="1" operator="greaterThan">
      <formula>$P$20</formula>
    </cfRule>
  </conditionalFormatting>
  <conditionalFormatting sqref="O21">
    <cfRule type="cellIs" dxfId="788" priority="21" stopIfTrue="1" operator="notEqual">
      <formula>$P$21</formula>
    </cfRule>
  </conditionalFormatting>
  <conditionalFormatting sqref="O22">
    <cfRule type="cellIs" dxfId="787" priority="20" stopIfTrue="1" operator="notEqual">
      <formula>$P$22</formula>
    </cfRule>
  </conditionalFormatting>
  <conditionalFormatting sqref="O23">
    <cfRule type="cellIs" dxfId="786" priority="19" stopIfTrue="1" operator="notEqual">
      <formula>$P$23</formula>
    </cfRule>
  </conditionalFormatting>
  <conditionalFormatting sqref="O24">
    <cfRule type="cellIs" dxfId="785" priority="17" stopIfTrue="1" operator="notEqual">
      <formula>$P$24</formula>
    </cfRule>
    <cfRule type="cellIs" dxfId="784" priority="18" stopIfTrue="1" operator="greaterThan">
      <formula>$P$24</formula>
    </cfRule>
  </conditionalFormatting>
  <conditionalFormatting sqref="O25">
    <cfRule type="cellIs" dxfId="783" priority="15" stopIfTrue="1" operator="notEqual">
      <formula>$P$25</formula>
    </cfRule>
    <cfRule type="cellIs" dxfId="782" priority="16" stopIfTrue="1" operator="greaterThan">
      <formula>$P$25</formula>
    </cfRule>
  </conditionalFormatting>
  <conditionalFormatting sqref="O26">
    <cfRule type="cellIs" dxfId="781" priority="14" stopIfTrue="1" operator="notEqual">
      <formula>$P$26</formula>
    </cfRule>
  </conditionalFormatting>
  <conditionalFormatting sqref="O27">
    <cfRule type="cellIs" dxfId="780" priority="13" stopIfTrue="1" operator="notEqual">
      <formula>$P$27</formula>
    </cfRule>
  </conditionalFormatting>
  <conditionalFormatting sqref="O28">
    <cfRule type="cellIs" dxfId="779" priority="12" stopIfTrue="1" operator="notEqual">
      <formula>$P$28</formula>
    </cfRule>
  </conditionalFormatting>
  <conditionalFormatting sqref="O29">
    <cfRule type="cellIs" dxfId="778" priority="11" stopIfTrue="1" operator="notEqual">
      <formula>$P$29</formula>
    </cfRule>
  </conditionalFormatting>
  <conditionalFormatting sqref="O30">
    <cfRule type="cellIs" dxfId="777" priority="10" stopIfTrue="1" operator="notEqual">
      <formula>$P$30</formula>
    </cfRule>
  </conditionalFormatting>
  <conditionalFormatting sqref="O31">
    <cfRule type="cellIs" dxfId="776" priority="8" stopIfTrue="1" operator="notEqual">
      <formula>$P$31</formula>
    </cfRule>
    <cfRule type="cellIs" dxfId="775" priority="9" stopIfTrue="1" operator="greaterThan">
      <formula>$P$31</formula>
    </cfRule>
  </conditionalFormatting>
  <conditionalFormatting sqref="O32">
    <cfRule type="cellIs" dxfId="774" priority="6" stopIfTrue="1" operator="notEqual">
      <formula>$P$32</formula>
    </cfRule>
    <cfRule type="cellIs" dxfId="773" priority="7" stopIfTrue="1" operator="greaterThan">
      <formula>$P$32</formula>
    </cfRule>
  </conditionalFormatting>
  <conditionalFormatting sqref="O33">
    <cfRule type="cellIs" dxfId="772" priority="5" stopIfTrue="1" operator="notEqual">
      <formula>$P$33</formula>
    </cfRule>
  </conditionalFormatting>
  <conditionalFormatting sqref="O13">
    <cfRule type="cellIs" dxfId="771" priority="4" stopIfTrue="1" operator="notEqual">
      <formula>$P$13</formula>
    </cfRule>
  </conditionalFormatting>
  <conditionalFormatting sqref="AG3:AG34">
    <cfRule type="cellIs" dxfId="770" priority="3" stopIfTrue="1" operator="notEqual">
      <formula>E3</formula>
    </cfRule>
  </conditionalFormatting>
  <conditionalFormatting sqref="AH3:AH34">
    <cfRule type="cellIs" dxfId="769" priority="2" stopIfTrue="1" operator="notBetween">
      <formula>AI3+$AG$40</formula>
      <formula>AI3-$AG$40</formula>
    </cfRule>
  </conditionalFormatting>
  <conditionalFormatting sqref="AL3:AL33">
    <cfRule type="cellIs" dxfId="76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9" sqref="F29"/>
    </sheetView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151</v>
      </c>
      <c r="B3" s="255">
        <v>0.375</v>
      </c>
      <c r="C3" s="256">
        <v>2013</v>
      </c>
      <c r="D3" s="256">
        <v>9</v>
      </c>
      <c r="E3" s="256">
        <v>1</v>
      </c>
      <c r="F3" s="257">
        <v>864540</v>
      </c>
      <c r="G3" s="256">
        <v>18645403</v>
      </c>
      <c r="H3" s="257">
        <v>459396</v>
      </c>
      <c r="I3" s="256">
        <v>4593961</v>
      </c>
      <c r="J3" s="256">
        <v>1</v>
      </c>
      <c r="K3" s="256">
        <v>12</v>
      </c>
      <c r="L3" s="258">
        <v>97.397900000000007</v>
      </c>
      <c r="M3" s="257">
        <v>18.09</v>
      </c>
      <c r="N3" s="259">
        <v>29.52</v>
      </c>
      <c r="O3" s="260">
        <v>85</v>
      </c>
      <c r="P3" s="261">
        <f>F4-F3</f>
        <v>85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85</v>
      </c>
      <c r="W3" s="266">
        <f>V3*35.31467</f>
        <v>3001.7469499999997</v>
      </c>
      <c r="X3" s="265"/>
      <c r="Y3" s="267">
        <f>V3*R3/1000000</f>
        <v>0.74047387352418947</v>
      </c>
      <c r="Z3" s="268">
        <f>S3*V3/1000000</f>
        <v>3.1002160136710764</v>
      </c>
      <c r="AA3" s="269">
        <f>W3*T3/1000000</f>
        <v>2.9384294830386279</v>
      </c>
      <c r="AE3" s="366" t="str">
        <f>RIGHT(F3,6)</f>
        <v>864540</v>
      </c>
      <c r="AF3" s="254">
        <v>151</v>
      </c>
      <c r="AG3" s="259">
        <v>1</v>
      </c>
      <c r="AH3" s="367">
        <v>864539</v>
      </c>
      <c r="AI3" s="368">
        <f>IFERROR(AE3*1,0)</f>
        <v>864540</v>
      </c>
      <c r="AJ3" s="369">
        <f>(AI3-AH3)</f>
        <v>1</v>
      </c>
      <c r="AL3" s="370">
        <f>AH4-AH3</f>
        <v>-864539</v>
      </c>
      <c r="AM3" s="371">
        <f>AI4-AI3</f>
        <v>85</v>
      </c>
      <c r="AN3" s="372">
        <f>(AM3-AL3)</f>
        <v>864624</v>
      </c>
      <c r="AO3" s="373">
        <f>IFERROR(AN3/AM3,"")</f>
        <v>10172.047058823529</v>
      </c>
    </row>
    <row r="4" spans="1:41" x14ac:dyDescent="0.2">
      <c r="A4" s="270">
        <v>151</v>
      </c>
      <c r="B4" s="271">
        <v>0.375</v>
      </c>
      <c r="C4" s="272">
        <v>2013</v>
      </c>
      <c r="D4" s="272">
        <v>9</v>
      </c>
      <c r="E4" s="272">
        <v>2</v>
      </c>
      <c r="F4" s="273">
        <v>864625</v>
      </c>
      <c r="G4" s="272">
        <v>18646259</v>
      </c>
      <c r="H4" s="273">
        <v>459408</v>
      </c>
      <c r="I4" s="272">
        <v>4594085</v>
      </c>
      <c r="J4" s="272">
        <v>1</v>
      </c>
      <c r="K4" s="272">
        <v>12</v>
      </c>
      <c r="L4" s="274">
        <v>97.159400000000005</v>
      </c>
      <c r="M4" s="273">
        <v>19.760000000000002</v>
      </c>
      <c r="N4" s="275">
        <v>22.17</v>
      </c>
      <c r="O4" s="276">
        <v>1924</v>
      </c>
      <c r="P4" s="261">
        <f t="shared" ref="P4:P33" si="0">F5-F4</f>
        <v>1924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1924</v>
      </c>
      <c r="W4" s="280">
        <f>V4*35.31467</f>
        <v>67945.425080000001</v>
      </c>
      <c r="X4" s="265"/>
      <c r="Y4" s="281">
        <f>V4*R4/1000000</f>
        <v>16.826359981116525</v>
      </c>
      <c r="Z4" s="278">
        <f>S4*V4/1000000</f>
        <v>70.44860396893867</v>
      </c>
      <c r="AA4" s="279">
        <f>W4*T4/1000000</f>
        <v>66.772203623358379</v>
      </c>
      <c r="AE4" s="366" t="str">
        <f t="shared" ref="AE4:AE34" si="3">RIGHT(F4,6)</f>
        <v>864625</v>
      </c>
      <c r="AF4" s="270"/>
      <c r="AG4" s="374"/>
      <c r="AH4" s="375"/>
      <c r="AI4" s="376">
        <f t="shared" ref="AI4:AI34" si="4">IFERROR(AE4*1,0)</f>
        <v>864625</v>
      </c>
      <c r="AJ4" s="377">
        <f t="shared" ref="AJ4:AJ34" si="5">(AI4-AH4)</f>
        <v>864625</v>
      </c>
      <c r="AL4" s="370">
        <f t="shared" ref="AL4:AM33" si="6">AH5-AH4</f>
        <v>0</v>
      </c>
      <c r="AM4" s="378">
        <f t="shared" si="6"/>
        <v>1924</v>
      </c>
      <c r="AN4" s="379">
        <f t="shared" ref="AN4:AN33" si="7">(AM4-AL4)</f>
        <v>1924</v>
      </c>
      <c r="AO4" s="380">
        <f t="shared" ref="AO4:AO33" si="8">IFERROR(AN4/AM4,"")</f>
        <v>1</v>
      </c>
    </row>
    <row r="5" spans="1:41" x14ac:dyDescent="0.2">
      <c r="A5" s="270">
        <v>151</v>
      </c>
      <c r="B5" s="271">
        <v>0.375</v>
      </c>
      <c r="C5" s="272">
        <v>2013</v>
      </c>
      <c r="D5" s="272">
        <v>9</v>
      </c>
      <c r="E5" s="272">
        <v>3</v>
      </c>
      <c r="F5" s="273">
        <v>866549</v>
      </c>
      <c r="G5" s="272">
        <v>18665490</v>
      </c>
      <c r="H5" s="273">
        <v>459693</v>
      </c>
      <c r="I5" s="272">
        <v>4596933</v>
      </c>
      <c r="J5" s="272">
        <v>1</v>
      </c>
      <c r="K5" s="272">
        <v>12</v>
      </c>
      <c r="L5" s="274">
        <v>95.688599999999994</v>
      </c>
      <c r="M5" s="273">
        <v>20.05</v>
      </c>
      <c r="N5" s="275">
        <v>139.29</v>
      </c>
      <c r="O5" s="276">
        <v>1977</v>
      </c>
      <c r="P5" s="261">
        <f t="shared" si="0"/>
        <v>1977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1977</v>
      </c>
      <c r="W5" s="280">
        <f t="shared" ref="W5:W33" si="10">V5*35.31467</f>
        <v>69817.102589999995</v>
      </c>
      <c r="X5" s="265"/>
      <c r="Y5" s="281">
        <f t="shared" ref="Y5:Y33" si="11">V5*R5/1000000</f>
        <v>17.220995393226278</v>
      </c>
      <c r="Z5" s="278">
        <f t="shared" ref="Z5:Z33" si="12">S5*V5/1000000</f>
        <v>72.100863512359766</v>
      </c>
      <c r="AA5" s="279">
        <f t="shared" ref="AA5:AA33" si="13">W5*T5/1000000</f>
        <v>68.33823906560211</v>
      </c>
      <c r="AE5" s="366" t="str">
        <f t="shared" si="3"/>
        <v>866549</v>
      </c>
      <c r="AF5" s="270"/>
      <c r="AG5" s="374"/>
      <c r="AH5" s="375"/>
      <c r="AI5" s="376">
        <f t="shared" si="4"/>
        <v>866549</v>
      </c>
      <c r="AJ5" s="377">
        <f t="shared" si="5"/>
        <v>866549</v>
      </c>
      <c r="AL5" s="370">
        <f t="shared" si="6"/>
        <v>0</v>
      </c>
      <c r="AM5" s="378">
        <f t="shared" si="6"/>
        <v>1977</v>
      </c>
      <c r="AN5" s="379">
        <f t="shared" si="7"/>
        <v>1977</v>
      </c>
      <c r="AO5" s="380">
        <f t="shared" si="8"/>
        <v>1</v>
      </c>
    </row>
    <row r="6" spans="1:41" x14ac:dyDescent="0.2">
      <c r="A6" s="270">
        <v>151</v>
      </c>
      <c r="B6" s="271">
        <v>0.375</v>
      </c>
      <c r="C6" s="272">
        <v>2013</v>
      </c>
      <c r="D6" s="272">
        <v>9</v>
      </c>
      <c r="E6" s="272">
        <v>4</v>
      </c>
      <c r="F6" s="273">
        <v>868526</v>
      </c>
      <c r="G6" s="272">
        <v>18685260</v>
      </c>
      <c r="H6" s="273">
        <v>459985</v>
      </c>
      <c r="I6" s="272">
        <v>4599850</v>
      </c>
      <c r="J6" s="272">
        <v>1</v>
      </c>
      <c r="K6" s="272">
        <v>12</v>
      </c>
      <c r="L6" s="274">
        <v>95.615600000000001</v>
      </c>
      <c r="M6" s="273">
        <v>18.98</v>
      </c>
      <c r="N6" s="275">
        <v>139.47999999999999</v>
      </c>
      <c r="O6" s="276">
        <v>2014</v>
      </c>
      <c r="P6" s="261">
        <f t="shared" si="0"/>
        <v>2014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2014</v>
      </c>
      <c r="W6" s="280">
        <f t="shared" si="10"/>
        <v>71123.745379999993</v>
      </c>
      <c r="X6" s="265"/>
      <c r="Y6" s="281">
        <f t="shared" si="11"/>
        <v>17.565913381732177</v>
      </c>
      <c r="Z6" s="278">
        <f t="shared" si="12"/>
        <v>73.544966146636284</v>
      </c>
      <c r="AA6" s="279">
        <f t="shared" si="13"/>
        <v>69.706980385039088</v>
      </c>
      <c r="AE6" s="366" t="str">
        <f t="shared" si="3"/>
        <v>868526</v>
      </c>
      <c r="AF6" s="270"/>
      <c r="AG6" s="374"/>
      <c r="AH6" s="375"/>
      <c r="AI6" s="376">
        <f t="shared" si="4"/>
        <v>868526</v>
      </c>
      <c r="AJ6" s="377">
        <f t="shared" si="5"/>
        <v>868526</v>
      </c>
      <c r="AL6" s="370">
        <f t="shared" si="6"/>
        <v>0</v>
      </c>
      <c r="AM6" s="378">
        <f t="shared" si="6"/>
        <v>2014</v>
      </c>
      <c r="AN6" s="379">
        <f t="shared" si="7"/>
        <v>2014</v>
      </c>
      <c r="AO6" s="380">
        <f t="shared" si="8"/>
        <v>1</v>
      </c>
    </row>
    <row r="7" spans="1:41" x14ac:dyDescent="0.2">
      <c r="A7" s="270">
        <v>151</v>
      </c>
      <c r="B7" s="271">
        <v>0.375</v>
      </c>
      <c r="C7" s="272">
        <v>2013</v>
      </c>
      <c r="D7" s="272">
        <v>9</v>
      </c>
      <c r="E7" s="272">
        <v>5</v>
      </c>
      <c r="F7" s="273">
        <v>870540</v>
      </c>
      <c r="G7" s="272">
        <v>18705404</v>
      </c>
      <c r="H7" s="273">
        <v>460283</v>
      </c>
      <c r="I7" s="272">
        <v>4602831</v>
      </c>
      <c r="J7" s="272">
        <v>1</v>
      </c>
      <c r="K7" s="272">
        <v>12</v>
      </c>
      <c r="L7" s="274">
        <v>95.826599999999999</v>
      </c>
      <c r="M7" s="273">
        <v>20.79</v>
      </c>
      <c r="N7" s="275">
        <v>130.97999999999999</v>
      </c>
      <c r="O7" s="276">
        <v>1720</v>
      </c>
      <c r="P7" s="261">
        <f t="shared" si="0"/>
        <v>1720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1720</v>
      </c>
      <c r="W7" s="280">
        <f t="shared" si="10"/>
        <v>60741.232400000001</v>
      </c>
      <c r="X7" s="265"/>
      <c r="Y7" s="281">
        <f t="shared" si="11"/>
        <v>15.041657929527162</v>
      </c>
      <c r="Z7" s="278">
        <f t="shared" si="12"/>
        <v>62.976413419344318</v>
      </c>
      <c r="AA7" s="279">
        <f t="shared" si="13"/>
        <v>59.689953574655746</v>
      </c>
      <c r="AE7" s="366" t="str">
        <f t="shared" si="3"/>
        <v>870540</v>
      </c>
      <c r="AF7" s="270"/>
      <c r="AG7" s="374"/>
      <c r="AH7" s="375"/>
      <c r="AI7" s="376">
        <f t="shared" si="4"/>
        <v>870540</v>
      </c>
      <c r="AJ7" s="377">
        <f t="shared" si="5"/>
        <v>870540</v>
      </c>
      <c r="AL7" s="370">
        <f t="shared" si="6"/>
        <v>0</v>
      </c>
      <c r="AM7" s="378">
        <f t="shared" si="6"/>
        <v>1720</v>
      </c>
      <c r="AN7" s="379">
        <f t="shared" si="7"/>
        <v>1720</v>
      </c>
      <c r="AO7" s="380">
        <f t="shared" si="8"/>
        <v>1</v>
      </c>
    </row>
    <row r="8" spans="1:41" x14ac:dyDescent="0.2">
      <c r="A8" s="270">
        <v>151</v>
      </c>
      <c r="B8" s="271">
        <v>0.375</v>
      </c>
      <c r="C8" s="272">
        <v>2013</v>
      </c>
      <c r="D8" s="272">
        <v>9</v>
      </c>
      <c r="E8" s="272">
        <v>6</v>
      </c>
      <c r="F8" s="273">
        <v>872260</v>
      </c>
      <c r="G8" s="272">
        <v>18722609</v>
      </c>
      <c r="H8" s="273">
        <v>460538</v>
      </c>
      <c r="I8" s="272">
        <v>4605385</v>
      </c>
      <c r="J8" s="272">
        <v>1</v>
      </c>
      <c r="K8" s="272">
        <v>12</v>
      </c>
      <c r="L8" s="274">
        <v>95.690100000000001</v>
      </c>
      <c r="M8" s="273">
        <v>20.39</v>
      </c>
      <c r="N8" s="275">
        <v>131.13</v>
      </c>
      <c r="O8" s="276">
        <v>1719</v>
      </c>
      <c r="P8" s="261">
        <f t="shared" si="0"/>
        <v>1719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1719</v>
      </c>
      <c r="W8" s="280">
        <f t="shared" si="10"/>
        <v>60705.917730000001</v>
      </c>
      <c r="X8" s="265"/>
      <c r="Y8" s="281">
        <f t="shared" si="11"/>
        <v>14.974899185518964</v>
      </c>
      <c r="Z8" s="278">
        <f t="shared" si="12"/>
        <v>62.696907909930793</v>
      </c>
      <c r="AA8" s="279">
        <f t="shared" si="13"/>
        <v>59.425034218742908</v>
      </c>
      <c r="AE8" s="366" t="str">
        <f t="shared" si="3"/>
        <v>872260</v>
      </c>
      <c r="AF8" s="270"/>
      <c r="AG8" s="374"/>
      <c r="AH8" s="375"/>
      <c r="AI8" s="376">
        <f t="shared" si="4"/>
        <v>872260</v>
      </c>
      <c r="AJ8" s="377">
        <f t="shared" si="5"/>
        <v>872260</v>
      </c>
      <c r="AL8" s="370">
        <f t="shared" si="6"/>
        <v>0</v>
      </c>
      <c r="AM8" s="378">
        <f t="shared" si="6"/>
        <v>1719</v>
      </c>
      <c r="AN8" s="379">
        <f t="shared" si="7"/>
        <v>1719</v>
      </c>
      <c r="AO8" s="380">
        <f t="shared" si="8"/>
        <v>1</v>
      </c>
    </row>
    <row r="9" spans="1:41" x14ac:dyDescent="0.2">
      <c r="A9" s="270">
        <v>151</v>
      </c>
      <c r="B9" s="271">
        <v>0.375</v>
      </c>
      <c r="C9" s="272">
        <v>2013</v>
      </c>
      <c r="D9" s="272">
        <v>9</v>
      </c>
      <c r="E9" s="272">
        <v>7</v>
      </c>
      <c r="F9" s="273">
        <v>873979</v>
      </c>
      <c r="G9" s="272">
        <v>18739790</v>
      </c>
      <c r="H9" s="273">
        <v>460791</v>
      </c>
      <c r="I9" s="272">
        <v>4607917</v>
      </c>
      <c r="J9" s="272">
        <v>1</v>
      </c>
      <c r="K9" s="272">
        <v>12</v>
      </c>
      <c r="L9" s="274">
        <v>96.291600000000003</v>
      </c>
      <c r="M9" s="273">
        <v>19.71</v>
      </c>
      <c r="N9" s="275">
        <v>135.88</v>
      </c>
      <c r="O9" s="276">
        <v>24</v>
      </c>
      <c r="P9" s="261">
        <f t="shared" si="0"/>
        <v>24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24</v>
      </c>
      <c r="W9" s="280">
        <f t="shared" si="10"/>
        <v>847.55207999999993</v>
      </c>
      <c r="X9" s="265"/>
      <c r="Y9" s="281">
        <f t="shared" si="11"/>
        <v>0.20925069987320094</v>
      </c>
      <c r="Z9" s="278">
        <f t="shared" si="12"/>
        <v>0.87609083022911749</v>
      </c>
      <c r="AA9" s="279">
        <f t="shared" si="13"/>
        <v>0.83037153347152459</v>
      </c>
      <c r="AE9" s="366" t="str">
        <f t="shared" si="3"/>
        <v>873979</v>
      </c>
      <c r="AF9" s="270"/>
      <c r="AG9" s="374"/>
      <c r="AH9" s="375"/>
      <c r="AI9" s="376">
        <f t="shared" si="4"/>
        <v>873979</v>
      </c>
      <c r="AJ9" s="377">
        <f t="shared" si="5"/>
        <v>873979</v>
      </c>
      <c r="AL9" s="370">
        <f t="shared" si="6"/>
        <v>0</v>
      </c>
      <c r="AM9" s="378">
        <f t="shared" si="6"/>
        <v>24</v>
      </c>
      <c r="AN9" s="379">
        <f t="shared" si="7"/>
        <v>24</v>
      </c>
      <c r="AO9" s="380">
        <f t="shared" si="8"/>
        <v>1</v>
      </c>
    </row>
    <row r="10" spans="1:41" x14ac:dyDescent="0.2">
      <c r="A10" s="270">
        <v>151</v>
      </c>
      <c r="B10" s="271">
        <v>0.375</v>
      </c>
      <c r="C10" s="272">
        <v>2013</v>
      </c>
      <c r="D10" s="272">
        <v>9</v>
      </c>
      <c r="E10" s="272">
        <v>8</v>
      </c>
      <c r="F10" s="273">
        <v>874003</v>
      </c>
      <c r="G10" s="272">
        <v>18740033</v>
      </c>
      <c r="H10" s="273">
        <v>460795</v>
      </c>
      <c r="I10" s="272">
        <v>4607952</v>
      </c>
      <c r="J10" s="272">
        <v>1</v>
      </c>
      <c r="K10" s="272">
        <v>12</v>
      </c>
      <c r="L10" s="274">
        <v>97.456599999999995</v>
      </c>
      <c r="M10" s="273">
        <v>16.62</v>
      </c>
      <c r="N10" s="275">
        <v>17.43</v>
      </c>
      <c r="O10" s="276">
        <v>100</v>
      </c>
      <c r="P10" s="261">
        <f t="shared" si="0"/>
        <v>100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100</v>
      </c>
      <c r="W10" s="280">
        <f t="shared" si="10"/>
        <v>3531.4670000000001</v>
      </c>
      <c r="X10" s="265"/>
      <c r="Y10" s="281">
        <f t="shared" si="11"/>
        <v>0.87664917874550974</v>
      </c>
      <c r="Z10" s="278">
        <f t="shared" si="12"/>
        <v>3.6703547815717004</v>
      </c>
      <c r="AA10" s="279">
        <f t="shared" si="13"/>
        <v>3.4788152360425655</v>
      </c>
      <c r="AE10" s="366" t="str">
        <f t="shared" si="3"/>
        <v>874003</v>
      </c>
      <c r="AF10" s="270"/>
      <c r="AG10" s="374"/>
      <c r="AH10" s="375"/>
      <c r="AI10" s="376">
        <f t="shared" si="4"/>
        <v>874003</v>
      </c>
      <c r="AJ10" s="377">
        <f t="shared" si="5"/>
        <v>874003</v>
      </c>
      <c r="AL10" s="370">
        <f t="shared" si="6"/>
        <v>0</v>
      </c>
      <c r="AM10" s="378">
        <f t="shared" si="6"/>
        <v>100</v>
      </c>
      <c r="AN10" s="379">
        <f t="shared" si="7"/>
        <v>100</v>
      </c>
      <c r="AO10" s="380">
        <f t="shared" si="8"/>
        <v>1</v>
      </c>
    </row>
    <row r="11" spans="1:41" x14ac:dyDescent="0.2">
      <c r="A11" s="270">
        <v>151</v>
      </c>
      <c r="B11" s="271">
        <v>0.375</v>
      </c>
      <c r="C11" s="272">
        <v>2013</v>
      </c>
      <c r="D11" s="272">
        <v>9</v>
      </c>
      <c r="E11" s="272">
        <v>9</v>
      </c>
      <c r="F11" s="273">
        <v>874103</v>
      </c>
      <c r="G11" s="272">
        <v>18741032</v>
      </c>
      <c r="H11" s="273">
        <v>460809</v>
      </c>
      <c r="I11" s="272">
        <v>4608097</v>
      </c>
      <c r="J11" s="272">
        <v>1</v>
      </c>
      <c r="K11" s="272">
        <v>12</v>
      </c>
      <c r="L11" s="274">
        <v>96.997</v>
      </c>
      <c r="M11" s="273">
        <v>16.899999999999999</v>
      </c>
      <c r="N11" s="275">
        <v>29.33</v>
      </c>
      <c r="O11" s="276">
        <v>1782</v>
      </c>
      <c r="P11" s="261">
        <f t="shared" si="0"/>
        <v>1798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1782</v>
      </c>
      <c r="W11" s="283">
        <f t="shared" si="10"/>
        <v>62930.74194</v>
      </c>
      <c r="Y11" s="281">
        <f t="shared" si="11"/>
        <v>15.563743134120028</v>
      </c>
      <c r="Z11" s="278">
        <f t="shared" si="12"/>
        <v>65.162279753933731</v>
      </c>
      <c r="AA11" s="279">
        <f t="shared" si="13"/>
        <v>61.761749235092125</v>
      </c>
      <c r="AE11" s="366" t="str">
        <f t="shared" si="3"/>
        <v>874103</v>
      </c>
      <c r="AF11" s="270"/>
      <c r="AG11" s="374"/>
      <c r="AH11" s="375"/>
      <c r="AI11" s="376">
        <f t="shared" si="4"/>
        <v>874103</v>
      </c>
      <c r="AJ11" s="377">
        <f t="shared" si="5"/>
        <v>874103</v>
      </c>
      <c r="AL11" s="370">
        <f t="shared" si="6"/>
        <v>0</v>
      </c>
      <c r="AM11" s="378">
        <f t="shared" si="6"/>
        <v>1798</v>
      </c>
      <c r="AN11" s="379">
        <f t="shared" si="7"/>
        <v>1798</v>
      </c>
      <c r="AO11" s="380">
        <f t="shared" si="8"/>
        <v>1</v>
      </c>
    </row>
    <row r="12" spans="1:41" x14ac:dyDescent="0.2">
      <c r="A12" s="270">
        <v>151</v>
      </c>
      <c r="B12" s="271">
        <v>0.375</v>
      </c>
      <c r="C12" s="272">
        <v>2013</v>
      </c>
      <c r="D12" s="272">
        <v>9</v>
      </c>
      <c r="E12" s="272">
        <v>10</v>
      </c>
      <c r="F12" s="273">
        <v>875901</v>
      </c>
      <c r="G12" s="272">
        <v>18759015</v>
      </c>
      <c r="H12" s="273">
        <v>461075</v>
      </c>
      <c r="I12" s="272">
        <v>4610751</v>
      </c>
      <c r="J12" s="272">
        <v>1</v>
      </c>
      <c r="K12" s="272">
        <v>12</v>
      </c>
      <c r="L12" s="274">
        <v>96.087400000000002</v>
      </c>
      <c r="M12" s="273">
        <v>19.41</v>
      </c>
      <c r="N12" s="275">
        <v>139.55000000000001</v>
      </c>
      <c r="O12" s="276">
        <v>1739</v>
      </c>
      <c r="P12" s="261">
        <f t="shared" si="0"/>
        <v>1725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1739</v>
      </c>
      <c r="W12" s="283">
        <f t="shared" si="10"/>
        <v>61412.211129999996</v>
      </c>
      <c r="Y12" s="281">
        <f t="shared" si="11"/>
        <v>15.210810451401771</v>
      </c>
      <c r="Z12" s="278">
        <f t="shared" si="12"/>
        <v>63.684621197928941</v>
      </c>
      <c r="AA12" s="279">
        <f t="shared" si="13"/>
        <v>60.361203128729926</v>
      </c>
      <c r="AE12" s="366" t="str">
        <f t="shared" si="3"/>
        <v>875901</v>
      </c>
      <c r="AF12" s="270"/>
      <c r="AG12" s="374"/>
      <c r="AH12" s="375"/>
      <c r="AI12" s="376">
        <f t="shared" si="4"/>
        <v>875901</v>
      </c>
      <c r="AJ12" s="377">
        <f t="shared" si="5"/>
        <v>875901</v>
      </c>
      <c r="AL12" s="370">
        <f t="shared" si="6"/>
        <v>0</v>
      </c>
      <c r="AM12" s="378">
        <f t="shared" si="6"/>
        <v>1725</v>
      </c>
      <c r="AN12" s="379">
        <f t="shared" si="7"/>
        <v>1725</v>
      </c>
      <c r="AO12" s="380">
        <f t="shared" si="8"/>
        <v>1</v>
      </c>
    </row>
    <row r="13" spans="1:41" x14ac:dyDescent="0.2">
      <c r="A13" s="270">
        <v>151</v>
      </c>
      <c r="B13" s="271">
        <v>0.375</v>
      </c>
      <c r="C13" s="272">
        <v>2013</v>
      </c>
      <c r="D13" s="272">
        <v>9</v>
      </c>
      <c r="E13" s="272">
        <v>11</v>
      </c>
      <c r="F13" s="273">
        <v>877626</v>
      </c>
      <c r="G13" s="272">
        <v>18776264</v>
      </c>
      <c r="H13" s="273">
        <v>461330</v>
      </c>
      <c r="I13" s="272">
        <v>4613306</v>
      </c>
      <c r="J13" s="272">
        <v>1</v>
      </c>
      <c r="K13" s="272">
        <v>12</v>
      </c>
      <c r="L13" s="274">
        <v>95.647099999999995</v>
      </c>
      <c r="M13" s="273">
        <v>20.190000000000001</v>
      </c>
      <c r="N13" s="275">
        <v>144.38999999999999</v>
      </c>
      <c r="O13" s="276">
        <v>1565</v>
      </c>
      <c r="P13" s="261">
        <f t="shared" si="0"/>
        <v>1561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1565</v>
      </c>
      <c r="W13" s="283">
        <f t="shared" si="10"/>
        <v>55267.458549999996</v>
      </c>
      <c r="Y13" s="281">
        <f t="shared" si="11"/>
        <v>13.67343196695948</v>
      </c>
      <c r="Z13" s="278">
        <f t="shared" si="12"/>
        <v>57.247924959265944</v>
      </c>
      <c r="AA13" s="279">
        <f t="shared" si="13"/>
        <v>54.260409533171817</v>
      </c>
      <c r="AE13" s="366" t="str">
        <f t="shared" si="3"/>
        <v>877626</v>
      </c>
      <c r="AF13" s="270"/>
      <c r="AG13" s="374"/>
      <c r="AH13" s="375"/>
      <c r="AI13" s="376">
        <f t="shared" si="4"/>
        <v>877626</v>
      </c>
      <c r="AJ13" s="377">
        <f t="shared" si="5"/>
        <v>877626</v>
      </c>
      <c r="AL13" s="370">
        <f t="shared" si="6"/>
        <v>897122</v>
      </c>
      <c r="AM13" s="378">
        <f t="shared" si="6"/>
        <v>1561</v>
      </c>
      <c r="AN13" s="379">
        <f t="shared" si="7"/>
        <v>-895561</v>
      </c>
      <c r="AO13" s="380">
        <f t="shared" si="8"/>
        <v>-573.70980140935296</v>
      </c>
    </row>
    <row r="14" spans="1:41" x14ac:dyDescent="0.2">
      <c r="A14" s="270">
        <v>151</v>
      </c>
      <c r="B14" s="271">
        <v>0.375</v>
      </c>
      <c r="C14" s="272">
        <v>2013</v>
      </c>
      <c r="D14" s="272">
        <v>9</v>
      </c>
      <c r="E14" s="272">
        <v>12</v>
      </c>
      <c r="F14" s="273">
        <v>879187</v>
      </c>
      <c r="G14" s="272">
        <v>18791876</v>
      </c>
      <c r="H14" s="273">
        <v>461561</v>
      </c>
      <c r="I14" s="272">
        <v>4615616</v>
      </c>
      <c r="J14" s="272">
        <v>1</v>
      </c>
      <c r="K14" s="272">
        <v>12</v>
      </c>
      <c r="L14" s="274">
        <v>95.882000000000005</v>
      </c>
      <c r="M14" s="273">
        <v>20.2</v>
      </c>
      <c r="N14" s="275">
        <v>111.48</v>
      </c>
      <c r="O14" s="276">
        <v>1308</v>
      </c>
      <c r="P14" s="261">
        <f t="shared" si="0"/>
        <v>1302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1308</v>
      </c>
      <c r="W14" s="283">
        <f t="shared" si="10"/>
        <v>46191.588360000002</v>
      </c>
      <c r="Y14" s="281">
        <f t="shared" si="11"/>
        <v>11.492942975947594</v>
      </c>
      <c r="Z14" s="278">
        <f t="shared" si="12"/>
        <v>48.118653651697379</v>
      </c>
      <c r="AA14" s="279">
        <f t="shared" si="13"/>
        <v>45.607554425487635</v>
      </c>
      <c r="AE14" s="366" t="str">
        <f t="shared" si="3"/>
        <v>879187</v>
      </c>
      <c r="AF14" s="270">
        <v>151</v>
      </c>
      <c r="AG14" s="374">
        <v>1</v>
      </c>
      <c r="AH14" s="375">
        <v>897122</v>
      </c>
      <c r="AI14" s="376">
        <f t="shared" si="4"/>
        <v>879187</v>
      </c>
      <c r="AJ14" s="377">
        <f t="shared" si="5"/>
        <v>-17935</v>
      </c>
      <c r="AL14" s="370">
        <f t="shared" si="6"/>
        <v>-897122</v>
      </c>
      <c r="AM14" s="378">
        <f t="shared" si="6"/>
        <v>1302</v>
      </c>
      <c r="AN14" s="379">
        <f t="shared" si="7"/>
        <v>898424</v>
      </c>
      <c r="AO14" s="380">
        <f t="shared" si="8"/>
        <v>690.03379416282644</v>
      </c>
    </row>
    <row r="15" spans="1:41" x14ac:dyDescent="0.2">
      <c r="A15" s="270">
        <v>151</v>
      </c>
      <c r="B15" s="271">
        <v>0.375</v>
      </c>
      <c r="C15" s="272">
        <v>2013</v>
      </c>
      <c r="D15" s="272">
        <v>9</v>
      </c>
      <c r="E15" s="272">
        <v>13</v>
      </c>
      <c r="F15" s="273">
        <v>880489</v>
      </c>
      <c r="G15" s="272">
        <v>18804891</v>
      </c>
      <c r="H15" s="273">
        <v>461753</v>
      </c>
      <c r="I15" s="272">
        <v>4617535</v>
      </c>
      <c r="J15" s="272">
        <v>1</v>
      </c>
      <c r="K15" s="272">
        <v>12</v>
      </c>
      <c r="L15" s="274">
        <v>95.787499999999994</v>
      </c>
      <c r="M15" s="273">
        <v>19.37</v>
      </c>
      <c r="N15" s="275">
        <v>123.07</v>
      </c>
      <c r="O15" s="276">
        <v>1749</v>
      </c>
      <c r="P15" s="261">
        <f t="shared" si="0"/>
        <v>878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1749</v>
      </c>
      <c r="W15" s="283">
        <f t="shared" si="10"/>
        <v>61765.357830000001</v>
      </c>
      <c r="Y15" s="281">
        <f t="shared" si="11"/>
        <v>15.342746290112759</v>
      </c>
      <c r="Z15" s="278">
        <f t="shared" si="12"/>
        <v>64.237010167444097</v>
      </c>
      <c r="AA15" s="279">
        <f t="shared" si="13"/>
        <v>60.884765366642057</v>
      </c>
      <c r="AE15" s="366" t="str">
        <f t="shared" si="3"/>
        <v>880489</v>
      </c>
      <c r="AF15" s="270"/>
      <c r="AG15" s="374"/>
      <c r="AH15" s="375"/>
      <c r="AI15" s="376">
        <f t="shared" si="4"/>
        <v>880489</v>
      </c>
      <c r="AJ15" s="377">
        <f t="shared" si="5"/>
        <v>880489</v>
      </c>
      <c r="AL15" s="370">
        <f t="shared" si="6"/>
        <v>0</v>
      </c>
      <c r="AM15" s="378">
        <f t="shared" si="6"/>
        <v>878</v>
      </c>
      <c r="AN15" s="379">
        <f t="shared" si="7"/>
        <v>878</v>
      </c>
      <c r="AO15" s="380">
        <f t="shared" si="8"/>
        <v>1</v>
      </c>
    </row>
    <row r="16" spans="1:41" x14ac:dyDescent="0.2">
      <c r="A16" s="270">
        <v>151</v>
      </c>
      <c r="B16" s="271">
        <v>0.375</v>
      </c>
      <c r="C16" s="272">
        <v>2013</v>
      </c>
      <c r="D16" s="272">
        <v>9</v>
      </c>
      <c r="E16" s="272">
        <v>14</v>
      </c>
      <c r="F16" s="273">
        <v>881367</v>
      </c>
      <c r="G16" s="272">
        <v>18813671</v>
      </c>
      <c r="H16" s="273">
        <v>461881</v>
      </c>
      <c r="I16" s="272">
        <v>4618818</v>
      </c>
      <c r="J16" s="272">
        <v>1</v>
      </c>
      <c r="K16" s="272">
        <v>12</v>
      </c>
      <c r="L16" s="274">
        <v>96.380300000000005</v>
      </c>
      <c r="M16" s="273">
        <v>17.38</v>
      </c>
      <c r="N16" s="275">
        <v>102.52</v>
      </c>
      <c r="O16" s="276">
        <v>110</v>
      </c>
      <c r="P16" s="261">
        <f t="shared" si="0"/>
        <v>0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110</v>
      </c>
      <c r="W16" s="283">
        <f t="shared" si="10"/>
        <v>3884.6136999999999</v>
      </c>
      <c r="Y16" s="281">
        <f t="shared" si="11"/>
        <v>0.95308099165149029</v>
      </c>
      <c r="Z16" s="278">
        <f t="shared" si="12"/>
        <v>3.9903594958464597</v>
      </c>
      <c r="AA16" s="279">
        <f t="shared" si="13"/>
        <v>3.7821203228461302</v>
      </c>
      <c r="AE16" s="366" t="str">
        <f t="shared" si="3"/>
        <v>881367</v>
      </c>
      <c r="AF16" s="270"/>
      <c r="AG16" s="374"/>
      <c r="AH16" s="375"/>
      <c r="AI16" s="376">
        <f t="shared" si="4"/>
        <v>881367</v>
      </c>
      <c r="AJ16" s="377">
        <f t="shared" si="5"/>
        <v>881367</v>
      </c>
      <c r="AL16" s="370">
        <f t="shared" si="6"/>
        <v>0</v>
      </c>
      <c r="AM16" s="378">
        <f t="shared" si="6"/>
        <v>0</v>
      </c>
      <c r="AN16" s="379">
        <f t="shared" si="7"/>
        <v>0</v>
      </c>
      <c r="AO16" s="380" t="str">
        <f t="shared" si="8"/>
        <v/>
      </c>
    </row>
    <row r="17" spans="1:41" x14ac:dyDescent="0.2">
      <c r="A17" s="270">
        <v>151</v>
      </c>
      <c r="B17" s="271">
        <v>0.375</v>
      </c>
      <c r="C17" s="272">
        <v>2013</v>
      </c>
      <c r="D17" s="272">
        <v>9</v>
      </c>
      <c r="E17" s="272">
        <v>15</v>
      </c>
      <c r="F17" s="273">
        <v>881367</v>
      </c>
      <c r="G17" s="272">
        <v>18813671</v>
      </c>
      <c r="H17" s="273">
        <v>461881</v>
      </c>
      <c r="I17" s="272">
        <v>4618818</v>
      </c>
      <c r="J17" s="272">
        <v>1</v>
      </c>
      <c r="K17" s="272">
        <v>12</v>
      </c>
      <c r="L17" s="274">
        <v>100.2953</v>
      </c>
      <c r="M17" s="273">
        <v>15.06</v>
      </c>
      <c r="N17" s="275">
        <v>0</v>
      </c>
      <c r="O17" s="276">
        <v>6</v>
      </c>
      <c r="P17" s="261">
        <f t="shared" si="0"/>
        <v>6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6</v>
      </c>
      <c r="W17" s="283">
        <f t="shared" si="10"/>
        <v>211.88801999999998</v>
      </c>
      <c r="Y17" s="281">
        <f t="shared" si="11"/>
        <v>5.292649788157093E-2</v>
      </c>
      <c r="Z17" s="278">
        <f t="shared" si="12"/>
        <v>0.22159266133056121</v>
      </c>
      <c r="AA17" s="279">
        <f t="shared" si="13"/>
        <v>0.21002872264622721</v>
      </c>
      <c r="AE17" s="366" t="str">
        <f t="shared" si="3"/>
        <v>881367</v>
      </c>
      <c r="AF17" s="270"/>
      <c r="AG17" s="374"/>
      <c r="AH17" s="375"/>
      <c r="AI17" s="376">
        <f t="shared" si="4"/>
        <v>881367</v>
      </c>
      <c r="AJ17" s="377">
        <f t="shared" si="5"/>
        <v>881367</v>
      </c>
      <c r="AL17" s="370">
        <f t="shared" si="6"/>
        <v>0</v>
      </c>
      <c r="AM17" s="378">
        <f t="shared" si="6"/>
        <v>6</v>
      </c>
      <c r="AN17" s="379">
        <f t="shared" si="7"/>
        <v>6</v>
      </c>
      <c r="AO17" s="380">
        <f t="shared" si="8"/>
        <v>1</v>
      </c>
    </row>
    <row r="18" spans="1:41" x14ac:dyDescent="0.2">
      <c r="A18" s="270">
        <v>151</v>
      </c>
      <c r="B18" s="271">
        <v>0.375</v>
      </c>
      <c r="C18" s="272">
        <v>2013</v>
      </c>
      <c r="D18" s="272">
        <v>9</v>
      </c>
      <c r="E18" s="272">
        <v>16</v>
      </c>
      <c r="F18" s="273">
        <v>881373</v>
      </c>
      <c r="G18" s="272">
        <v>18813730</v>
      </c>
      <c r="H18" s="273">
        <v>461882</v>
      </c>
      <c r="I18" s="272">
        <v>4618826</v>
      </c>
      <c r="J18" s="272">
        <v>1</v>
      </c>
      <c r="K18" s="272">
        <v>12</v>
      </c>
      <c r="L18" s="274">
        <v>101.3921</v>
      </c>
      <c r="M18" s="273">
        <v>14.7</v>
      </c>
      <c r="N18" s="275">
        <v>1.49</v>
      </c>
      <c r="O18" s="276">
        <v>98</v>
      </c>
      <c r="P18" s="261">
        <f t="shared" si="0"/>
        <v>98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98</v>
      </c>
      <c r="W18" s="283">
        <f t="shared" si="10"/>
        <v>3460.8376600000001</v>
      </c>
      <c r="Y18" s="281">
        <f t="shared" si="11"/>
        <v>0.86446613206565859</v>
      </c>
      <c r="Z18" s="278">
        <f t="shared" si="12"/>
        <v>3.6193468017324997</v>
      </c>
      <c r="AA18" s="279">
        <f t="shared" si="13"/>
        <v>3.430469136555045</v>
      </c>
      <c r="AE18" s="366" t="str">
        <f t="shared" si="3"/>
        <v>881373</v>
      </c>
      <c r="AF18" s="270"/>
      <c r="AG18" s="374"/>
      <c r="AH18" s="375"/>
      <c r="AI18" s="376">
        <f t="shared" si="4"/>
        <v>881373</v>
      </c>
      <c r="AJ18" s="377">
        <f t="shared" si="5"/>
        <v>881373</v>
      </c>
      <c r="AL18" s="370">
        <f t="shared" si="6"/>
        <v>0</v>
      </c>
      <c r="AM18" s="378">
        <f t="shared" si="6"/>
        <v>98</v>
      </c>
      <c r="AN18" s="379">
        <f t="shared" si="7"/>
        <v>98</v>
      </c>
      <c r="AO18" s="380">
        <f t="shared" si="8"/>
        <v>1</v>
      </c>
    </row>
    <row r="19" spans="1:41" x14ac:dyDescent="0.2">
      <c r="A19" s="270">
        <v>151</v>
      </c>
      <c r="B19" s="271">
        <v>0.375</v>
      </c>
      <c r="C19" s="272">
        <v>2013</v>
      </c>
      <c r="D19" s="272">
        <v>9</v>
      </c>
      <c r="E19" s="272">
        <v>17</v>
      </c>
      <c r="F19" s="273">
        <v>881471</v>
      </c>
      <c r="G19" s="272">
        <v>18814716</v>
      </c>
      <c r="H19" s="273">
        <v>461896</v>
      </c>
      <c r="I19" s="272">
        <v>4618969</v>
      </c>
      <c r="J19" s="272">
        <v>1</v>
      </c>
      <c r="K19" s="272">
        <v>12</v>
      </c>
      <c r="L19" s="274">
        <v>100.1571</v>
      </c>
      <c r="M19" s="273">
        <v>15.96</v>
      </c>
      <c r="N19" s="275">
        <v>33.11</v>
      </c>
      <c r="O19" s="276">
        <v>1609</v>
      </c>
      <c r="P19" s="261">
        <f t="shared" si="0"/>
        <v>1609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1609</v>
      </c>
      <c r="W19" s="283">
        <f t="shared" si="10"/>
        <v>56821.304029999999</v>
      </c>
      <c r="Y19" s="281">
        <f t="shared" si="11"/>
        <v>14.193122515241273</v>
      </c>
      <c r="Z19" s="278">
        <f t="shared" si="12"/>
        <v>59.423765346812168</v>
      </c>
      <c r="AA19" s="279">
        <f t="shared" si="13"/>
        <v>56.322702456296604</v>
      </c>
      <c r="AE19" s="366" t="str">
        <f t="shared" si="3"/>
        <v>881471</v>
      </c>
      <c r="AF19" s="270"/>
      <c r="AG19" s="374"/>
      <c r="AH19" s="375"/>
      <c r="AI19" s="376">
        <f t="shared" si="4"/>
        <v>881471</v>
      </c>
      <c r="AJ19" s="377">
        <f t="shared" si="5"/>
        <v>881471</v>
      </c>
      <c r="AL19" s="370">
        <f t="shared" si="6"/>
        <v>0</v>
      </c>
      <c r="AM19" s="378">
        <f t="shared" si="6"/>
        <v>1609</v>
      </c>
      <c r="AN19" s="379">
        <f t="shared" si="7"/>
        <v>1609</v>
      </c>
      <c r="AO19" s="380">
        <f t="shared" si="8"/>
        <v>1</v>
      </c>
    </row>
    <row r="20" spans="1:41" x14ac:dyDescent="0.2">
      <c r="A20" s="270">
        <v>151</v>
      </c>
      <c r="B20" s="271">
        <v>0.375</v>
      </c>
      <c r="C20" s="272">
        <v>2013</v>
      </c>
      <c r="D20" s="272">
        <v>9</v>
      </c>
      <c r="E20" s="272">
        <v>18</v>
      </c>
      <c r="F20" s="273">
        <v>883080</v>
      </c>
      <c r="G20" s="272">
        <v>18830808</v>
      </c>
      <c r="H20" s="273">
        <v>462134</v>
      </c>
      <c r="I20" s="272">
        <v>4621345</v>
      </c>
      <c r="J20" s="272">
        <v>1</v>
      </c>
      <c r="K20" s="272">
        <v>12</v>
      </c>
      <c r="L20" s="274">
        <v>95.886700000000005</v>
      </c>
      <c r="M20" s="273">
        <v>19.940000000000001</v>
      </c>
      <c r="N20" s="275">
        <v>104.47</v>
      </c>
      <c r="O20" s="276">
        <v>1698</v>
      </c>
      <c r="P20" s="261">
        <f t="shared" si="0"/>
        <v>1698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1698</v>
      </c>
      <c r="W20" s="283">
        <f t="shared" si="10"/>
        <v>59964.309659999999</v>
      </c>
      <c r="Y20" s="281">
        <f t="shared" si="11"/>
        <v>14.978198900484575</v>
      </c>
      <c r="Z20" s="278">
        <f t="shared" si="12"/>
        <v>62.710723156548823</v>
      </c>
      <c r="AA20" s="279">
        <f t="shared" si="13"/>
        <v>59.438128508882308</v>
      </c>
      <c r="AE20" s="366" t="str">
        <f t="shared" si="3"/>
        <v>883080</v>
      </c>
      <c r="AF20" s="270"/>
      <c r="AG20" s="374"/>
      <c r="AH20" s="375"/>
      <c r="AI20" s="376">
        <f t="shared" si="4"/>
        <v>883080</v>
      </c>
      <c r="AJ20" s="377">
        <f t="shared" si="5"/>
        <v>883080</v>
      </c>
      <c r="AL20" s="370">
        <f t="shared" si="6"/>
        <v>0</v>
      </c>
      <c r="AM20" s="378">
        <f t="shared" si="6"/>
        <v>1698</v>
      </c>
      <c r="AN20" s="379">
        <f t="shared" si="7"/>
        <v>1698</v>
      </c>
      <c r="AO20" s="380">
        <f t="shared" si="8"/>
        <v>1</v>
      </c>
    </row>
    <row r="21" spans="1:41" x14ac:dyDescent="0.2">
      <c r="A21" s="270">
        <v>151</v>
      </c>
      <c r="B21" s="271">
        <v>0.375</v>
      </c>
      <c r="C21" s="272">
        <v>2013</v>
      </c>
      <c r="D21" s="272">
        <v>9</v>
      </c>
      <c r="E21" s="272">
        <v>19</v>
      </c>
      <c r="F21" s="273">
        <v>884778</v>
      </c>
      <c r="G21" s="272">
        <v>18847789</v>
      </c>
      <c r="H21" s="273">
        <v>462384</v>
      </c>
      <c r="I21" s="272">
        <v>4623848</v>
      </c>
      <c r="J21" s="272">
        <v>1</v>
      </c>
      <c r="K21" s="272">
        <v>12</v>
      </c>
      <c r="L21" s="274">
        <v>95.808400000000006</v>
      </c>
      <c r="M21" s="273">
        <v>18.760000000000002</v>
      </c>
      <c r="N21" s="275">
        <v>122.95</v>
      </c>
      <c r="O21" s="276">
        <v>1487</v>
      </c>
      <c r="P21" s="261">
        <f t="shared" si="0"/>
        <v>1487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1487</v>
      </c>
      <c r="W21" s="283">
        <f t="shared" si="10"/>
        <v>52512.914290000001</v>
      </c>
      <c r="Y21" s="281">
        <f t="shared" si="11"/>
        <v>13.116950391649331</v>
      </c>
      <c r="Z21" s="278">
        <f t="shared" si="12"/>
        <v>54.918047899757426</v>
      </c>
      <c r="AA21" s="279">
        <f t="shared" si="13"/>
        <v>52.052118429156643</v>
      </c>
      <c r="AE21" s="366" t="str">
        <f t="shared" si="3"/>
        <v>884778</v>
      </c>
      <c r="AF21" s="270"/>
      <c r="AG21" s="374"/>
      <c r="AH21" s="375"/>
      <c r="AI21" s="376">
        <f t="shared" si="4"/>
        <v>884778</v>
      </c>
      <c r="AJ21" s="377">
        <f t="shared" si="5"/>
        <v>884778</v>
      </c>
      <c r="AL21" s="370">
        <f t="shared" si="6"/>
        <v>0</v>
      </c>
      <c r="AM21" s="378">
        <f t="shared" si="6"/>
        <v>1487</v>
      </c>
      <c r="AN21" s="379">
        <f t="shared" si="7"/>
        <v>1487</v>
      </c>
      <c r="AO21" s="380">
        <f t="shared" si="8"/>
        <v>1</v>
      </c>
    </row>
    <row r="22" spans="1:41" x14ac:dyDescent="0.2">
      <c r="A22" s="270">
        <v>151</v>
      </c>
      <c r="B22" s="271">
        <v>0.375</v>
      </c>
      <c r="C22" s="272">
        <v>2013</v>
      </c>
      <c r="D22" s="272">
        <v>9</v>
      </c>
      <c r="E22" s="272">
        <v>20</v>
      </c>
      <c r="F22" s="273">
        <v>886265</v>
      </c>
      <c r="G22" s="272">
        <v>18862655</v>
      </c>
      <c r="H22" s="273">
        <v>462605</v>
      </c>
      <c r="I22" s="272">
        <v>4626052</v>
      </c>
      <c r="J22" s="272">
        <v>1</v>
      </c>
      <c r="K22" s="272">
        <v>12</v>
      </c>
      <c r="L22" s="274">
        <v>95.907700000000006</v>
      </c>
      <c r="M22" s="273">
        <v>21.39</v>
      </c>
      <c r="N22" s="275">
        <v>116.88</v>
      </c>
      <c r="O22" s="276">
        <v>1226</v>
      </c>
      <c r="P22" s="261">
        <f t="shared" si="0"/>
        <v>1226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1226</v>
      </c>
      <c r="W22" s="283">
        <f t="shared" si="10"/>
        <v>43295.78542</v>
      </c>
      <c r="Y22" s="281">
        <f t="shared" si="11"/>
        <v>10.814647733800994</v>
      </c>
      <c r="Z22" s="278">
        <f t="shared" si="12"/>
        <v>45.278767131878013</v>
      </c>
      <c r="AA22" s="279">
        <f t="shared" si="13"/>
        <v>42.915868994045766</v>
      </c>
      <c r="AE22" s="366" t="str">
        <f t="shared" si="3"/>
        <v>886265</v>
      </c>
      <c r="AF22" s="270"/>
      <c r="AG22" s="374"/>
      <c r="AH22" s="375"/>
      <c r="AI22" s="376">
        <f t="shared" si="4"/>
        <v>886265</v>
      </c>
      <c r="AJ22" s="377">
        <f t="shared" si="5"/>
        <v>886265</v>
      </c>
      <c r="AL22" s="370">
        <f t="shared" si="6"/>
        <v>887471</v>
      </c>
      <c r="AM22" s="378">
        <f t="shared" si="6"/>
        <v>1226</v>
      </c>
      <c r="AN22" s="379">
        <f t="shared" si="7"/>
        <v>-886245</v>
      </c>
      <c r="AO22" s="380">
        <f t="shared" si="8"/>
        <v>-722.87520391517126</v>
      </c>
    </row>
    <row r="23" spans="1:41" x14ac:dyDescent="0.2">
      <c r="A23" s="270">
        <v>151</v>
      </c>
      <c r="B23" s="271">
        <v>0.375</v>
      </c>
      <c r="C23" s="272">
        <v>2013</v>
      </c>
      <c r="D23" s="272">
        <v>9</v>
      </c>
      <c r="E23" s="272">
        <v>21</v>
      </c>
      <c r="F23" s="273">
        <v>887491</v>
      </c>
      <c r="G23" s="272">
        <v>18874913</v>
      </c>
      <c r="H23" s="273">
        <v>462786</v>
      </c>
      <c r="I23" s="272">
        <v>4627860</v>
      </c>
      <c r="J23" s="272">
        <v>1</v>
      </c>
      <c r="K23" s="272">
        <v>12</v>
      </c>
      <c r="L23" s="274">
        <v>96.507900000000006</v>
      </c>
      <c r="M23" s="273">
        <v>20.99</v>
      </c>
      <c r="N23" s="275">
        <v>97.53</v>
      </c>
      <c r="O23" s="276">
        <v>185</v>
      </c>
      <c r="P23" s="261">
        <f t="shared" si="0"/>
        <v>185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185</v>
      </c>
      <c r="W23" s="283">
        <f t="shared" si="10"/>
        <v>6533.2139500000003</v>
      </c>
      <c r="Y23" s="281">
        <f t="shared" si="11"/>
        <v>1.6319003513484371</v>
      </c>
      <c r="Z23" s="278">
        <f t="shared" si="12"/>
        <v>6.8324403910256377</v>
      </c>
      <c r="AA23" s="279">
        <f t="shared" si="13"/>
        <v>6.4758856149253399</v>
      </c>
      <c r="AE23" s="366" t="str">
        <f t="shared" si="3"/>
        <v>887491</v>
      </c>
      <c r="AF23" s="270">
        <v>151</v>
      </c>
      <c r="AG23" s="374">
        <v>21</v>
      </c>
      <c r="AH23" s="375">
        <v>887471</v>
      </c>
      <c r="AI23" s="376">
        <f t="shared" si="4"/>
        <v>887491</v>
      </c>
      <c r="AJ23" s="377">
        <f t="shared" si="5"/>
        <v>20</v>
      </c>
      <c r="AL23" s="370">
        <f t="shared" si="6"/>
        <v>204</v>
      </c>
      <c r="AM23" s="378">
        <f t="shared" si="6"/>
        <v>185</v>
      </c>
      <c r="AN23" s="379">
        <f t="shared" si="7"/>
        <v>-19</v>
      </c>
      <c r="AO23" s="380">
        <f t="shared" si="8"/>
        <v>-0.10270270270270271</v>
      </c>
    </row>
    <row r="24" spans="1:41" x14ac:dyDescent="0.2">
      <c r="A24" s="270">
        <v>151</v>
      </c>
      <c r="B24" s="271">
        <v>0.375</v>
      </c>
      <c r="C24" s="272">
        <v>2013</v>
      </c>
      <c r="D24" s="272">
        <v>9</v>
      </c>
      <c r="E24" s="272">
        <v>22</v>
      </c>
      <c r="F24" s="273">
        <v>887676</v>
      </c>
      <c r="G24" s="272">
        <v>18876764</v>
      </c>
      <c r="H24" s="273">
        <v>462813</v>
      </c>
      <c r="I24" s="272">
        <v>4628131</v>
      </c>
      <c r="J24" s="272">
        <v>1</v>
      </c>
      <c r="K24" s="272">
        <v>12</v>
      </c>
      <c r="L24" s="274">
        <v>100.4794</v>
      </c>
      <c r="M24" s="273">
        <v>18.89</v>
      </c>
      <c r="N24" s="275">
        <v>65.12</v>
      </c>
      <c r="O24" s="276">
        <v>102</v>
      </c>
      <c r="P24" s="261">
        <f t="shared" si="0"/>
        <v>102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102</v>
      </c>
      <c r="W24" s="283">
        <f t="shared" si="10"/>
        <v>3602.0963400000001</v>
      </c>
      <c r="Y24" s="281">
        <f t="shared" si="11"/>
        <v>0.89975046398670588</v>
      </c>
      <c r="Z24" s="278">
        <f t="shared" si="12"/>
        <v>3.7670752426195406</v>
      </c>
      <c r="AA24" s="279">
        <f t="shared" si="13"/>
        <v>3.5704882849858626</v>
      </c>
      <c r="AE24" s="366" t="str">
        <f t="shared" si="3"/>
        <v>887676</v>
      </c>
      <c r="AF24" s="270">
        <v>151</v>
      </c>
      <c r="AG24" s="374">
        <v>22</v>
      </c>
      <c r="AH24" s="375">
        <v>887675</v>
      </c>
      <c r="AI24" s="376">
        <f t="shared" si="4"/>
        <v>887676</v>
      </c>
      <c r="AJ24" s="377">
        <f t="shared" si="5"/>
        <v>1</v>
      </c>
      <c r="AL24" s="370">
        <f t="shared" si="6"/>
        <v>-887675</v>
      </c>
      <c r="AM24" s="378">
        <f t="shared" si="6"/>
        <v>102</v>
      </c>
      <c r="AN24" s="379">
        <f t="shared" si="7"/>
        <v>887777</v>
      </c>
      <c r="AO24" s="380">
        <f t="shared" si="8"/>
        <v>8703.6960784313724</v>
      </c>
    </row>
    <row r="25" spans="1:41" x14ac:dyDescent="0.2">
      <c r="A25" s="270">
        <v>151</v>
      </c>
      <c r="B25" s="271">
        <v>0.375</v>
      </c>
      <c r="C25" s="272">
        <v>2013</v>
      </c>
      <c r="D25" s="272">
        <v>9</v>
      </c>
      <c r="E25" s="272">
        <v>23</v>
      </c>
      <c r="F25" s="273">
        <v>887778</v>
      </c>
      <c r="G25" s="272">
        <v>18877785</v>
      </c>
      <c r="H25" s="273">
        <v>462828</v>
      </c>
      <c r="I25" s="272">
        <v>4628280</v>
      </c>
      <c r="J25" s="272">
        <v>1</v>
      </c>
      <c r="K25" s="272">
        <v>12</v>
      </c>
      <c r="L25" s="274">
        <v>98.152799999999999</v>
      </c>
      <c r="M25" s="273">
        <v>19.36</v>
      </c>
      <c r="N25" s="275">
        <v>29.8</v>
      </c>
      <c r="O25" s="276">
        <v>1698</v>
      </c>
      <c r="P25" s="261">
        <f t="shared" si="0"/>
        <v>1698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1698</v>
      </c>
      <c r="W25" s="283">
        <f t="shared" si="10"/>
        <v>59964.309659999999</v>
      </c>
      <c r="Y25" s="281">
        <f t="shared" si="11"/>
        <v>14.978198900484575</v>
      </c>
      <c r="Z25" s="278">
        <f t="shared" si="12"/>
        <v>62.710723156548823</v>
      </c>
      <c r="AA25" s="279">
        <f t="shared" si="13"/>
        <v>59.438128508882308</v>
      </c>
      <c r="AE25" s="366" t="str">
        <f t="shared" si="3"/>
        <v>887778</v>
      </c>
      <c r="AF25" s="270"/>
      <c r="AG25" s="374"/>
      <c r="AH25" s="375"/>
      <c r="AI25" s="376">
        <f t="shared" si="4"/>
        <v>887778</v>
      </c>
      <c r="AJ25" s="377">
        <f t="shared" si="5"/>
        <v>887778</v>
      </c>
      <c r="AL25" s="370">
        <f t="shared" si="6"/>
        <v>0</v>
      </c>
      <c r="AM25" s="378">
        <f t="shared" si="6"/>
        <v>1698</v>
      </c>
      <c r="AN25" s="379">
        <f t="shared" si="7"/>
        <v>1698</v>
      </c>
      <c r="AO25" s="380">
        <f t="shared" si="8"/>
        <v>1</v>
      </c>
    </row>
    <row r="26" spans="1:41" x14ac:dyDescent="0.2">
      <c r="A26" s="270">
        <v>151</v>
      </c>
      <c r="B26" s="271">
        <v>0.375</v>
      </c>
      <c r="C26" s="272">
        <v>2013</v>
      </c>
      <c r="D26" s="272">
        <v>9</v>
      </c>
      <c r="E26" s="272">
        <v>24</v>
      </c>
      <c r="F26" s="273">
        <v>889476</v>
      </c>
      <c r="G26" s="272">
        <v>18894763</v>
      </c>
      <c r="H26" s="273">
        <v>463079</v>
      </c>
      <c r="I26" s="272">
        <v>4630792</v>
      </c>
      <c r="J26" s="272">
        <v>1</v>
      </c>
      <c r="K26" s="272">
        <v>12</v>
      </c>
      <c r="L26" s="274">
        <v>95.87</v>
      </c>
      <c r="M26" s="273">
        <v>20.55</v>
      </c>
      <c r="N26" s="275">
        <v>102.99</v>
      </c>
      <c r="O26" s="276">
        <v>1730</v>
      </c>
      <c r="P26" s="261">
        <f t="shared" si="0"/>
        <v>1730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1730</v>
      </c>
      <c r="W26" s="283">
        <f t="shared" si="10"/>
        <v>61094.379099999998</v>
      </c>
      <c r="Y26" s="281">
        <f t="shared" si="11"/>
        <v>15.260473555852954</v>
      </c>
      <c r="Z26" s="278">
        <f t="shared" si="12"/>
        <v>63.892550683645155</v>
      </c>
      <c r="AA26" s="279">
        <f t="shared" si="13"/>
        <v>60.558281696328848</v>
      </c>
      <c r="AE26" s="366" t="str">
        <f t="shared" si="3"/>
        <v>889476</v>
      </c>
      <c r="AF26" s="270"/>
      <c r="AG26" s="374"/>
      <c r="AH26" s="375"/>
      <c r="AI26" s="376">
        <f t="shared" si="4"/>
        <v>889476</v>
      </c>
      <c r="AJ26" s="377">
        <f t="shared" si="5"/>
        <v>889476</v>
      </c>
      <c r="AL26" s="370">
        <f t="shared" si="6"/>
        <v>0</v>
      </c>
      <c r="AM26" s="378">
        <f t="shared" si="6"/>
        <v>1730</v>
      </c>
      <c r="AN26" s="379">
        <f t="shared" si="7"/>
        <v>1730</v>
      </c>
      <c r="AO26" s="380">
        <f t="shared" si="8"/>
        <v>1</v>
      </c>
    </row>
    <row r="27" spans="1:41" x14ac:dyDescent="0.2">
      <c r="A27" s="270">
        <v>151</v>
      </c>
      <c r="B27" s="271">
        <v>0.375</v>
      </c>
      <c r="C27" s="272">
        <v>2013</v>
      </c>
      <c r="D27" s="272">
        <v>9</v>
      </c>
      <c r="E27" s="272">
        <v>25</v>
      </c>
      <c r="F27" s="273">
        <v>891206</v>
      </c>
      <c r="G27" s="272">
        <v>18912067</v>
      </c>
      <c r="H27" s="273">
        <v>463335</v>
      </c>
      <c r="I27" s="272">
        <v>4633357</v>
      </c>
      <c r="J27" s="272">
        <v>1</v>
      </c>
      <c r="K27" s="272">
        <v>12</v>
      </c>
      <c r="L27" s="274">
        <v>95.785300000000007</v>
      </c>
      <c r="M27" s="273">
        <v>20.329999999999998</v>
      </c>
      <c r="N27" s="275">
        <v>121.36</v>
      </c>
      <c r="O27" s="276">
        <v>1510</v>
      </c>
      <c r="P27" s="261">
        <f t="shared" si="0"/>
        <v>1510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1510</v>
      </c>
      <c r="W27" s="283">
        <f t="shared" si="10"/>
        <v>53325.151700000002</v>
      </c>
      <c r="Y27" s="281">
        <f t="shared" si="11"/>
        <v>13.319835300195352</v>
      </c>
      <c r="Z27" s="278">
        <f t="shared" si="12"/>
        <v>55.767486434857908</v>
      </c>
      <c r="AA27" s="279">
        <f t="shared" si="13"/>
        <v>52.857228532633854</v>
      </c>
      <c r="AE27" s="366" t="str">
        <f t="shared" si="3"/>
        <v>891206</v>
      </c>
      <c r="AF27" s="270"/>
      <c r="AG27" s="374"/>
      <c r="AH27" s="375"/>
      <c r="AI27" s="376">
        <f t="shared" si="4"/>
        <v>891206</v>
      </c>
      <c r="AJ27" s="377">
        <f t="shared" si="5"/>
        <v>891206</v>
      </c>
      <c r="AL27" s="370">
        <f t="shared" si="6"/>
        <v>0</v>
      </c>
      <c r="AM27" s="378">
        <f t="shared" si="6"/>
        <v>1510</v>
      </c>
      <c r="AN27" s="379">
        <f t="shared" si="7"/>
        <v>1510</v>
      </c>
      <c r="AO27" s="380">
        <f t="shared" si="8"/>
        <v>1</v>
      </c>
    </row>
    <row r="28" spans="1:41" x14ac:dyDescent="0.2">
      <c r="A28" s="270">
        <v>151</v>
      </c>
      <c r="B28" s="271">
        <v>0.375</v>
      </c>
      <c r="C28" s="272">
        <v>2013</v>
      </c>
      <c r="D28" s="272">
        <v>9</v>
      </c>
      <c r="E28" s="272">
        <v>26</v>
      </c>
      <c r="F28" s="273">
        <v>892716</v>
      </c>
      <c r="G28" s="272">
        <v>18927167</v>
      </c>
      <c r="H28" s="273">
        <v>463558</v>
      </c>
      <c r="I28" s="272">
        <v>4635589</v>
      </c>
      <c r="J28" s="272">
        <v>1</v>
      </c>
      <c r="K28" s="272">
        <v>12</v>
      </c>
      <c r="L28" s="274">
        <v>95.981999999999999</v>
      </c>
      <c r="M28" s="273">
        <v>19.37</v>
      </c>
      <c r="N28" s="275">
        <v>137.15</v>
      </c>
      <c r="O28" s="276">
        <v>1476</v>
      </c>
      <c r="P28" s="261">
        <f t="shared" si="0"/>
        <v>1476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1476</v>
      </c>
      <c r="W28" s="283">
        <f t="shared" si="10"/>
        <v>52124.452919999996</v>
      </c>
      <c r="Y28" s="281">
        <f t="shared" si="11"/>
        <v>13.019918478866451</v>
      </c>
      <c r="Z28" s="278">
        <f t="shared" si="12"/>
        <v>54.511794687318059</v>
      </c>
      <c r="AA28" s="279">
        <f t="shared" si="13"/>
        <v>51.667065770971895</v>
      </c>
      <c r="AE28" s="366" t="str">
        <f t="shared" si="3"/>
        <v>892716</v>
      </c>
      <c r="AF28" s="270"/>
      <c r="AG28" s="374"/>
      <c r="AH28" s="375"/>
      <c r="AI28" s="376">
        <f t="shared" si="4"/>
        <v>892716</v>
      </c>
      <c r="AJ28" s="377">
        <f t="shared" si="5"/>
        <v>892716</v>
      </c>
      <c r="AL28" s="370">
        <f t="shared" si="6"/>
        <v>0</v>
      </c>
      <c r="AM28" s="378">
        <f t="shared" si="6"/>
        <v>1476</v>
      </c>
      <c r="AN28" s="379">
        <f t="shared" si="7"/>
        <v>1476</v>
      </c>
      <c r="AO28" s="380">
        <f t="shared" si="8"/>
        <v>1</v>
      </c>
    </row>
    <row r="29" spans="1:41" x14ac:dyDescent="0.2">
      <c r="A29" s="270">
        <v>151</v>
      </c>
      <c r="B29" s="271">
        <v>0.375</v>
      </c>
      <c r="C29" s="272">
        <v>2013</v>
      </c>
      <c r="D29" s="272">
        <v>9</v>
      </c>
      <c r="E29" s="272">
        <v>27</v>
      </c>
      <c r="F29" s="273">
        <v>894192</v>
      </c>
      <c r="G29" s="272">
        <v>18941927</v>
      </c>
      <c r="H29" s="273">
        <v>463776</v>
      </c>
      <c r="I29" s="272">
        <v>4637760</v>
      </c>
      <c r="J29" s="272">
        <v>1</v>
      </c>
      <c r="K29" s="272">
        <v>12</v>
      </c>
      <c r="L29" s="274">
        <v>96.136899999999997</v>
      </c>
      <c r="M29" s="273">
        <v>19.239999999999998</v>
      </c>
      <c r="N29" s="275">
        <v>126.22</v>
      </c>
      <c r="O29" s="276">
        <v>339</v>
      </c>
      <c r="P29" s="261">
        <f t="shared" si="0"/>
        <v>1328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339</v>
      </c>
      <c r="W29" s="283">
        <f t="shared" si="10"/>
        <v>11971.673129999999</v>
      </c>
      <c r="Y29" s="281">
        <f t="shared" si="11"/>
        <v>2.9903471303087579</v>
      </c>
      <c r="Z29" s="278">
        <f t="shared" si="12"/>
        <v>12.519985365176709</v>
      </c>
      <c r="AA29" s="279">
        <f t="shared" si="13"/>
        <v>11.866622829511838</v>
      </c>
      <c r="AE29" s="366" t="str">
        <f t="shared" si="3"/>
        <v>894192</v>
      </c>
      <c r="AF29" s="270"/>
      <c r="AG29" s="374"/>
      <c r="AH29" s="375"/>
      <c r="AI29" s="376">
        <f t="shared" si="4"/>
        <v>894192</v>
      </c>
      <c r="AJ29" s="377">
        <f t="shared" si="5"/>
        <v>894192</v>
      </c>
      <c r="AL29" s="370">
        <f t="shared" si="6"/>
        <v>895515</v>
      </c>
      <c r="AM29" s="378">
        <f t="shared" si="6"/>
        <v>1328</v>
      </c>
      <c r="AN29" s="379">
        <f t="shared" si="7"/>
        <v>-894187</v>
      </c>
      <c r="AO29" s="380">
        <f t="shared" si="8"/>
        <v>-673.33358433734941</v>
      </c>
    </row>
    <row r="30" spans="1:41" x14ac:dyDescent="0.2">
      <c r="A30" s="270">
        <v>151</v>
      </c>
      <c r="B30" s="271">
        <v>0.375</v>
      </c>
      <c r="C30" s="272">
        <v>2013</v>
      </c>
      <c r="D30" s="272">
        <v>9</v>
      </c>
      <c r="E30" s="272">
        <v>28</v>
      </c>
      <c r="F30" s="273">
        <v>895520</v>
      </c>
      <c r="G30" s="272">
        <v>18955200</v>
      </c>
      <c r="H30" s="273">
        <v>463971</v>
      </c>
      <c r="I30" s="272">
        <v>4639715</v>
      </c>
      <c r="J30" s="272">
        <v>1</v>
      </c>
      <c r="K30" s="272">
        <v>12</v>
      </c>
      <c r="L30" s="274">
        <v>96.999099999999999</v>
      </c>
      <c r="M30" s="273">
        <v>21.13</v>
      </c>
      <c r="N30" s="275">
        <v>131.07</v>
      </c>
      <c r="O30" s="276">
        <v>13</v>
      </c>
      <c r="P30" s="261">
        <f t="shared" si="0"/>
        <v>13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13</v>
      </c>
      <c r="W30" s="283">
        <f t="shared" si="10"/>
        <v>459.09071</v>
      </c>
      <c r="Y30" s="281">
        <f t="shared" si="11"/>
        <v>0.11467407874340368</v>
      </c>
      <c r="Z30" s="278">
        <f t="shared" si="12"/>
        <v>0.48011743288288267</v>
      </c>
      <c r="AA30" s="279">
        <f t="shared" si="13"/>
        <v>0.45506223240015903</v>
      </c>
      <c r="AE30" s="366" t="str">
        <f t="shared" si="3"/>
        <v>895520</v>
      </c>
      <c r="AF30" s="270">
        <v>151</v>
      </c>
      <c r="AG30" s="374">
        <v>28</v>
      </c>
      <c r="AH30" s="375">
        <v>895515</v>
      </c>
      <c r="AI30" s="376">
        <f t="shared" si="4"/>
        <v>895520</v>
      </c>
      <c r="AJ30" s="377">
        <f t="shared" si="5"/>
        <v>5</v>
      </c>
      <c r="AL30" s="370">
        <f t="shared" si="6"/>
        <v>17</v>
      </c>
      <c r="AM30" s="378">
        <f t="shared" si="6"/>
        <v>13</v>
      </c>
      <c r="AN30" s="379">
        <f t="shared" si="7"/>
        <v>-4</v>
      </c>
      <c r="AO30" s="380">
        <f t="shared" si="8"/>
        <v>-0.30769230769230771</v>
      </c>
    </row>
    <row r="31" spans="1:41" x14ac:dyDescent="0.2">
      <c r="A31" s="270">
        <v>151</v>
      </c>
      <c r="B31" s="271">
        <v>0.375</v>
      </c>
      <c r="C31" s="272">
        <v>2013</v>
      </c>
      <c r="D31" s="272">
        <v>9</v>
      </c>
      <c r="E31" s="272">
        <v>29</v>
      </c>
      <c r="F31" s="273">
        <v>895533</v>
      </c>
      <c r="G31" s="272">
        <v>18955334</v>
      </c>
      <c r="H31" s="273">
        <v>463973</v>
      </c>
      <c r="I31" s="272">
        <v>4639734</v>
      </c>
      <c r="J31" s="272">
        <v>1</v>
      </c>
      <c r="K31" s="272">
        <v>12</v>
      </c>
      <c r="L31" s="274">
        <v>100.7116</v>
      </c>
      <c r="M31" s="273">
        <v>20.05</v>
      </c>
      <c r="N31" s="275">
        <v>12.86</v>
      </c>
      <c r="O31" s="276">
        <v>119</v>
      </c>
      <c r="P31" s="261">
        <f t="shared" si="0"/>
        <v>119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119</v>
      </c>
      <c r="W31" s="283">
        <f t="shared" si="10"/>
        <v>4202.4457300000004</v>
      </c>
      <c r="Y31" s="281">
        <f t="shared" si="11"/>
        <v>1.0497088746511569</v>
      </c>
      <c r="Z31" s="278">
        <f t="shared" si="12"/>
        <v>4.3949211163894635</v>
      </c>
      <c r="AA31" s="279">
        <f t="shared" si="13"/>
        <v>4.1655696658168404</v>
      </c>
      <c r="AE31" s="366" t="str">
        <f t="shared" si="3"/>
        <v>895533</v>
      </c>
      <c r="AF31" s="270">
        <v>151</v>
      </c>
      <c r="AG31" s="374">
        <v>29</v>
      </c>
      <c r="AH31" s="375">
        <v>895532</v>
      </c>
      <c r="AI31" s="376">
        <f t="shared" si="4"/>
        <v>895533</v>
      </c>
      <c r="AJ31" s="377">
        <f t="shared" si="5"/>
        <v>1</v>
      </c>
      <c r="AL31" s="370">
        <f t="shared" si="6"/>
        <v>94</v>
      </c>
      <c r="AM31" s="378">
        <f t="shared" si="6"/>
        <v>119</v>
      </c>
      <c r="AN31" s="379">
        <f t="shared" si="7"/>
        <v>25</v>
      </c>
      <c r="AO31" s="380">
        <f t="shared" si="8"/>
        <v>0.21008403361344538</v>
      </c>
    </row>
    <row r="32" spans="1:41" x14ac:dyDescent="0.2">
      <c r="A32" s="270">
        <v>151</v>
      </c>
      <c r="B32" s="271">
        <v>0.375</v>
      </c>
      <c r="C32" s="272">
        <v>2013</v>
      </c>
      <c r="D32" s="272">
        <v>9</v>
      </c>
      <c r="E32" s="272">
        <v>30</v>
      </c>
      <c r="F32" s="273">
        <v>895652</v>
      </c>
      <c r="G32" s="272">
        <v>18956523</v>
      </c>
      <c r="H32" s="273">
        <v>463990</v>
      </c>
      <c r="I32" s="272">
        <v>4639904</v>
      </c>
      <c r="J32" s="272">
        <v>1</v>
      </c>
      <c r="K32" s="272">
        <v>12</v>
      </c>
      <c r="L32" s="274">
        <v>99.065399999999997</v>
      </c>
      <c r="M32" s="273">
        <v>19.34</v>
      </c>
      <c r="N32" s="275">
        <v>29.54</v>
      </c>
      <c r="O32" s="276">
        <v>1470</v>
      </c>
      <c r="P32" s="261">
        <f t="shared" si="0"/>
        <v>1470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1470</v>
      </c>
      <c r="W32" s="283">
        <f t="shared" si="10"/>
        <v>51912.564899999998</v>
      </c>
      <c r="Y32" s="281">
        <f t="shared" si="11"/>
        <v>12.966991980984879</v>
      </c>
      <c r="Z32" s="278">
        <f t="shared" si="12"/>
        <v>54.290202025987497</v>
      </c>
      <c r="AA32" s="279">
        <f t="shared" si="13"/>
        <v>51.457037048325667</v>
      </c>
      <c r="AE32" s="366" t="str">
        <f t="shared" si="3"/>
        <v>895652</v>
      </c>
      <c r="AF32" s="270">
        <v>151</v>
      </c>
      <c r="AG32" s="374">
        <v>30</v>
      </c>
      <c r="AH32" s="375">
        <v>895626</v>
      </c>
      <c r="AI32" s="376">
        <f t="shared" si="4"/>
        <v>895652</v>
      </c>
      <c r="AJ32" s="377">
        <f t="shared" si="5"/>
        <v>26</v>
      </c>
      <c r="AL32" s="370">
        <f t="shared" si="6"/>
        <v>-895626</v>
      </c>
      <c r="AM32" s="378">
        <f t="shared" si="6"/>
        <v>1470</v>
      </c>
      <c r="AN32" s="379">
        <f t="shared" si="7"/>
        <v>897096</v>
      </c>
      <c r="AO32" s="380">
        <f t="shared" si="8"/>
        <v>610.269387755102</v>
      </c>
    </row>
    <row r="33" spans="1:41" ht="13.5" thickBot="1" x14ac:dyDescent="0.25">
      <c r="A33" s="270">
        <v>151</v>
      </c>
      <c r="B33" s="271">
        <v>0.375</v>
      </c>
      <c r="C33" s="272">
        <v>2013</v>
      </c>
      <c r="D33" s="272">
        <v>10</v>
      </c>
      <c r="E33" s="272">
        <v>1</v>
      </c>
      <c r="F33" s="273">
        <v>897122</v>
      </c>
      <c r="G33" s="272">
        <v>18956523</v>
      </c>
      <c r="H33" s="273">
        <v>463990</v>
      </c>
      <c r="I33" s="272">
        <v>4639904</v>
      </c>
      <c r="J33" s="272">
        <v>1</v>
      </c>
      <c r="K33" s="272">
        <v>12</v>
      </c>
      <c r="L33" s="274">
        <v>99.065399999999997</v>
      </c>
      <c r="M33" s="273">
        <v>19.34</v>
      </c>
      <c r="N33" s="275">
        <v>29.54</v>
      </c>
      <c r="O33" s="276">
        <v>0</v>
      </c>
      <c r="P33" s="261">
        <f t="shared" si="0"/>
        <v>-897122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897122</v>
      </c>
      <c r="AF33" s="270"/>
      <c r="AG33" s="374"/>
      <c r="AH33" s="375"/>
      <c r="AI33" s="376">
        <f t="shared" si="4"/>
        <v>897122</v>
      </c>
      <c r="AJ33" s="377">
        <f t="shared" si="5"/>
        <v>897122</v>
      </c>
      <c r="AL33" s="370">
        <f t="shared" si="6"/>
        <v>0</v>
      </c>
      <c r="AM33" s="381">
        <f t="shared" si="6"/>
        <v>-897122</v>
      </c>
      <c r="AN33" s="379">
        <f t="shared" si="7"/>
        <v>-897122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101.3921</v>
      </c>
      <c r="M36" s="303">
        <f>MAX(M3:M34)</f>
        <v>21.39</v>
      </c>
      <c r="N36" s="301" t="s">
        <v>29</v>
      </c>
      <c r="O36" s="303">
        <f>SUM(O3:O33)</f>
        <v>32582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32582</v>
      </c>
      <c r="W36" s="307">
        <f>SUM(W3:W33)</f>
        <v>1150622.5779399998</v>
      </c>
      <c r="Y36" s="308">
        <f>SUM(Y3:Y33)</f>
        <v>285.94506672000324</v>
      </c>
      <c r="Z36" s="309">
        <f>SUM(Z3:Z33)</f>
        <v>1197.1948053433096</v>
      </c>
      <c r="AA36" s="310">
        <f>SUM(AA3:AA33)</f>
        <v>1134.718515564286</v>
      </c>
      <c r="AF36" s="389" t="s">
        <v>125</v>
      </c>
      <c r="AG36" s="302">
        <f>COUNT(AG3:AG34)</f>
        <v>7</v>
      </c>
      <c r="AJ36" s="390">
        <f>SUM(AJ3:AJ33)</f>
        <v>21112911</v>
      </c>
      <c r="AK36" s="391" t="s">
        <v>93</v>
      </c>
      <c r="AL36" s="392"/>
      <c r="AM36" s="392"/>
      <c r="AN36" s="390">
        <f>SUM(AN3:AN33)</f>
        <v>-1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97.164864516129015</v>
      </c>
      <c r="M37" s="311">
        <f>AVERAGE(M3:M34)</f>
        <v>19.104516129032259</v>
      </c>
      <c r="N37" s="301" t="s">
        <v>89</v>
      </c>
      <c r="O37" s="312">
        <f>O36*35.31467</f>
        <v>1150622.57794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24</v>
      </c>
      <c r="AN37" s="395">
        <f>IFERROR(AN36/SUM(AM3:AM33),"")</f>
        <v>1.1566844796076525E-6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95.615600000000001</v>
      </c>
      <c r="M38" s="312">
        <f>MIN(M3:M34)</f>
        <v>14.7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106.88135096774192</v>
      </c>
      <c r="M44" s="319">
        <f>M37*(1+$L$43)</f>
        <v>21.014967741935486</v>
      </c>
    </row>
    <row r="45" spans="1:41" x14ac:dyDescent="0.2">
      <c r="K45" s="318" t="s">
        <v>103</v>
      </c>
      <c r="L45" s="319">
        <f>L37*(1-$L$43)</f>
        <v>87.44837806451612</v>
      </c>
      <c r="M45" s="319">
        <f>M37*(1-$L$43)</f>
        <v>17.194064516129032</v>
      </c>
    </row>
    <row r="47" spans="1:41" x14ac:dyDescent="0.2">
      <c r="A47" s="301" t="s">
        <v>104</v>
      </c>
      <c r="B47" s="320" t="s">
        <v>105</v>
      </c>
    </row>
    <row r="48" spans="1:41" x14ac:dyDescent="0.2">
      <c r="A48" s="301" t="s">
        <v>106</v>
      </c>
      <c r="B48" s="321">
        <v>40583</v>
      </c>
    </row>
  </sheetData>
  <phoneticPr fontId="0" type="noConversion"/>
  <conditionalFormatting sqref="L3:L34">
    <cfRule type="cellIs" dxfId="767" priority="47" stopIfTrue="1" operator="lessThan">
      <formula>$L$45</formula>
    </cfRule>
    <cfRule type="cellIs" dxfId="766" priority="48" stopIfTrue="1" operator="greaterThan">
      <formula>$L$44</formula>
    </cfRule>
  </conditionalFormatting>
  <conditionalFormatting sqref="M3:M34">
    <cfRule type="cellIs" dxfId="765" priority="45" stopIfTrue="1" operator="lessThan">
      <formula>$M$45</formula>
    </cfRule>
    <cfRule type="cellIs" dxfId="764" priority="46" stopIfTrue="1" operator="greaterThan">
      <formula>$M$44</formula>
    </cfRule>
  </conditionalFormatting>
  <conditionalFormatting sqref="O3:O34">
    <cfRule type="cellIs" dxfId="763" priority="44" stopIfTrue="1" operator="lessThan">
      <formula>0</formula>
    </cfRule>
  </conditionalFormatting>
  <conditionalFormatting sqref="O3:O33">
    <cfRule type="cellIs" dxfId="762" priority="43" stopIfTrue="1" operator="lessThan">
      <formula>0</formula>
    </cfRule>
  </conditionalFormatting>
  <conditionalFormatting sqref="O3">
    <cfRule type="cellIs" dxfId="761" priority="42" stopIfTrue="1" operator="notEqual">
      <formula>$P$3</formula>
    </cfRule>
  </conditionalFormatting>
  <conditionalFormatting sqref="O4">
    <cfRule type="cellIs" dxfId="760" priority="41" stopIfTrue="1" operator="notEqual">
      <formula>P$4</formula>
    </cfRule>
  </conditionalFormatting>
  <conditionalFormatting sqref="O5">
    <cfRule type="cellIs" dxfId="759" priority="40" stopIfTrue="1" operator="notEqual">
      <formula>$P$5</formula>
    </cfRule>
  </conditionalFormatting>
  <conditionalFormatting sqref="O6">
    <cfRule type="cellIs" dxfId="758" priority="39" stopIfTrue="1" operator="notEqual">
      <formula>$P$6</formula>
    </cfRule>
  </conditionalFormatting>
  <conditionalFormatting sqref="O7">
    <cfRule type="cellIs" dxfId="757" priority="38" stopIfTrue="1" operator="notEqual">
      <formula>$P$7</formula>
    </cfRule>
  </conditionalFormatting>
  <conditionalFormatting sqref="O8">
    <cfRule type="cellIs" dxfId="756" priority="37" stopIfTrue="1" operator="notEqual">
      <formula>$P$8</formula>
    </cfRule>
  </conditionalFormatting>
  <conditionalFormatting sqref="O9">
    <cfRule type="cellIs" dxfId="755" priority="36" stopIfTrue="1" operator="notEqual">
      <formula>$P$9</formula>
    </cfRule>
  </conditionalFormatting>
  <conditionalFormatting sqref="O10">
    <cfRule type="cellIs" dxfId="754" priority="34" stopIfTrue="1" operator="notEqual">
      <formula>$P$10</formula>
    </cfRule>
    <cfRule type="cellIs" dxfId="753" priority="35" stopIfTrue="1" operator="greaterThan">
      <formula>$P$10</formula>
    </cfRule>
  </conditionalFormatting>
  <conditionalFormatting sqref="O11">
    <cfRule type="cellIs" dxfId="752" priority="32" stopIfTrue="1" operator="notEqual">
      <formula>$P$11</formula>
    </cfRule>
    <cfRule type="cellIs" dxfId="751" priority="33" stopIfTrue="1" operator="greaterThan">
      <formula>$P$11</formula>
    </cfRule>
  </conditionalFormatting>
  <conditionalFormatting sqref="O12">
    <cfRule type="cellIs" dxfId="750" priority="31" stopIfTrue="1" operator="notEqual">
      <formula>$P$12</formula>
    </cfRule>
  </conditionalFormatting>
  <conditionalFormatting sqref="O14">
    <cfRule type="cellIs" dxfId="749" priority="30" stopIfTrue="1" operator="notEqual">
      <formula>$P$14</formula>
    </cfRule>
  </conditionalFormatting>
  <conditionalFormatting sqref="O15">
    <cfRule type="cellIs" dxfId="748" priority="29" stopIfTrue="1" operator="notEqual">
      <formula>$P$15</formula>
    </cfRule>
  </conditionalFormatting>
  <conditionalFormatting sqref="O16">
    <cfRule type="cellIs" dxfId="747" priority="28" stopIfTrue="1" operator="notEqual">
      <formula>$P$16</formula>
    </cfRule>
  </conditionalFormatting>
  <conditionalFormatting sqref="O17">
    <cfRule type="cellIs" dxfId="746" priority="27" stopIfTrue="1" operator="notEqual">
      <formula>$P$17</formula>
    </cfRule>
  </conditionalFormatting>
  <conditionalFormatting sqref="O18">
    <cfRule type="cellIs" dxfId="745" priority="26" stopIfTrue="1" operator="notEqual">
      <formula>$P$18</formula>
    </cfRule>
  </conditionalFormatting>
  <conditionalFormatting sqref="O19">
    <cfRule type="cellIs" dxfId="744" priority="24" stopIfTrue="1" operator="notEqual">
      <formula>$P$19</formula>
    </cfRule>
    <cfRule type="cellIs" dxfId="743" priority="25" stopIfTrue="1" operator="greaterThan">
      <formula>$P$19</formula>
    </cfRule>
  </conditionalFormatting>
  <conditionalFormatting sqref="O20">
    <cfRule type="cellIs" dxfId="742" priority="22" stopIfTrue="1" operator="notEqual">
      <formula>$P$20</formula>
    </cfRule>
    <cfRule type="cellIs" dxfId="741" priority="23" stopIfTrue="1" operator="greaterThan">
      <formula>$P$20</formula>
    </cfRule>
  </conditionalFormatting>
  <conditionalFormatting sqref="O21">
    <cfRule type="cellIs" dxfId="740" priority="21" stopIfTrue="1" operator="notEqual">
      <formula>$P$21</formula>
    </cfRule>
  </conditionalFormatting>
  <conditionalFormatting sqref="O22">
    <cfRule type="cellIs" dxfId="739" priority="20" stopIfTrue="1" operator="notEqual">
      <formula>$P$22</formula>
    </cfRule>
  </conditionalFormatting>
  <conditionalFormatting sqref="O23">
    <cfRule type="cellIs" dxfId="738" priority="19" stopIfTrue="1" operator="notEqual">
      <formula>$P$23</formula>
    </cfRule>
  </conditionalFormatting>
  <conditionalFormatting sqref="O24">
    <cfRule type="cellIs" dxfId="737" priority="17" stopIfTrue="1" operator="notEqual">
      <formula>$P$24</formula>
    </cfRule>
    <cfRule type="cellIs" dxfId="736" priority="18" stopIfTrue="1" operator="greaterThan">
      <formula>$P$24</formula>
    </cfRule>
  </conditionalFormatting>
  <conditionalFormatting sqref="O25">
    <cfRule type="cellIs" dxfId="735" priority="15" stopIfTrue="1" operator="notEqual">
      <formula>$P$25</formula>
    </cfRule>
    <cfRule type="cellIs" dxfId="734" priority="16" stopIfTrue="1" operator="greaterThan">
      <formula>$P$25</formula>
    </cfRule>
  </conditionalFormatting>
  <conditionalFormatting sqref="O26">
    <cfRule type="cellIs" dxfId="733" priority="14" stopIfTrue="1" operator="notEqual">
      <formula>$P$26</formula>
    </cfRule>
  </conditionalFormatting>
  <conditionalFormatting sqref="O27">
    <cfRule type="cellIs" dxfId="732" priority="13" stopIfTrue="1" operator="notEqual">
      <formula>$P$27</formula>
    </cfRule>
  </conditionalFormatting>
  <conditionalFormatting sqref="O28">
    <cfRule type="cellIs" dxfId="731" priority="12" stopIfTrue="1" operator="notEqual">
      <formula>$P$28</formula>
    </cfRule>
  </conditionalFormatting>
  <conditionalFormatting sqref="O29">
    <cfRule type="cellIs" dxfId="730" priority="11" stopIfTrue="1" operator="notEqual">
      <formula>$P$29</formula>
    </cfRule>
  </conditionalFormatting>
  <conditionalFormatting sqref="O30">
    <cfRule type="cellIs" dxfId="729" priority="10" stopIfTrue="1" operator="notEqual">
      <formula>$P$30</formula>
    </cfRule>
  </conditionalFormatting>
  <conditionalFormatting sqref="O31">
    <cfRule type="cellIs" dxfId="728" priority="8" stopIfTrue="1" operator="notEqual">
      <formula>$P$31</formula>
    </cfRule>
    <cfRule type="cellIs" dxfId="727" priority="9" stopIfTrue="1" operator="greaterThan">
      <formula>$P$31</formula>
    </cfRule>
  </conditionalFormatting>
  <conditionalFormatting sqref="O32">
    <cfRule type="cellIs" dxfId="726" priority="6" stopIfTrue="1" operator="notEqual">
      <formula>$P$32</formula>
    </cfRule>
    <cfRule type="cellIs" dxfId="725" priority="7" stopIfTrue="1" operator="greaterThan">
      <formula>$P$32</formula>
    </cfRule>
  </conditionalFormatting>
  <conditionalFormatting sqref="O33">
    <cfRule type="cellIs" dxfId="724" priority="5" stopIfTrue="1" operator="notEqual">
      <formula>$P$33</formula>
    </cfRule>
  </conditionalFormatting>
  <conditionalFormatting sqref="O13">
    <cfRule type="cellIs" dxfId="723" priority="4" stopIfTrue="1" operator="notEqual">
      <formula>$P$13</formula>
    </cfRule>
  </conditionalFormatting>
  <conditionalFormatting sqref="AG3:AG34">
    <cfRule type="cellIs" dxfId="722" priority="3" stopIfTrue="1" operator="notEqual">
      <formula>E3</formula>
    </cfRule>
  </conditionalFormatting>
  <conditionalFormatting sqref="AH3:AH34">
    <cfRule type="cellIs" dxfId="721" priority="2" stopIfTrue="1" operator="notBetween">
      <formula>AI3+$AG$40</formula>
      <formula>AI3-$AG$40</formula>
    </cfRule>
  </conditionalFormatting>
  <conditionalFormatting sqref="AL3:AL33">
    <cfRule type="cellIs" dxfId="72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H31" sqref="H31"/>
    </sheetView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129</v>
      </c>
      <c r="B3" s="255">
        <v>0.375</v>
      </c>
      <c r="C3" s="256">
        <v>2013</v>
      </c>
      <c r="D3" s="256">
        <v>9</v>
      </c>
      <c r="E3" s="256">
        <v>1</v>
      </c>
      <c r="F3" s="257">
        <v>861255</v>
      </c>
      <c r="G3" s="256">
        <v>0</v>
      </c>
      <c r="H3" s="257">
        <v>871398</v>
      </c>
      <c r="I3" s="256">
        <v>0</v>
      </c>
      <c r="J3" s="256">
        <v>0</v>
      </c>
      <c r="K3" s="256">
        <v>0</v>
      </c>
      <c r="L3" s="258">
        <v>326.6284</v>
      </c>
      <c r="M3" s="257">
        <v>22.5</v>
      </c>
      <c r="N3" s="259">
        <v>0</v>
      </c>
      <c r="O3" s="260">
        <v>9466</v>
      </c>
      <c r="P3" s="261">
        <f>F4-F3</f>
        <v>9466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9466</v>
      </c>
      <c r="W3" s="266">
        <f>V3*35.31467</f>
        <v>334288.66622000001</v>
      </c>
      <c r="X3" s="265"/>
      <c r="Y3" s="267">
        <f>V3*R3/1000000</f>
        <v>82.462655138587962</v>
      </c>
      <c r="Z3" s="268">
        <f>S3*V3/1000000</f>
        <v>345.25464453424007</v>
      </c>
      <c r="AA3" s="269">
        <f>W3*T3/1000000</f>
        <v>327.23733513463128</v>
      </c>
      <c r="AE3" s="366" t="str">
        <f>RIGHT(F3,6)</f>
        <v>861255</v>
      </c>
      <c r="AF3" s="254">
        <v>129</v>
      </c>
      <c r="AG3" s="259">
        <v>1</v>
      </c>
      <c r="AH3" s="367">
        <v>861294</v>
      </c>
      <c r="AI3" s="368">
        <f>IFERROR(AE3*1,0)</f>
        <v>861255</v>
      </c>
      <c r="AJ3" s="369">
        <f>(AI3-AH3)</f>
        <v>-39</v>
      </c>
      <c r="AL3" s="370">
        <f>AH4-AH3</f>
        <v>-861294</v>
      </c>
      <c r="AM3" s="371">
        <f>AI4-AI3</f>
        <v>9466</v>
      </c>
      <c r="AN3" s="372">
        <f>(AM3-AL3)</f>
        <v>870760</v>
      </c>
      <c r="AO3" s="373">
        <f>IFERROR(AN3/AM3,"")</f>
        <v>91.988168180857812</v>
      </c>
    </row>
    <row r="4" spans="1:41" x14ac:dyDescent="0.2">
      <c r="A4" s="270">
        <v>129</v>
      </c>
      <c r="B4" s="271">
        <v>0.375</v>
      </c>
      <c r="C4" s="272">
        <v>2013</v>
      </c>
      <c r="D4" s="272">
        <v>9</v>
      </c>
      <c r="E4" s="272">
        <v>2</v>
      </c>
      <c r="F4" s="273">
        <v>870721</v>
      </c>
      <c r="G4" s="272">
        <v>0</v>
      </c>
      <c r="H4" s="273">
        <v>871795</v>
      </c>
      <c r="I4" s="272">
        <v>0</v>
      </c>
      <c r="J4" s="272">
        <v>0</v>
      </c>
      <c r="K4" s="272">
        <v>0</v>
      </c>
      <c r="L4" s="274">
        <v>327.89600000000002</v>
      </c>
      <c r="M4" s="273">
        <v>23</v>
      </c>
      <c r="N4" s="275">
        <v>0</v>
      </c>
      <c r="O4" s="276">
        <v>16676</v>
      </c>
      <c r="P4" s="261">
        <f t="shared" ref="P4:P33" si="0">F5-F4</f>
        <v>16676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16676</v>
      </c>
      <c r="W4" s="280">
        <f>V4*35.31467</f>
        <v>588907.43692000001</v>
      </c>
      <c r="X4" s="265"/>
      <c r="Y4" s="281">
        <f>V4*R4/1000000</f>
        <v>145.84011384880415</v>
      </c>
      <c r="Z4" s="278">
        <f>S4*V4/1000000</f>
        <v>610.60338866217319</v>
      </c>
      <c r="AA4" s="279">
        <f>W4*T4/1000000</f>
        <v>578.73870458582337</v>
      </c>
      <c r="AE4" s="366" t="str">
        <f t="shared" ref="AE4:AE34" si="3">RIGHT(F4,6)</f>
        <v>870721</v>
      </c>
      <c r="AF4" s="270"/>
      <c r="AG4" s="374"/>
      <c r="AH4" s="375"/>
      <c r="AI4" s="376">
        <f t="shared" ref="AI4:AI34" si="4">IFERROR(AE4*1,0)</f>
        <v>870721</v>
      </c>
      <c r="AJ4" s="377">
        <f t="shared" ref="AJ4:AJ34" si="5">(AI4-AH4)</f>
        <v>870721</v>
      </c>
      <c r="AL4" s="370">
        <f t="shared" ref="AL4:AM33" si="6">AH5-AH4</f>
        <v>0</v>
      </c>
      <c r="AM4" s="378">
        <f t="shared" si="6"/>
        <v>16676</v>
      </c>
      <c r="AN4" s="379">
        <f t="shared" ref="AN4:AN33" si="7">(AM4-AL4)</f>
        <v>16676</v>
      </c>
      <c r="AO4" s="380">
        <f t="shared" ref="AO4:AO33" si="8">IFERROR(AN4/AM4,"")</f>
        <v>1</v>
      </c>
    </row>
    <row r="5" spans="1:41" x14ac:dyDescent="0.2">
      <c r="A5" s="270">
        <v>129</v>
      </c>
      <c r="B5" s="271">
        <v>0.375</v>
      </c>
      <c r="C5" s="272">
        <v>2013</v>
      </c>
      <c r="D5" s="272">
        <v>9</v>
      </c>
      <c r="E5" s="272">
        <v>3</v>
      </c>
      <c r="F5" s="273">
        <v>887397</v>
      </c>
      <c r="G5" s="272">
        <v>0</v>
      </c>
      <c r="H5" s="273">
        <v>872517</v>
      </c>
      <c r="I5" s="272">
        <v>0</v>
      </c>
      <c r="J5" s="272">
        <v>0</v>
      </c>
      <c r="K5" s="272">
        <v>0</v>
      </c>
      <c r="L5" s="274">
        <v>321.52800000000002</v>
      </c>
      <c r="M5" s="273">
        <v>21.3</v>
      </c>
      <c r="N5" s="275">
        <v>0</v>
      </c>
      <c r="O5" s="276">
        <v>26023</v>
      </c>
      <c r="P5" s="261">
        <f t="shared" si="0"/>
        <v>26023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26023</v>
      </c>
      <c r="W5" s="280">
        <f t="shared" ref="W5:W33" si="10">V5*35.31467</f>
        <v>918993.65740999999</v>
      </c>
      <c r="X5" s="265"/>
      <c r="Y5" s="281">
        <f t="shared" ref="Y5:Y33" si="11">V5*R5/1000000</f>
        <v>226.6777759827655</v>
      </c>
      <c r="Z5" s="278">
        <f t="shared" ref="Z5:Z33" si="12">S5*V5/1000000</f>
        <v>949.0545124846426</v>
      </c>
      <c r="AA5" s="279">
        <f t="shared" ref="AA5:AA33" si="13">W5*T5/1000000</f>
        <v>899.52756459492355</v>
      </c>
      <c r="AE5" s="366" t="str">
        <f t="shared" si="3"/>
        <v>887397</v>
      </c>
      <c r="AF5" s="270"/>
      <c r="AG5" s="374"/>
      <c r="AH5" s="375"/>
      <c r="AI5" s="376">
        <f t="shared" si="4"/>
        <v>887397</v>
      </c>
      <c r="AJ5" s="377">
        <f t="shared" si="5"/>
        <v>887397</v>
      </c>
      <c r="AL5" s="370">
        <f t="shared" si="6"/>
        <v>0</v>
      </c>
      <c r="AM5" s="378">
        <f t="shared" si="6"/>
        <v>26023</v>
      </c>
      <c r="AN5" s="379">
        <f t="shared" si="7"/>
        <v>26023</v>
      </c>
      <c r="AO5" s="380">
        <f t="shared" si="8"/>
        <v>1</v>
      </c>
    </row>
    <row r="6" spans="1:41" x14ac:dyDescent="0.2">
      <c r="A6" s="270">
        <v>129</v>
      </c>
      <c r="B6" s="271">
        <v>0.375</v>
      </c>
      <c r="C6" s="272">
        <v>2013</v>
      </c>
      <c r="D6" s="272">
        <v>9</v>
      </c>
      <c r="E6" s="272">
        <v>4</v>
      </c>
      <c r="F6" s="273">
        <v>913420</v>
      </c>
      <c r="G6" s="272">
        <v>0</v>
      </c>
      <c r="H6" s="273">
        <v>873643</v>
      </c>
      <c r="I6" s="272">
        <v>0</v>
      </c>
      <c r="J6" s="272">
        <v>0</v>
      </c>
      <c r="K6" s="272">
        <v>0</v>
      </c>
      <c r="L6" s="274">
        <v>318.57060000000001</v>
      </c>
      <c r="M6" s="273">
        <v>22.5</v>
      </c>
      <c r="N6" s="275">
        <v>0</v>
      </c>
      <c r="O6" s="276">
        <v>26206</v>
      </c>
      <c r="P6" s="261">
        <f t="shared" si="0"/>
        <v>26206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26206</v>
      </c>
      <c r="W6" s="280">
        <f t="shared" si="10"/>
        <v>925456.24202000001</v>
      </c>
      <c r="X6" s="265"/>
      <c r="Y6" s="281">
        <f t="shared" si="11"/>
        <v>228.56619964333336</v>
      </c>
      <c r="Z6" s="278">
        <f t="shared" si="12"/>
        <v>956.96096466670815</v>
      </c>
      <c r="AA6" s="279">
        <f t="shared" si="13"/>
        <v>907.02141408656144</v>
      </c>
      <c r="AE6" s="366" t="str">
        <f t="shared" si="3"/>
        <v>913420</v>
      </c>
      <c r="AF6" s="270"/>
      <c r="AG6" s="374"/>
      <c r="AH6" s="375"/>
      <c r="AI6" s="376">
        <f t="shared" si="4"/>
        <v>913420</v>
      </c>
      <c r="AJ6" s="377">
        <f t="shared" si="5"/>
        <v>913420</v>
      </c>
      <c r="AL6" s="370">
        <f t="shared" si="6"/>
        <v>0</v>
      </c>
      <c r="AM6" s="378">
        <f t="shared" si="6"/>
        <v>26206</v>
      </c>
      <c r="AN6" s="379">
        <f t="shared" si="7"/>
        <v>26206</v>
      </c>
      <c r="AO6" s="380">
        <f t="shared" si="8"/>
        <v>1</v>
      </c>
    </row>
    <row r="7" spans="1:41" x14ac:dyDescent="0.2">
      <c r="A7" s="270">
        <v>129</v>
      </c>
      <c r="B7" s="271">
        <v>0.375</v>
      </c>
      <c r="C7" s="272">
        <v>2013</v>
      </c>
      <c r="D7" s="272">
        <v>9</v>
      </c>
      <c r="E7" s="272">
        <v>5</v>
      </c>
      <c r="F7" s="273">
        <v>939626</v>
      </c>
      <c r="G7" s="272">
        <v>0</v>
      </c>
      <c r="H7" s="273">
        <v>874780</v>
      </c>
      <c r="I7" s="272">
        <v>0</v>
      </c>
      <c r="J7" s="272">
        <v>0</v>
      </c>
      <c r="K7" s="272">
        <v>0</v>
      </c>
      <c r="L7" s="274">
        <v>317.6397</v>
      </c>
      <c r="M7" s="273">
        <v>23.1</v>
      </c>
      <c r="N7" s="275">
        <v>0</v>
      </c>
      <c r="O7" s="276">
        <v>26949</v>
      </c>
      <c r="P7" s="261">
        <f t="shared" si="0"/>
        <v>26949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26949</v>
      </c>
      <c r="W7" s="280">
        <f t="shared" si="10"/>
        <v>951695.04183</v>
      </c>
      <c r="X7" s="265"/>
      <c r="Y7" s="281">
        <f t="shared" si="11"/>
        <v>235.67304624582994</v>
      </c>
      <c r="Z7" s="278">
        <f t="shared" si="12"/>
        <v>986.7159100220407</v>
      </c>
      <c r="AA7" s="279">
        <f t="shared" si="13"/>
        <v>935.22358074616147</v>
      </c>
      <c r="AE7" s="366" t="str">
        <f t="shared" si="3"/>
        <v>939626</v>
      </c>
      <c r="AF7" s="270"/>
      <c r="AG7" s="374"/>
      <c r="AH7" s="375"/>
      <c r="AI7" s="376">
        <f t="shared" si="4"/>
        <v>939626</v>
      </c>
      <c r="AJ7" s="377">
        <f t="shared" si="5"/>
        <v>939626</v>
      </c>
      <c r="AL7" s="370">
        <f t="shared" si="6"/>
        <v>0</v>
      </c>
      <c r="AM7" s="378">
        <f t="shared" si="6"/>
        <v>26949</v>
      </c>
      <c r="AN7" s="379">
        <f t="shared" si="7"/>
        <v>26949</v>
      </c>
      <c r="AO7" s="380">
        <f t="shared" si="8"/>
        <v>1</v>
      </c>
    </row>
    <row r="8" spans="1:41" x14ac:dyDescent="0.2">
      <c r="A8" s="270">
        <v>129</v>
      </c>
      <c r="B8" s="271">
        <v>0.375</v>
      </c>
      <c r="C8" s="272">
        <v>2013</v>
      </c>
      <c r="D8" s="272">
        <v>9</v>
      </c>
      <c r="E8" s="272">
        <v>6</v>
      </c>
      <c r="F8" s="273">
        <v>966575</v>
      </c>
      <c r="G8" s="272">
        <v>0</v>
      </c>
      <c r="H8" s="273">
        <v>875952</v>
      </c>
      <c r="I8" s="272">
        <v>0</v>
      </c>
      <c r="J8" s="272">
        <v>0</v>
      </c>
      <c r="K8" s="272">
        <v>0</v>
      </c>
      <c r="L8" s="274">
        <v>317.30459999999999</v>
      </c>
      <c r="M8" s="273">
        <v>23.2</v>
      </c>
      <c r="N8" s="275">
        <v>0</v>
      </c>
      <c r="O8" s="276">
        <v>27418</v>
      </c>
      <c r="P8" s="261">
        <f t="shared" si="0"/>
        <v>27418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27418</v>
      </c>
      <c r="W8" s="280">
        <f t="shared" si="10"/>
        <v>968257.62205999997</v>
      </c>
      <c r="X8" s="265"/>
      <c r="Y8" s="281">
        <f t="shared" si="11"/>
        <v>238.84920643895228</v>
      </c>
      <c r="Z8" s="278">
        <f t="shared" si="12"/>
        <v>1000.0138575186054</v>
      </c>
      <c r="AA8" s="279">
        <f t="shared" si="13"/>
        <v>947.82756731209599</v>
      </c>
      <c r="AE8" s="366" t="str">
        <f t="shared" si="3"/>
        <v>966575</v>
      </c>
      <c r="AF8" s="270"/>
      <c r="AG8" s="374"/>
      <c r="AH8" s="375"/>
      <c r="AI8" s="376">
        <f t="shared" si="4"/>
        <v>966575</v>
      </c>
      <c r="AJ8" s="377">
        <f t="shared" si="5"/>
        <v>966575</v>
      </c>
      <c r="AL8" s="370">
        <f t="shared" si="6"/>
        <v>0</v>
      </c>
      <c r="AM8" s="378">
        <f t="shared" si="6"/>
        <v>27418</v>
      </c>
      <c r="AN8" s="379">
        <f t="shared" si="7"/>
        <v>27418</v>
      </c>
      <c r="AO8" s="380">
        <f t="shared" si="8"/>
        <v>1</v>
      </c>
    </row>
    <row r="9" spans="1:41" x14ac:dyDescent="0.2">
      <c r="A9" s="270">
        <v>129</v>
      </c>
      <c r="B9" s="271">
        <v>0.375</v>
      </c>
      <c r="C9" s="272">
        <v>2013</v>
      </c>
      <c r="D9" s="272">
        <v>9</v>
      </c>
      <c r="E9" s="272">
        <v>7</v>
      </c>
      <c r="F9" s="273">
        <v>993993</v>
      </c>
      <c r="G9" s="272">
        <v>0</v>
      </c>
      <c r="H9" s="273">
        <v>877138</v>
      </c>
      <c r="I9" s="272">
        <v>0</v>
      </c>
      <c r="J9" s="272">
        <v>0</v>
      </c>
      <c r="K9" s="272">
        <v>0</v>
      </c>
      <c r="L9" s="274">
        <v>318.6764</v>
      </c>
      <c r="M9" s="273">
        <v>22.9</v>
      </c>
      <c r="N9" s="275">
        <v>0</v>
      </c>
      <c r="O9" s="276">
        <v>12575</v>
      </c>
      <c r="P9" s="261">
        <f t="shared" si="0"/>
        <v>-987425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12575</v>
      </c>
      <c r="W9" s="280">
        <f t="shared" si="10"/>
        <v>444081.97525000002</v>
      </c>
      <c r="X9" s="265"/>
      <c r="Y9" s="281">
        <f t="shared" si="11"/>
        <v>109.63864795439591</v>
      </c>
      <c r="Z9" s="278">
        <f t="shared" si="12"/>
        <v>459.03509125546475</v>
      </c>
      <c r="AA9" s="279">
        <f t="shared" si="13"/>
        <v>435.08008472518424</v>
      </c>
      <c r="AE9" s="366" t="str">
        <f t="shared" si="3"/>
        <v>993993</v>
      </c>
      <c r="AF9" s="270"/>
      <c r="AG9" s="374"/>
      <c r="AH9" s="375"/>
      <c r="AI9" s="376">
        <f t="shared" si="4"/>
        <v>993993</v>
      </c>
      <c r="AJ9" s="377">
        <f t="shared" si="5"/>
        <v>993993</v>
      </c>
      <c r="AL9" s="370">
        <f t="shared" si="6"/>
        <v>0</v>
      </c>
      <c r="AM9" s="378">
        <f t="shared" si="6"/>
        <v>-987425</v>
      </c>
      <c r="AN9" s="379">
        <f t="shared" si="7"/>
        <v>-987425</v>
      </c>
      <c r="AO9" s="380">
        <f t="shared" si="8"/>
        <v>1</v>
      </c>
    </row>
    <row r="10" spans="1:41" x14ac:dyDescent="0.2">
      <c r="A10" s="270">
        <v>129</v>
      </c>
      <c r="B10" s="271">
        <v>0.375</v>
      </c>
      <c r="C10" s="272">
        <v>2013</v>
      </c>
      <c r="D10" s="272">
        <v>9</v>
      </c>
      <c r="E10" s="272">
        <v>8</v>
      </c>
      <c r="F10" s="273">
        <v>6568</v>
      </c>
      <c r="G10" s="272">
        <v>0</v>
      </c>
      <c r="H10" s="273">
        <v>877669</v>
      </c>
      <c r="I10" s="272">
        <v>0</v>
      </c>
      <c r="J10" s="272">
        <v>0</v>
      </c>
      <c r="K10" s="272">
        <v>0</v>
      </c>
      <c r="L10" s="274">
        <v>327.4135</v>
      </c>
      <c r="M10" s="273">
        <v>22</v>
      </c>
      <c r="N10" s="275">
        <v>0</v>
      </c>
      <c r="O10" s="276">
        <v>11191</v>
      </c>
      <c r="P10" s="261">
        <f t="shared" si="0"/>
        <v>11191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11191</v>
      </c>
      <c r="W10" s="280">
        <f t="shared" si="10"/>
        <v>395206.47197000001</v>
      </c>
      <c r="X10" s="265"/>
      <c r="Y10" s="281">
        <f t="shared" si="11"/>
        <v>98.105809593410001</v>
      </c>
      <c r="Z10" s="278">
        <f t="shared" si="12"/>
        <v>410.74940360568894</v>
      </c>
      <c r="AA10" s="279">
        <f t="shared" si="13"/>
        <v>389.31421306552357</v>
      </c>
      <c r="AE10" s="366" t="str">
        <f t="shared" si="3"/>
        <v>6568</v>
      </c>
      <c r="AF10" s="270"/>
      <c r="AG10" s="374"/>
      <c r="AH10" s="375"/>
      <c r="AI10" s="376">
        <f t="shared" si="4"/>
        <v>6568</v>
      </c>
      <c r="AJ10" s="377">
        <f t="shared" si="5"/>
        <v>6568</v>
      </c>
      <c r="AL10" s="370">
        <f t="shared" si="6"/>
        <v>0</v>
      </c>
      <c r="AM10" s="378">
        <f t="shared" si="6"/>
        <v>11191</v>
      </c>
      <c r="AN10" s="379">
        <f t="shared" si="7"/>
        <v>11191</v>
      </c>
      <c r="AO10" s="380">
        <f t="shared" si="8"/>
        <v>1</v>
      </c>
    </row>
    <row r="11" spans="1:41" x14ac:dyDescent="0.2">
      <c r="A11" s="270">
        <v>129</v>
      </c>
      <c r="B11" s="271">
        <v>0.375</v>
      </c>
      <c r="C11" s="272">
        <v>2013</v>
      </c>
      <c r="D11" s="272">
        <v>9</v>
      </c>
      <c r="E11" s="272">
        <v>9</v>
      </c>
      <c r="F11" s="273">
        <v>17759</v>
      </c>
      <c r="G11" s="272">
        <v>0</v>
      </c>
      <c r="H11" s="273">
        <v>878139</v>
      </c>
      <c r="I11" s="272">
        <v>0</v>
      </c>
      <c r="J11" s="272">
        <v>0</v>
      </c>
      <c r="K11" s="272">
        <v>0</v>
      </c>
      <c r="L11" s="274">
        <v>328.00670000000002</v>
      </c>
      <c r="M11" s="273">
        <v>22.2</v>
      </c>
      <c r="N11" s="275">
        <v>0</v>
      </c>
      <c r="O11" s="276">
        <v>26565</v>
      </c>
      <c r="P11" s="261">
        <f t="shared" si="0"/>
        <v>26565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26565</v>
      </c>
      <c r="W11" s="283">
        <f t="shared" si="10"/>
        <v>938134.20854999998</v>
      </c>
      <c r="Y11" s="281">
        <f t="shared" si="11"/>
        <v>232.01505968456709</v>
      </c>
      <c r="Z11" s="278">
        <f t="shared" si="12"/>
        <v>971.40065188734548</v>
      </c>
      <c r="AA11" s="279">
        <f t="shared" si="13"/>
        <v>920.70755804165117</v>
      </c>
      <c r="AE11" s="366" t="str">
        <f t="shared" si="3"/>
        <v>17759</v>
      </c>
      <c r="AF11" s="270"/>
      <c r="AG11" s="374"/>
      <c r="AH11" s="375"/>
      <c r="AI11" s="376">
        <f t="shared" si="4"/>
        <v>17759</v>
      </c>
      <c r="AJ11" s="377">
        <f t="shared" si="5"/>
        <v>17759</v>
      </c>
      <c r="AL11" s="370">
        <f t="shared" si="6"/>
        <v>0</v>
      </c>
      <c r="AM11" s="378">
        <f t="shared" si="6"/>
        <v>26565</v>
      </c>
      <c r="AN11" s="379">
        <f t="shared" si="7"/>
        <v>26565</v>
      </c>
      <c r="AO11" s="380">
        <f t="shared" si="8"/>
        <v>1</v>
      </c>
    </row>
    <row r="12" spans="1:41" x14ac:dyDescent="0.2">
      <c r="A12" s="270">
        <v>129</v>
      </c>
      <c r="B12" s="271">
        <v>0.375</v>
      </c>
      <c r="C12" s="272">
        <v>2013</v>
      </c>
      <c r="D12" s="272">
        <v>9</v>
      </c>
      <c r="E12" s="272">
        <v>10</v>
      </c>
      <c r="F12" s="273">
        <v>44324</v>
      </c>
      <c r="G12" s="272">
        <v>0</v>
      </c>
      <c r="H12" s="273">
        <v>879287</v>
      </c>
      <c r="I12" s="272">
        <v>0</v>
      </c>
      <c r="J12" s="272">
        <v>0</v>
      </c>
      <c r="K12" s="272">
        <v>0</v>
      </c>
      <c r="L12" s="274">
        <v>318.36509999999998</v>
      </c>
      <c r="M12" s="273">
        <v>22.7</v>
      </c>
      <c r="N12" s="275">
        <v>0</v>
      </c>
      <c r="O12" s="276">
        <v>26352</v>
      </c>
      <c r="P12" s="261">
        <f t="shared" si="0"/>
        <v>26352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26352</v>
      </c>
      <c r="W12" s="283">
        <f t="shared" si="10"/>
        <v>930612.18383999995</v>
      </c>
      <c r="Y12" s="281">
        <f t="shared" si="11"/>
        <v>230.49757160169034</v>
      </c>
      <c r="Z12" s="278">
        <f t="shared" si="12"/>
        <v>965.04723278195718</v>
      </c>
      <c r="AA12" s="279">
        <f t="shared" si="13"/>
        <v>914.68569571494595</v>
      </c>
      <c r="AE12" s="366" t="str">
        <f t="shared" si="3"/>
        <v>44324</v>
      </c>
      <c r="AF12" s="270"/>
      <c r="AG12" s="374"/>
      <c r="AH12" s="375"/>
      <c r="AI12" s="376">
        <f t="shared" si="4"/>
        <v>44324</v>
      </c>
      <c r="AJ12" s="377">
        <f t="shared" si="5"/>
        <v>44324</v>
      </c>
      <c r="AL12" s="370">
        <f t="shared" si="6"/>
        <v>0</v>
      </c>
      <c r="AM12" s="378">
        <f t="shared" si="6"/>
        <v>26352</v>
      </c>
      <c r="AN12" s="379">
        <f t="shared" si="7"/>
        <v>26352</v>
      </c>
      <c r="AO12" s="380">
        <f t="shared" si="8"/>
        <v>1</v>
      </c>
    </row>
    <row r="13" spans="1:41" x14ac:dyDescent="0.2">
      <c r="A13" s="270">
        <v>129</v>
      </c>
      <c r="B13" s="271">
        <v>0.375</v>
      </c>
      <c r="C13" s="272">
        <v>2013</v>
      </c>
      <c r="D13" s="272">
        <v>9</v>
      </c>
      <c r="E13" s="272">
        <v>11</v>
      </c>
      <c r="F13" s="273">
        <v>70676</v>
      </c>
      <c r="G13" s="272">
        <v>0</v>
      </c>
      <c r="H13" s="273">
        <v>880428</v>
      </c>
      <c r="I13" s="272">
        <v>0</v>
      </c>
      <c r="J13" s="272">
        <v>0</v>
      </c>
      <c r="K13" s="272">
        <v>0</v>
      </c>
      <c r="L13" s="274">
        <v>318.28140000000002</v>
      </c>
      <c r="M13" s="273">
        <v>22.7</v>
      </c>
      <c r="N13" s="275">
        <v>0</v>
      </c>
      <c r="O13" s="276">
        <v>26094</v>
      </c>
      <c r="P13" s="261">
        <f t="shared" si="0"/>
        <v>26094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26094</v>
      </c>
      <c r="W13" s="283">
        <f t="shared" si="10"/>
        <v>921500.99898000003</v>
      </c>
      <c r="Y13" s="281">
        <f t="shared" si="11"/>
        <v>227.98372763312503</v>
      </c>
      <c r="Z13" s="278">
        <f t="shared" si="12"/>
        <v>954.52227085436778</v>
      </c>
      <c r="AA13" s="279">
        <f t="shared" si="13"/>
        <v>904.70998489366491</v>
      </c>
      <c r="AE13" s="366" t="str">
        <f t="shared" si="3"/>
        <v>70676</v>
      </c>
      <c r="AF13" s="270"/>
      <c r="AG13" s="374"/>
      <c r="AH13" s="375"/>
      <c r="AI13" s="376">
        <f t="shared" si="4"/>
        <v>70676</v>
      </c>
      <c r="AJ13" s="377">
        <f t="shared" si="5"/>
        <v>70676</v>
      </c>
      <c r="AL13" s="370">
        <f t="shared" si="6"/>
        <v>0</v>
      </c>
      <c r="AM13" s="378">
        <f t="shared" si="6"/>
        <v>26094</v>
      </c>
      <c r="AN13" s="379">
        <f t="shared" si="7"/>
        <v>26094</v>
      </c>
      <c r="AO13" s="380">
        <f t="shared" si="8"/>
        <v>1</v>
      </c>
    </row>
    <row r="14" spans="1:41" x14ac:dyDescent="0.2">
      <c r="A14" s="270">
        <v>129</v>
      </c>
      <c r="B14" s="271">
        <v>0.375</v>
      </c>
      <c r="C14" s="272">
        <v>2013</v>
      </c>
      <c r="D14" s="272">
        <v>9</v>
      </c>
      <c r="E14" s="272">
        <v>12</v>
      </c>
      <c r="F14" s="273">
        <v>96770</v>
      </c>
      <c r="G14" s="272">
        <v>0</v>
      </c>
      <c r="H14" s="273">
        <v>881561</v>
      </c>
      <c r="I14" s="272">
        <v>0</v>
      </c>
      <c r="J14" s="272">
        <v>0</v>
      </c>
      <c r="K14" s="272">
        <v>0</v>
      </c>
      <c r="L14" s="274">
        <v>317.31369999999998</v>
      </c>
      <c r="M14" s="273">
        <v>22.8</v>
      </c>
      <c r="N14" s="275">
        <v>0</v>
      </c>
      <c r="O14" s="276">
        <v>20437</v>
      </c>
      <c r="P14" s="261">
        <f t="shared" si="0"/>
        <v>20437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20437</v>
      </c>
      <c r="W14" s="283">
        <f t="shared" si="10"/>
        <v>721725.91078999999</v>
      </c>
      <c r="Y14" s="281">
        <f t="shared" si="11"/>
        <v>179.57284067235548</v>
      </c>
      <c r="Z14" s="278">
        <f t="shared" si="12"/>
        <v>751.83556932701788</v>
      </c>
      <c r="AA14" s="279">
        <f t="shared" si="13"/>
        <v>712.60060381780636</v>
      </c>
      <c r="AE14" s="366" t="str">
        <f t="shared" si="3"/>
        <v>96770</v>
      </c>
      <c r="AF14" s="270"/>
      <c r="AG14" s="374"/>
      <c r="AH14" s="375"/>
      <c r="AI14" s="376">
        <f t="shared" si="4"/>
        <v>96770</v>
      </c>
      <c r="AJ14" s="377">
        <f t="shared" si="5"/>
        <v>96770</v>
      </c>
      <c r="AL14" s="370">
        <f t="shared" si="6"/>
        <v>0</v>
      </c>
      <c r="AM14" s="378">
        <f t="shared" si="6"/>
        <v>20437</v>
      </c>
      <c r="AN14" s="379">
        <f t="shared" si="7"/>
        <v>20437</v>
      </c>
      <c r="AO14" s="380">
        <f t="shared" si="8"/>
        <v>1</v>
      </c>
    </row>
    <row r="15" spans="1:41" x14ac:dyDescent="0.2">
      <c r="A15" s="270">
        <v>129</v>
      </c>
      <c r="B15" s="271">
        <v>0.375</v>
      </c>
      <c r="C15" s="272">
        <v>2013</v>
      </c>
      <c r="D15" s="272">
        <v>9</v>
      </c>
      <c r="E15" s="272">
        <v>13</v>
      </c>
      <c r="F15" s="273">
        <v>117207</v>
      </c>
      <c r="G15" s="272">
        <v>0</v>
      </c>
      <c r="H15" s="273">
        <v>882442</v>
      </c>
      <c r="I15" s="272">
        <v>0</v>
      </c>
      <c r="J15" s="272">
        <v>0</v>
      </c>
      <c r="K15" s="272">
        <v>0</v>
      </c>
      <c r="L15" s="274">
        <v>319.88909999999998</v>
      </c>
      <c r="M15" s="273">
        <v>22.4</v>
      </c>
      <c r="N15" s="275">
        <v>0</v>
      </c>
      <c r="O15" s="276">
        <v>22396</v>
      </c>
      <c r="P15" s="261">
        <f t="shared" si="0"/>
        <v>22396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22396</v>
      </c>
      <c r="W15" s="283">
        <f t="shared" si="10"/>
        <v>790907.34932000004</v>
      </c>
      <c r="Y15" s="281">
        <f t="shared" si="11"/>
        <v>196.46434872119229</v>
      </c>
      <c r="Z15" s="278">
        <f t="shared" si="12"/>
        <v>822.55693522588797</v>
      </c>
      <c r="AA15" s="279">
        <f t="shared" si="13"/>
        <v>779.63133513511468</v>
      </c>
      <c r="AE15" s="366" t="str">
        <f t="shared" si="3"/>
        <v>117207</v>
      </c>
      <c r="AF15" s="270"/>
      <c r="AG15" s="374"/>
      <c r="AH15" s="375"/>
      <c r="AI15" s="376">
        <f t="shared" si="4"/>
        <v>117207</v>
      </c>
      <c r="AJ15" s="377">
        <f t="shared" si="5"/>
        <v>117207</v>
      </c>
      <c r="AL15" s="370">
        <f t="shared" si="6"/>
        <v>0</v>
      </c>
      <c r="AM15" s="378">
        <f t="shared" si="6"/>
        <v>22396</v>
      </c>
      <c r="AN15" s="379">
        <f t="shared" si="7"/>
        <v>22396</v>
      </c>
      <c r="AO15" s="380">
        <f t="shared" si="8"/>
        <v>1</v>
      </c>
    </row>
    <row r="16" spans="1:41" x14ac:dyDescent="0.2">
      <c r="A16" s="270">
        <v>129</v>
      </c>
      <c r="B16" s="271">
        <v>0.375</v>
      </c>
      <c r="C16" s="272">
        <v>2013</v>
      </c>
      <c r="D16" s="272">
        <v>9</v>
      </c>
      <c r="E16" s="272">
        <v>14</v>
      </c>
      <c r="F16" s="273">
        <v>139603</v>
      </c>
      <c r="G16" s="272">
        <v>0</v>
      </c>
      <c r="H16" s="273">
        <v>883403</v>
      </c>
      <c r="I16" s="272">
        <v>0</v>
      </c>
      <c r="J16" s="272">
        <v>0</v>
      </c>
      <c r="K16" s="272">
        <v>0</v>
      </c>
      <c r="L16" s="274">
        <v>320.90559999999999</v>
      </c>
      <c r="M16" s="273">
        <v>22.1</v>
      </c>
      <c r="N16" s="275">
        <v>0</v>
      </c>
      <c r="O16" s="276">
        <v>9808</v>
      </c>
      <c r="P16" s="261">
        <f t="shared" si="0"/>
        <v>9808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9808</v>
      </c>
      <c r="W16" s="283">
        <f t="shared" si="10"/>
        <v>346366.28336</v>
      </c>
      <c r="Y16" s="281">
        <f t="shared" si="11"/>
        <v>84.980166964707436</v>
      </c>
      <c r="Z16" s="278">
        <f t="shared" si="12"/>
        <v>355.79496304783709</v>
      </c>
      <c r="AA16" s="279">
        <f t="shared" si="13"/>
        <v>337.22760114977132</v>
      </c>
      <c r="AE16" s="366" t="str">
        <f t="shared" si="3"/>
        <v>139603</v>
      </c>
      <c r="AF16" s="270"/>
      <c r="AG16" s="374"/>
      <c r="AH16" s="375"/>
      <c r="AI16" s="376">
        <f t="shared" si="4"/>
        <v>139603</v>
      </c>
      <c r="AJ16" s="377">
        <f t="shared" si="5"/>
        <v>139603</v>
      </c>
      <c r="AL16" s="370">
        <f t="shared" si="6"/>
        <v>0</v>
      </c>
      <c r="AM16" s="378">
        <f t="shared" si="6"/>
        <v>9808</v>
      </c>
      <c r="AN16" s="379">
        <f t="shared" si="7"/>
        <v>9808</v>
      </c>
      <c r="AO16" s="380">
        <f t="shared" si="8"/>
        <v>1</v>
      </c>
    </row>
    <row r="17" spans="1:41" x14ac:dyDescent="0.2">
      <c r="A17" s="270">
        <v>129</v>
      </c>
      <c r="B17" s="271">
        <v>0.375</v>
      </c>
      <c r="C17" s="272">
        <v>2013</v>
      </c>
      <c r="D17" s="272">
        <v>9</v>
      </c>
      <c r="E17" s="272">
        <v>15</v>
      </c>
      <c r="F17" s="273">
        <v>149411</v>
      </c>
      <c r="G17" s="272">
        <v>0</v>
      </c>
      <c r="H17" s="273">
        <v>883811</v>
      </c>
      <c r="I17" s="272">
        <v>0</v>
      </c>
      <c r="J17" s="272">
        <v>0</v>
      </c>
      <c r="K17" s="272">
        <v>0</v>
      </c>
      <c r="L17" s="274">
        <v>329.20929999999998</v>
      </c>
      <c r="M17" s="273">
        <v>21.3</v>
      </c>
      <c r="N17" s="275">
        <v>0</v>
      </c>
      <c r="O17" s="276">
        <v>8741</v>
      </c>
      <c r="P17" s="261">
        <f t="shared" si="0"/>
        <v>8741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8741</v>
      </c>
      <c r="W17" s="283">
        <f t="shared" si="10"/>
        <v>308685.53047</v>
      </c>
      <c r="Y17" s="281">
        <f t="shared" si="11"/>
        <v>77.105086330468595</v>
      </c>
      <c r="Z17" s="278">
        <f t="shared" si="12"/>
        <v>322.8235754484059</v>
      </c>
      <c r="AA17" s="279">
        <f t="shared" si="13"/>
        <v>305.97684410844533</v>
      </c>
      <c r="AE17" s="366" t="str">
        <f t="shared" si="3"/>
        <v>149411</v>
      </c>
      <c r="AF17" s="270"/>
      <c r="AG17" s="374"/>
      <c r="AH17" s="375"/>
      <c r="AI17" s="376">
        <f t="shared" si="4"/>
        <v>149411</v>
      </c>
      <c r="AJ17" s="377">
        <f t="shared" si="5"/>
        <v>149411</v>
      </c>
      <c r="AL17" s="370">
        <f t="shared" si="6"/>
        <v>0</v>
      </c>
      <c r="AM17" s="378">
        <f t="shared" si="6"/>
        <v>8741</v>
      </c>
      <c r="AN17" s="379">
        <f t="shared" si="7"/>
        <v>8741</v>
      </c>
      <c r="AO17" s="380">
        <f t="shared" si="8"/>
        <v>1</v>
      </c>
    </row>
    <row r="18" spans="1:41" x14ac:dyDescent="0.2">
      <c r="A18" s="270">
        <v>129</v>
      </c>
      <c r="B18" s="271">
        <v>0.375</v>
      </c>
      <c r="C18" s="272">
        <v>2013</v>
      </c>
      <c r="D18" s="272">
        <v>9</v>
      </c>
      <c r="E18" s="272">
        <v>16</v>
      </c>
      <c r="F18" s="273">
        <v>158152</v>
      </c>
      <c r="G18" s="272">
        <v>0</v>
      </c>
      <c r="H18" s="273">
        <v>884171</v>
      </c>
      <c r="I18" s="272">
        <v>0</v>
      </c>
      <c r="J18" s="272">
        <v>0</v>
      </c>
      <c r="K18" s="272">
        <v>0</v>
      </c>
      <c r="L18" s="274">
        <v>331.16930000000002</v>
      </c>
      <c r="M18" s="273">
        <v>20.7</v>
      </c>
      <c r="N18" s="275">
        <v>0</v>
      </c>
      <c r="O18" s="276">
        <v>12851</v>
      </c>
      <c r="P18" s="261">
        <f t="shared" si="0"/>
        <v>12851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12851</v>
      </c>
      <c r="W18" s="283">
        <f t="shared" si="10"/>
        <v>453828.82416999998</v>
      </c>
      <c r="Y18" s="281">
        <f t="shared" si="11"/>
        <v>113.35973737934469</v>
      </c>
      <c r="Z18" s="278">
        <f t="shared" si="12"/>
        <v>474.61454845984036</v>
      </c>
      <c r="AA18" s="279">
        <f t="shared" si="13"/>
        <v>449.84651912111099</v>
      </c>
      <c r="AE18" s="366" t="str">
        <f t="shared" si="3"/>
        <v>158152</v>
      </c>
      <c r="AF18" s="270"/>
      <c r="AG18" s="374"/>
      <c r="AH18" s="375"/>
      <c r="AI18" s="376">
        <f t="shared" si="4"/>
        <v>158152</v>
      </c>
      <c r="AJ18" s="377">
        <f t="shared" si="5"/>
        <v>158152</v>
      </c>
      <c r="AL18" s="370">
        <f t="shared" si="6"/>
        <v>0</v>
      </c>
      <c r="AM18" s="378">
        <f t="shared" si="6"/>
        <v>12851</v>
      </c>
      <c r="AN18" s="379">
        <f t="shared" si="7"/>
        <v>12851</v>
      </c>
      <c r="AO18" s="380">
        <f t="shared" si="8"/>
        <v>1</v>
      </c>
    </row>
    <row r="19" spans="1:41" x14ac:dyDescent="0.2">
      <c r="A19" s="270">
        <v>129</v>
      </c>
      <c r="B19" s="271">
        <v>0.375</v>
      </c>
      <c r="C19" s="272">
        <v>2013</v>
      </c>
      <c r="D19" s="272">
        <v>9</v>
      </c>
      <c r="E19" s="272">
        <v>17</v>
      </c>
      <c r="F19" s="273">
        <v>171003</v>
      </c>
      <c r="G19" s="272">
        <v>0</v>
      </c>
      <c r="H19" s="273">
        <v>884705</v>
      </c>
      <c r="I19" s="272">
        <v>0</v>
      </c>
      <c r="J19" s="272">
        <v>0</v>
      </c>
      <c r="K19" s="272">
        <v>0</v>
      </c>
      <c r="L19" s="274">
        <v>329.7518</v>
      </c>
      <c r="M19" s="273">
        <v>21.3</v>
      </c>
      <c r="N19" s="275">
        <v>0</v>
      </c>
      <c r="O19" s="276">
        <v>21613</v>
      </c>
      <c r="P19" s="261">
        <f t="shared" si="0"/>
        <v>21613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21613</v>
      </c>
      <c r="W19" s="283">
        <f t="shared" si="10"/>
        <v>763255.96270999999</v>
      </c>
      <c r="Y19" s="281">
        <f t="shared" si="11"/>
        <v>190.65006645239879</v>
      </c>
      <c r="Z19" s="278">
        <f t="shared" si="12"/>
        <v>798.2136982229033</v>
      </c>
      <c r="AA19" s="279">
        <f t="shared" si="13"/>
        <v>756.55846375881811</v>
      </c>
      <c r="AE19" s="366" t="str">
        <f t="shared" si="3"/>
        <v>171003</v>
      </c>
      <c r="AF19" s="270"/>
      <c r="AG19" s="374"/>
      <c r="AH19" s="375"/>
      <c r="AI19" s="376">
        <f t="shared" si="4"/>
        <v>171003</v>
      </c>
      <c r="AJ19" s="377">
        <f t="shared" si="5"/>
        <v>171003</v>
      </c>
      <c r="AL19" s="370">
        <f t="shared" si="6"/>
        <v>0</v>
      </c>
      <c r="AM19" s="378">
        <f t="shared" si="6"/>
        <v>21613</v>
      </c>
      <c r="AN19" s="379">
        <f t="shared" si="7"/>
        <v>21613</v>
      </c>
      <c r="AO19" s="380">
        <f t="shared" si="8"/>
        <v>1</v>
      </c>
    </row>
    <row r="20" spans="1:41" x14ac:dyDescent="0.2">
      <c r="A20" s="270">
        <v>129</v>
      </c>
      <c r="B20" s="271">
        <v>0.375</v>
      </c>
      <c r="C20" s="272">
        <v>2013</v>
      </c>
      <c r="D20" s="272">
        <v>9</v>
      </c>
      <c r="E20" s="272">
        <v>18</v>
      </c>
      <c r="F20" s="273">
        <v>192616</v>
      </c>
      <c r="G20" s="272">
        <v>0</v>
      </c>
      <c r="H20" s="273">
        <v>885629</v>
      </c>
      <c r="I20" s="272">
        <v>0</v>
      </c>
      <c r="J20" s="272">
        <v>0</v>
      </c>
      <c r="K20" s="272">
        <v>0</v>
      </c>
      <c r="L20" s="274">
        <v>321.12849999999997</v>
      </c>
      <c r="M20" s="273">
        <v>22.3</v>
      </c>
      <c r="N20" s="275">
        <v>0</v>
      </c>
      <c r="O20" s="276">
        <v>22785</v>
      </c>
      <c r="P20" s="261">
        <f t="shared" si="0"/>
        <v>22785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22785</v>
      </c>
      <c r="W20" s="283">
        <f t="shared" si="10"/>
        <v>804644.75595000002</v>
      </c>
      <c r="Y20" s="281">
        <f t="shared" si="11"/>
        <v>200.98837570526564</v>
      </c>
      <c r="Z20" s="278">
        <f t="shared" si="12"/>
        <v>841.49813140280617</v>
      </c>
      <c r="AA20" s="279">
        <f t="shared" si="13"/>
        <v>797.58407424904783</v>
      </c>
      <c r="AE20" s="366" t="str">
        <f t="shared" si="3"/>
        <v>192616</v>
      </c>
      <c r="AF20" s="270"/>
      <c r="AG20" s="374"/>
      <c r="AH20" s="375"/>
      <c r="AI20" s="376">
        <f t="shared" si="4"/>
        <v>192616</v>
      </c>
      <c r="AJ20" s="377">
        <f t="shared" si="5"/>
        <v>192616</v>
      </c>
      <c r="AL20" s="370">
        <f t="shared" si="6"/>
        <v>0</v>
      </c>
      <c r="AM20" s="378">
        <f t="shared" si="6"/>
        <v>22785</v>
      </c>
      <c r="AN20" s="379">
        <f t="shared" si="7"/>
        <v>22785</v>
      </c>
      <c r="AO20" s="380">
        <f t="shared" si="8"/>
        <v>1</v>
      </c>
    </row>
    <row r="21" spans="1:41" x14ac:dyDescent="0.2">
      <c r="A21" s="270">
        <v>129</v>
      </c>
      <c r="B21" s="271">
        <v>0.375</v>
      </c>
      <c r="C21" s="272">
        <v>2013</v>
      </c>
      <c r="D21" s="272">
        <v>9</v>
      </c>
      <c r="E21" s="272">
        <v>19</v>
      </c>
      <c r="F21" s="273">
        <v>215401</v>
      </c>
      <c r="G21" s="272">
        <v>0</v>
      </c>
      <c r="H21" s="273">
        <v>886606</v>
      </c>
      <c r="I21" s="272">
        <v>0</v>
      </c>
      <c r="J21" s="272">
        <v>0</v>
      </c>
      <c r="K21" s="272">
        <v>0</v>
      </c>
      <c r="L21" s="274">
        <v>320.56700000000001</v>
      </c>
      <c r="M21" s="273">
        <v>21.9</v>
      </c>
      <c r="N21" s="275">
        <v>0</v>
      </c>
      <c r="O21" s="276">
        <v>23899</v>
      </c>
      <c r="P21" s="261">
        <f t="shared" si="0"/>
        <v>23899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23899</v>
      </c>
      <c r="W21" s="283">
        <f t="shared" si="10"/>
        <v>843985.29833000002</v>
      </c>
      <c r="Y21" s="281">
        <f t="shared" si="11"/>
        <v>210.8150621452773</v>
      </c>
      <c r="Z21" s="278">
        <f t="shared" si="12"/>
        <v>882.6405021898471</v>
      </c>
      <c r="AA21" s="279">
        <f t="shared" si="13"/>
        <v>836.57940708703075</v>
      </c>
      <c r="AE21" s="366" t="str">
        <f t="shared" si="3"/>
        <v>215401</v>
      </c>
      <c r="AF21" s="270"/>
      <c r="AG21" s="374"/>
      <c r="AH21" s="375"/>
      <c r="AI21" s="376">
        <f t="shared" si="4"/>
        <v>215401</v>
      </c>
      <c r="AJ21" s="377">
        <f t="shared" si="5"/>
        <v>215401</v>
      </c>
      <c r="AL21" s="370">
        <f t="shared" si="6"/>
        <v>0</v>
      </c>
      <c r="AM21" s="378">
        <f t="shared" si="6"/>
        <v>23899</v>
      </c>
      <c r="AN21" s="379">
        <f t="shared" si="7"/>
        <v>23899</v>
      </c>
      <c r="AO21" s="380">
        <f t="shared" si="8"/>
        <v>1</v>
      </c>
    </row>
    <row r="22" spans="1:41" x14ac:dyDescent="0.2">
      <c r="A22" s="270">
        <v>129</v>
      </c>
      <c r="B22" s="271">
        <v>0.375</v>
      </c>
      <c r="C22" s="272">
        <v>2013</v>
      </c>
      <c r="D22" s="272">
        <v>9</v>
      </c>
      <c r="E22" s="272">
        <v>20</v>
      </c>
      <c r="F22" s="273">
        <v>239300</v>
      </c>
      <c r="G22" s="272">
        <v>0</v>
      </c>
      <c r="H22" s="273">
        <v>887637</v>
      </c>
      <c r="I22" s="272">
        <v>0</v>
      </c>
      <c r="J22" s="272">
        <v>0</v>
      </c>
      <c r="K22" s="272">
        <v>0</v>
      </c>
      <c r="L22" s="274">
        <v>319.44880000000001</v>
      </c>
      <c r="M22" s="273">
        <v>22.8</v>
      </c>
      <c r="N22" s="275">
        <v>0</v>
      </c>
      <c r="O22" s="276">
        <v>24455</v>
      </c>
      <c r="P22" s="261">
        <f t="shared" si="0"/>
        <v>24455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24455</v>
      </c>
      <c r="W22" s="283">
        <f t="shared" si="10"/>
        <v>863620.25485000003</v>
      </c>
      <c r="Y22" s="281">
        <f t="shared" si="11"/>
        <v>215.71958428230289</v>
      </c>
      <c r="Z22" s="278">
        <f t="shared" si="12"/>
        <v>903.17475547314575</v>
      </c>
      <c r="AA22" s="279">
        <f t="shared" si="13"/>
        <v>856.04206871891449</v>
      </c>
      <c r="AE22" s="366" t="str">
        <f t="shared" si="3"/>
        <v>239300</v>
      </c>
      <c r="AF22" s="270"/>
      <c r="AG22" s="374"/>
      <c r="AH22" s="375"/>
      <c r="AI22" s="376">
        <f t="shared" si="4"/>
        <v>239300</v>
      </c>
      <c r="AJ22" s="377">
        <f t="shared" si="5"/>
        <v>239300</v>
      </c>
      <c r="AL22" s="370">
        <f t="shared" si="6"/>
        <v>263762</v>
      </c>
      <c r="AM22" s="378">
        <f t="shared" si="6"/>
        <v>24455</v>
      </c>
      <c r="AN22" s="379">
        <f t="shared" si="7"/>
        <v>-239307</v>
      </c>
      <c r="AO22" s="380">
        <f t="shared" si="8"/>
        <v>-9.7856062154978538</v>
      </c>
    </row>
    <row r="23" spans="1:41" x14ac:dyDescent="0.2">
      <c r="A23" s="270">
        <v>129</v>
      </c>
      <c r="B23" s="271">
        <v>0.375</v>
      </c>
      <c r="C23" s="272">
        <v>2013</v>
      </c>
      <c r="D23" s="272">
        <v>9</v>
      </c>
      <c r="E23" s="272">
        <v>21</v>
      </c>
      <c r="F23" s="273">
        <v>263755</v>
      </c>
      <c r="G23" s="272">
        <v>0</v>
      </c>
      <c r="H23" s="273">
        <v>888684</v>
      </c>
      <c r="I23" s="272">
        <v>0</v>
      </c>
      <c r="J23" s="272">
        <v>0</v>
      </c>
      <c r="K23" s="272">
        <v>0</v>
      </c>
      <c r="L23" s="274">
        <v>321.19580000000002</v>
      </c>
      <c r="M23" s="273">
        <v>22.6</v>
      </c>
      <c r="N23" s="275">
        <v>0</v>
      </c>
      <c r="O23" s="276">
        <v>15832</v>
      </c>
      <c r="P23" s="261">
        <f t="shared" si="0"/>
        <v>15832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15832</v>
      </c>
      <c r="W23" s="283">
        <f t="shared" si="10"/>
        <v>559101.85543999996</v>
      </c>
      <c r="Y23" s="281">
        <f t="shared" si="11"/>
        <v>139.65538574350518</v>
      </c>
      <c r="Z23" s="278">
        <f t="shared" si="12"/>
        <v>584.70916903090756</v>
      </c>
      <c r="AA23" s="279">
        <f t="shared" si="13"/>
        <v>554.1957894891782</v>
      </c>
      <c r="AE23" s="366" t="str">
        <f t="shared" si="3"/>
        <v>263755</v>
      </c>
      <c r="AF23" s="270">
        <v>129</v>
      </c>
      <c r="AG23" s="374">
        <v>21</v>
      </c>
      <c r="AH23" s="375">
        <v>263762</v>
      </c>
      <c r="AI23" s="376">
        <f t="shared" si="4"/>
        <v>263755</v>
      </c>
      <c r="AJ23" s="377">
        <f t="shared" si="5"/>
        <v>-7</v>
      </c>
      <c r="AL23" s="370">
        <f t="shared" si="6"/>
        <v>200272</v>
      </c>
      <c r="AM23" s="378">
        <f t="shared" si="6"/>
        <v>15832</v>
      </c>
      <c r="AN23" s="379">
        <f t="shared" si="7"/>
        <v>-184440</v>
      </c>
      <c r="AO23" s="380">
        <f t="shared" si="8"/>
        <v>-11.649823143001516</v>
      </c>
    </row>
    <row r="24" spans="1:41" x14ac:dyDescent="0.2">
      <c r="A24" s="270">
        <v>129</v>
      </c>
      <c r="B24" s="271">
        <v>0.375</v>
      </c>
      <c r="C24" s="272">
        <v>2013</v>
      </c>
      <c r="D24" s="272">
        <v>9</v>
      </c>
      <c r="E24" s="272">
        <v>22</v>
      </c>
      <c r="F24" s="273">
        <v>279587</v>
      </c>
      <c r="G24" s="272">
        <v>0</v>
      </c>
      <c r="H24" s="273">
        <v>889353</v>
      </c>
      <c r="I24" s="272">
        <v>0</v>
      </c>
      <c r="J24" s="272">
        <v>0</v>
      </c>
      <c r="K24" s="272">
        <v>0</v>
      </c>
      <c r="L24" s="274">
        <v>326.21409999999997</v>
      </c>
      <c r="M24" s="273">
        <v>22.3</v>
      </c>
      <c r="N24" s="275">
        <v>0</v>
      </c>
      <c r="O24" s="276">
        <v>18559</v>
      </c>
      <c r="P24" s="261">
        <f t="shared" si="0"/>
        <v>18559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18559</v>
      </c>
      <c r="W24" s="283">
        <f t="shared" si="10"/>
        <v>655404.96053000004</v>
      </c>
      <c r="Y24" s="281">
        <f t="shared" si="11"/>
        <v>163.71047903067915</v>
      </c>
      <c r="Z24" s="278">
        <f t="shared" si="12"/>
        <v>685.42303360564756</v>
      </c>
      <c r="AA24" s="279">
        <f t="shared" si="13"/>
        <v>649.65384393188856</v>
      </c>
      <c r="AE24" s="366" t="str">
        <f t="shared" si="3"/>
        <v>279587</v>
      </c>
      <c r="AF24" s="270">
        <v>129</v>
      </c>
      <c r="AG24" s="374">
        <v>1</v>
      </c>
      <c r="AH24" s="375">
        <v>464034</v>
      </c>
      <c r="AI24" s="376">
        <f t="shared" si="4"/>
        <v>279587</v>
      </c>
      <c r="AJ24" s="377">
        <f t="shared" si="5"/>
        <v>-184447</v>
      </c>
      <c r="AL24" s="370">
        <f t="shared" si="6"/>
        <v>-165877</v>
      </c>
      <c r="AM24" s="378">
        <f t="shared" si="6"/>
        <v>18559</v>
      </c>
      <c r="AN24" s="379">
        <f t="shared" si="7"/>
        <v>184436</v>
      </c>
      <c r="AO24" s="380">
        <f t="shared" si="8"/>
        <v>9.937819925642545</v>
      </c>
    </row>
    <row r="25" spans="1:41" x14ac:dyDescent="0.2">
      <c r="A25" s="270">
        <v>129</v>
      </c>
      <c r="B25" s="271">
        <v>0.375</v>
      </c>
      <c r="C25" s="272">
        <v>2013</v>
      </c>
      <c r="D25" s="272">
        <v>9</v>
      </c>
      <c r="E25" s="272">
        <v>23</v>
      </c>
      <c r="F25" s="273">
        <v>298146</v>
      </c>
      <c r="G25" s="272">
        <v>0</v>
      </c>
      <c r="H25" s="273">
        <v>890135</v>
      </c>
      <c r="I25" s="272">
        <v>0</v>
      </c>
      <c r="J25" s="272">
        <v>0</v>
      </c>
      <c r="K25" s="272">
        <v>0</v>
      </c>
      <c r="L25" s="274">
        <v>325.94150000000002</v>
      </c>
      <c r="M25" s="273">
        <v>22.3</v>
      </c>
      <c r="N25" s="275">
        <v>0</v>
      </c>
      <c r="O25" s="276">
        <v>23617</v>
      </c>
      <c r="P25" s="261">
        <f t="shared" si="0"/>
        <v>23617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23617</v>
      </c>
      <c r="W25" s="283">
        <f t="shared" si="10"/>
        <v>834026.56139000005</v>
      </c>
      <c r="Y25" s="281">
        <f t="shared" si="11"/>
        <v>208.32751674484345</v>
      </c>
      <c r="Z25" s="278">
        <f t="shared" si="12"/>
        <v>872.22564710731069</v>
      </c>
      <c r="AA25" s="279">
        <f t="shared" si="13"/>
        <v>826.70805712265815</v>
      </c>
      <c r="AE25" s="366" t="str">
        <f t="shared" si="3"/>
        <v>298146</v>
      </c>
      <c r="AF25" s="270">
        <v>129</v>
      </c>
      <c r="AG25" s="374">
        <v>23</v>
      </c>
      <c r="AH25" s="375">
        <v>298157</v>
      </c>
      <c r="AI25" s="376">
        <f t="shared" si="4"/>
        <v>298146</v>
      </c>
      <c r="AJ25" s="377">
        <f t="shared" si="5"/>
        <v>-11</v>
      </c>
      <c r="AL25" s="370">
        <f t="shared" si="6"/>
        <v>23621</v>
      </c>
      <c r="AM25" s="378">
        <f t="shared" si="6"/>
        <v>23617</v>
      </c>
      <c r="AN25" s="379">
        <f t="shared" si="7"/>
        <v>-4</v>
      </c>
      <c r="AO25" s="380">
        <f t="shared" si="8"/>
        <v>-1.6936952195452428E-4</v>
      </c>
    </row>
    <row r="26" spans="1:41" x14ac:dyDescent="0.2">
      <c r="A26" s="270">
        <v>129</v>
      </c>
      <c r="B26" s="271">
        <v>0.375</v>
      </c>
      <c r="C26" s="272">
        <v>2013</v>
      </c>
      <c r="D26" s="272">
        <v>9</v>
      </c>
      <c r="E26" s="272">
        <v>24</v>
      </c>
      <c r="F26" s="273">
        <v>321763</v>
      </c>
      <c r="G26" s="272">
        <v>0</v>
      </c>
      <c r="H26" s="273">
        <v>891149</v>
      </c>
      <c r="I26" s="272">
        <v>0</v>
      </c>
      <c r="J26" s="272">
        <v>0</v>
      </c>
      <c r="K26" s="272">
        <v>0</v>
      </c>
      <c r="L26" s="274">
        <v>320.19889999999998</v>
      </c>
      <c r="M26" s="273">
        <v>22.4</v>
      </c>
      <c r="N26" s="275">
        <v>0</v>
      </c>
      <c r="O26" s="276">
        <v>23770</v>
      </c>
      <c r="P26" s="261">
        <f t="shared" si="0"/>
        <v>23770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23770</v>
      </c>
      <c r="W26" s="283">
        <f t="shared" si="10"/>
        <v>839429.70589999994</v>
      </c>
      <c r="Y26" s="281">
        <f t="shared" si="11"/>
        <v>209.67714244082353</v>
      </c>
      <c r="Z26" s="278">
        <f t="shared" si="12"/>
        <v>877.87625997124007</v>
      </c>
      <c r="AA26" s="279">
        <f t="shared" si="13"/>
        <v>832.06378955013679</v>
      </c>
      <c r="AE26" s="366" t="str">
        <f t="shared" si="3"/>
        <v>321763</v>
      </c>
      <c r="AF26" s="270">
        <v>129</v>
      </c>
      <c r="AG26" s="374">
        <v>24</v>
      </c>
      <c r="AH26" s="375">
        <v>321778</v>
      </c>
      <c r="AI26" s="376">
        <f t="shared" si="4"/>
        <v>321763</v>
      </c>
      <c r="AJ26" s="377">
        <f t="shared" si="5"/>
        <v>-15</v>
      </c>
      <c r="AL26" s="370">
        <f t="shared" si="6"/>
        <v>23774</v>
      </c>
      <c r="AM26" s="378">
        <f t="shared" si="6"/>
        <v>23770</v>
      </c>
      <c r="AN26" s="379">
        <f t="shared" si="7"/>
        <v>-4</v>
      </c>
      <c r="AO26" s="380">
        <f t="shared" si="8"/>
        <v>-1.6827934371055952E-4</v>
      </c>
    </row>
    <row r="27" spans="1:41" x14ac:dyDescent="0.2">
      <c r="A27" s="270">
        <v>129</v>
      </c>
      <c r="B27" s="271">
        <v>0.375</v>
      </c>
      <c r="C27" s="272">
        <v>2013</v>
      </c>
      <c r="D27" s="272">
        <v>9</v>
      </c>
      <c r="E27" s="272">
        <v>25</v>
      </c>
      <c r="F27" s="273">
        <v>345533</v>
      </c>
      <c r="G27" s="272">
        <v>0</v>
      </c>
      <c r="H27" s="273">
        <v>892173</v>
      </c>
      <c r="I27" s="272">
        <v>0</v>
      </c>
      <c r="J27" s="272">
        <v>0</v>
      </c>
      <c r="K27" s="272">
        <v>0</v>
      </c>
      <c r="L27" s="274">
        <v>319.44400000000002</v>
      </c>
      <c r="M27" s="273">
        <v>22.4</v>
      </c>
      <c r="N27" s="275">
        <v>0</v>
      </c>
      <c r="O27" s="276">
        <v>18934</v>
      </c>
      <c r="P27" s="261">
        <f t="shared" si="0"/>
        <v>18934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18934</v>
      </c>
      <c r="W27" s="283">
        <f t="shared" si="10"/>
        <v>668647.96178000001</v>
      </c>
      <c r="Y27" s="281">
        <f t="shared" si="11"/>
        <v>167.01838514827733</v>
      </c>
      <c r="Z27" s="278">
        <f t="shared" si="12"/>
        <v>699.27257493880757</v>
      </c>
      <c r="AA27" s="279">
        <f t="shared" si="13"/>
        <v>662.7806390972778</v>
      </c>
      <c r="AE27" s="366" t="str">
        <f t="shared" si="3"/>
        <v>345533</v>
      </c>
      <c r="AF27" s="270">
        <v>129</v>
      </c>
      <c r="AG27" s="374">
        <v>25</v>
      </c>
      <c r="AH27" s="375">
        <v>345552</v>
      </c>
      <c r="AI27" s="376">
        <f t="shared" si="4"/>
        <v>345533</v>
      </c>
      <c r="AJ27" s="377">
        <f t="shared" si="5"/>
        <v>-19</v>
      </c>
      <c r="AL27" s="370">
        <f t="shared" si="6"/>
        <v>18937</v>
      </c>
      <c r="AM27" s="378">
        <f t="shared" si="6"/>
        <v>18934</v>
      </c>
      <c r="AN27" s="379">
        <f t="shared" si="7"/>
        <v>-3</v>
      </c>
      <c r="AO27" s="380">
        <f t="shared" si="8"/>
        <v>-1.5844512517164888E-4</v>
      </c>
    </row>
    <row r="28" spans="1:41" x14ac:dyDescent="0.2">
      <c r="A28" s="270">
        <v>129</v>
      </c>
      <c r="B28" s="271">
        <v>0.375</v>
      </c>
      <c r="C28" s="272">
        <v>2013</v>
      </c>
      <c r="D28" s="272">
        <v>9</v>
      </c>
      <c r="E28" s="272">
        <v>26</v>
      </c>
      <c r="F28" s="273">
        <v>364467</v>
      </c>
      <c r="G28" s="272">
        <v>0</v>
      </c>
      <c r="H28" s="273">
        <v>892985</v>
      </c>
      <c r="I28" s="272">
        <v>0</v>
      </c>
      <c r="J28" s="272">
        <v>0</v>
      </c>
      <c r="K28" s="272">
        <v>0</v>
      </c>
      <c r="L28" s="274">
        <v>320.73939999999999</v>
      </c>
      <c r="M28" s="273">
        <v>22.2</v>
      </c>
      <c r="N28" s="275">
        <v>0</v>
      </c>
      <c r="O28" s="276">
        <v>23851</v>
      </c>
      <c r="P28" s="261">
        <f t="shared" si="0"/>
        <v>23851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23851</v>
      </c>
      <c r="W28" s="283">
        <f t="shared" si="10"/>
        <v>842290.19417000003</v>
      </c>
      <c r="Y28" s="281">
        <f t="shared" si="11"/>
        <v>210.39165016222475</v>
      </c>
      <c r="Z28" s="278">
        <f t="shared" si="12"/>
        <v>880.86776089920261</v>
      </c>
      <c r="AA28" s="279">
        <f t="shared" si="13"/>
        <v>834.89917730586103</v>
      </c>
      <c r="AE28" s="366" t="str">
        <f t="shared" si="3"/>
        <v>364467</v>
      </c>
      <c r="AF28" s="270">
        <v>129</v>
      </c>
      <c r="AG28" s="374">
        <v>26</v>
      </c>
      <c r="AH28" s="375">
        <v>364489</v>
      </c>
      <c r="AI28" s="376">
        <f t="shared" si="4"/>
        <v>364467</v>
      </c>
      <c r="AJ28" s="377">
        <f t="shared" si="5"/>
        <v>-22</v>
      </c>
      <c r="AL28" s="370">
        <f t="shared" si="6"/>
        <v>23854</v>
      </c>
      <c r="AM28" s="378">
        <f t="shared" si="6"/>
        <v>23851</v>
      </c>
      <c r="AN28" s="379">
        <f t="shared" si="7"/>
        <v>-3</v>
      </c>
      <c r="AO28" s="380">
        <f t="shared" si="8"/>
        <v>-1.2578088969015974E-4</v>
      </c>
    </row>
    <row r="29" spans="1:41" x14ac:dyDescent="0.2">
      <c r="A29" s="270">
        <v>129</v>
      </c>
      <c r="B29" s="271">
        <v>0.375</v>
      </c>
      <c r="C29" s="272">
        <v>2013</v>
      </c>
      <c r="D29" s="272">
        <v>9</v>
      </c>
      <c r="E29" s="272">
        <v>27</v>
      </c>
      <c r="F29" s="273">
        <v>388318</v>
      </c>
      <c r="G29" s="272">
        <v>0</v>
      </c>
      <c r="H29" s="273">
        <v>894006</v>
      </c>
      <c r="I29" s="272">
        <v>0</v>
      </c>
      <c r="J29" s="272">
        <v>0</v>
      </c>
      <c r="K29" s="272">
        <v>0</v>
      </c>
      <c r="L29" s="274">
        <v>320.49540000000002</v>
      </c>
      <c r="M29" s="273">
        <v>21.8</v>
      </c>
      <c r="N29" s="275">
        <v>0</v>
      </c>
      <c r="O29" s="276">
        <v>23537</v>
      </c>
      <c r="P29" s="261">
        <f t="shared" si="0"/>
        <v>23537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23537</v>
      </c>
      <c r="W29" s="283">
        <f t="shared" si="10"/>
        <v>831201.38778999995</v>
      </c>
      <c r="Y29" s="281">
        <f t="shared" si="11"/>
        <v>207.62183010642252</v>
      </c>
      <c r="Z29" s="278">
        <f t="shared" si="12"/>
        <v>869.2710782895698</v>
      </c>
      <c r="AA29" s="279">
        <f t="shared" si="13"/>
        <v>823.90767415404162</v>
      </c>
      <c r="AE29" s="366" t="str">
        <f t="shared" si="3"/>
        <v>388318</v>
      </c>
      <c r="AF29" s="270">
        <v>129</v>
      </c>
      <c r="AG29" s="374">
        <v>27</v>
      </c>
      <c r="AH29" s="375">
        <v>388343</v>
      </c>
      <c r="AI29" s="376">
        <f t="shared" si="4"/>
        <v>388318</v>
      </c>
      <c r="AJ29" s="377">
        <f t="shared" si="5"/>
        <v>-25</v>
      </c>
      <c r="AL29" s="370">
        <f t="shared" si="6"/>
        <v>23541</v>
      </c>
      <c r="AM29" s="378">
        <f t="shared" si="6"/>
        <v>23537</v>
      </c>
      <c r="AN29" s="379">
        <f t="shared" si="7"/>
        <v>-4</v>
      </c>
      <c r="AO29" s="380">
        <f t="shared" si="8"/>
        <v>-1.699451926753622E-4</v>
      </c>
    </row>
    <row r="30" spans="1:41" x14ac:dyDescent="0.2">
      <c r="A30" s="270">
        <v>129</v>
      </c>
      <c r="B30" s="271">
        <v>0.375</v>
      </c>
      <c r="C30" s="272">
        <v>2013</v>
      </c>
      <c r="D30" s="272">
        <v>9</v>
      </c>
      <c r="E30" s="272">
        <v>28</v>
      </c>
      <c r="F30" s="273">
        <v>411855</v>
      </c>
      <c r="G30" s="272">
        <v>0</v>
      </c>
      <c r="H30" s="273">
        <v>895012</v>
      </c>
      <c r="I30" s="272">
        <v>0</v>
      </c>
      <c r="J30" s="272">
        <v>0</v>
      </c>
      <c r="K30" s="272">
        <v>0</v>
      </c>
      <c r="L30" s="274">
        <v>321.90469999999999</v>
      </c>
      <c r="M30" s="273">
        <v>22.5</v>
      </c>
      <c r="N30" s="275">
        <v>0</v>
      </c>
      <c r="O30" s="276">
        <v>12110</v>
      </c>
      <c r="P30" s="261">
        <f t="shared" si="0"/>
        <v>12110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12110</v>
      </c>
      <c r="W30" s="283">
        <f t="shared" si="10"/>
        <v>427660.65369999997</v>
      </c>
      <c r="Y30" s="281">
        <f t="shared" si="11"/>
        <v>106.82331489097068</v>
      </c>
      <c r="Z30" s="278">
        <f t="shared" si="12"/>
        <v>447.24785478551604</v>
      </c>
      <c r="AA30" s="279">
        <f t="shared" si="13"/>
        <v>423.90797187430189</v>
      </c>
      <c r="AE30" s="366" t="str">
        <f t="shared" si="3"/>
        <v>411855</v>
      </c>
      <c r="AF30" s="270">
        <v>129</v>
      </c>
      <c r="AG30" s="374">
        <v>28</v>
      </c>
      <c r="AH30" s="375">
        <v>411884</v>
      </c>
      <c r="AI30" s="376">
        <f t="shared" si="4"/>
        <v>411855</v>
      </c>
      <c r="AJ30" s="377">
        <f t="shared" si="5"/>
        <v>-29</v>
      </c>
      <c r="AL30" s="370">
        <f t="shared" si="6"/>
        <v>12093</v>
      </c>
      <c r="AM30" s="378">
        <f t="shared" si="6"/>
        <v>12110</v>
      </c>
      <c r="AN30" s="379">
        <f t="shared" si="7"/>
        <v>17</v>
      </c>
      <c r="AO30" s="380">
        <f t="shared" si="8"/>
        <v>1.4037985136251033E-3</v>
      </c>
    </row>
    <row r="31" spans="1:41" x14ac:dyDescent="0.2">
      <c r="A31" s="270">
        <v>129</v>
      </c>
      <c r="B31" s="271">
        <v>0.375</v>
      </c>
      <c r="C31" s="272">
        <v>2013</v>
      </c>
      <c r="D31" s="272">
        <v>9</v>
      </c>
      <c r="E31" s="272">
        <v>29</v>
      </c>
      <c r="F31" s="273">
        <v>423965</v>
      </c>
      <c r="G31" s="272">
        <v>0</v>
      </c>
      <c r="H31" s="273">
        <v>895524</v>
      </c>
      <c r="I31" s="272">
        <v>0</v>
      </c>
      <c r="J31" s="272">
        <v>0</v>
      </c>
      <c r="K31" s="272">
        <v>0</v>
      </c>
      <c r="L31" s="274">
        <v>326.4375</v>
      </c>
      <c r="M31" s="273">
        <v>22.2</v>
      </c>
      <c r="N31" s="275">
        <v>0</v>
      </c>
      <c r="O31" s="276">
        <v>14025</v>
      </c>
      <c r="P31" s="261">
        <f t="shared" si="0"/>
        <v>14025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14025</v>
      </c>
      <c r="W31" s="283">
        <f t="shared" si="10"/>
        <v>495288.24674999999</v>
      </c>
      <c r="Y31" s="281">
        <f t="shared" si="11"/>
        <v>123.71568879817205</v>
      </c>
      <c r="Z31" s="278">
        <f t="shared" si="12"/>
        <v>517.97284586018679</v>
      </c>
      <c r="AA31" s="279">
        <f t="shared" si="13"/>
        <v>490.94213918555613</v>
      </c>
      <c r="AE31" s="366" t="str">
        <f t="shared" si="3"/>
        <v>423965</v>
      </c>
      <c r="AF31" s="270">
        <v>129</v>
      </c>
      <c r="AG31" s="374">
        <v>29</v>
      </c>
      <c r="AH31" s="375">
        <v>423977</v>
      </c>
      <c r="AI31" s="376">
        <f t="shared" si="4"/>
        <v>423965</v>
      </c>
      <c r="AJ31" s="377">
        <f t="shared" si="5"/>
        <v>-12</v>
      </c>
      <c r="AL31" s="370">
        <f t="shared" si="6"/>
        <v>14048</v>
      </c>
      <c r="AM31" s="378">
        <f t="shared" si="6"/>
        <v>14025</v>
      </c>
      <c r="AN31" s="379">
        <f t="shared" si="7"/>
        <v>-23</v>
      </c>
      <c r="AO31" s="380">
        <f t="shared" si="8"/>
        <v>-1.6399286987522281E-3</v>
      </c>
    </row>
    <row r="32" spans="1:41" x14ac:dyDescent="0.2">
      <c r="A32" s="270">
        <v>129</v>
      </c>
      <c r="B32" s="271">
        <v>0.375</v>
      </c>
      <c r="C32" s="272">
        <v>2013</v>
      </c>
      <c r="D32" s="272">
        <v>9</v>
      </c>
      <c r="E32" s="272">
        <v>30</v>
      </c>
      <c r="F32" s="273">
        <v>437990</v>
      </c>
      <c r="G32" s="272">
        <v>0</v>
      </c>
      <c r="H32" s="273">
        <v>896114</v>
      </c>
      <c r="I32" s="272">
        <v>0</v>
      </c>
      <c r="J32" s="272">
        <v>0</v>
      </c>
      <c r="K32" s="272">
        <v>0</v>
      </c>
      <c r="L32" s="274">
        <v>326.55590000000001</v>
      </c>
      <c r="M32" s="273">
        <v>22.3</v>
      </c>
      <c r="N32" s="275">
        <v>0</v>
      </c>
      <c r="O32" s="276">
        <v>26005</v>
      </c>
      <c r="P32" s="261">
        <f t="shared" si="0"/>
        <v>26005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26005</v>
      </c>
      <c r="W32" s="283">
        <f t="shared" si="10"/>
        <v>918357.99335</v>
      </c>
      <c r="Y32" s="281">
        <f t="shared" si="11"/>
        <v>229.3922629017087</v>
      </c>
      <c r="Z32" s="278">
        <f t="shared" si="12"/>
        <v>960.419526316874</v>
      </c>
      <c r="AA32" s="279">
        <f t="shared" si="13"/>
        <v>910.29948873585658</v>
      </c>
      <c r="AE32" s="366" t="str">
        <f t="shared" si="3"/>
        <v>437990</v>
      </c>
      <c r="AF32" s="270">
        <v>129</v>
      </c>
      <c r="AG32" s="374">
        <v>30</v>
      </c>
      <c r="AH32" s="375">
        <v>438025</v>
      </c>
      <c r="AI32" s="376">
        <f t="shared" si="4"/>
        <v>437990</v>
      </c>
      <c r="AJ32" s="377">
        <f t="shared" si="5"/>
        <v>-35</v>
      </c>
      <c r="AL32" s="370">
        <f t="shared" si="6"/>
        <v>-438025</v>
      </c>
      <c r="AM32" s="378">
        <f t="shared" si="6"/>
        <v>26005</v>
      </c>
      <c r="AN32" s="379">
        <f t="shared" si="7"/>
        <v>464030</v>
      </c>
      <c r="AO32" s="380">
        <f t="shared" si="8"/>
        <v>17.843876177658142</v>
      </c>
    </row>
    <row r="33" spans="1:41" ht="13.5" thickBot="1" x14ac:dyDescent="0.25">
      <c r="A33" s="270">
        <v>129</v>
      </c>
      <c r="B33" s="271">
        <v>0.375</v>
      </c>
      <c r="C33" s="272">
        <v>2013</v>
      </c>
      <c r="D33" s="272">
        <v>10</v>
      </c>
      <c r="E33" s="272">
        <v>1</v>
      </c>
      <c r="F33" s="273">
        <v>463995</v>
      </c>
      <c r="G33" s="272">
        <v>0</v>
      </c>
      <c r="H33" s="273">
        <v>897233</v>
      </c>
      <c r="I33" s="272">
        <v>0</v>
      </c>
      <c r="J33" s="272">
        <v>0</v>
      </c>
      <c r="K33" s="272">
        <v>0</v>
      </c>
      <c r="L33" s="274">
        <v>319.81290000000001</v>
      </c>
      <c r="M33" s="273">
        <v>22.6</v>
      </c>
      <c r="N33" s="275">
        <v>0</v>
      </c>
      <c r="O33" s="276">
        <v>0</v>
      </c>
      <c r="P33" s="261">
        <f t="shared" si="0"/>
        <v>-463995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463995</v>
      </c>
      <c r="AF33" s="270"/>
      <c r="AG33" s="374"/>
      <c r="AH33" s="375"/>
      <c r="AI33" s="376">
        <f t="shared" si="4"/>
        <v>463995</v>
      </c>
      <c r="AJ33" s="377">
        <f t="shared" si="5"/>
        <v>463995</v>
      </c>
      <c r="AL33" s="370">
        <f t="shared" si="6"/>
        <v>0</v>
      </c>
      <c r="AM33" s="381">
        <f t="shared" si="6"/>
        <v>-463995</v>
      </c>
      <c r="AN33" s="379">
        <f t="shared" si="7"/>
        <v>-463995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331.16930000000002</v>
      </c>
      <c r="M36" s="303">
        <f>MAX(M3:M34)</f>
        <v>23.2</v>
      </c>
      <c r="N36" s="301" t="s">
        <v>29</v>
      </c>
      <c r="O36" s="303">
        <f>SUM(O3:O33)</f>
        <v>602740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602740</v>
      </c>
      <c r="W36" s="307">
        <f>SUM(W3:W33)</f>
        <v>21285564.195799999</v>
      </c>
      <c r="Y36" s="308">
        <f>SUM(Y3:Y33)</f>
        <v>5292.298738386402</v>
      </c>
      <c r="Z36" s="309">
        <f>SUM(Z3:Z33)</f>
        <v>22157.796357876192</v>
      </c>
      <c r="AA36" s="310">
        <f>SUM(AA3:AA33)</f>
        <v>21001.479190493981</v>
      </c>
      <c r="AF36" s="389" t="s">
        <v>125</v>
      </c>
      <c r="AG36" s="302">
        <f>COUNT(AG3:AG34)</f>
        <v>11</v>
      </c>
      <c r="AJ36" s="390">
        <f>SUM(AJ3:AJ33)</f>
        <v>7469856</v>
      </c>
      <c r="AK36" s="391" t="s">
        <v>93</v>
      </c>
      <c r="AL36" s="392"/>
      <c r="AM36" s="392"/>
      <c r="AN36" s="390">
        <f>SUM(AN3:AN33)</f>
        <v>39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322.53656774193547</v>
      </c>
      <c r="M37" s="311">
        <f>AVERAGE(M3:M34)</f>
        <v>22.299999999999997</v>
      </c>
      <c r="N37" s="301" t="s">
        <v>89</v>
      </c>
      <c r="O37" s="312">
        <f>O36*35.31467</f>
        <v>21285564.195799999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20</v>
      </c>
      <c r="AN37" s="395">
        <f>IFERROR(AN36/SUM(AM3:AM33),"")</f>
        <v>-4.5282755978194613E-5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317.30459999999999</v>
      </c>
      <c r="M38" s="312">
        <f>MIN(M3:M34)</f>
        <v>20.7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354.79022451612906</v>
      </c>
      <c r="M44" s="319">
        <f>M37*(1+$L$43)</f>
        <v>24.529999999999998</v>
      </c>
    </row>
    <row r="45" spans="1:41" x14ac:dyDescent="0.2">
      <c r="K45" s="318" t="s">
        <v>103</v>
      </c>
      <c r="L45" s="319">
        <f>L37*(1-$L$43)</f>
        <v>290.28291096774194</v>
      </c>
      <c r="M45" s="319">
        <f>M37*(1-$L$43)</f>
        <v>20.069999999999997</v>
      </c>
    </row>
    <row r="47" spans="1:41" x14ac:dyDescent="0.2">
      <c r="A47" s="301" t="s">
        <v>104</v>
      </c>
      <c r="B47" s="320" t="s">
        <v>105</v>
      </c>
    </row>
    <row r="48" spans="1:41" x14ac:dyDescent="0.2">
      <c r="A48" s="301" t="s">
        <v>106</v>
      </c>
      <c r="B48" s="321">
        <v>40583</v>
      </c>
    </row>
  </sheetData>
  <phoneticPr fontId="0" type="noConversion"/>
  <conditionalFormatting sqref="L3:L34">
    <cfRule type="cellIs" dxfId="719" priority="47" stopIfTrue="1" operator="lessThan">
      <formula>$L$45</formula>
    </cfRule>
    <cfRule type="cellIs" dxfId="718" priority="48" stopIfTrue="1" operator="greaterThan">
      <formula>$L$44</formula>
    </cfRule>
  </conditionalFormatting>
  <conditionalFormatting sqref="M3:M34">
    <cfRule type="cellIs" dxfId="717" priority="45" stopIfTrue="1" operator="lessThan">
      <formula>$M$45</formula>
    </cfRule>
    <cfRule type="cellIs" dxfId="716" priority="46" stopIfTrue="1" operator="greaterThan">
      <formula>$M$44</formula>
    </cfRule>
  </conditionalFormatting>
  <conditionalFormatting sqref="O3:O34">
    <cfRule type="cellIs" dxfId="715" priority="44" stopIfTrue="1" operator="lessThan">
      <formula>0</formula>
    </cfRule>
  </conditionalFormatting>
  <conditionalFormatting sqref="O3:O33">
    <cfRule type="cellIs" dxfId="714" priority="43" stopIfTrue="1" operator="lessThan">
      <formula>0</formula>
    </cfRule>
  </conditionalFormatting>
  <conditionalFormatting sqref="O3">
    <cfRule type="cellIs" dxfId="713" priority="42" stopIfTrue="1" operator="notEqual">
      <formula>$P$3</formula>
    </cfRule>
  </conditionalFormatting>
  <conditionalFormatting sqref="O4">
    <cfRule type="cellIs" dxfId="712" priority="41" stopIfTrue="1" operator="notEqual">
      <formula>P$4</formula>
    </cfRule>
  </conditionalFormatting>
  <conditionalFormatting sqref="O5">
    <cfRule type="cellIs" dxfId="711" priority="40" stopIfTrue="1" operator="notEqual">
      <formula>$P$5</formula>
    </cfRule>
  </conditionalFormatting>
  <conditionalFormatting sqref="O6">
    <cfRule type="cellIs" dxfId="710" priority="39" stopIfTrue="1" operator="notEqual">
      <formula>$P$6</formula>
    </cfRule>
  </conditionalFormatting>
  <conditionalFormatting sqref="O7">
    <cfRule type="cellIs" dxfId="709" priority="38" stopIfTrue="1" operator="notEqual">
      <formula>$P$7</formula>
    </cfRule>
  </conditionalFormatting>
  <conditionalFormatting sqref="O8">
    <cfRule type="cellIs" dxfId="708" priority="37" stopIfTrue="1" operator="notEqual">
      <formula>$P$8</formula>
    </cfRule>
  </conditionalFormatting>
  <conditionalFormatting sqref="O9">
    <cfRule type="cellIs" dxfId="707" priority="36" stopIfTrue="1" operator="notEqual">
      <formula>$P$9</formula>
    </cfRule>
  </conditionalFormatting>
  <conditionalFormatting sqref="O10">
    <cfRule type="cellIs" dxfId="706" priority="34" stopIfTrue="1" operator="notEqual">
      <formula>$P$10</formula>
    </cfRule>
    <cfRule type="cellIs" dxfId="705" priority="35" stopIfTrue="1" operator="greaterThan">
      <formula>$P$10</formula>
    </cfRule>
  </conditionalFormatting>
  <conditionalFormatting sqref="O11">
    <cfRule type="cellIs" dxfId="704" priority="32" stopIfTrue="1" operator="notEqual">
      <formula>$P$11</formula>
    </cfRule>
    <cfRule type="cellIs" dxfId="703" priority="33" stopIfTrue="1" operator="greaterThan">
      <formula>$P$11</formula>
    </cfRule>
  </conditionalFormatting>
  <conditionalFormatting sqref="O12">
    <cfRule type="cellIs" dxfId="702" priority="31" stopIfTrue="1" operator="notEqual">
      <formula>$P$12</formula>
    </cfRule>
  </conditionalFormatting>
  <conditionalFormatting sqref="O14">
    <cfRule type="cellIs" dxfId="701" priority="30" stopIfTrue="1" operator="notEqual">
      <formula>$P$14</formula>
    </cfRule>
  </conditionalFormatting>
  <conditionalFormatting sqref="O15">
    <cfRule type="cellIs" dxfId="700" priority="29" stopIfTrue="1" operator="notEqual">
      <formula>$P$15</formula>
    </cfRule>
  </conditionalFormatting>
  <conditionalFormatting sqref="O16">
    <cfRule type="cellIs" dxfId="699" priority="28" stopIfTrue="1" operator="notEqual">
      <formula>$P$16</formula>
    </cfRule>
  </conditionalFormatting>
  <conditionalFormatting sqref="O17">
    <cfRule type="cellIs" dxfId="698" priority="27" stopIfTrue="1" operator="notEqual">
      <formula>$P$17</formula>
    </cfRule>
  </conditionalFormatting>
  <conditionalFormatting sqref="O18">
    <cfRule type="cellIs" dxfId="697" priority="26" stopIfTrue="1" operator="notEqual">
      <formula>$P$18</formula>
    </cfRule>
  </conditionalFormatting>
  <conditionalFormatting sqref="O19">
    <cfRule type="cellIs" dxfId="696" priority="24" stopIfTrue="1" operator="notEqual">
      <formula>$P$19</formula>
    </cfRule>
    <cfRule type="cellIs" dxfId="695" priority="25" stopIfTrue="1" operator="greaterThan">
      <formula>$P$19</formula>
    </cfRule>
  </conditionalFormatting>
  <conditionalFormatting sqref="O20">
    <cfRule type="cellIs" dxfId="694" priority="22" stopIfTrue="1" operator="notEqual">
      <formula>$P$20</formula>
    </cfRule>
    <cfRule type="cellIs" dxfId="693" priority="23" stopIfTrue="1" operator="greaterThan">
      <formula>$P$20</formula>
    </cfRule>
  </conditionalFormatting>
  <conditionalFormatting sqref="O21">
    <cfRule type="cellIs" dxfId="692" priority="21" stopIfTrue="1" operator="notEqual">
      <formula>$P$21</formula>
    </cfRule>
  </conditionalFormatting>
  <conditionalFormatting sqref="O22">
    <cfRule type="cellIs" dxfId="691" priority="20" stopIfTrue="1" operator="notEqual">
      <formula>$P$22</formula>
    </cfRule>
  </conditionalFormatting>
  <conditionalFormatting sqref="O23">
    <cfRule type="cellIs" dxfId="690" priority="19" stopIfTrue="1" operator="notEqual">
      <formula>$P$23</formula>
    </cfRule>
  </conditionalFormatting>
  <conditionalFormatting sqref="O24">
    <cfRule type="cellIs" dxfId="689" priority="17" stopIfTrue="1" operator="notEqual">
      <formula>$P$24</formula>
    </cfRule>
    <cfRule type="cellIs" dxfId="688" priority="18" stopIfTrue="1" operator="greaterThan">
      <formula>$P$24</formula>
    </cfRule>
  </conditionalFormatting>
  <conditionalFormatting sqref="O25">
    <cfRule type="cellIs" dxfId="687" priority="15" stopIfTrue="1" operator="notEqual">
      <formula>$P$25</formula>
    </cfRule>
    <cfRule type="cellIs" dxfId="686" priority="16" stopIfTrue="1" operator="greaterThan">
      <formula>$P$25</formula>
    </cfRule>
  </conditionalFormatting>
  <conditionalFormatting sqref="O26">
    <cfRule type="cellIs" dxfId="685" priority="14" stopIfTrue="1" operator="notEqual">
      <formula>$P$26</formula>
    </cfRule>
  </conditionalFormatting>
  <conditionalFormatting sqref="O27">
    <cfRule type="cellIs" dxfId="684" priority="13" stopIfTrue="1" operator="notEqual">
      <formula>$P$27</formula>
    </cfRule>
  </conditionalFormatting>
  <conditionalFormatting sqref="O28">
    <cfRule type="cellIs" dxfId="683" priority="12" stopIfTrue="1" operator="notEqual">
      <formula>$P$28</formula>
    </cfRule>
  </conditionalFormatting>
  <conditionalFormatting sqref="O29">
    <cfRule type="cellIs" dxfId="682" priority="11" stopIfTrue="1" operator="notEqual">
      <formula>$P$29</formula>
    </cfRule>
  </conditionalFormatting>
  <conditionalFormatting sqref="O30">
    <cfRule type="cellIs" dxfId="681" priority="10" stopIfTrue="1" operator="notEqual">
      <formula>$P$30</formula>
    </cfRule>
  </conditionalFormatting>
  <conditionalFormatting sqref="O31">
    <cfRule type="cellIs" dxfId="680" priority="8" stopIfTrue="1" operator="notEqual">
      <formula>$P$31</formula>
    </cfRule>
    <cfRule type="cellIs" dxfId="679" priority="9" stopIfTrue="1" operator="greaterThan">
      <formula>$P$31</formula>
    </cfRule>
  </conditionalFormatting>
  <conditionalFormatting sqref="O32">
    <cfRule type="cellIs" dxfId="678" priority="6" stopIfTrue="1" operator="notEqual">
      <formula>$P$32</formula>
    </cfRule>
    <cfRule type="cellIs" dxfId="677" priority="7" stopIfTrue="1" operator="greaterThan">
      <formula>$P$32</formula>
    </cfRule>
  </conditionalFormatting>
  <conditionalFormatting sqref="O33">
    <cfRule type="cellIs" dxfId="676" priority="5" stopIfTrue="1" operator="notEqual">
      <formula>$P$33</formula>
    </cfRule>
  </conditionalFormatting>
  <conditionalFormatting sqref="O13">
    <cfRule type="cellIs" dxfId="675" priority="4" stopIfTrue="1" operator="notEqual">
      <formula>$P$13</formula>
    </cfRule>
  </conditionalFormatting>
  <conditionalFormatting sqref="AG3:AG34">
    <cfRule type="cellIs" dxfId="674" priority="3" stopIfTrue="1" operator="notEqual">
      <formula>E3</formula>
    </cfRule>
  </conditionalFormatting>
  <conditionalFormatting sqref="AH3:AH34">
    <cfRule type="cellIs" dxfId="673" priority="2" stopIfTrue="1" operator="notBetween">
      <formula>AI3+$AG$40</formula>
      <formula>AI3-$AG$40</formula>
    </cfRule>
  </conditionalFormatting>
  <conditionalFormatting sqref="AL3:AL33">
    <cfRule type="cellIs" dxfId="67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107</v>
      </c>
      <c r="B3" s="255">
        <v>0.375</v>
      </c>
      <c r="C3" s="256">
        <v>2013</v>
      </c>
      <c r="D3" s="256">
        <v>9</v>
      </c>
      <c r="E3" s="256">
        <v>1</v>
      </c>
      <c r="F3" s="257">
        <v>273327</v>
      </c>
      <c r="G3" s="256">
        <v>0</v>
      </c>
      <c r="H3" s="257">
        <v>186476</v>
      </c>
      <c r="I3" s="256">
        <v>0</v>
      </c>
      <c r="J3" s="256">
        <v>0</v>
      </c>
      <c r="K3" s="256">
        <v>0</v>
      </c>
      <c r="L3" s="258">
        <v>85.493700000000004</v>
      </c>
      <c r="M3" s="257">
        <v>19.3</v>
      </c>
      <c r="N3" s="259">
        <v>0</v>
      </c>
      <c r="O3" s="260">
        <v>311</v>
      </c>
      <c r="P3" s="261">
        <f>F4-F3</f>
        <v>311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311</v>
      </c>
      <c r="W3" s="266">
        <f>V3*35.31467</f>
        <v>10982.862370000001</v>
      </c>
      <c r="X3" s="265"/>
      <c r="Y3" s="267">
        <f>V3*R3/1000000</f>
        <v>2.7092632313649756</v>
      </c>
      <c r="Z3" s="268">
        <f>S3*V3/1000000</f>
        <v>11.34314329707888</v>
      </c>
      <c r="AA3" s="269">
        <f>W3*T3/1000000</f>
        <v>10.751194932058983</v>
      </c>
      <c r="AE3" s="366" t="str">
        <f>RIGHT(F3,6)</f>
        <v>273327</v>
      </c>
      <c r="AF3" s="254"/>
      <c r="AG3" s="259"/>
      <c r="AH3" s="367"/>
      <c r="AI3" s="368">
        <f>IFERROR(AE3*1,0)</f>
        <v>273327</v>
      </c>
      <c r="AJ3" s="369">
        <f>(AI3-AH3)</f>
        <v>273327</v>
      </c>
      <c r="AL3" s="370">
        <f>AH4-AH3</f>
        <v>0</v>
      </c>
      <c r="AM3" s="371">
        <f>AI4-AI3</f>
        <v>311</v>
      </c>
      <c r="AN3" s="372">
        <f>(AM3-AL3)</f>
        <v>311</v>
      </c>
      <c r="AO3" s="373">
        <f>IFERROR(AN3/AM3,"")</f>
        <v>1</v>
      </c>
    </row>
    <row r="4" spans="1:41" x14ac:dyDescent="0.2">
      <c r="A4" s="270">
        <v>107</v>
      </c>
      <c r="B4" s="271">
        <v>0.375</v>
      </c>
      <c r="C4" s="272">
        <v>2013</v>
      </c>
      <c r="D4" s="272">
        <v>9</v>
      </c>
      <c r="E4" s="272">
        <v>2</v>
      </c>
      <c r="F4" s="273">
        <v>273638</v>
      </c>
      <c r="G4" s="272">
        <v>0</v>
      </c>
      <c r="H4" s="273">
        <v>186522</v>
      </c>
      <c r="I4" s="272">
        <v>0</v>
      </c>
      <c r="J4" s="272">
        <v>0</v>
      </c>
      <c r="K4" s="272">
        <v>0</v>
      </c>
      <c r="L4" s="274">
        <v>85.301599999999993</v>
      </c>
      <c r="M4" s="273">
        <v>21.4</v>
      </c>
      <c r="N4" s="275">
        <v>0</v>
      </c>
      <c r="O4" s="276">
        <v>1845</v>
      </c>
      <c r="P4" s="261">
        <f t="shared" ref="P4:P33" si="0">F5-F4</f>
        <v>1845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1845</v>
      </c>
      <c r="W4" s="280">
        <f>V4*35.31467</f>
        <v>65155.566149999999</v>
      </c>
      <c r="X4" s="265"/>
      <c r="Y4" s="281">
        <f>V4*R4/1000000</f>
        <v>16.135464742806647</v>
      </c>
      <c r="Z4" s="278">
        <f>S4*V4/1000000</f>
        <v>67.555963785182868</v>
      </c>
      <c r="AA4" s="279">
        <f>W4*T4/1000000</f>
        <v>64.030517507846255</v>
      </c>
      <c r="AE4" s="366" t="str">
        <f t="shared" ref="AE4:AE34" si="3">RIGHT(F4,6)</f>
        <v>273638</v>
      </c>
      <c r="AF4" s="270"/>
      <c r="AG4" s="374"/>
      <c r="AH4" s="375"/>
      <c r="AI4" s="376">
        <f t="shared" ref="AI4:AI34" si="4">IFERROR(AE4*1,0)</f>
        <v>273638</v>
      </c>
      <c r="AJ4" s="377">
        <f t="shared" ref="AJ4:AJ34" si="5">(AI4-AH4)</f>
        <v>273638</v>
      </c>
      <c r="AL4" s="370">
        <f t="shared" ref="AL4:AM33" si="6">AH5-AH4</f>
        <v>0</v>
      </c>
      <c r="AM4" s="378">
        <f t="shared" si="6"/>
        <v>1845</v>
      </c>
      <c r="AN4" s="379">
        <f t="shared" ref="AN4:AN33" si="7">(AM4-AL4)</f>
        <v>1845</v>
      </c>
      <c r="AO4" s="380">
        <f t="shared" ref="AO4:AO33" si="8">IFERROR(AN4/AM4,"")</f>
        <v>1</v>
      </c>
    </row>
    <row r="5" spans="1:41" x14ac:dyDescent="0.2">
      <c r="A5" s="270">
        <v>107</v>
      </c>
      <c r="B5" s="271">
        <v>0.375</v>
      </c>
      <c r="C5" s="272">
        <v>2013</v>
      </c>
      <c r="D5" s="272">
        <v>9</v>
      </c>
      <c r="E5" s="272">
        <v>3</v>
      </c>
      <c r="F5" s="273">
        <v>275483</v>
      </c>
      <c r="G5" s="272">
        <v>0</v>
      </c>
      <c r="H5" s="273">
        <v>186802</v>
      </c>
      <c r="I5" s="272">
        <v>0</v>
      </c>
      <c r="J5" s="272">
        <v>0</v>
      </c>
      <c r="K5" s="272">
        <v>0</v>
      </c>
      <c r="L5" s="274">
        <v>83.452200000000005</v>
      </c>
      <c r="M5" s="273">
        <v>24.1</v>
      </c>
      <c r="N5" s="275">
        <v>0</v>
      </c>
      <c r="O5" s="276">
        <v>1809</v>
      </c>
      <c r="P5" s="261">
        <f t="shared" si="0"/>
        <v>1809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1809</v>
      </c>
      <c r="W5" s="280">
        <f t="shared" ref="W5:W33" si="10">V5*35.31467</f>
        <v>63884.23803</v>
      </c>
      <c r="X5" s="265"/>
      <c r="Y5" s="281">
        <f t="shared" ref="Y5:Y33" si="11">V5*R5/1000000</f>
        <v>15.757602764970326</v>
      </c>
      <c r="Z5" s="278">
        <f t="shared" ref="Z5:Z33" si="12">S5*V5/1000000</f>
        <v>65.973931256377767</v>
      </c>
      <c r="AA5" s="279">
        <f t="shared" ref="AA5:AA33" si="13">W5*T5/1000000</f>
        <v>62.531044243638959</v>
      </c>
      <c r="AE5" s="366" t="str">
        <f t="shared" si="3"/>
        <v>275483</v>
      </c>
      <c r="AF5" s="270"/>
      <c r="AG5" s="374"/>
      <c r="AH5" s="375"/>
      <c r="AI5" s="376">
        <f t="shared" si="4"/>
        <v>275483</v>
      </c>
      <c r="AJ5" s="377">
        <f t="shared" si="5"/>
        <v>275483</v>
      </c>
      <c r="AL5" s="370">
        <f t="shared" si="6"/>
        <v>0</v>
      </c>
      <c r="AM5" s="378">
        <f t="shared" si="6"/>
        <v>1809</v>
      </c>
      <c r="AN5" s="379">
        <f t="shared" si="7"/>
        <v>1809</v>
      </c>
      <c r="AO5" s="380">
        <f t="shared" si="8"/>
        <v>1</v>
      </c>
    </row>
    <row r="6" spans="1:41" x14ac:dyDescent="0.2">
      <c r="A6" s="270">
        <v>107</v>
      </c>
      <c r="B6" s="271">
        <v>0.375</v>
      </c>
      <c r="C6" s="272">
        <v>2013</v>
      </c>
      <c r="D6" s="272">
        <v>9</v>
      </c>
      <c r="E6" s="272">
        <v>4</v>
      </c>
      <c r="F6" s="273">
        <v>277292</v>
      </c>
      <c r="G6" s="272">
        <v>0</v>
      </c>
      <c r="H6" s="273">
        <v>187076</v>
      </c>
      <c r="I6" s="272">
        <v>0</v>
      </c>
      <c r="J6" s="272">
        <v>0</v>
      </c>
      <c r="K6" s="272">
        <v>0</v>
      </c>
      <c r="L6" s="274">
        <v>83.369600000000005</v>
      </c>
      <c r="M6" s="273">
        <v>23.7</v>
      </c>
      <c r="N6" s="275">
        <v>0</v>
      </c>
      <c r="O6" s="276">
        <v>1392</v>
      </c>
      <c r="P6" s="261">
        <f t="shared" si="0"/>
        <v>1392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1392</v>
      </c>
      <c r="W6" s="280">
        <f t="shared" si="10"/>
        <v>49158.020640000002</v>
      </c>
      <c r="X6" s="265"/>
      <c r="Y6" s="281">
        <f t="shared" si="11"/>
        <v>12.140889487274672</v>
      </c>
      <c r="Z6" s="278">
        <f t="shared" si="12"/>
        <v>50.831476105321592</v>
      </c>
      <c r="AA6" s="279">
        <f t="shared" si="13"/>
        <v>48.178806701079658</v>
      </c>
      <c r="AE6" s="366" t="str">
        <f t="shared" si="3"/>
        <v>277292</v>
      </c>
      <c r="AF6" s="270"/>
      <c r="AG6" s="374"/>
      <c r="AH6" s="375"/>
      <c r="AI6" s="376">
        <f t="shared" si="4"/>
        <v>277292</v>
      </c>
      <c r="AJ6" s="377">
        <f t="shared" si="5"/>
        <v>277292</v>
      </c>
      <c r="AL6" s="370">
        <f t="shared" si="6"/>
        <v>0</v>
      </c>
      <c r="AM6" s="378">
        <f t="shared" si="6"/>
        <v>1392</v>
      </c>
      <c r="AN6" s="379">
        <f t="shared" si="7"/>
        <v>1392</v>
      </c>
      <c r="AO6" s="380">
        <f t="shared" si="8"/>
        <v>1</v>
      </c>
    </row>
    <row r="7" spans="1:41" x14ac:dyDescent="0.2">
      <c r="A7" s="270">
        <v>107</v>
      </c>
      <c r="B7" s="271">
        <v>0.375</v>
      </c>
      <c r="C7" s="272">
        <v>2013</v>
      </c>
      <c r="D7" s="272">
        <v>9</v>
      </c>
      <c r="E7" s="272">
        <v>5</v>
      </c>
      <c r="F7" s="273">
        <v>278684</v>
      </c>
      <c r="G7" s="272">
        <v>0</v>
      </c>
      <c r="H7" s="273">
        <v>187286</v>
      </c>
      <c r="I7" s="272">
        <v>0</v>
      </c>
      <c r="J7" s="272">
        <v>0</v>
      </c>
      <c r="K7" s="272">
        <v>0</v>
      </c>
      <c r="L7" s="274">
        <v>83.761600000000001</v>
      </c>
      <c r="M7" s="273">
        <v>23.7</v>
      </c>
      <c r="N7" s="275">
        <v>0</v>
      </c>
      <c r="O7" s="276">
        <v>2133</v>
      </c>
      <c r="P7" s="261">
        <f t="shared" si="0"/>
        <v>2133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2133</v>
      </c>
      <c r="W7" s="280">
        <f t="shared" si="10"/>
        <v>75326.19111</v>
      </c>
      <c r="X7" s="265"/>
      <c r="Y7" s="281">
        <f t="shared" si="11"/>
        <v>18.653404862605488</v>
      </c>
      <c r="Z7" s="278">
        <f t="shared" si="12"/>
        <v>78.098075478756655</v>
      </c>
      <c r="AA7" s="279">
        <f t="shared" si="13"/>
        <v>74.022483124849245</v>
      </c>
      <c r="AE7" s="366" t="str">
        <f t="shared" si="3"/>
        <v>278684</v>
      </c>
      <c r="AF7" s="270"/>
      <c r="AG7" s="374"/>
      <c r="AH7" s="375"/>
      <c r="AI7" s="376">
        <f t="shared" si="4"/>
        <v>278684</v>
      </c>
      <c r="AJ7" s="377">
        <f t="shared" si="5"/>
        <v>278684</v>
      </c>
      <c r="AL7" s="370">
        <f t="shared" si="6"/>
        <v>0</v>
      </c>
      <c r="AM7" s="378">
        <f t="shared" si="6"/>
        <v>2133</v>
      </c>
      <c r="AN7" s="379">
        <f t="shared" si="7"/>
        <v>2133</v>
      </c>
      <c r="AO7" s="380">
        <f t="shared" si="8"/>
        <v>1</v>
      </c>
    </row>
    <row r="8" spans="1:41" x14ac:dyDescent="0.2">
      <c r="A8" s="270">
        <v>107</v>
      </c>
      <c r="B8" s="271">
        <v>0.375</v>
      </c>
      <c r="C8" s="272">
        <v>2013</v>
      </c>
      <c r="D8" s="272">
        <v>9</v>
      </c>
      <c r="E8" s="272">
        <v>6</v>
      </c>
      <c r="F8" s="273">
        <v>280817</v>
      </c>
      <c r="G8" s="272">
        <v>0</v>
      </c>
      <c r="H8" s="273">
        <v>187610</v>
      </c>
      <c r="I8" s="272">
        <v>0</v>
      </c>
      <c r="J8" s="272">
        <v>0</v>
      </c>
      <c r="K8" s="272">
        <v>0</v>
      </c>
      <c r="L8" s="274">
        <v>83.266099999999994</v>
      </c>
      <c r="M8" s="273">
        <v>24.3</v>
      </c>
      <c r="N8" s="275">
        <v>0</v>
      </c>
      <c r="O8" s="276">
        <v>1362</v>
      </c>
      <c r="P8" s="261">
        <f t="shared" si="0"/>
        <v>1362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1362</v>
      </c>
      <c r="W8" s="280">
        <f t="shared" si="10"/>
        <v>48098.580540000003</v>
      </c>
      <c r="X8" s="265"/>
      <c r="Y8" s="281">
        <f t="shared" si="11"/>
        <v>11.864928848561274</v>
      </c>
      <c r="Z8" s="278">
        <f t="shared" si="12"/>
        <v>49.676084103156334</v>
      </c>
      <c r="AA8" s="279">
        <f t="shared" si="13"/>
        <v>47.083709485705555</v>
      </c>
      <c r="AE8" s="366" t="str">
        <f t="shared" si="3"/>
        <v>280817</v>
      </c>
      <c r="AF8" s="270"/>
      <c r="AG8" s="374"/>
      <c r="AH8" s="375"/>
      <c r="AI8" s="376">
        <f t="shared" si="4"/>
        <v>280817</v>
      </c>
      <c r="AJ8" s="377">
        <f t="shared" si="5"/>
        <v>280817</v>
      </c>
      <c r="AL8" s="370">
        <f t="shared" si="6"/>
        <v>0</v>
      </c>
      <c r="AM8" s="378">
        <f t="shared" si="6"/>
        <v>1362</v>
      </c>
      <c r="AN8" s="379">
        <f t="shared" si="7"/>
        <v>1362</v>
      </c>
      <c r="AO8" s="380">
        <f t="shared" si="8"/>
        <v>1</v>
      </c>
    </row>
    <row r="9" spans="1:41" x14ac:dyDescent="0.2">
      <c r="A9" s="270">
        <v>107</v>
      </c>
      <c r="B9" s="271">
        <v>0.375</v>
      </c>
      <c r="C9" s="272">
        <v>2013</v>
      </c>
      <c r="D9" s="272">
        <v>9</v>
      </c>
      <c r="E9" s="272">
        <v>7</v>
      </c>
      <c r="F9" s="273">
        <v>282179</v>
      </c>
      <c r="G9" s="272">
        <v>0</v>
      </c>
      <c r="H9" s="273">
        <v>187815</v>
      </c>
      <c r="I9" s="272">
        <v>0</v>
      </c>
      <c r="J9" s="272">
        <v>0</v>
      </c>
      <c r="K9" s="272">
        <v>0</v>
      </c>
      <c r="L9" s="274">
        <v>84.235399999999998</v>
      </c>
      <c r="M9" s="273">
        <v>23.2</v>
      </c>
      <c r="N9" s="275">
        <v>0</v>
      </c>
      <c r="O9" s="276">
        <v>802</v>
      </c>
      <c r="P9" s="261">
        <f t="shared" si="0"/>
        <v>802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802</v>
      </c>
      <c r="W9" s="280">
        <f t="shared" si="10"/>
        <v>28322.36534</v>
      </c>
      <c r="X9" s="265"/>
      <c r="Y9" s="281">
        <f t="shared" si="11"/>
        <v>6.9924608874294645</v>
      </c>
      <c r="Z9" s="278">
        <f t="shared" si="12"/>
        <v>29.27603524348968</v>
      </c>
      <c r="AA9" s="279">
        <f t="shared" si="13"/>
        <v>27.748248743506782</v>
      </c>
      <c r="AE9" s="366" t="str">
        <f t="shared" si="3"/>
        <v>282179</v>
      </c>
      <c r="AF9" s="270"/>
      <c r="AG9" s="374"/>
      <c r="AH9" s="375"/>
      <c r="AI9" s="376">
        <f t="shared" si="4"/>
        <v>282179</v>
      </c>
      <c r="AJ9" s="377">
        <f t="shared" si="5"/>
        <v>282179</v>
      </c>
      <c r="AL9" s="370">
        <f t="shared" si="6"/>
        <v>0</v>
      </c>
      <c r="AM9" s="378">
        <f t="shared" si="6"/>
        <v>802</v>
      </c>
      <c r="AN9" s="379">
        <f t="shared" si="7"/>
        <v>802</v>
      </c>
      <c r="AO9" s="380">
        <f t="shared" si="8"/>
        <v>1</v>
      </c>
    </row>
    <row r="10" spans="1:41" x14ac:dyDescent="0.2">
      <c r="A10" s="270">
        <v>107</v>
      </c>
      <c r="B10" s="271">
        <v>0.375</v>
      </c>
      <c r="C10" s="272">
        <v>2013</v>
      </c>
      <c r="D10" s="272">
        <v>9</v>
      </c>
      <c r="E10" s="272">
        <v>8</v>
      </c>
      <c r="F10" s="273">
        <v>282981</v>
      </c>
      <c r="G10" s="272">
        <v>0</v>
      </c>
      <c r="H10" s="273">
        <v>187934</v>
      </c>
      <c r="I10" s="272">
        <v>0</v>
      </c>
      <c r="J10" s="272">
        <v>0</v>
      </c>
      <c r="K10" s="272">
        <v>0</v>
      </c>
      <c r="L10" s="274">
        <v>85.381699999999995</v>
      </c>
      <c r="M10" s="273">
        <v>19.3</v>
      </c>
      <c r="N10" s="275">
        <v>0</v>
      </c>
      <c r="O10" s="276">
        <v>208</v>
      </c>
      <c r="P10" s="261">
        <f t="shared" si="0"/>
        <v>208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208</v>
      </c>
      <c r="W10" s="280">
        <f t="shared" si="10"/>
        <v>7345.45136</v>
      </c>
      <c r="X10" s="265"/>
      <c r="Y10" s="281">
        <f t="shared" si="11"/>
        <v>1.8234302917906602</v>
      </c>
      <c r="Z10" s="278">
        <f t="shared" si="12"/>
        <v>7.6343379456691363</v>
      </c>
      <c r="AA10" s="279">
        <f t="shared" si="13"/>
        <v>7.2359356909685371</v>
      </c>
      <c r="AE10" s="366" t="str">
        <f t="shared" si="3"/>
        <v>282981</v>
      </c>
      <c r="AF10" s="270"/>
      <c r="AG10" s="374"/>
      <c r="AH10" s="375"/>
      <c r="AI10" s="376">
        <f t="shared" si="4"/>
        <v>282981</v>
      </c>
      <c r="AJ10" s="377">
        <f t="shared" si="5"/>
        <v>282981</v>
      </c>
      <c r="AL10" s="370">
        <f t="shared" si="6"/>
        <v>0</v>
      </c>
      <c r="AM10" s="378">
        <f t="shared" si="6"/>
        <v>208</v>
      </c>
      <c r="AN10" s="379">
        <f t="shared" si="7"/>
        <v>208</v>
      </c>
      <c r="AO10" s="380">
        <f t="shared" si="8"/>
        <v>1</v>
      </c>
    </row>
    <row r="11" spans="1:41" x14ac:dyDescent="0.2">
      <c r="A11" s="270">
        <v>107</v>
      </c>
      <c r="B11" s="271">
        <v>0.375</v>
      </c>
      <c r="C11" s="272">
        <v>2013</v>
      </c>
      <c r="D11" s="272">
        <v>9</v>
      </c>
      <c r="E11" s="272">
        <v>9</v>
      </c>
      <c r="F11" s="273">
        <v>283189</v>
      </c>
      <c r="G11" s="272">
        <v>0</v>
      </c>
      <c r="H11" s="273">
        <v>187966</v>
      </c>
      <c r="I11" s="272">
        <v>0</v>
      </c>
      <c r="J11" s="272">
        <v>0</v>
      </c>
      <c r="K11" s="272">
        <v>0</v>
      </c>
      <c r="L11" s="274">
        <v>85.168700000000001</v>
      </c>
      <c r="M11" s="273">
        <v>18.3</v>
      </c>
      <c r="N11" s="275">
        <v>0</v>
      </c>
      <c r="O11" s="276">
        <v>1861</v>
      </c>
      <c r="P11" s="261">
        <f t="shared" si="0"/>
        <v>1861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1861</v>
      </c>
      <c r="W11" s="283">
        <f t="shared" si="10"/>
        <v>65720.600869999995</v>
      </c>
      <c r="Y11" s="281">
        <f t="shared" si="11"/>
        <v>16.253718278674171</v>
      </c>
      <c r="Z11" s="278">
        <f t="shared" si="12"/>
        <v>68.051067689153015</v>
      </c>
      <c r="AA11" s="279">
        <f t="shared" si="13"/>
        <v>64.499784133841999</v>
      </c>
      <c r="AE11" s="366" t="str">
        <f t="shared" si="3"/>
        <v>283189</v>
      </c>
      <c r="AF11" s="270"/>
      <c r="AG11" s="374"/>
      <c r="AH11" s="375"/>
      <c r="AI11" s="376">
        <f t="shared" si="4"/>
        <v>283189</v>
      </c>
      <c r="AJ11" s="377">
        <f t="shared" si="5"/>
        <v>283189</v>
      </c>
      <c r="AL11" s="370">
        <f t="shared" si="6"/>
        <v>0</v>
      </c>
      <c r="AM11" s="378">
        <f t="shared" si="6"/>
        <v>1861</v>
      </c>
      <c r="AN11" s="379">
        <f t="shared" si="7"/>
        <v>1861</v>
      </c>
      <c r="AO11" s="380">
        <f t="shared" si="8"/>
        <v>1</v>
      </c>
    </row>
    <row r="12" spans="1:41" x14ac:dyDescent="0.2">
      <c r="A12" s="270">
        <v>107</v>
      </c>
      <c r="B12" s="271">
        <v>0.375</v>
      </c>
      <c r="C12" s="272">
        <v>2013</v>
      </c>
      <c r="D12" s="272">
        <v>9</v>
      </c>
      <c r="E12" s="272">
        <v>10</v>
      </c>
      <c r="F12" s="273">
        <v>285050</v>
      </c>
      <c r="G12" s="272">
        <v>0</v>
      </c>
      <c r="H12" s="273">
        <v>188246</v>
      </c>
      <c r="I12" s="272">
        <v>0</v>
      </c>
      <c r="J12" s="272">
        <v>0</v>
      </c>
      <c r="K12" s="272">
        <v>0</v>
      </c>
      <c r="L12" s="274">
        <v>83.814300000000003</v>
      </c>
      <c r="M12" s="273">
        <v>23.3</v>
      </c>
      <c r="N12" s="275">
        <v>0</v>
      </c>
      <c r="O12" s="276">
        <v>1586</v>
      </c>
      <c r="P12" s="261">
        <f t="shared" si="0"/>
        <v>1586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1586</v>
      </c>
      <c r="W12" s="283">
        <f t="shared" si="10"/>
        <v>56009.066619999998</v>
      </c>
      <c r="Y12" s="281">
        <f t="shared" si="11"/>
        <v>13.872539031583214</v>
      </c>
      <c r="Z12" s="278">
        <f t="shared" si="12"/>
        <v>58.081546417432605</v>
      </c>
      <c r="AA12" s="279">
        <f t="shared" si="13"/>
        <v>55.050527982843967</v>
      </c>
      <c r="AE12" s="366" t="str">
        <f t="shared" si="3"/>
        <v>285050</v>
      </c>
      <c r="AF12" s="270"/>
      <c r="AG12" s="374"/>
      <c r="AH12" s="375"/>
      <c r="AI12" s="376">
        <f t="shared" si="4"/>
        <v>285050</v>
      </c>
      <c r="AJ12" s="377">
        <f t="shared" si="5"/>
        <v>285050</v>
      </c>
      <c r="AL12" s="370">
        <f t="shared" si="6"/>
        <v>0</v>
      </c>
      <c r="AM12" s="378">
        <f t="shared" si="6"/>
        <v>1586</v>
      </c>
      <c r="AN12" s="379">
        <f t="shared" si="7"/>
        <v>1586</v>
      </c>
      <c r="AO12" s="380">
        <f t="shared" si="8"/>
        <v>1</v>
      </c>
    </row>
    <row r="13" spans="1:41" x14ac:dyDescent="0.2">
      <c r="A13" s="270">
        <v>107</v>
      </c>
      <c r="B13" s="271">
        <v>0.375</v>
      </c>
      <c r="C13" s="272">
        <v>2013</v>
      </c>
      <c r="D13" s="272">
        <v>9</v>
      </c>
      <c r="E13" s="272">
        <v>11</v>
      </c>
      <c r="F13" s="273">
        <v>286636</v>
      </c>
      <c r="G13" s="272">
        <v>0</v>
      </c>
      <c r="H13" s="273">
        <v>188485</v>
      </c>
      <c r="I13" s="272">
        <v>0</v>
      </c>
      <c r="J13" s="272">
        <v>0</v>
      </c>
      <c r="K13" s="272">
        <v>0</v>
      </c>
      <c r="L13" s="274">
        <v>83.494500000000002</v>
      </c>
      <c r="M13" s="273">
        <v>23.2</v>
      </c>
      <c r="N13" s="275">
        <v>0</v>
      </c>
      <c r="O13" s="276">
        <v>1814</v>
      </c>
      <c r="P13" s="261">
        <f t="shared" si="0"/>
        <v>1814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1814</v>
      </c>
      <c r="W13" s="283">
        <f t="shared" si="10"/>
        <v>64060.811379999999</v>
      </c>
      <c r="Y13" s="281">
        <f t="shared" si="11"/>
        <v>15.848949257549201</v>
      </c>
      <c r="Z13" s="278">
        <f t="shared" si="12"/>
        <v>66.35638075150699</v>
      </c>
      <c r="AA13" s="279">
        <f t="shared" si="13"/>
        <v>62.893535394999162</v>
      </c>
      <c r="AE13" s="366" t="str">
        <f t="shared" si="3"/>
        <v>286636</v>
      </c>
      <c r="AF13" s="270"/>
      <c r="AG13" s="374"/>
      <c r="AH13" s="375"/>
      <c r="AI13" s="376">
        <f t="shared" si="4"/>
        <v>286636</v>
      </c>
      <c r="AJ13" s="377">
        <f t="shared" si="5"/>
        <v>286636</v>
      </c>
      <c r="AL13" s="370">
        <f t="shared" si="6"/>
        <v>0</v>
      </c>
      <c r="AM13" s="378">
        <f t="shared" si="6"/>
        <v>1814</v>
      </c>
      <c r="AN13" s="379">
        <f t="shared" si="7"/>
        <v>1814</v>
      </c>
      <c r="AO13" s="380">
        <f t="shared" si="8"/>
        <v>1</v>
      </c>
    </row>
    <row r="14" spans="1:41" x14ac:dyDescent="0.2">
      <c r="A14" s="270">
        <v>107</v>
      </c>
      <c r="B14" s="271">
        <v>0.375</v>
      </c>
      <c r="C14" s="272">
        <v>2013</v>
      </c>
      <c r="D14" s="272">
        <v>9</v>
      </c>
      <c r="E14" s="272">
        <v>12</v>
      </c>
      <c r="F14" s="273">
        <v>288450</v>
      </c>
      <c r="G14" s="272">
        <v>0</v>
      </c>
      <c r="H14" s="273">
        <v>188759</v>
      </c>
      <c r="I14" s="272">
        <v>0</v>
      </c>
      <c r="J14" s="272">
        <v>0</v>
      </c>
      <c r="K14" s="272">
        <v>0</v>
      </c>
      <c r="L14" s="274">
        <v>83.637699999999995</v>
      </c>
      <c r="M14" s="273">
        <v>23.9</v>
      </c>
      <c r="N14" s="275">
        <v>0</v>
      </c>
      <c r="O14" s="276">
        <v>1593</v>
      </c>
      <c r="P14" s="261">
        <f t="shared" si="0"/>
        <v>1593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1593</v>
      </c>
      <c r="W14" s="283">
        <f t="shared" si="10"/>
        <v>56256.269309999996</v>
      </c>
      <c r="Y14" s="281">
        <f t="shared" si="11"/>
        <v>13.997139266578376</v>
      </c>
      <c r="Z14" s="278">
        <f t="shared" si="12"/>
        <v>58.603222681310342</v>
      </c>
      <c r="AA14" s="279">
        <f t="shared" si="13"/>
        <v>55.544980275077826</v>
      </c>
      <c r="AE14" s="366" t="str">
        <f t="shared" si="3"/>
        <v>288450</v>
      </c>
      <c r="AF14" s="270"/>
      <c r="AG14" s="374"/>
      <c r="AH14" s="375"/>
      <c r="AI14" s="376">
        <f t="shared" si="4"/>
        <v>288450</v>
      </c>
      <c r="AJ14" s="377">
        <f t="shared" si="5"/>
        <v>288450</v>
      </c>
      <c r="AL14" s="370">
        <f t="shared" si="6"/>
        <v>0</v>
      </c>
      <c r="AM14" s="378">
        <f t="shared" si="6"/>
        <v>1593</v>
      </c>
      <c r="AN14" s="379">
        <f t="shared" si="7"/>
        <v>1593</v>
      </c>
      <c r="AO14" s="380">
        <f t="shared" si="8"/>
        <v>1</v>
      </c>
    </row>
    <row r="15" spans="1:41" x14ac:dyDescent="0.2">
      <c r="A15" s="270">
        <v>107</v>
      </c>
      <c r="B15" s="271">
        <v>0.375</v>
      </c>
      <c r="C15" s="272">
        <v>2013</v>
      </c>
      <c r="D15" s="272">
        <v>9</v>
      </c>
      <c r="E15" s="272">
        <v>13</v>
      </c>
      <c r="F15" s="273">
        <v>290043</v>
      </c>
      <c r="G15" s="272">
        <v>0</v>
      </c>
      <c r="H15" s="273">
        <v>189000</v>
      </c>
      <c r="I15" s="272">
        <v>0</v>
      </c>
      <c r="J15" s="272">
        <v>0</v>
      </c>
      <c r="K15" s="272">
        <v>0</v>
      </c>
      <c r="L15" s="274">
        <v>83.665300000000002</v>
      </c>
      <c r="M15" s="273">
        <v>23.3</v>
      </c>
      <c r="N15" s="275">
        <v>0</v>
      </c>
      <c r="O15" s="276">
        <v>1928</v>
      </c>
      <c r="P15" s="261">
        <f t="shared" si="0"/>
        <v>1928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1928</v>
      </c>
      <c r="W15" s="283">
        <f t="shared" si="10"/>
        <v>68086.68376</v>
      </c>
      <c r="Y15" s="281">
        <f t="shared" si="11"/>
        <v>16.912987334097995</v>
      </c>
      <c r="Z15" s="278">
        <f t="shared" si="12"/>
        <v>70.811295370401496</v>
      </c>
      <c r="AA15" s="279">
        <f t="shared" si="13"/>
        <v>67.115967768373864</v>
      </c>
      <c r="AE15" s="366" t="str">
        <f t="shared" si="3"/>
        <v>290043</v>
      </c>
      <c r="AF15" s="270"/>
      <c r="AG15" s="374"/>
      <c r="AH15" s="375"/>
      <c r="AI15" s="376">
        <f t="shared" si="4"/>
        <v>290043</v>
      </c>
      <c r="AJ15" s="377">
        <f t="shared" si="5"/>
        <v>290043</v>
      </c>
      <c r="AL15" s="370">
        <f t="shared" si="6"/>
        <v>0</v>
      </c>
      <c r="AM15" s="378">
        <f t="shared" si="6"/>
        <v>1928</v>
      </c>
      <c r="AN15" s="379">
        <f t="shared" si="7"/>
        <v>1928</v>
      </c>
      <c r="AO15" s="380">
        <f t="shared" si="8"/>
        <v>1</v>
      </c>
    </row>
    <row r="16" spans="1:41" x14ac:dyDescent="0.2">
      <c r="A16" s="270">
        <v>107</v>
      </c>
      <c r="B16" s="271">
        <v>0.375</v>
      </c>
      <c r="C16" s="272">
        <v>2013</v>
      </c>
      <c r="D16" s="272">
        <v>9</v>
      </c>
      <c r="E16" s="272">
        <v>14</v>
      </c>
      <c r="F16" s="273">
        <v>291971</v>
      </c>
      <c r="G16" s="272">
        <v>0</v>
      </c>
      <c r="H16" s="273">
        <v>189289</v>
      </c>
      <c r="I16" s="272">
        <v>0</v>
      </c>
      <c r="J16" s="272">
        <v>0</v>
      </c>
      <c r="K16" s="272">
        <v>0</v>
      </c>
      <c r="L16" s="274">
        <v>84.082300000000004</v>
      </c>
      <c r="M16" s="273">
        <v>23.6</v>
      </c>
      <c r="N16" s="275">
        <v>0</v>
      </c>
      <c r="O16" s="276">
        <v>690</v>
      </c>
      <c r="P16" s="261">
        <f t="shared" si="0"/>
        <v>690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690</v>
      </c>
      <c r="W16" s="283">
        <f t="shared" si="10"/>
        <v>24367.122299999999</v>
      </c>
      <c r="Y16" s="281">
        <f t="shared" si="11"/>
        <v>5.9784171294502579</v>
      </c>
      <c r="Z16" s="278">
        <f t="shared" si="12"/>
        <v>25.030436837582339</v>
      </c>
      <c r="AA16" s="279">
        <f t="shared" si="13"/>
        <v>23.724209297852997</v>
      </c>
      <c r="AE16" s="366" t="str">
        <f t="shared" si="3"/>
        <v>291971</v>
      </c>
      <c r="AF16" s="270"/>
      <c r="AG16" s="374"/>
      <c r="AH16" s="375"/>
      <c r="AI16" s="376">
        <f t="shared" si="4"/>
        <v>291971</v>
      </c>
      <c r="AJ16" s="377">
        <f t="shared" si="5"/>
        <v>291971</v>
      </c>
      <c r="AL16" s="370">
        <f t="shared" si="6"/>
        <v>0</v>
      </c>
      <c r="AM16" s="378">
        <f t="shared" si="6"/>
        <v>690</v>
      </c>
      <c r="AN16" s="379">
        <f t="shared" si="7"/>
        <v>690</v>
      </c>
      <c r="AO16" s="380">
        <f t="shared" si="8"/>
        <v>1</v>
      </c>
    </row>
    <row r="17" spans="1:41" x14ac:dyDescent="0.2">
      <c r="A17" s="270">
        <v>107</v>
      </c>
      <c r="B17" s="271">
        <v>0.375</v>
      </c>
      <c r="C17" s="272">
        <v>2013</v>
      </c>
      <c r="D17" s="272">
        <v>9</v>
      </c>
      <c r="E17" s="272">
        <v>15</v>
      </c>
      <c r="F17" s="273">
        <v>292661</v>
      </c>
      <c r="G17" s="272">
        <v>0</v>
      </c>
      <c r="H17" s="273">
        <v>189391</v>
      </c>
      <c r="I17" s="272">
        <v>0</v>
      </c>
      <c r="J17" s="272">
        <v>0</v>
      </c>
      <c r="K17" s="272">
        <v>0</v>
      </c>
      <c r="L17" s="274">
        <v>88.289199999999994</v>
      </c>
      <c r="M17" s="273">
        <v>18.600000000000001</v>
      </c>
      <c r="N17" s="275">
        <v>0</v>
      </c>
      <c r="O17" s="276">
        <v>0</v>
      </c>
      <c r="P17" s="261">
        <f t="shared" si="0"/>
        <v>0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0</v>
      </c>
      <c r="W17" s="283">
        <f t="shared" si="10"/>
        <v>0</v>
      </c>
      <c r="Y17" s="281">
        <f t="shared" si="11"/>
        <v>0</v>
      </c>
      <c r="Z17" s="278">
        <f t="shared" si="12"/>
        <v>0</v>
      </c>
      <c r="AA17" s="279">
        <f t="shared" si="13"/>
        <v>0</v>
      </c>
      <c r="AE17" s="366" t="str">
        <f t="shared" si="3"/>
        <v>292661</v>
      </c>
      <c r="AF17" s="270"/>
      <c r="AG17" s="374"/>
      <c r="AH17" s="375"/>
      <c r="AI17" s="376">
        <f t="shared" si="4"/>
        <v>292661</v>
      </c>
      <c r="AJ17" s="377">
        <f t="shared" si="5"/>
        <v>292661</v>
      </c>
      <c r="AL17" s="370">
        <f t="shared" si="6"/>
        <v>0</v>
      </c>
      <c r="AM17" s="378">
        <f t="shared" si="6"/>
        <v>0</v>
      </c>
      <c r="AN17" s="379">
        <f t="shared" si="7"/>
        <v>0</v>
      </c>
      <c r="AO17" s="380" t="str">
        <f t="shared" si="8"/>
        <v/>
      </c>
    </row>
    <row r="18" spans="1:41" x14ac:dyDescent="0.2">
      <c r="A18" s="270">
        <v>107</v>
      </c>
      <c r="B18" s="271">
        <v>0.375</v>
      </c>
      <c r="C18" s="272">
        <v>2013</v>
      </c>
      <c r="D18" s="272">
        <v>9</v>
      </c>
      <c r="E18" s="272">
        <v>16</v>
      </c>
      <c r="F18" s="273">
        <v>292661</v>
      </c>
      <c r="G18" s="272">
        <v>0</v>
      </c>
      <c r="H18" s="273">
        <v>189391</v>
      </c>
      <c r="I18" s="272">
        <v>0</v>
      </c>
      <c r="J18" s="272">
        <v>0</v>
      </c>
      <c r="K18" s="272">
        <v>0</v>
      </c>
      <c r="L18" s="274">
        <v>89.556299999999993</v>
      </c>
      <c r="M18" s="273">
        <v>15.5</v>
      </c>
      <c r="N18" s="275">
        <v>0</v>
      </c>
      <c r="O18" s="276">
        <v>275</v>
      </c>
      <c r="P18" s="261">
        <f t="shared" si="0"/>
        <v>275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275</v>
      </c>
      <c r="W18" s="283">
        <f t="shared" si="10"/>
        <v>9711.5342500000006</v>
      </c>
      <c r="Y18" s="281">
        <f t="shared" si="11"/>
        <v>2.4257978195720011</v>
      </c>
      <c r="Z18" s="278">
        <f t="shared" si="12"/>
        <v>10.156330310984057</v>
      </c>
      <c r="AA18" s="279">
        <f t="shared" si="13"/>
        <v>9.626316454618749</v>
      </c>
      <c r="AE18" s="366" t="str">
        <f t="shared" si="3"/>
        <v>292661</v>
      </c>
      <c r="AF18" s="270"/>
      <c r="AG18" s="374"/>
      <c r="AH18" s="375"/>
      <c r="AI18" s="376">
        <f t="shared" si="4"/>
        <v>292661</v>
      </c>
      <c r="AJ18" s="377">
        <f t="shared" si="5"/>
        <v>292661</v>
      </c>
      <c r="AL18" s="370">
        <f t="shared" si="6"/>
        <v>0</v>
      </c>
      <c r="AM18" s="378">
        <f t="shared" si="6"/>
        <v>275</v>
      </c>
      <c r="AN18" s="379">
        <f t="shared" si="7"/>
        <v>275</v>
      </c>
      <c r="AO18" s="380">
        <f t="shared" si="8"/>
        <v>1</v>
      </c>
    </row>
    <row r="19" spans="1:41" x14ac:dyDescent="0.2">
      <c r="A19" s="270">
        <v>107</v>
      </c>
      <c r="B19" s="271">
        <v>0.375</v>
      </c>
      <c r="C19" s="272">
        <v>2013</v>
      </c>
      <c r="D19" s="272">
        <v>9</v>
      </c>
      <c r="E19" s="272">
        <v>17</v>
      </c>
      <c r="F19" s="273">
        <v>292936</v>
      </c>
      <c r="G19" s="272">
        <v>0</v>
      </c>
      <c r="H19" s="273">
        <v>189433</v>
      </c>
      <c r="I19" s="272">
        <v>0</v>
      </c>
      <c r="J19" s="272">
        <v>0</v>
      </c>
      <c r="K19" s="272">
        <v>0</v>
      </c>
      <c r="L19" s="274">
        <v>88.303299999999993</v>
      </c>
      <c r="M19" s="273">
        <v>17.3</v>
      </c>
      <c r="N19" s="275">
        <v>0</v>
      </c>
      <c r="O19" s="276">
        <v>877</v>
      </c>
      <c r="P19" s="261">
        <f t="shared" si="0"/>
        <v>877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877</v>
      </c>
      <c r="W19" s="283">
        <f t="shared" si="10"/>
        <v>30970.96559</v>
      </c>
      <c r="Y19" s="281">
        <f t="shared" si="11"/>
        <v>7.7360897736896179</v>
      </c>
      <c r="Z19" s="278">
        <f t="shared" si="12"/>
        <v>32.3894606644837</v>
      </c>
      <c r="AA19" s="279">
        <f t="shared" si="13"/>
        <v>30.699198293456877</v>
      </c>
      <c r="AE19" s="366" t="str">
        <f t="shared" si="3"/>
        <v>292936</v>
      </c>
      <c r="AF19" s="270"/>
      <c r="AG19" s="374"/>
      <c r="AH19" s="375"/>
      <c r="AI19" s="376">
        <f t="shared" si="4"/>
        <v>292936</v>
      </c>
      <c r="AJ19" s="377">
        <f t="shared" si="5"/>
        <v>292936</v>
      </c>
      <c r="AL19" s="370">
        <f t="shared" si="6"/>
        <v>0</v>
      </c>
      <c r="AM19" s="378">
        <f t="shared" si="6"/>
        <v>877</v>
      </c>
      <c r="AN19" s="379">
        <f t="shared" si="7"/>
        <v>877</v>
      </c>
      <c r="AO19" s="380">
        <f t="shared" si="8"/>
        <v>1</v>
      </c>
    </row>
    <row r="20" spans="1:41" x14ac:dyDescent="0.2">
      <c r="A20" s="270">
        <v>107</v>
      </c>
      <c r="B20" s="271">
        <v>0.375</v>
      </c>
      <c r="C20" s="272">
        <v>2013</v>
      </c>
      <c r="D20" s="272">
        <v>9</v>
      </c>
      <c r="E20" s="272">
        <v>18</v>
      </c>
      <c r="F20" s="273">
        <v>293813</v>
      </c>
      <c r="G20" s="272">
        <v>0</v>
      </c>
      <c r="H20" s="273">
        <v>189564</v>
      </c>
      <c r="I20" s="272">
        <v>0</v>
      </c>
      <c r="J20" s="272">
        <v>0</v>
      </c>
      <c r="K20" s="272">
        <v>0</v>
      </c>
      <c r="L20" s="274">
        <v>83.988100000000003</v>
      </c>
      <c r="M20" s="273">
        <v>20.3</v>
      </c>
      <c r="N20" s="275">
        <v>0</v>
      </c>
      <c r="O20" s="276">
        <v>1063</v>
      </c>
      <c r="P20" s="261">
        <f t="shared" si="0"/>
        <v>1063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1063</v>
      </c>
      <c r="W20" s="283">
        <f t="shared" si="10"/>
        <v>37539.494209999997</v>
      </c>
      <c r="Y20" s="281">
        <f t="shared" si="11"/>
        <v>9.3768112080183172</v>
      </c>
      <c r="Z20" s="278">
        <f t="shared" si="12"/>
        <v>39.258833165731097</v>
      </c>
      <c r="AA20" s="279">
        <f t="shared" si="13"/>
        <v>37.210088695489922</v>
      </c>
      <c r="AE20" s="366" t="str">
        <f t="shared" si="3"/>
        <v>293813</v>
      </c>
      <c r="AF20" s="270"/>
      <c r="AG20" s="374"/>
      <c r="AH20" s="375"/>
      <c r="AI20" s="376">
        <f t="shared" si="4"/>
        <v>293813</v>
      </c>
      <c r="AJ20" s="377">
        <f t="shared" si="5"/>
        <v>293813</v>
      </c>
      <c r="AL20" s="370">
        <f t="shared" si="6"/>
        <v>0</v>
      </c>
      <c r="AM20" s="378">
        <f t="shared" si="6"/>
        <v>1063</v>
      </c>
      <c r="AN20" s="379">
        <f t="shared" si="7"/>
        <v>1063</v>
      </c>
      <c r="AO20" s="380">
        <f t="shared" si="8"/>
        <v>1</v>
      </c>
    </row>
    <row r="21" spans="1:41" x14ac:dyDescent="0.2">
      <c r="A21" s="270">
        <v>107</v>
      </c>
      <c r="B21" s="271">
        <v>0.375</v>
      </c>
      <c r="C21" s="272">
        <v>2013</v>
      </c>
      <c r="D21" s="272">
        <v>9</v>
      </c>
      <c r="E21" s="272">
        <v>19</v>
      </c>
      <c r="F21" s="273">
        <v>294876</v>
      </c>
      <c r="G21" s="272">
        <v>0</v>
      </c>
      <c r="H21" s="273">
        <v>189724</v>
      </c>
      <c r="I21" s="272">
        <v>0</v>
      </c>
      <c r="J21" s="272">
        <v>0</v>
      </c>
      <c r="K21" s="272">
        <v>0</v>
      </c>
      <c r="L21" s="274">
        <v>83.887699999999995</v>
      </c>
      <c r="M21" s="273">
        <v>21.1</v>
      </c>
      <c r="N21" s="275">
        <v>0</v>
      </c>
      <c r="O21" s="276">
        <v>1808</v>
      </c>
      <c r="P21" s="261">
        <f t="shared" si="0"/>
        <v>1808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1808</v>
      </c>
      <c r="W21" s="283">
        <f t="shared" si="10"/>
        <v>63848.923360000001</v>
      </c>
      <c r="Y21" s="281">
        <f t="shared" si="11"/>
        <v>15.948518028313377</v>
      </c>
      <c r="Z21" s="278">
        <f t="shared" si="12"/>
        <v>66.77325528094245</v>
      </c>
      <c r="AA21" s="279">
        <f t="shared" si="13"/>
        <v>63.288655090729804</v>
      </c>
      <c r="AE21" s="366" t="str">
        <f t="shared" si="3"/>
        <v>294876</v>
      </c>
      <c r="AF21" s="270"/>
      <c r="AG21" s="374"/>
      <c r="AH21" s="375"/>
      <c r="AI21" s="376">
        <f t="shared" si="4"/>
        <v>294876</v>
      </c>
      <c r="AJ21" s="377">
        <f t="shared" si="5"/>
        <v>294876</v>
      </c>
      <c r="AL21" s="370">
        <f t="shared" si="6"/>
        <v>0</v>
      </c>
      <c r="AM21" s="378">
        <f t="shared" si="6"/>
        <v>1808</v>
      </c>
      <c r="AN21" s="379">
        <f t="shared" si="7"/>
        <v>1808</v>
      </c>
      <c r="AO21" s="380">
        <f t="shared" si="8"/>
        <v>1</v>
      </c>
    </row>
    <row r="22" spans="1:41" x14ac:dyDescent="0.2">
      <c r="A22" s="270">
        <v>107</v>
      </c>
      <c r="B22" s="271">
        <v>0.375</v>
      </c>
      <c r="C22" s="272">
        <v>2013</v>
      </c>
      <c r="D22" s="272">
        <v>9</v>
      </c>
      <c r="E22" s="272">
        <v>20</v>
      </c>
      <c r="F22" s="273">
        <v>296684</v>
      </c>
      <c r="G22" s="272">
        <v>0</v>
      </c>
      <c r="H22" s="273">
        <v>189996</v>
      </c>
      <c r="I22" s="272">
        <v>0</v>
      </c>
      <c r="J22" s="272">
        <v>0</v>
      </c>
      <c r="K22" s="272">
        <v>0</v>
      </c>
      <c r="L22" s="274">
        <v>83.6357</v>
      </c>
      <c r="M22" s="273">
        <v>23.2</v>
      </c>
      <c r="N22" s="275">
        <v>0</v>
      </c>
      <c r="O22" s="276">
        <v>1268</v>
      </c>
      <c r="P22" s="261">
        <f t="shared" si="0"/>
        <v>1268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1268</v>
      </c>
      <c r="W22" s="283">
        <f t="shared" si="10"/>
        <v>44779.001559999997</v>
      </c>
      <c r="Y22" s="281">
        <f t="shared" si="11"/>
        <v>11.185133218971991</v>
      </c>
      <c r="Z22" s="278">
        <f t="shared" si="12"/>
        <v>46.829915761191934</v>
      </c>
      <c r="AA22" s="279">
        <f t="shared" si="13"/>
        <v>44.386070052569352</v>
      </c>
      <c r="AE22" s="366" t="str">
        <f t="shared" si="3"/>
        <v>296684</v>
      </c>
      <c r="AF22" s="270"/>
      <c r="AG22" s="374"/>
      <c r="AH22" s="375"/>
      <c r="AI22" s="376">
        <f t="shared" si="4"/>
        <v>296684</v>
      </c>
      <c r="AJ22" s="377">
        <f t="shared" si="5"/>
        <v>296684</v>
      </c>
      <c r="AL22" s="370">
        <f t="shared" si="6"/>
        <v>0</v>
      </c>
      <c r="AM22" s="378">
        <f t="shared" si="6"/>
        <v>1268</v>
      </c>
      <c r="AN22" s="379">
        <f t="shared" si="7"/>
        <v>1268</v>
      </c>
      <c r="AO22" s="380">
        <f t="shared" si="8"/>
        <v>1</v>
      </c>
    </row>
    <row r="23" spans="1:41" x14ac:dyDescent="0.2">
      <c r="A23" s="270">
        <v>107</v>
      </c>
      <c r="B23" s="271">
        <v>0.375</v>
      </c>
      <c r="C23" s="272">
        <v>2013</v>
      </c>
      <c r="D23" s="272">
        <v>9</v>
      </c>
      <c r="E23" s="272">
        <v>21</v>
      </c>
      <c r="F23" s="273">
        <v>297952</v>
      </c>
      <c r="G23" s="272">
        <v>0</v>
      </c>
      <c r="H23" s="273">
        <v>190187</v>
      </c>
      <c r="I23" s="272">
        <v>0</v>
      </c>
      <c r="J23" s="272">
        <v>0</v>
      </c>
      <c r="K23" s="272">
        <v>0</v>
      </c>
      <c r="L23" s="274">
        <v>84.402799999999999</v>
      </c>
      <c r="M23" s="273">
        <v>20.7</v>
      </c>
      <c r="N23" s="275">
        <v>0</v>
      </c>
      <c r="O23" s="276">
        <v>464</v>
      </c>
      <c r="P23" s="261">
        <f t="shared" si="0"/>
        <v>464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464</v>
      </c>
      <c r="W23" s="283">
        <f t="shared" si="10"/>
        <v>16386.006880000001</v>
      </c>
      <c r="Y23" s="281">
        <f t="shared" si="11"/>
        <v>4.0929825028414859</v>
      </c>
      <c r="Z23" s="278">
        <f t="shared" si="12"/>
        <v>17.136499142896735</v>
      </c>
      <c r="AA23" s="279">
        <f t="shared" si="13"/>
        <v>16.242221217974908</v>
      </c>
      <c r="AE23" s="366" t="str">
        <f t="shared" si="3"/>
        <v>297952</v>
      </c>
      <c r="AF23" s="270"/>
      <c r="AG23" s="374"/>
      <c r="AH23" s="375"/>
      <c r="AI23" s="376">
        <f t="shared" si="4"/>
        <v>297952</v>
      </c>
      <c r="AJ23" s="377">
        <f t="shared" si="5"/>
        <v>297952</v>
      </c>
      <c r="AL23" s="370">
        <f t="shared" si="6"/>
        <v>0</v>
      </c>
      <c r="AM23" s="378">
        <f t="shared" si="6"/>
        <v>464</v>
      </c>
      <c r="AN23" s="379">
        <f t="shared" si="7"/>
        <v>464</v>
      </c>
      <c r="AO23" s="380">
        <f t="shared" si="8"/>
        <v>1</v>
      </c>
    </row>
    <row r="24" spans="1:41" x14ac:dyDescent="0.2">
      <c r="A24" s="270">
        <v>107</v>
      </c>
      <c r="B24" s="271">
        <v>0.375</v>
      </c>
      <c r="C24" s="272">
        <v>2013</v>
      </c>
      <c r="D24" s="272">
        <v>9</v>
      </c>
      <c r="E24" s="272">
        <v>22</v>
      </c>
      <c r="F24" s="273">
        <v>298416</v>
      </c>
      <c r="G24" s="272">
        <v>0</v>
      </c>
      <c r="H24" s="273">
        <v>190256</v>
      </c>
      <c r="I24" s="272">
        <v>0</v>
      </c>
      <c r="J24" s="272">
        <v>0</v>
      </c>
      <c r="K24" s="272">
        <v>0</v>
      </c>
      <c r="L24" s="274">
        <v>88.568700000000007</v>
      </c>
      <c r="M24" s="273">
        <v>20.399999999999999</v>
      </c>
      <c r="N24" s="275">
        <v>0</v>
      </c>
      <c r="O24" s="276">
        <v>323</v>
      </c>
      <c r="P24" s="261">
        <f t="shared" si="0"/>
        <v>323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323</v>
      </c>
      <c r="W24" s="283">
        <f t="shared" si="10"/>
        <v>11406.63841</v>
      </c>
      <c r="Y24" s="281">
        <f t="shared" si="11"/>
        <v>2.8492098026245687</v>
      </c>
      <c r="Z24" s="278">
        <f t="shared" si="12"/>
        <v>11.929071601628547</v>
      </c>
      <c r="AA24" s="279">
        <f t="shared" si="13"/>
        <v>11.306546235788565</v>
      </c>
      <c r="AE24" s="366" t="str">
        <f t="shared" si="3"/>
        <v>298416</v>
      </c>
      <c r="AF24" s="270"/>
      <c r="AG24" s="374"/>
      <c r="AH24" s="375"/>
      <c r="AI24" s="376">
        <f t="shared" si="4"/>
        <v>298416</v>
      </c>
      <c r="AJ24" s="377">
        <f t="shared" si="5"/>
        <v>298416</v>
      </c>
      <c r="AL24" s="370">
        <f t="shared" si="6"/>
        <v>298789</v>
      </c>
      <c r="AM24" s="378">
        <f t="shared" si="6"/>
        <v>323</v>
      </c>
      <c r="AN24" s="379">
        <f t="shared" si="7"/>
        <v>-298466</v>
      </c>
      <c r="AO24" s="380">
        <f t="shared" si="8"/>
        <v>-924.04334365325076</v>
      </c>
    </row>
    <row r="25" spans="1:41" x14ac:dyDescent="0.2">
      <c r="A25" s="270">
        <v>107</v>
      </c>
      <c r="B25" s="271">
        <v>0.375</v>
      </c>
      <c r="C25" s="272">
        <v>2013</v>
      </c>
      <c r="D25" s="272">
        <v>9</v>
      </c>
      <c r="E25" s="272">
        <v>23</v>
      </c>
      <c r="F25" s="273">
        <v>298739</v>
      </c>
      <c r="G25" s="272">
        <v>0</v>
      </c>
      <c r="H25" s="273">
        <v>190304</v>
      </c>
      <c r="I25" s="272">
        <v>0</v>
      </c>
      <c r="J25" s="272">
        <v>0</v>
      </c>
      <c r="K25" s="272">
        <v>0</v>
      </c>
      <c r="L25" s="274">
        <v>86.313199999999995</v>
      </c>
      <c r="M25" s="273">
        <v>20.2</v>
      </c>
      <c r="N25" s="275">
        <v>0</v>
      </c>
      <c r="O25" s="276">
        <v>1785</v>
      </c>
      <c r="P25" s="261">
        <f t="shared" si="0"/>
        <v>1785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1785</v>
      </c>
      <c r="W25" s="283">
        <f t="shared" si="10"/>
        <v>63036.685949999999</v>
      </c>
      <c r="Y25" s="281">
        <f t="shared" si="11"/>
        <v>15.745633119767353</v>
      </c>
      <c r="Z25" s="278">
        <f t="shared" si="12"/>
        <v>65.923816745841961</v>
      </c>
      <c r="AA25" s="279">
        <f t="shared" si="13"/>
        <v>62.4835449872526</v>
      </c>
      <c r="AE25" s="366" t="str">
        <f t="shared" si="3"/>
        <v>298739</v>
      </c>
      <c r="AF25" s="270">
        <v>107</v>
      </c>
      <c r="AG25" s="374">
        <v>23</v>
      </c>
      <c r="AH25" s="375">
        <v>298789</v>
      </c>
      <c r="AI25" s="376">
        <f t="shared" si="4"/>
        <v>298739</v>
      </c>
      <c r="AJ25" s="377">
        <f t="shared" si="5"/>
        <v>-50</v>
      </c>
      <c r="AL25" s="370">
        <f t="shared" si="6"/>
        <v>-298789</v>
      </c>
      <c r="AM25" s="378">
        <f t="shared" si="6"/>
        <v>1785</v>
      </c>
      <c r="AN25" s="379">
        <f t="shared" si="7"/>
        <v>300574</v>
      </c>
      <c r="AO25" s="380">
        <f t="shared" si="8"/>
        <v>168.38879551820727</v>
      </c>
    </row>
    <row r="26" spans="1:41" x14ac:dyDescent="0.2">
      <c r="A26" s="270">
        <v>107</v>
      </c>
      <c r="B26" s="271">
        <v>0.375</v>
      </c>
      <c r="C26" s="272">
        <v>2013</v>
      </c>
      <c r="D26" s="272">
        <v>9</v>
      </c>
      <c r="E26" s="272">
        <v>24</v>
      </c>
      <c r="F26" s="273">
        <v>300524</v>
      </c>
      <c r="G26" s="272">
        <v>0</v>
      </c>
      <c r="H26" s="273">
        <v>190573</v>
      </c>
      <c r="I26" s="272">
        <v>0</v>
      </c>
      <c r="J26" s="272">
        <v>0</v>
      </c>
      <c r="K26" s="272">
        <v>0</v>
      </c>
      <c r="L26" s="274">
        <v>83.651600000000002</v>
      </c>
      <c r="M26" s="273">
        <v>23.1</v>
      </c>
      <c r="N26" s="275">
        <v>0</v>
      </c>
      <c r="O26" s="276">
        <v>1782</v>
      </c>
      <c r="P26" s="261">
        <f t="shared" si="0"/>
        <v>1782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1782</v>
      </c>
      <c r="W26" s="283">
        <f t="shared" si="10"/>
        <v>62930.74194</v>
      </c>
      <c r="Y26" s="281">
        <f t="shared" si="11"/>
        <v>15.719169870826569</v>
      </c>
      <c r="Z26" s="278">
        <f t="shared" si="12"/>
        <v>65.81302041517668</v>
      </c>
      <c r="AA26" s="279">
        <f t="shared" si="13"/>
        <v>62.378530625929493</v>
      </c>
      <c r="AE26" s="366" t="str">
        <f t="shared" si="3"/>
        <v>300524</v>
      </c>
      <c r="AF26" s="270"/>
      <c r="AG26" s="374"/>
      <c r="AH26" s="375"/>
      <c r="AI26" s="376">
        <f t="shared" si="4"/>
        <v>300524</v>
      </c>
      <c r="AJ26" s="377">
        <f t="shared" si="5"/>
        <v>300524</v>
      </c>
      <c r="AL26" s="370">
        <f t="shared" si="6"/>
        <v>0</v>
      </c>
      <c r="AM26" s="378">
        <f t="shared" si="6"/>
        <v>1782</v>
      </c>
      <c r="AN26" s="379">
        <f t="shared" si="7"/>
        <v>1782</v>
      </c>
      <c r="AO26" s="380">
        <f t="shared" si="8"/>
        <v>1</v>
      </c>
    </row>
    <row r="27" spans="1:41" x14ac:dyDescent="0.2">
      <c r="A27" s="270">
        <v>107</v>
      </c>
      <c r="B27" s="271">
        <v>0.375</v>
      </c>
      <c r="C27" s="272">
        <v>2013</v>
      </c>
      <c r="D27" s="272">
        <v>9</v>
      </c>
      <c r="E27" s="272">
        <v>25</v>
      </c>
      <c r="F27" s="273">
        <v>302306</v>
      </c>
      <c r="G27" s="272">
        <v>0</v>
      </c>
      <c r="H27" s="273">
        <v>190841</v>
      </c>
      <c r="I27" s="272">
        <v>0</v>
      </c>
      <c r="J27" s="272">
        <v>0</v>
      </c>
      <c r="K27" s="272">
        <v>0</v>
      </c>
      <c r="L27" s="274">
        <v>83.562299999999993</v>
      </c>
      <c r="M27" s="273">
        <v>23</v>
      </c>
      <c r="N27" s="275">
        <v>0</v>
      </c>
      <c r="O27" s="276">
        <v>1908</v>
      </c>
      <c r="P27" s="261">
        <f t="shared" si="0"/>
        <v>1908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1908</v>
      </c>
      <c r="W27" s="283">
        <f t="shared" si="10"/>
        <v>67380.390360000005</v>
      </c>
      <c r="Y27" s="281">
        <f t="shared" si="11"/>
        <v>16.830626326339559</v>
      </c>
      <c r="Z27" s="278">
        <f t="shared" si="12"/>
        <v>70.466466303118466</v>
      </c>
      <c r="AA27" s="279">
        <f t="shared" si="13"/>
        <v>66.789133801500256</v>
      </c>
      <c r="AE27" s="366" t="str">
        <f t="shared" si="3"/>
        <v>302306</v>
      </c>
      <c r="AF27" s="270"/>
      <c r="AG27" s="374"/>
      <c r="AH27" s="375"/>
      <c r="AI27" s="376">
        <f t="shared" si="4"/>
        <v>302306</v>
      </c>
      <c r="AJ27" s="377">
        <f t="shared" si="5"/>
        <v>302306</v>
      </c>
      <c r="AL27" s="370">
        <f t="shared" si="6"/>
        <v>0</v>
      </c>
      <c r="AM27" s="378">
        <f t="shared" si="6"/>
        <v>1908</v>
      </c>
      <c r="AN27" s="379">
        <f t="shared" si="7"/>
        <v>1908</v>
      </c>
      <c r="AO27" s="380">
        <f t="shared" si="8"/>
        <v>1</v>
      </c>
    </row>
    <row r="28" spans="1:41" x14ac:dyDescent="0.2">
      <c r="A28" s="270">
        <v>107</v>
      </c>
      <c r="B28" s="271">
        <v>0.375</v>
      </c>
      <c r="C28" s="272">
        <v>2013</v>
      </c>
      <c r="D28" s="272">
        <v>9</v>
      </c>
      <c r="E28" s="272">
        <v>26</v>
      </c>
      <c r="F28" s="273">
        <v>304214</v>
      </c>
      <c r="G28" s="272">
        <v>0</v>
      </c>
      <c r="H28" s="273">
        <v>191128</v>
      </c>
      <c r="I28" s="272">
        <v>0</v>
      </c>
      <c r="J28" s="272">
        <v>0</v>
      </c>
      <c r="K28" s="272">
        <v>0</v>
      </c>
      <c r="L28" s="274">
        <v>83.686000000000007</v>
      </c>
      <c r="M28" s="273">
        <v>23.3</v>
      </c>
      <c r="N28" s="275">
        <v>0</v>
      </c>
      <c r="O28" s="276">
        <v>2026</v>
      </c>
      <c r="P28" s="261">
        <f t="shared" si="0"/>
        <v>2026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2026</v>
      </c>
      <c r="W28" s="283">
        <f t="shared" si="10"/>
        <v>71547.521420000005</v>
      </c>
      <c r="Y28" s="281">
        <f t="shared" si="11"/>
        <v>17.871514118010452</v>
      </c>
      <c r="Z28" s="278">
        <f t="shared" si="12"/>
        <v>74.824455309286165</v>
      </c>
      <c r="AA28" s="279">
        <f t="shared" si="13"/>
        <v>70.919698680209393</v>
      </c>
      <c r="AE28" s="366" t="str">
        <f t="shared" si="3"/>
        <v>304214</v>
      </c>
      <c r="AF28" s="270"/>
      <c r="AG28" s="374"/>
      <c r="AH28" s="375"/>
      <c r="AI28" s="376">
        <f t="shared" si="4"/>
        <v>304214</v>
      </c>
      <c r="AJ28" s="377">
        <f t="shared" si="5"/>
        <v>304214</v>
      </c>
      <c r="AL28" s="370">
        <f t="shared" si="6"/>
        <v>0</v>
      </c>
      <c r="AM28" s="378">
        <f t="shared" si="6"/>
        <v>2026</v>
      </c>
      <c r="AN28" s="379">
        <f t="shared" si="7"/>
        <v>2026</v>
      </c>
      <c r="AO28" s="380">
        <f t="shared" si="8"/>
        <v>1</v>
      </c>
    </row>
    <row r="29" spans="1:41" x14ac:dyDescent="0.2">
      <c r="A29" s="270">
        <v>107</v>
      </c>
      <c r="B29" s="271">
        <v>0.375</v>
      </c>
      <c r="C29" s="272">
        <v>2013</v>
      </c>
      <c r="D29" s="272">
        <v>9</v>
      </c>
      <c r="E29" s="272">
        <v>27</v>
      </c>
      <c r="F29" s="273">
        <v>306240</v>
      </c>
      <c r="G29" s="272">
        <v>0</v>
      </c>
      <c r="H29" s="273">
        <v>191433</v>
      </c>
      <c r="I29" s="272">
        <v>0</v>
      </c>
      <c r="J29" s="272">
        <v>0</v>
      </c>
      <c r="K29" s="272">
        <v>0</v>
      </c>
      <c r="L29" s="274">
        <v>83.719700000000003</v>
      </c>
      <c r="M29" s="273">
        <v>23.1</v>
      </c>
      <c r="N29" s="275">
        <v>0</v>
      </c>
      <c r="O29" s="276">
        <v>1693</v>
      </c>
      <c r="P29" s="261">
        <f t="shared" si="0"/>
        <v>1693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1693</v>
      </c>
      <c r="W29" s="283">
        <f t="shared" si="10"/>
        <v>59787.73631</v>
      </c>
      <c r="Y29" s="281">
        <f t="shared" si="11"/>
        <v>14.934093485583267</v>
      </c>
      <c r="Z29" s="278">
        <f t="shared" si="12"/>
        <v>62.526062605440018</v>
      </c>
      <c r="AA29" s="279">
        <f t="shared" si="13"/>
        <v>59.263104573343782</v>
      </c>
      <c r="AE29" s="366" t="str">
        <f t="shared" si="3"/>
        <v>306240</v>
      </c>
      <c r="AF29" s="270"/>
      <c r="AG29" s="374"/>
      <c r="AH29" s="375"/>
      <c r="AI29" s="376">
        <f t="shared" si="4"/>
        <v>306240</v>
      </c>
      <c r="AJ29" s="377">
        <f t="shared" si="5"/>
        <v>306240</v>
      </c>
      <c r="AL29" s="370">
        <f t="shared" si="6"/>
        <v>0</v>
      </c>
      <c r="AM29" s="378">
        <f t="shared" si="6"/>
        <v>1693</v>
      </c>
      <c r="AN29" s="379">
        <f t="shared" si="7"/>
        <v>1693</v>
      </c>
      <c r="AO29" s="380">
        <f t="shared" si="8"/>
        <v>1</v>
      </c>
    </row>
    <row r="30" spans="1:41" x14ac:dyDescent="0.2">
      <c r="A30" s="270">
        <v>107</v>
      </c>
      <c r="B30" s="271">
        <v>0.375</v>
      </c>
      <c r="C30" s="272">
        <v>2013</v>
      </c>
      <c r="D30" s="272">
        <v>9</v>
      </c>
      <c r="E30" s="272">
        <v>28</v>
      </c>
      <c r="F30" s="273">
        <v>307933</v>
      </c>
      <c r="G30" s="272">
        <v>0</v>
      </c>
      <c r="H30" s="273">
        <v>191686</v>
      </c>
      <c r="I30" s="272">
        <v>0</v>
      </c>
      <c r="J30" s="272">
        <v>0</v>
      </c>
      <c r="K30" s="272">
        <v>0</v>
      </c>
      <c r="L30" s="274">
        <v>84.7136</v>
      </c>
      <c r="M30" s="273">
        <v>23.5</v>
      </c>
      <c r="N30" s="275">
        <v>0</v>
      </c>
      <c r="O30" s="276">
        <v>292</v>
      </c>
      <c r="P30" s="261">
        <f t="shared" si="0"/>
        <v>292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292</v>
      </c>
      <c r="W30" s="283">
        <f t="shared" si="10"/>
        <v>10311.88364</v>
      </c>
      <c r="Y30" s="281">
        <f t="shared" si="11"/>
        <v>2.5757562302364523</v>
      </c>
      <c r="Z30" s="278">
        <f t="shared" si="12"/>
        <v>10.784176184753978</v>
      </c>
      <c r="AA30" s="279">
        <f t="shared" si="13"/>
        <v>10.221397835449725</v>
      </c>
      <c r="AE30" s="366" t="str">
        <f t="shared" si="3"/>
        <v>307933</v>
      </c>
      <c r="AF30" s="270"/>
      <c r="AG30" s="374"/>
      <c r="AH30" s="375"/>
      <c r="AI30" s="376">
        <f t="shared" si="4"/>
        <v>307933</v>
      </c>
      <c r="AJ30" s="377">
        <f t="shared" si="5"/>
        <v>307933</v>
      </c>
      <c r="AL30" s="370">
        <f t="shared" si="6"/>
        <v>0</v>
      </c>
      <c r="AM30" s="378">
        <f t="shared" si="6"/>
        <v>292</v>
      </c>
      <c r="AN30" s="379">
        <f t="shared" si="7"/>
        <v>292</v>
      </c>
      <c r="AO30" s="380">
        <f t="shared" si="8"/>
        <v>1</v>
      </c>
    </row>
    <row r="31" spans="1:41" x14ac:dyDescent="0.2">
      <c r="A31" s="270">
        <v>107</v>
      </c>
      <c r="B31" s="271">
        <v>0.375</v>
      </c>
      <c r="C31" s="272">
        <v>2013</v>
      </c>
      <c r="D31" s="272">
        <v>9</v>
      </c>
      <c r="E31" s="272">
        <v>29</v>
      </c>
      <c r="F31" s="273">
        <v>308225</v>
      </c>
      <c r="G31" s="272">
        <v>0</v>
      </c>
      <c r="H31" s="273">
        <v>191729</v>
      </c>
      <c r="I31" s="272">
        <v>0</v>
      </c>
      <c r="J31" s="272">
        <v>0</v>
      </c>
      <c r="K31" s="272">
        <v>0</v>
      </c>
      <c r="L31" s="274">
        <v>88.827299999999994</v>
      </c>
      <c r="M31" s="273">
        <v>20.8</v>
      </c>
      <c r="N31" s="275">
        <v>0</v>
      </c>
      <c r="O31" s="276">
        <v>237</v>
      </c>
      <c r="P31" s="261">
        <f t="shared" si="0"/>
        <v>237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237</v>
      </c>
      <c r="W31" s="283">
        <f t="shared" si="10"/>
        <v>8369.5767899999992</v>
      </c>
      <c r="Y31" s="281">
        <f t="shared" si="11"/>
        <v>2.0905966663220519</v>
      </c>
      <c r="Z31" s="278">
        <f t="shared" si="12"/>
        <v>8.7529101225571662</v>
      </c>
      <c r="AA31" s="279">
        <f t="shared" si="13"/>
        <v>8.2961345445259749</v>
      </c>
      <c r="AE31" s="366" t="str">
        <f t="shared" si="3"/>
        <v>308225</v>
      </c>
      <c r="AF31" s="270"/>
      <c r="AG31" s="374"/>
      <c r="AH31" s="375"/>
      <c r="AI31" s="376">
        <f t="shared" si="4"/>
        <v>308225</v>
      </c>
      <c r="AJ31" s="377">
        <f t="shared" si="5"/>
        <v>308225</v>
      </c>
      <c r="AL31" s="370">
        <f t="shared" si="6"/>
        <v>0</v>
      </c>
      <c r="AM31" s="378">
        <f t="shared" si="6"/>
        <v>237</v>
      </c>
      <c r="AN31" s="379">
        <f t="shared" si="7"/>
        <v>237</v>
      </c>
      <c r="AO31" s="380">
        <f t="shared" si="8"/>
        <v>1</v>
      </c>
    </row>
    <row r="32" spans="1:41" x14ac:dyDescent="0.2">
      <c r="A32" s="270">
        <v>107</v>
      </c>
      <c r="B32" s="271">
        <v>0.375</v>
      </c>
      <c r="C32" s="272">
        <v>2013</v>
      </c>
      <c r="D32" s="272">
        <v>9</v>
      </c>
      <c r="E32" s="272">
        <v>30</v>
      </c>
      <c r="F32" s="273">
        <v>308462</v>
      </c>
      <c r="G32" s="272">
        <v>0</v>
      </c>
      <c r="H32" s="273">
        <v>191764</v>
      </c>
      <c r="I32" s="272">
        <v>0</v>
      </c>
      <c r="J32" s="272">
        <v>0</v>
      </c>
      <c r="K32" s="272">
        <v>0</v>
      </c>
      <c r="L32" s="274">
        <v>87.201700000000002</v>
      </c>
      <c r="M32" s="273">
        <v>22.5</v>
      </c>
      <c r="N32" s="275">
        <v>0</v>
      </c>
      <c r="O32" s="276">
        <v>1540</v>
      </c>
      <c r="P32" s="261">
        <f t="shared" si="0"/>
        <v>1540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1540</v>
      </c>
      <c r="W32" s="283">
        <f t="shared" si="10"/>
        <v>54384.591800000002</v>
      </c>
      <c r="Y32" s="281">
        <f t="shared" si="11"/>
        <v>13.584467789603208</v>
      </c>
      <c r="Z32" s="278">
        <f t="shared" si="12"/>
        <v>56.875449741510714</v>
      </c>
      <c r="AA32" s="279">
        <f t="shared" si="13"/>
        <v>53.90737214586499</v>
      </c>
      <c r="AE32" s="366" t="str">
        <f t="shared" si="3"/>
        <v>308462</v>
      </c>
      <c r="AF32" s="270"/>
      <c r="AG32" s="374"/>
      <c r="AH32" s="375"/>
      <c r="AI32" s="376">
        <f t="shared" si="4"/>
        <v>308462</v>
      </c>
      <c r="AJ32" s="377">
        <f t="shared" si="5"/>
        <v>308462</v>
      </c>
      <c r="AL32" s="370">
        <f t="shared" si="6"/>
        <v>0</v>
      </c>
      <c r="AM32" s="378">
        <f t="shared" si="6"/>
        <v>1540</v>
      </c>
      <c r="AN32" s="379">
        <f t="shared" si="7"/>
        <v>1540</v>
      </c>
      <c r="AO32" s="380">
        <f t="shared" si="8"/>
        <v>1</v>
      </c>
    </row>
    <row r="33" spans="1:41" ht="13.5" thickBot="1" x14ac:dyDescent="0.25">
      <c r="A33" s="270">
        <v>107</v>
      </c>
      <c r="B33" s="271">
        <v>0.375</v>
      </c>
      <c r="C33" s="272">
        <v>2013</v>
      </c>
      <c r="D33" s="272">
        <v>10</v>
      </c>
      <c r="E33" s="272">
        <v>1</v>
      </c>
      <c r="F33" s="273">
        <v>310002</v>
      </c>
      <c r="G33" s="272">
        <v>0</v>
      </c>
      <c r="H33" s="273">
        <v>191995</v>
      </c>
      <c r="I33" s="272">
        <v>0</v>
      </c>
      <c r="J33" s="272">
        <v>0</v>
      </c>
      <c r="K33" s="272">
        <v>0</v>
      </c>
      <c r="L33" s="274">
        <v>84.001000000000005</v>
      </c>
      <c r="M33" s="273">
        <v>23.7</v>
      </c>
      <c r="N33" s="275">
        <v>0</v>
      </c>
      <c r="O33" s="276">
        <v>0</v>
      </c>
      <c r="P33" s="261">
        <f t="shared" si="0"/>
        <v>-310002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310002</v>
      </c>
      <c r="AF33" s="270"/>
      <c r="AG33" s="374"/>
      <c r="AH33" s="375"/>
      <c r="AI33" s="376">
        <f t="shared" si="4"/>
        <v>310002</v>
      </c>
      <c r="AJ33" s="377">
        <f t="shared" si="5"/>
        <v>310002</v>
      </c>
      <c r="AL33" s="370">
        <f t="shared" si="6"/>
        <v>0</v>
      </c>
      <c r="AM33" s="381">
        <f t="shared" si="6"/>
        <v>-310002</v>
      </c>
      <c r="AN33" s="379">
        <f t="shared" si="7"/>
        <v>-310002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89.556299999999993</v>
      </c>
      <c r="M36" s="303">
        <f>MAX(M3:M34)</f>
        <v>24.3</v>
      </c>
      <c r="N36" s="301" t="s">
        <v>29</v>
      </c>
      <c r="O36" s="303">
        <f>SUM(O3:O33)</f>
        <v>36675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36675</v>
      </c>
      <c r="W36" s="307">
        <f>SUM(W3:W33)</f>
        <v>1295165.5222500004</v>
      </c>
      <c r="Y36" s="308">
        <f>SUM(Y3:Y33)</f>
        <v>321.90759537545699</v>
      </c>
      <c r="Z36" s="309">
        <f>SUM(Z3:Z33)</f>
        <v>1347.7627203179632</v>
      </c>
      <c r="AA36" s="310">
        <f>SUM(AA3:AA33)</f>
        <v>1277.4289585173481</v>
      </c>
      <c r="AF36" s="389" t="s">
        <v>125</v>
      </c>
      <c r="AG36" s="302">
        <f>COUNT(AG3:AG34)</f>
        <v>1</v>
      </c>
      <c r="AJ36" s="390">
        <f>SUM(AJ3:AJ33)</f>
        <v>8757595</v>
      </c>
      <c r="AK36" s="391" t="s">
        <v>93</v>
      </c>
      <c r="AL36" s="392"/>
      <c r="AM36" s="392"/>
      <c r="AN36" s="390">
        <f>SUM(AN3:AN33)</f>
        <v>-273327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84.981706451612908</v>
      </c>
      <c r="M37" s="311">
        <f>AVERAGE(M3:M34)</f>
        <v>21.770967741935486</v>
      </c>
      <c r="N37" s="301" t="s">
        <v>89</v>
      </c>
      <c r="O37" s="312">
        <f>O36*35.31467</f>
        <v>1295165.5222499999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30</v>
      </c>
      <c r="AN37" s="395">
        <f>IFERROR(AN36/SUM(AM3:AM33),"")</f>
        <v>1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83.266099999999994</v>
      </c>
      <c r="M38" s="312">
        <f>MIN(M3:M34)</f>
        <v>15.5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93.479877096774203</v>
      </c>
      <c r="M44" s="319">
        <f>M37*(1+$L$43)</f>
        <v>23.948064516129037</v>
      </c>
    </row>
    <row r="45" spans="1:41" x14ac:dyDescent="0.2">
      <c r="K45" s="318" t="s">
        <v>103</v>
      </c>
      <c r="L45" s="319">
        <f>L37*(1-$L$43)</f>
        <v>76.483535806451613</v>
      </c>
      <c r="M45" s="319">
        <f>M37*(1-$L$43)</f>
        <v>19.593870967741939</v>
      </c>
    </row>
    <row r="47" spans="1:41" x14ac:dyDescent="0.2">
      <c r="A47" s="301" t="s">
        <v>104</v>
      </c>
      <c r="B47" s="320" t="s">
        <v>105</v>
      </c>
    </row>
    <row r="48" spans="1:41" x14ac:dyDescent="0.2">
      <c r="A48" s="301" t="s">
        <v>106</v>
      </c>
      <c r="B48" s="321">
        <v>40583</v>
      </c>
    </row>
  </sheetData>
  <phoneticPr fontId="0" type="noConversion"/>
  <conditionalFormatting sqref="L3:L34">
    <cfRule type="cellIs" dxfId="671" priority="47" stopIfTrue="1" operator="lessThan">
      <formula>$L$45</formula>
    </cfRule>
    <cfRule type="cellIs" dxfId="670" priority="48" stopIfTrue="1" operator="greaterThan">
      <formula>$L$44</formula>
    </cfRule>
  </conditionalFormatting>
  <conditionalFormatting sqref="M3:M34">
    <cfRule type="cellIs" dxfId="669" priority="45" stopIfTrue="1" operator="lessThan">
      <formula>$M$45</formula>
    </cfRule>
    <cfRule type="cellIs" dxfId="668" priority="46" stopIfTrue="1" operator="greaterThan">
      <formula>$M$44</formula>
    </cfRule>
  </conditionalFormatting>
  <conditionalFormatting sqref="O3:O34">
    <cfRule type="cellIs" dxfId="667" priority="44" stopIfTrue="1" operator="lessThan">
      <formula>0</formula>
    </cfRule>
  </conditionalFormatting>
  <conditionalFormatting sqref="O3:O33">
    <cfRule type="cellIs" dxfId="666" priority="43" stopIfTrue="1" operator="lessThan">
      <formula>0</formula>
    </cfRule>
  </conditionalFormatting>
  <conditionalFormatting sqref="O3">
    <cfRule type="cellIs" dxfId="665" priority="42" stopIfTrue="1" operator="notEqual">
      <formula>$P$3</formula>
    </cfRule>
  </conditionalFormatting>
  <conditionalFormatting sqref="O4">
    <cfRule type="cellIs" dxfId="664" priority="41" stopIfTrue="1" operator="notEqual">
      <formula>P$4</formula>
    </cfRule>
  </conditionalFormatting>
  <conditionalFormatting sqref="O5">
    <cfRule type="cellIs" dxfId="663" priority="40" stopIfTrue="1" operator="notEqual">
      <formula>$P$5</formula>
    </cfRule>
  </conditionalFormatting>
  <conditionalFormatting sqref="O6">
    <cfRule type="cellIs" dxfId="662" priority="39" stopIfTrue="1" operator="notEqual">
      <formula>$P$6</formula>
    </cfRule>
  </conditionalFormatting>
  <conditionalFormatting sqref="O7">
    <cfRule type="cellIs" dxfId="661" priority="38" stopIfTrue="1" operator="notEqual">
      <formula>$P$7</formula>
    </cfRule>
  </conditionalFormatting>
  <conditionalFormatting sqref="O8">
    <cfRule type="cellIs" dxfId="660" priority="37" stopIfTrue="1" operator="notEqual">
      <formula>$P$8</formula>
    </cfRule>
  </conditionalFormatting>
  <conditionalFormatting sqref="O9">
    <cfRule type="cellIs" dxfId="659" priority="36" stopIfTrue="1" operator="notEqual">
      <formula>$P$9</formula>
    </cfRule>
  </conditionalFormatting>
  <conditionalFormatting sqref="O10">
    <cfRule type="cellIs" dxfId="658" priority="34" stopIfTrue="1" operator="notEqual">
      <formula>$P$10</formula>
    </cfRule>
    <cfRule type="cellIs" dxfId="657" priority="35" stopIfTrue="1" operator="greaterThan">
      <formula>$P$10</formula>
    </cfRule>
  </conditionalFormatting>
  <conditionalFormatting sqref="O11">
    <cfRule type="cellIs" dxfId="656" priority="32" stopIfTrue="1" operator="notEqual">
      <formula>$P$11</formula>
    </cfRule>
    <cfRule type="cellIs" dxfId="655" priority="33" stopIfTrue="1" operator="greaterThan">
      <formula>$P$11</formula>
    </cfRule>
  </conditionalFormatting>
  <conditionalFormatting sqref="O12">
    <cfRule type="cellIs" dxfId="654" priority="31" stopIfTrue="1" operator="notEqual">
      <formula>$P$12</formula>
    </cfRule>
  </conditionalFormatting>
  <conditionalFormatting sqref="O14">
    <cfRule type="cellIs" dxfId="653" priority="30" stopIfTrue="1" operator="notEqual">
      <formula>$P$14</formula>
    </cfRule>
  </conditionalFormatting>
  <conditionalFormatting sqref="O15">
    <cfRule type="cellIs" dxfId="652" priority="29" stopIfTrue="1" operator="notEqual">
      <formula>$P$15</formula>
    </cfRule>
  </conditionalFormatting>
  <conditionalFormatting sqref="O16">
    <cfRule type="cellIs" dxfId="651" priority="28" stopIfTrue="1" operator="notEqual">
      <formula>$P$16</formula>
    </cfRule>
  </conditionalFormatting>
  <conditionalFormatting sqref="O17">
    <cfRule type="cellIs" dxfId="650" priority="27" stopIfTrue="1" operator="notEqual">
      <formula>$P$17</formula>
    </cfRule>
  </conditionalFormatting>
  <conditionalFormatting sqref="O18">
    <cfRule type="cellIs" dxfId="649" priority="26" stopIfTrue="1" operator="notEqual">
      <formula>$P$18</formula>
    </cfRule>
  </conditionalFormatting>
  <conditionalFormatting sqref="O19">
    <cfRule type="cellIs" dxfId="648" priority="24" stopIfTrue="1" operator="notEqual">
      <formula>$P$19</formula>
    </cfRule>
    <cfRule type="cellIs" dxfId="647" priority="25" stopIfTrue="1" operator="greaterThan">
      <formula>$P$19</formula>
    </cfRule>
  </conditionalFormatting>
  <conditionalFormatting sqref="O20">
    <cfRule type="cellIs" dxfId="646" priority="22" stopIfTrue="1" operator="notEqual">
      <formula>$P$20</formula>
    </cfRule>
    <cfRule type="cellIs" dxfId="645" priority="23" stopIfTrue="1" operator="greaterThan">
      <formula>$P$20</formula>
    </cfRule>
  </conditionalFormatting>
  <conditionalFormatting sqref="O21">
    <cfRule type="cellIs" dxfId="644" priority="21" stopIfTrue="1" operator="notEqual">
      <formula>$P$21</formula>
    </cfRule>
  </conditionalFormatting>
  <conditionalFormatting sqref="O22">
    <cfRule type="cellIs" dxfId="643" priority="20" stopIfTrue="1" operator="notEqual">
      <formula>$P$22</formula>
    </cfRule>
  </conditionalFormatting>
  <conditionalFormatting sqref="O23">
    <cfRule type="cellIs" dxfId="642" priority="19" stopIfTrue="1" operator="notEqual">
      <formula>$P$23</formula>
    </cfRule>
  </conditionalFormatting>
  <conditionalFormatting sqref="O24">
    <cfRule type="cellIs" dxfId="641" priority="17" stopIfTrue="1" operator="notEqual">
      <formula>$P$24</formula>
    </cfRule>
    <cfRule type="cellIs" dxfId="640" priority="18" stopIfTrue="1" operator="greaterThan">
      <formula>$P$24</formula>
    </cfRule>
  </conditionalFormatting>
  <conditionalFormatting sqref="O25">
    <cfRule type="cellIs" dxfId="639" priority="15" stopIfTrue="1" operator="notEqual">
      <formula>$P$25</formula>
    </cfRule>
    <cfRule type="cellIs" dxfId="638" priority="16" stopIfTrue="1" operator="greaterThan">
      <formula>$P$25</formula>
    </cfRule>
  </conditionalFormatting>
  <conditionalFormatting sqref="O26">
    <cfRule type="cellIs" dxfId="637" priority="14" stopIfTrue="1" operator="notEqual">
      <formula>$P$26</formula>
    </cfRule>
  </conditionalFormatting>
  <conditionalFormatting sqref="O27">
    <cfRule type="cellIs" dxfId="636" priority="13" stopIfTrue="1" operator="notEqual">
      <formula>$P$27</formula>
    </cfRule>
  </conditionalFormatting>
  <conditionalFormatting sqref="O28">
    <cfRule type="cellIs" dxfId="635" priority="12" stopIfTrue="1" operator="notEqual">
      <formula>$P$28</formula>
    </cfRule>
  </conditionalFormatting>
  <conditionalFormatting sqref="O29">
    <cfRule type="cellIs" dxfId="634" priority="11" stopIfTrue="1" operator="notEqual">
      <formula>$P$29</formula>
    </cfRule>
  </conditionalFormatting>
  <conditionalFormatting sqref="O30">
    <cfRule type="cellIs" dxfId="633" priority="10" stopIfTrue="1" operator="notEqual">
      <formula>$P$30</formula>
    </cfRule>
  </conditionalFormatting>
  <conditionalFormatting sqref="O31">
    <cfRule type="cellIs" dxfId="632" priority="8" stopIfTrue="1" operator="notEqual">
      <formula>$P$31</formula>
    </cfRule>
    <cfRule type="cellIs" dxfId="631" priority="9" stopIfTrue="1" operator="greaterThan">
      <formula>$P$31</formula>
    </cfRule>
  </conditionalFormatting>
  <conditionalFormatting sqref="O32">
    <cfRule type="cellIs" dxfId="630" priority="6" stopIfTrue="1" operator="notEqual">
      <formula>$P$32</formula>
    </cfRule>
    <cfRule type="cellIs" dxfId="629" priority="7" stopIfTrue="1" operator="greaterThan">
      <formula>$P$32</formula>
    </cfRule>
  </conditionalFormatting>
  <conditionalFormatting sqref="O33">
    <cfRule type="cellIs" dxfId="628" priority="5" stopIfTrue="1" operator="notEqual">
      <formula>$P$33</formula>
    </cfRule>
  </conditionalFormatting>
  <conditionalFormatting sqref="O13">
    <cfRule type="cellIs" dxfId="627" priority="4" stopIfTrue="1" operator="notEqual">
      <formula>$P$13</formula>
    </cfRule>
  </conditionalFormatting>
  <conditionalFormatting sqref="AG3:AG34">
    <cfRule type="cellIs" dxfId="626" priority="3" stopIfTrue="1" operator="notEqual">
      <formula>E3</formula>
    </cfRule>
  </conditionalFormatting>
  <conditionalFormatting sqref="AH3:AH34">
    <cfRule type="cellIs" dxfId="625" priority="2" stopIfTrue="1" operator="notBetween">
      <formula>AI3+$AG$40</formula>
      <formula>AI3-$AG$40</formula>
    </cfRule>
  </conditionalFormatting>
  <conditionalFormatting sqref="AL3:AL33">
    <cfRule type="cellIs" dxfId="62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2" sqref="F32"/>
    </sheetView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105</v>
      </c>
      <c r="B3" s="255">
        <v>0.375</v>
      </c>
      <c r="C3" s="256">
        <v>2013</v>
      </c>
      <c r="D3" s="256">
        <v>9</v>
      </c>
      <c r="E3" s="256">
        <v>1</v>
      </c>
      <c r="F3" s="257">
        <v>243590</v>
      </c>
      <c r="G3" s="256">
        <v>0</v>
      </c>
      <c r="H3" s="257">
        <v>763888</v>
      </c>
      <c r="I3" s="256">
        <v>0</v>
      </c>
      <c r="J3" s="256">
        <v>0</v>
      </c>
      <c r="K3" s="256">
        <v>0</v>
      </c>
      <c r="L3" s="258">
        <v>326.7414</v>
      </c>
      <c r="M3" s="257">
        <v>20.5</v>
      </c>
      <c r="N3" s="259">
        <v>0</v>
      </c>
      <c r="O3" s="260">
        <v>9092</v>
      </c>
      <c r="P3" s="261">
        <f>F4-F3</f>
        <v>9092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9092</v>
      </c>
      <c r="W3" s="266">
        <f>V3*35.31467</f>
        <v>321080.97963999998</v>
      </c>
      <c r="X3" s="265"/>
      <c r="Y3" s="267">
        <f>V3*R3/1000000</f>
        <v>79.204570095081536</v>
      </c>
      <c r="Z3" s="268">
        <f>S3*V3/1000000</f>
        <v>331.61369407408739</v>
      </c>
      <c r="AA3" s="269">
        <f>W3*T3/1000000</f>
        <v>314.30824540926125</v>
      </c>
      <c r="AE3" s="366" t="str">
        <f>RIGHT(F3,6)</f>
        <v>243590</v>
      </c>
      <c r="AF3" s="254">
        <v>105</v>
      </c>
      <c r="AG3" s="259">
        <v>1</v>
      </c>
      <c r="AH3" s="367">
        <v>243593</v>
      </c>
      <c r="AI3" s="368">
        <f>IFERROR(AE3*1,0)</f>
        <v>243590</v>
      </c>
      <c r="AJ3" s="369">
        <f>(AI3-AH3)</f>
        <v>-3</v>
      </c>
      <c r="AL3" s="370">
        <f>AH4-AH3</f>
        <v>-243593</v>
      </c>
      <c r="AM3" s="371">
        <f>AI4-AI3</f>
        <v>9092</v>
      </c>
      <c r="AN3" s="372">
        <f>(AM3-AL3)</f>
        <v>252685</v>
      </c>
      <c r="AO3" s="373">
        <f>IFERROR(AN3/AM3,"")</f>
        <v>27.792014958205016</v>
      </c>
    </row>
    <row r="4" spans="1:41" x14ac:dyDescent="0.2">
      <c r="A4" s="270">
        <v>105</v>
      </c>
      <c r="B4" s="271">
        <v>0.375</v>
      </c>
      <c r="C4" s="272">
        <v>2013</v>
      </c>
      <c r="D4" s="272">
        <v>9</v>
      </c>
      <c r="E4" s="272">
        <v>2</v>
      </c>
      <c r="F4" s="273">
        <v>252682</v>
      </c>
      <c r="G4" s="272">
        <v>0</v>
      </c>
      <c r="H4" s="273">
        <v>764267</v>
      </c>
      <c r="I4" s="272">
        <v>0</v>
      </c>
      <c r="J4" s="272">
        <v>0</v>
      </c>
      <c r="K4" s="272">
        <v>0</v>
      </c>
      <c r="L4" s="274">
        <v>327.68220000000002</v>
      </c>
      <c r="M4" s="273">
        <v>21.1</v>
      </c>
      <c r="N4" s="275">
        <v>0</v>
      </c>
      <c r="O4" s="276">
        <v>6187</v>
      </c>
      <c r="P4" s="261">
        <f t="shared" ref="P4:P33" si="0">F5-F4</f>
        <v>6187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6187</v>
      </c>
      <c r="W4" s="280">
        <f>V4*35.31467</f>
        <v>218491.86329000001</v>
      </c>
      <c r="X4" s="265"/>
      <c r="Y4" s="281">
        <f>V4*R4/1000000</f>
        <v>54.108466321812863</v>
      </c>
      <c r="Z4" s="278">
        <f>S4*V4/1000000</f>
        <v>226.54132679616606</v>
      </c>
      <c r="AA4" s="279">
        <f>W4*T4/1000000</f>
        <v>214.71913919839827</v>
      </c>
      <c r="AE4" s="366" t="str">
        <f t="shared" ref="AE4:AE34" si="3">RIGHT(F4,6)</f>
        <v>252682</v>
      </c>
      <c r="AF4" s="270"/>
      <c r="AG4" s="374"/>
      <c r="AH4" s="375"/>
      <c r="AI4" s="376">
        <f t="shared" ref="AI4:AI34" si="4">IFERROR(AE4*1,0)</f>
        <v>252682</v>
      </c>
      <c r="AJ4" s="377">
        <f t="shared" ref="AJ4:AJ34" si="5">(AI4-AH4)</f>
        <v>252682</v>
      </c>
      <c r="AL4" s="370">
        <f t="shared" ref="AL4:AM33" si="6">AH5-AH4</f>
        <v>0</v>
      </c>
      <c r="AM4" s="378">
        <f t="shared" si="6"/>
        <v>6187</v>
      </c>
      <c r="AN4" s="379">
        <f t="shared" ref="AN4:AN33" si="7">(AM4-AL4)</f>
        <v>6187</v>
      </c>
      <c r="AO4" s="380">
        <f t="shared" ref="AO4:AO33" si="8">IFERROR(AN4/AM4,"")</f>
        <v>1</v>
      </c>
    </row>
    <row r="5" spans="1:41" x14ac:dyDescent="0.2">
      <c r="A5" s="270">
        <v>105</v>
      </c>
      <c r="B5" s="271">
        <v>0.375</v>
      </c>
      <c r="C5" s="272">
        <v>2013</v>
      </c>
      <c r="D5" s="272">
        <v>9</v>
      </c>
      <c r="E5" s="272">
        <v>3</v>
      </c>
      <c r="F5" s="273">
        <v>258869</v>
      </c>
      <c r="G5" s="272">
        <v>0</v>
      </c>
      <c r="H5" s="273">
        <v>764532</v>
      </c>
      <c r="I5" s="272">
        <v>0</v>
      </c>
      <c r="J5" s="272">
        <v>0</v>
      </c>
      <c r="K5" s="272">
        <v>0</v>
      </c>
      <c r="L5" s="274">
        <v>321.60210000000001</v>
      </c>
      <c r="M5" s="273">
        <v>18.3</v>
      </c>
      <c r="N5" s="275">
        <v>0</v>
      </c>
      <c r="O5" s="276">
        <v>7709</v>
      </c>
      <c r="P5" s="261">
        <f t="shared" si="0"/>
        <v>7709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7709</v>
      </c>
      <c r="W5" s="280">
        <f t="shared" ref="W5:W33" si="10">V5*35.31467</f>
        <v>272240.79103000002</v>
      </c>
      <c r="X5" s="265"/>
      <c r="Y5" s="281">
        <f t="shared" ref="Y5:Y33" si="11">V5*R5/1000000</f>
        <v>67.150558162054296</v>
      </c>
      <c r="Z5" s="278">
        <f t="shared" ref="Z5:Z33" si="12">S5*V5/1000000</f>
        <v>281.14595691288901</v>
      </c>
      <c r="AA5" s="279">
        <f t="shared" ref="AA5:AA33" si="13">W5*T5/1000000</f>
        <v>266.47419572924974</v>
      </c>
      <c r="AE5" s="366" t="str">
        <f t="shared" si="3"/>
        <v>258869</v>
      </c>
      <c r="AF5" s="270"/>
      <c r="AG5" s="374"/>
      <c r="AH5" s="375"/>
      <c r="AI5" s="376">
        <f t="shared" si="4"/>
        <v>258869</v>
      </c>
      <c r="AJ5" s="377">
        <f t="shared" si="5"/>
        <v>258869</v>
      </c>
      <c r="AL5" s="370">
        <f t="shared" si="6"/>
        <v>0</v>
      </c>
      <c r="AM5" s="378">
        <f t="shared" si="6"/>
        <v>7709</v>
      </c>
      <c r="AN5" s="379">
        <f t="shared" si="7"/>
        <v>7709</v>
      </c>
      <c r="AO5" s="380">
        <f t="shared" si="8"/>
        <v>1</v>
      </c>
    </row>
    <row r="6" spans="1:41" x14ac:dyDescent="0.2">
      <c r="A6" s="270">
        <v>105</v>
      </c>
      <c r="B6" s="271">
        <v>0.375</v>
      </c>
      <c r="C6" s="272">
        <v>2013</v>
      </c>
      <c r="D6" s="272">
        <v>9</v>
      </c>
      <c r="E6" s="272">
        <v>4</v>
      </c>
      <c r="F6" s="273">
        <v>266578</v>
      </c>
      <c r="G6" s="272">
        <v>0</v>
      </c>
      <c r="H6" s="273">
        <v>764861</v>
      </c>
      <c r="I6" s="272">
        <v>0</v>
      </c>
      <c r="J6" s="272">
        <v>0</v>
      </c>
      <c r="K6" s="272">
        <v>0</v>
      </c>
      <c r="L6" s="274">
        <v>319.18630000000002</v>
      </c>
      <c r="M6" s="273">
        <v>18.7</v>
      </c>
      <c r="N6" s="275">
        <v>0</v>
      </c>
      <c r="O6" s="276">
        <v>8856</v>
      </c>
      <c r="P6" s="261">
        <f t="shared" si="0"/>
        <v>8856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8856</v>
      </c>
      <c r="W6" s="280">
        <f t="shared" si="10"/>
        <v>312746.71752000001</v>
      </c>
      <c r="X6" s="265"/>
      <c r="Y6" s="281">
        <f t="shared" si="11"/>
        <v>77.241176220764729</v>
      </c>
      <c r="Z6" s="278">
        <f t="shared" si="12"/>
        <v>323.39335660109776</v>
      </c>
      <c r="AA6" s="279">
        <f t="shared" si="13"/>
        <v>306.51689090859298</v>
      </c>
      <c r="AE6" s="366" t="str">
        <f t="shared" si="3"/>
        <v>266578</v>
      </c>
      <c r="AF6" s="270"/>
      <c r="AG6" s="374"/>
      <c r="AH6" s="375"/>
      <c r="AI6" s="376">
        <f t="shared" si="4"/>
        <v>266578</v>
      </c>
      <c r="AJ6" s="377">
        <f t="shared" si="5"/>
        <v>266578</v>
      </c>
      <c r="AL6" s="370">
        <f t="shared" si="6"/>
        <v>0</v>
      </c>
      <c r="AM6" s="378">
        <f t="shared" si="6"/>
        <v>8856</v>
      </c>
      <c r="AN6" s="379">
        <f t="shared" si="7"/>
        <v>8856</v>
      </c>
      <c r="AO6" s="380">
        <f t="shared" si="8"/>
        <v>1</v>
      </c>
    </row>
    <row r="7" spans="1:41" x14ac:dyDescent="0.2">
      <c r="A7" s="270">
        <v>105</v>
      </c>
      <c r="B7" s="271">
        <v>0.375</v>
      </c>
      <c r="C7" s="272">
        <v>2013</v>
      </c>
      <c r="D7" s="272">
        <v>9</v>
      </c>
      <c r="E7" s="272">
        <v>5</v>
      </c>
      <c r="F7" s="273">
        <v>275434</v>
      </c>
      <c r="G7" s="272">
        <v>0</v>
      </c>
      <c r="H7" s="273">
        <v>765242</v>
      </c>
      <c r="I7" s="272">
        <v>0</v>
      </c>
      <c r="J7" s="272">
        <v>0</v>
      </c>
      <c r="K7" s="272">
        <v>0</v>
      </c>
      <c r="L7" s="274">
        <v>318.06360000000001</v>
      </c>
      <c r="M7" s="273">
        <v>20.7</v>
      </c>
      <c r="N7" s="275">
        <v>0</v>
      </c>
      <c r="O7" s="276">
        <v>8565</v>
      </c>
      <c r="P7" s="261">
        <f t="shared" si="0"/>
        <v>8565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8565</v>
      </c>
      <c r="W7" s="280">
        <f t="shared" si="10"/>
        <v>302470.14854999998</v>
      </c>
      <c r="X7" s="265"/>
      <c r="Y7" s="281">
        <f t="shared" si="11"/>
        <v>74.902209399069847</v>
      </c>
      <c r="Z7" s="278">
        <f t="shared" si="12"/>
        <v>313.60057031202564</v>
      </c>
      <c r="AA7" s="279">
        <f t="shared" si="13"/>
        <v>297.23514672495725</v>
      </c>
      <c r="AE7" s="366" t="str">
        <f t="shared" si="3"/>
        <v>275434</v>
      </c>
      <c r="AF7" s="270"/>
      <c r="AG7" s="374"/>
      <c r="AH7" s="375"/>
      <c r="AI7" s="376">
        <f t="shared" si="4"/>
        <v>275434</v>
      </c>
      <c r="AJ7" s="377">
        <f t="shared" si="5"/>
        <v>275434</v>
      </c>
      <c r="AL7" s="370">
        <f t="shared" si="6"/>
        <v>0</v>
      </c>
      <c r="AM7" s="378">
        <f t="shared" si="6"/>
        <v>8565</v>
      </c>
      <c r="AN7" s="379">
        <f t="shared" si="7"/>
        <v>8565</v>
      </c>
      <c r="AO7" s="380">
        <f t="shared" si="8"/>
        <v>1</v>
      </c>
    </row>
    <row r="8" spans="1:41" x14ac:dyDescent="0.2">
      <c r="A8" s="270">
        <v>105</v>
      </c>
      <c r="B8" s="271">
        <v>0.375</v>
      </c>
      <c r="C8" s="272">
        <v>2013</v>
      </c>
      <c r="D8" s="272">
        <v>9</v>
      </c>
      <c r="E8" s="272">
        <v>6</v>
      </c>
      <c r="F8" s="273">
        <v>283999</v>
      </c>
      <c r="G8" s="272">
        <v>0</v>
      </c>
      <c r="H8" s="273">
        <v>765610</v>
      </c>
      <c r="I8" s="272">
        <v>0</v>
      </c>
      <c r="J8" s="272">
        <v>0</v>
      </c>
      <c r="K8" s="272">
        <v>0</v>
      </c>
      <c r="L8" s="274">
        <v>317.8202</v>
      </c>
      <c r="M8" s="273">
        <v>20.9</v>
      </c>
      <c r="N8" s="275">
        <v>0</v>
      </c>
      <c r="O8" s="276">
        <v>8284</v>
      </c>
      <c r="P8" s="261">
        <f t="shared" si="0"/>
        <v>8284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8284</v>
      </c>
      <c r="W8" s="280">
        <f t="shared" si="10"/>
        <v>292546.72628</v>
      </c>
      <c r="X8" s="265"/>
      <c r="Y8" s="281">
        <f t="shared" si="11"/>
        <v>72.165250059824956</v>
      </c>
      <c r="Z8" s="278">
        <f t="shared" si="12"/>
        <v>302.14146895047509</v>
      </c>
      <c r="AA8" s="279">
        <f t="shared" si="13"/>
        <v>286.37404506577445</v>
      </c>
      <c r="AE8" s="366" t="str">
        <f t="shared" si="3"/>
        <v>283999</v>
      </c>
      <c r="AF8" s="270"/>
      <c r="AG8" s="374"/>
      <c r="AH8" s="375"/>
      <c r="AI8" s="376">
        <f t="shared" si="4"/>
        <v>283999</v>
      </c>
      <c r="AJ8" s="377">
        <f t="shared" si="5"/>
        <v>283999</v>
      </c>
      <c r="AL8" s="370">
        <f t="shared" si="6"/>
        <v>0</v>
      </c>
      <c r="AM8" s="378">
        <f t="shared" si="6"/>
        <v>8284</v>
      </c>
      <c r="AN8" s="379">
        <f t="shared" si="7"/>
        <v>8284</v>
      </c>
      <c r="AO8" s="380">
        <f t="shared" si="8"/>
        <v>1</v>
      </c>
    </row>
    <row r="9" spans="1:41" x14ac:dyDescent="0.2">
      <c r="A9" s="270">
        <v>105</v>
      </c>
      <c r="B9" s="271">
        <v>0.375</v>
      </c>
      <c r="C9" s="272">
        <v>2013</v>
      </c>
      <c r="D9" s="272">
        <v>9</v>
      </c>
      <c r="E9" s="272">
        <v>7</v>
      </c>
      <c r="F9" s="273">
        <v>292283</v>
      </c>
      <c r="G9" s="272">
        <v>0</v>
      </c>
      <c r="H9" s="273">
        <v>765964</v>
      </c>
      <c r="I9" s="272">
        <v>0</v>
      </c>
      <c r="J9" s="272">
        <v>0</v>
      </c>
      <c r="K9" s="272">
        <v>0</v>
      </c>
      <c r="L9" s="274">
        <v>319.39030000000002</v>
      </c>
      <c r="M9" s="273">
        <v>20.3</v>
      </c>
      <c r="N9" s="275">
        <v>0</v>
      </c>
      <c r="O9" s="276">
        <v>8086</v>
      </c>
      <c r="P9" s="261">
        <f t="shared" si="0"/>
        <v>8086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8086</v>
      </c>
      <c r="W9" s="280">
        <f t="shared" si="10"/>
        <v>285554.42161999998</v>
      </c>
      <c r="X9" s="265"/>
      <c r="Y9" s="281">
        <f t="shared" si="11"/>
        <v>70.500048298945941</v>
      </c>
      <c r="Z9" s="278">
        <f t="shared" si="12"/>
        <v>295.16960221802685</v>
      </c>
      <c r="AA9" s="279">
        <f t="shared" si="13"/>
        <v>279.76600915211452</v>
      </c>
      <c r="AE9" s="366" t="str">
        <f t="shared" si="3"/>
        <v>292283</v>
      </c>
      <c r="AF9" s="270"/>
      <c r="AG9" s="374"/>
      <c r="AH9" s="375"/>
      <c r="AI9" s="376">
        <f t="shared" si="4"/>
        <v>292283</v>
      </c>
      <c r="AJ9" s="377">
        <f t="shared" si="5"/>
        <v>292283</v>
      </c>
      <c r="AL9" s="370">
        <f t="shared" si="6"/>
        <v>0</v>
      </c>
      <c r="AM9" s="378">
        <f t="shared" si="6"/>
        <v>8086</v>
      </c>
      <c r="AN9" s="379">
        <f t="shared" si="7"/>
        <v>8086</v>
      </c>
      <c r="AO9" s="380">
        <f t="shared" si="8"/>
        <v>1</v>
      </c>
    </row>
    <row r="10" spans="1:41" x14ac:dyDescent="0.2">
      <c r="A10" s="270">
        <v>105</v>
      </c>
      <c r="B10" s="271">
        <v>0.375</v>
      </c>
      <c r="C10" s="272">
        <v>2013</v>
      </c>
      <c r="D10" s="272">
        <v>9</v>
      </c>
      <c r="E10" s="272">
        <v>8</v>
      </c>
      <c r="F10" s="273">
        <v>300369</v>
      </c>
      <c r="G10" s="272">
        <v>0</v>
      </c>
      <c r="H10" s="273">
        <v>766300</v>
      </c>
      <c r="I10" s="272">
        <v>0</v>
      </c>
      <c r="J10" s="272">
        <v>0</v>
      </c>
      <c r="K10" s="272">
        <v>0</v>
      </c>
      <c r="L10" s="274">
        <v>327.63909999999998</v>
      </c>
      <c r="M10" s="273">
        <v>20</v>
      </c>
      <c r="N10" s="275">
        <v>0</v>
      </c>
      <c r="O10" s="276">
        <v>8432</v>
      </c>
      <c r="P10" s="261">
        <f t="shared" si="0"/>
        <v>8432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8432</v>
      </c>
      <c r="W10" s="280">
        <f t="shared" si="10"/>
        <v>297773.29743999999</v>
      </c>
      <c r="X10" s="265"/>
      <c r="Y10" s="281">
        <f t="shared" si="11"/>
        <v>73.919058751821382</v>
      </c>
      <c r="Z10" s="278">
        <f t="shared" si="12"/>
        <v>309.48431518212573</v>
      </c>
      <c r="AA10" s="279">
        <f t="shared" si="13"/>
        <v>293.33370070310917</v>
      </c>
      <c r="AE10" s="366" t="str">
        <f t="shared" si="3"/>
        <v>300369</v>
      </c>
      <c r="AF10" s="270"/>
      <c r="AG10" s="374"/>
      <c r="AH10" s="375"/>
      <c r="AI10" s="376">
        <f t="shared" si="4"/>
        <v>300369</v>
      </c>
      <c r="AJ10" s="377">
        <f t="shared" si="5"/>
        <v>300369</v>
      </c>
      <c r="AL10" s="370">
        <f t="shared" si="6"/>
        <v>0</v>
      </c>
      <c r="AM10" s="378">
        <f t="shared" si="6"/>
        <v>8432</v>
      </c>
      <c r="AN10" s="379">
        <f t="shared" si="7"/>
        <v>8432</v>
      </c>
      <c r="AO10" s="380">
        <f t="shared" si="8"/>
        <v>1</v>
      </c>
    </row>
    <row r="11" spans="1:41" x14ac:dyDescent="0.2">
      <c r="A11" s="270">
        <v>105</v>
      </c>
      <c r="B11" s="271">
        <v>0.375</v>
      </c>
      <c r="C11" s="272">
        <v>2013</v>
      </c>
      <c r="D11" s="272">
        <v>9</v>
      </c>
      <c r="E11" s="272">
        <v>9</v>
      </c>
      <c r="F11" s="273">
        <v>308801</v>
      </c>
      <c r="G11" s="272">
        <v>0</v>
      </c>
      <c r="H11" s="273">
        <v>766650</v>
      </c>
      <c r="I11" s="272">
        <v>0</v>
      </c>
      <c r="J11" s="272">
        <v>0</v>
      </c>
      <c r="K11" s="272">
        <v>0</v>
      </c>
      <c r="L11" s="274">
        <v>327.79930000000002</v>
      </c>
      <c r="M11" s="273">
        <v>20</v>
      </c>
      <c r="N11" s="275">
        <v>0</v>
      </c>
      <c r="O11" s="276">
        <v>8256</v>
      </c>
      <c r="P11" s="261">
        <f t="shared" si="0"/>
        <v>0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8256</v>
      </c>
      <c r="W11" s="283">
        <f t="shared" si="10"/>
        <v>291557.91551999998</v>
      </c>
      <c r="Y11" s="281">
        <f t="shared" si="11"/>
        <v>72.106769537202553</v>
      </c>
      <c r="Z11" s="278">
        <f t="shared" si="12"/>
        <v>301.89662269835969</v>
      </c>
      <c r="AA11" s="279">
        <f t="shared" si="13"/>
        <v>286.14197625416415</v>
      </c>
      <c r="AE11" s="366" t="str">
        <f t="shared" si="3"/>
        <v>308801</v>
      </c>
      <c r="AF11" s="270"/>
      <c r="AG11" s="374"/>
      <c r="AH11" s="375"/>
      <c r="AI11" s="376">
        <f t="shared" si="4"/>
        <v>308801</v>
      </c>
      <c r="AJ11" s="377">
        <f t="shared" si="5"/>
        <v>308801</v>
      </c>
      <c r="AL11" s="370">
        <f t="shared" si="6"/>
        <v>0</v>
      </c>
      <c r="AM11" s="378">
        <f t="shared" si="6"/>
        <v>0</v>
      </c>
      <c r="AN11" s="379">
        <f t="shared" si="7"/>
        <v>0</v>
      </c>
      <c r="AO11" s="380" t="str">
        <f t="shared" si="8"/>
        <v/>
      </c>
    </row>
    <row r="12" spans="1:41" x14ac:dyDescent="0.2">
      <c r="A12" s="270">
        <v>105</v>
      </c>
      <c r="B12" s="271">
        <v>0.375</v>
      </c>
      <c r="C12" s="272">
        <v>2013</v>
      </c>
      <c r="D12" s="272">
        <v>9</v>
      </c>
      <c r="E12" s="272">
        <v>10</v>
      </c>
      <c r="F12" s="273">
        <v>308801</v>
      </c>
      <c r="G12" s="272">
        <v>0</v>
      </c>
      <c r="H12" s="273">
        <v>766650</v>
      </c>
      <c r="I12" s="272">
        <v>0</v>
      </c>
      <c r="J12" s="272">
        <v>0</v>
      </c>
      <c r="K12" s="272">
        <v>0</v>
      </c>
      <c r="L12" s="274">
        <v>327.79930000000002</v>
      </c>
      <c r="M12" s="273">
        <v>20</v>
      </c>
      <c r="N12" s="275">
        <v>0</v>
      </c>
      <c r="O12" s="276">
        <v>8256</v>
      </c>
      <c r="P12" s="261">
        <f t="shared" si="0"/>
        <v>0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8256</v>
      </c>
      <c r="W12" s="283">
        <f t="shared" si="10"/>
        <v>291557.91551999998</v>
      </c>
      <c r="Y12" s="281">
        <f t="shared" si="11"/>
        <v>72.214175438052337</v>
      </c>
      <c r="Z12" s="278">
        <f t="shared" si="12"/>
        <v>302.34630972403761</v>
      </c>
      <c r="AA12" s="279">
        <f t="shared" si="13"/>
        <v>286.56819610741474</v>
      </c>
      <c r="AE12" s="366" t="str">
        <f t="shared" si="3"/>
        <v>308801</v>
      </c>
      <c r="AF12" s="270"/>
      <c r="AG12" s="374"/>
      <c r="AH12" s="375"/>
      <c r="AI12" s="376">
        <f t="shared" si="4"/>
        <v>308801</v>
      </c>
      <c r="AJ12" s="377">
        <f t="shared" si="5"/>
        <v>308801</v>
      </c>
      <c r="AL12" s="370">
        <f t="shared" si="6"/>
        <v>0</v>
      </c>
      <c r="AM12" s="378">
        <f t="shared" si="6"/>
        <v>0</v>
      </c>
      <c r="AN12" s="379">
        <f t="shared" si="7"/>
        <v>0</v>
      </c>
      <c r="AO12" s="380" t="str">
        <f t="shared" si="8"/>
        <v/>
      </c>
    </row>
    <row r="13" spans="1:41" x14ac:dyDescent="0.2">
      <c r="A13" s="270">
        <v>105</v>
      </c>
      <c r="B13" s="271">
        <v>0.375</v>
      </c>
      <c r="C13" s="272">
        <v>2013</v>
      </c>
      <c r="D13" s="272">
        <v>9</v>
      </c>
      <c r="E13" s="272">
        <v>11</v>
      </c>
      <c r="F13" s="273">
        <v>308801</v>
      </c>
      <c r="G13" s="272">
        <v>0</v>
      </c>
      <c r="H13" s="273">
        <v>766650</v>
      </c>
      <c r="I13" s="272">
        <v>0</v>
      </c>
      <c r="J13" s="272">
        <v>0</v>
      </c>
      <c r="K13" s="272">
        <v>0</v>
      </c>
      <c r="L13" s="274">
        <v>327.79930000000002</v>
      </c>
      <c r="M13" s="273">
        <v>20</v>
      </c>
      <c r="N13" s="275">
        <v>0</v>
      </c>
      <c r="O13" s="276">
        <v>8256</v>
      </c>
      <c r="P13" s="261">
        <f t="shared" si="0"/>
        <v>0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8256</v>
      </c>
      <c r="W13" s="283">
        <f t="shared" si="10"/>
        <v>291557.91551999998</v>
      </c>
      <c r="Y13" s="281">
        <f t="shared" si="11"/>
        <v>72.132814261480803</v>
      </c>
      <c r="Z13" s="278">
        <f t="shared" si="12"/>
        <v>302.00566674996782</v>
      </c>
      <c r="AA13" s="279">
        <f t="shared" si="13"/>
        <v>286.24532978010643</v>
      </c>
      <c r="AE13" s="366" t="str">
        <f t="shared" si="3"/>
        <v>308801</v>
      </c>
      <c r="AF13" s="270"/>
      <c r="AG13" s="374"/>
      <c r="AH13" s="375"/>
      <c r="AI13" s="376">
        <f t="shared" si="4"/>
        <v>308801</v>
      </c>
      <c r="AJ13" s="377">
        <f t="shared" si="5"/>
        <v>308801</v>
      </c>
      <c r="AL13" s="370">
        <f t="shared" si="6"/>
        <v>0</v>
      </c>
      <c r="AM13" s="378">
        <f t="shared" si="6"/>
        <v>0</v>
      </c>
      <c r="AN13" s="379">
        <f t="shared" si="7"/>
        <v>0</v>
      </c>
      <c r="AO13" s="380" t="str">
        <f t="shared" si="8"/>
        <v/>
      </c>
    </row>
    <row r="14" spans="1:41" x14ac:dyDescent="0.2">
      <c r="A14" s="270">
        <v>105</v>
      </c>
      <c r="B14" s="271">
        <v>0.375</v>
      </c>
      <c r="C14" s="272">
        <v>2013</v>
      </c>
      <c r="D14" s="272">
        <v>9</v>
      </c>
      <c r="E14" s="272">
        <v>12</v>
      </c>
      <c r="F14" s="273">
        <v>308801</v>
      </c>
      <c r="G14" s="272">
        <v>0</v>
      </c>
      <c r="H14" s="273">
        <v>766650</v>
      </c>
      <c r="I14" s="272">
        <v>0</v>
      </c>
      <c r="J14" s="272">
        <v>0</v>
      </c>
      <c r="K14" s="272">
        <v>0</v>
      </c>
      <c r="L14" s="274">
        <v>327.79930000000002</v>
      </c>
      <c r="M14" s="273">
        <v>20</v>
      </c>
      <c r="N14" s="275">
        <v>0</v>
      </c>
      <c r="O14" s="276">
        <v>8256</v>
      </c>
      <c r="P14" s="261">
        <f t="shared" si="0"/>
        <v>33025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8256</v>
      </c>
      <c r="W14" s="283">
        <f t="shared" si="10"/>
        <v>291557.91551999998</v>
      </c>
      <c r="Y14" s="281">
        <f t="shared" si="11"/>
        <v>72.542612545430671</v>
      </c>
      <c r="Z14" s="278">
        <f t="shared" si="12"/>
        <v>303.72141020520911</v>
      </c>
      <c r="AA14" s="279">
        <f t="shared" si="13"/>
        <v>287.87153619023388</v>
      </c>
      <c r="AE14" s="366" t="str">
        <f t="shared" si="3"/>
        <v>308801</v>
      </c>
      <c r="AF14" s="270"/>
      <c r="AG14" s="374"/>
      <c r="AH14" s="375"/>
      <c r="AI14" s="376">
        <f t="shared" si="4"/>
        <v>308801</v>
      </c>
      <c r="AJ14" s="377">
        <f t="shared" si="5"/>
        <v>308801</v>
      </c>
      <c r="AL14" s="370">
        <f t="shared" si="6"/>
        <v>0</v>
      </c>
      <c r="AM14" s="378">
        <f t="shared" si="6"/>
        <v>33025</v>
      </c>
      <c r="AN14" s="379">
        <f t="shared" si="7"/>
        <v>33025</v>
      </c>
      <c r="AO14" s="380">
        <f t="shared" si="8"/>
        <v>1</v>
      </c>
    </row>
    <row r="15" spans="1:41" x14ac:dyDescent="0.2">
      <c r="A15" s="270">
        <v>105</v>
      </c>
      <c r="B15" s="271">
        <v>0.375</v>
      </c>
      <c r="C15" s="272">
        <v>2013</v>
      </c>
      <c r="D15" s="272">
        <v>9</v>
      </c>
      <c r="E15" s="272">
        <v>13</v>
      </c>
      <c r="F15" s="273">
        <v>341826</v>
      </c>
      <c r="G15" s="272">
        <v>0</v>
      </c>
      <c r="H15" s="273">
        <v>768062</v>
      </c>
      <c r="I15" s="272">
        <v>0</v>
      </c>
      <c r="J15" s="272">
        <v>0</v>
      </c>
      <c r="K15" s="272">
        <v>0</v>
      </c>
      <c r="L15" s="274">
        <v>320.22539999999998</v>
      </c>
      <c r="M15" s="273">
        <v>20</v>
      </c>
      <c r="N15" s="275">
        <v>0</v>
      </c>
      <c r="O15" s="276">
        <v>8450</v>
      </c>
      <c r="P15" s="261">
        <f t="shared" si="0"/>
        <v>8450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8450</v>
      </c>
      <c r="W15" s="283">
        <f t="shared" si="10"/>
        <v>298408.96149999998</v>
      </c>
      <c r="Y15" s="281">
        <f t="shared" si="11"/>
        <v>74.125904031705446</v>
      </c>
      <c r="Z15" s="278">
        <f t="shared" si="12"/>
        <v>310.35033499994432</v>
      </c>
      <c r="AA15" s="279">
        <f t="shared" si="13"/>
        <v>294.15452678566345</v>
      </c>
      <c r="AE15" s="366" t="str">
        <f t="shared" si="3"/>
        <v>341826</v>
      </c>
      <c r="AF15" s="270"/>
      <c r="AG15" s="374"/>
      <c r="AH15" s="375"/>
      <c r="AI15" s="376">
        <f t="shared" si="4"/>
        <v>341826</v>
      </c>
      <c r="AJ15" s="377">
        <f t="shared" si="5"/>
        <v>341826</v>
      </c>
      <c r="AL15" s="370">
        <f t="shared" si="6"/>
        <v>0</v>
      </c>
      <c r="AM15" s="378">
        <f t="shared" si="6"/>
        <v>8450</v>
      </c>
      <c r="AN15" s="379">
        <f t="shared" si="7"/>
        <v>8450</v>
      </c>
      <c r="AO15" s="380">
        <f t="shared" si="8"/>
        <v>1</v>
      </c>
    </row>
    <row r="16" spans="1:41" x14ac:dyDescent="0.2">
      <c r="A16" s="270">
        <v>105</v>
      </c>
      <c r="B16" s="271">
        <v>0.375</v>
      </c>
      <c r="C16" s="272">
        <v>2013</v>
      </c>
      <c r="D16" s="272">
        <v>9</v>
      </c>
      <c r="E16" s="272">
        <v>14</v>
      </c>
      <c r="F16" s="273">
        <v>350276</v>
      </c>
      <c r="G16" s="272">
        <v>0</v>
      </c>
      <c r="H16" s="273">
        <v>768419</v>
      </c>
      <c r="I16" s="272">
        <v>0</v>
      </c>
      <c r="J16" s="272">
        <v>0</v>
      </c>
      <c r="K16" s="272">
        <v>0</v>
      </c>
      <c r="L16" s="274">
        <v>321.42079999999999</v>
      </c>
      <c r="M16" s="273">
        <v>19.5</v>
      </c>
      <c r="N16" s="275">
        <v>0</v>
      </c>
      <c r="O16" s="276">
        <v>8459</v>
      </c>
      <c r="P16" s="261">
        <f t="shared" si="0"/>
        <v>8459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8459</v>
      </c>
      <c r="W16" s="283">
        <f t="shared" si="10"/>
        <v>298726.79353000002</v>
      </c>
      <c r="Y16" s="281">
        <f t="shared" si="11"/>
        <v>73.291928257999615</v>
      </c>
      <c r="Z16" s="278">
        <f t="shared" si="12"/>
        <v>306.85864523059274</v>
      </c>
      <c r="AA16" s="279">
        <f t="shared" si="13"/>
        <v>290.84505282686746</v>
      </c>
      <c r="AE16" s="366" t="str">
        <f t="shared" si="3"/>
        <v>350276</v>
      </c>
      <c r="AF16" s="270"/>
      <c r="AG16" s="374"/>
      <c r="AH16" s="375"/>
      <c r="AI16" s="376">
        <f t="shared" si="4"/>
        <v>350276</v>
      </c>
      <c r="AJ16" s="377">
        <f t="shared" si="5"/>
        <v>350276</v>
      </c>
      <c r="AL16" s="370">
        <f t="shared" si="6"/>
        <v>0</v>
      </c>
      <c r="AM16" s="378">
        <f t="shared" si="6"/>
        <v>8459</v>
      </c>
      <c r="AN16" s="379">
        <f t="shared" si="7"/>
        <v>8459</v>
      </c>
      <c r="AO16" s="380">
        <f t="shared" si="8"/>
        <v>1</v>
      </c>
    </row>
    <row r="17" spans="1:41" x14ac:dyDescent="0.2">
      <c r="A17" s="270">
        <v>105</v>
      </c>
      <c r="B17" s="271">
        <v>0.375</v>
      </c>
      <c r="C17" s="272">
        <v>2013</v>
      </c>
      <c r="D17" s="272">
        <v>9</v>
      </c>
      <c r="E17" s="272">
        <v>15</v>
      </c>
      <c r="F17" s="273">
        <v>358735</v>
      </c>
      <c r="G17" s="272">
        <v>0</v>
      </c>
      <c r="H17" s="273">
        <v>768766</v>
      </c>
      <c r="I17" s="272">
        <v>0</v>
      </c>
      <c r="J17" s="272">
        <v>0</v>
      </c>
      <c r="K17" s="272">
        <v>0</v>
      </c>
      <c r="L17" s="274">
        <v>329.28230000000002</v>
      </c>
      <c r="M17" s="273">
        <v>18</v>
      </c>
      <c r="N17" s="275">
        <v>0</v>
      </c>
      <c r="O17" s="276">
        <v>8492</v>
      </c>
      <c r="P17" s="261">
        <f t="shared" si="0"/>
        <v>8492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8492</v>
      </c>
      <c r="W17" s="283">
        <f t="shared" si="10"/>
        <v>299892.17764000001</v>
      </c>
      <c r="Y17" s="281">
        <f t="shared" si="11"/>
        <v>74.908636668383409</v>
      </c>
      <c r="Z17" s="278">
        <f t="shared" si="12"/>
        <v>313.62748000318766</v>
      </c>
      <c r="AA17" s="279">
        <f t="shared" si="13"/>
        <v>297.26065211862698</v>
      </c>
      <c r="AE17" s="366" t="str">
        <f t="shared" si="3"/>
        <v>358735</v>
      </c>
      <c r="AF17" s="270"/>
      <c r="AG17" s="374"/>
      <c r="AH17" s="375"/>
      <c r="AI17" s="376">
        <f t="shared" si="4"/>
        <v>358735</v>
      </c>
      <c r="AJ17" s="377">
        <f t="shared" si="5"/>
        <v>358735</v>
      </c>
      <c r="AL17" s="370">
        <f t="shared" si="6"/>
        <v>0</v>
      </c>
      <c r="AM17" s="378">
        <f t="shared" si="6"/>
        <v>8492</v>
      </c>
      <c r="AN17" s="379">
        <f t="shared" si="7"/>
        <v>8492</v>
      </c>
      <c r="AO17" s="380">
        <f t="shared" si="8"/>
        <v>1</v>
      </c>
    </row>
    <row r="18" spans="1:41" x14ac:dyDescent="0.2">
      <c r="A18" s="270">
        <v>105</v>
      </c>
      <c r="B18" s="271">
        <v>0.375</v>
      </c>
      <c r="C18" s="272">
        <v>2013</v>
      </c>
      <c r="D18" s="272">
        <v>9</v>
      </c>
      <c r="E18" s="272">
        <v>16</v>
      </c>
      <c r="F18" s="273">
        <v>367227</v>
      </c>
      <c r="G18" s="272">
        <v>0</v>
      </c>
      <c r="H18" s="273">
        <v>769112</v>
      </c>
      <c r="I18" s="272">
        <v>0</v>
      </c>
      <c r="J18" s="272">
        <v>0</v>
      </c>
      <c r="K18" s="272">
        <v>0</v>
      </c>
      <c r="L18" s="274">
        <v>331.0926</v>
      </c>
      <c r="M18" s="273">
        <v>18.3</v>
      </c>
      <c r="N18" s="275">
        <v>0</v>
      </c>
      <c r="O18" s="276">
        <v>8582</v>
      </c>
      <c r="P18" s="261">
        <f t="shared" si="0"/>
        <v>8582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8582</v>
      </c>
      <c r="W18" s="283">
        <f t="shared" si="10"/>
        <v>303070.49793999997</v>
      </c>
      <c r="Y18" s="281">
        <f t="shared" si="11"/>
        <v>75.702534136606957</v>
      </c>
      <c r="Z18" s="278">
        <f t="shared" si="12"/>
        <v>316.95136992314605</v>
      </c>
      <c r="AA18" s="279">
        <f t="shared" si="13"/>
        <v>300.41108295832032</v>
      </c>
      <c r="AE18" s="366" t="str">
        <f t="shared" si="3"/>
        <v>367227</v>
      </c>
      <c r="AF18" s="270"/>
      <c r="AG18" s="374"/>
      <c r="AH18" s="375"/>
      <c r="AI18" s="376">
        <f t="shared" si="4"/>
        <v>367227</v>
      </c>
      <c r="AJ18" s="377">
        <f t="shared" si="5"/>
        <v>367227</v>
      </c>
      <c r="AL18" s="370">
        <f t="shared" si="6"/>
        <v>0</v>
      </c>
      <c r="AM18" s="378">
        <f t="shared" si="6"/>
        <v>8582</v>
      </c>
      <c r="AN18" s="379">
        <f t="shared" si="7"/>
        <v>8582</v>
      </c>
      <c r="AO18" s="380">
        <f t="shared" si="8"/>
        <v>1</v>
      </c>
    </row>
    <row r="19" spans="1:41" x14ac:dyDescent="0.2">
      <c r="A19" s="270">
        <v>105</v>
      </c>
      <c r="B19" s="271">
        <v>0.375</v>
      </c>
      <c r="C19" s="272">
        <v>2013</v>
      </c>
      <c r="D19" s="272">
        <v>9</v>
      </c>
      <c r="E19" s="272">
        <v>17</v>
      </c>
      <c r="F19" s="273">
        <v>375809</v>
      </c>
      <c r="G19" s="272">
        <v>0</v>
      </c>
      <c r="H19" s="273">
        <v>769466</v>
      </c>
      <c r="I19" s="272">
        <v>0</v>
      </c>
      <c r="J19" s="272">
        <v>0</v>
      </c>
      <c r="K19" s="272">
        <v>0</v>
      </c>
      <c r="L19" s="274">
        <v>329.5865</v>
      </c>
      <c r="M19" s="273">
        <v>19.5</v>
      </c>
      <c r="N19" s="275">
        <v>0</v>
      </c>
      <c r="O19" s="276">
        <v>8472</v>
      </c>
      <c r="P19" s="261">
        <f t="shared" si="0"/>
        <v>8472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8472</v>
      </c>
      <c r="W19" s="283">
        <f t="shared" si="10"/>
        <v>299185.88423999998</v>
      </c>
      <c r="Y19" s="281">
        <f t="shared" si="11"/>
        <v>74.732215008778155</v>
      </c>
      <c r="Z19" s="278">
        <f t="shared" si="12"/>
        <v>312.88883779875243</v>
      </c>
      <c r="AA19" s="279">
        <f t="shared" si="13"/>
        <v>296.56055637647285</v>
      </c>
      <c r="AE19" s="366" t="str">
        <f t="shared" si="3"/>
        <v>375809</v>
      </c>
      <c r="AF19" s="270"/>
      <c r="AG19" s="374"/>
      <c r="AH19" s="375"/>
      <c r="AI19" s="376">
        <f t="shared" si="4"/>
        <v>375809</v>
      </c>
      <c r="AJ19" s="377">
        <f t="shared" si="5"/>
        <v>375809</v>
      </c>
      <c r="AL19" s="370">
        <f t="shared" si="6"/>
        <v>0</v>
      </c>
      <c r="AM19" s="378">
        <f t="shared" si="6"/>
        <v>8472</v>
      </c>
      <c r="AN19" s="379">
        <f t="shared" si="7"/>
        <v>8472</v>
      </c>
      <c r="AO19" s="380">
        <f t="shared" si="8"/>
        <v>1</v>
      </c>
    </row>
    <row r="20" spans="1:41" x14ac:dyDescent="0.2">
      <c r="A20" s="270">
        <v>105</v>
      </c>
      <c r="B20" s="271">
        <v>0.375</v>
      </c>
      <c r="C20" s="272">
        <v>2013</v>
      </c>
      <c r="D20" s="272">
        <v>9</v>
      </c>
      <c r="E20" s="272">
        <v>18</v>
      </c>
      <c r="F20" s="273">
        <v>384281</v>
      </c>
      <c r="G20" s="272">
        <v>0</v>
      </c>
      <c r="H20" s="273">
        <v>769828</v>
      </c>
      <c r="I20" s="272">
        <v>0</v>
      </c>
      <c r="J20" s="272">
        <v>0</v>
      </c>
      <c r="K20" s="272">
        <v>0</v>
      </c>
      <c r="L20" s="274">
        <v>321.42</v>
      </c>
      <c r="M20" s="273">
        <v>22.1</v>
      </c>
      <c r="N20" s="275">
        <v>0</v>
      </c>
      <c r="O20" s="276">
        <v>8492</v>
      </c>
      <c r="P20" s="261">
        <f t="shared" si="0"/>
        <v>8492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8492</v>
      </c>
      <c r="W20" s="283">
        <f t="shared" si="10"/>
        <v>299892.17764000001</v>
      </c>
      <c r="Y20" s="281">
        <f t="shared" si="11"/>
        <v>74.908636668383409</v>
      </c>
      <c r="Z20" s="278">
        <f t="shared" si="12"/>
        <v>313.62748000318766</v>
      </c>
      <c r="AA20" s="279">
        <f t="shared" si="13"/>
        <v>297.26065211862698</v>
      </c>
      <c r="AE20" s="366" t="str">
        <f t="shared" si="3"/>
        <v>384281</v>
      </c>
      <c r="AF20" s="270"/>
      <c r="AG20" s="374"/>
      <c r="AH20" s="375"/>
      <c r="AI20" s="376">
        <f t="shared" si="4"/>
        <v>384281</v>
      </c>
      <c r="AJ20" s="377">
        <f t="shared" si="5"/>
        <v>384281</v>
      </c>
      <c r="AL20" s="370">
        <f t="shared" si="6"/>
        <v>0</v>
      </c>
      <c r="AM20" s="378">
        <f t="shared" si="6"/>
        <v>8492</v>
      </c>
      <c r="AN20" s="379">
        <f t="shared" si="7"/>
        <v>8492</v>
      </c>
      <c r="AO20" s="380">
        <f t="shared" si="8"/>
        <v>1</v>
      </c>
    </row>
    <row r="21" spans="1:41" x14ac:dyDescent="0.2">
      <c r="A21" s="270">
        <v>105</v>
      </c>
      <c r="B21" s="271">
        <v>0.375</v>
      </c>
      <c r="C21" s="272">
        <v>2013</v>
      </c>
      <c r="D21" s="272">
        <v>9</v>
      </c>
      <c r="E21" s="272">
        <v>19</v>
      </c>
      <c r="F21" s="273">
        <v>392773</v>
      </c>
      <c r="G21" s="272">
        <v>0</v>
      </c>
      <c r="H21" s="273">
        <v>770191</v>
      </c>
      <c r="I21" s="272">
        <v>0</v>
      </c>
      <c r="J21" s="272">
        <v>0</v>
      </c>
      <c r="K21" s="272">
        <v>0</v>
      </c>
      <c r="L21" s="274">
        <v>320.8639</v>
      </c>
      <c r="M21" s="273">
        <v>21.4</v>
      </c>
      <c r="N21" s="275">
        <v>0</v>
      </c>
      <c r="O21" s="276">
        <v>7417</v>
      </c>
      <c r="P21" s="261">
        <f t="shared" si="0"/>
        <v>7417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7417</v>
      </c>
      <c r="W21" s="283">
        <f t="shared" si="10"/>
        <v>261928.90739000001</v>
      </c>
      <c r="Y21" s="281">
        <f t="shared" si="11"/>
        <v>65.425972464601941</v>
      </c>
      <c r="Z21" s="278">
        <f t="shared" si="12"/>
        <v>273.92546151479542</v>
      </c>
      <c r="AA21" s="279">
        <f t="shared" si="13"/>
        <v>259.63050597784456</v>
      </c>
      <c r="AE21" s="366" t="str">
        <f t="shared" si="3"/>
        <v>392773</v>
      </c>
      <c r="AF21" s="270"/>
      <c r="AG21" s="374"/>
      <c r="AH21" s="375"/>
      <c r="AI21" s="376">
        <f t="shared" si="4"/>
        <v>392773</v>
      </c>
      <c r="AJ21" s="377">
        <f t="shared" si="5"/>
        <v>392773</v>
      </c>
      <c r="AL21" s="370">
        <f t="shared" si="6"/>
        <v>0</v>
      </c>
      <c r="AM21" s="378">
        <f t="shared" si="6"/>
        <v>7417</v>
      </c>
      <c r="AN21" s="379">
        <f t="shared" si="7"/>
        <v>7417</v>
      </c>
      <c r="AO21" s="380">
        <f t="shared" si="8"/>
        <v>1</v>
      </c>
    </row>
    <row r="22" spans="1:41" x14ac:dyDescent="0.2">
      <c r="A22" s="270">
        <v>105</v>
      </c>
      <c r="B22" s="271">
        <v>0.375</v>
      </c>
      <c r="C22" s="272">
        <v>2013</v>
      </c>
      <c r="D22" s="272">
        <v>9</v>
      </c>
      <c r="E22" s="272">
        <v>20</v>
      </c>
      <c r="F22" s="273">
        <v>400190</v>
      </c>
      <c r="G22" s="272">
        <v>0</v>
      </c>
      <c r="H22" s="273">
        <v>770510</v>
      </c>
      <c r="I22" s="272">
        <v>0</v>
      </c>
      <c r="J22" s="272">
        <v>0</v>
      </c>
      <c r="K22" s="272">
        <v>0</v>
      </c>
      <c r="L22" s="274">
        <v>320.60910000000001</v>
      </c>
      <c r="M22" s="273">
        <v>21.8</v>
      </c>
      <c r="N22" s="275">
        <v>0</v>
      </c>
      <c r="O22" s="276">
        <v>7772</v>
      </c>
      <c r="P22" s="261">
        <f t="shared" si="0"/>
        <v>7772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7772</v>
      </c>
      <c r="W22" s="283">
        <f t="shared" si="10"/>
        <v>274465.61524000001</v>
      </c>
      <c r="Y22" s="281">
        <f t="shared" si="11"/>
        <v>68.557456922594895</v>
      </c>
      <c r="Z22" s="278">
        <f t="shared" si="12"/>
        <v>287.03636064352031</v>
      </c>
      <c r="AA22" s="279">
        <f t="shared" si="13"/>
        <v>272.05720540107967</v>
      </c>
      <c r="AE22" s="366" t="str">
        <f t="shared" si="3"/>
        <v>400190</v>
      </c>
      <c r="AF22" s="270"/>
      <c r="AG22" s="374"/>
      <c r="AH22" s="375"/>
      <c r="AI22" s="376">
        <f t="shared" si="4"/>
        <v>400190</v>
      </c>
      <c r="AJ22" s="377">
        <f t="shared" si="5"/>
        <v>400190</v>
      </c>
      <c r="AL22" s="370">
        <f t="shared" si="6"/>
        <v>407966</v>
      </c>
      <c r="AM22" s="378">
        <f t="shared" si="6"/>
        <v>7772</v>
      </c>
      <c r="AN22" s="379">
        <f t="shared" si="7"/>
        <v>-400194</v>
      </c>
      <c r="AO22" s="380">
        <f t="shared" si="8"/>
        <v>-51.491765311374166</v>
      </c>
    </row>
    <row r="23" spans="1:41" x14ac:dyDescent="0.2">
      <c r="A23" s="270">
        <v>105</v>
      </c>
      <c r="B23" s="271">
        <v>0.375</v>
      </c>
      <c r="C23" s="272">
        <v>2013</v>
      </c>
      <c r="D23" s="272">
        <v>9</v>
      </c>
      <c r="E23" s="272">
        <v>21</v>
      </c>
      <c r="F23" s="273">
        <v>407962</v>
      </c>
      <c r="G23" s="272">
        <v>0</v>
      </c>
      <c r="H23" s="273">
        <v>770841</v>
      </c>
      <c r="I23" s="272">
        <v>0</v>
      </c>
      <c r="J23" s="272">
        <v>0</v>
      </c>
      <c r="K23" s="272">
        <v>0</v>
      </c>
      <c r="L23" s="274">
        <v>321.70069999999998</v>
      </c>
      <c r="M23" s="273">
        <v>21.8</v>
      </c>
      <c r="N23" s="275">
        <v>0</v>
      </c>
      <c r="O23" s="276">
        <v>8273</v>
      </c>
      <c r="P23" s="261">
        <f t="shared" si="0"/>
        <v>8273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8273</v>
      </c>
      <c r="W23" s="283">
        <f t="shared" si="10"/>
        <v>292158.26490999997</v>
      </c>
      <c r="Y23" s="281">
        <f t="shared" si="11"/>
        <v>72.976819495706067</v>
      </c>
      <c r="Z23" s="278">
        <f t="shared" si="12"/>
        <v>305.53934786462219</v>
      </c>
      <c r="AA23" s="279">
        <f t="shared" si="13"/>
        <v>289.59460374203962</v>
      </c>
      <c r="AE23" s="366" t="str">
        <f t="shared" si="3"/>
        <v>407962</v>
      </c>
      <c r="AF23" s="270">
        <v>105</v>
      </c>
      <c r="AG23" s="374">
        <v>21</v>
      </c>
      <c r="AH23" s="375">
        <v>407966</v>
      </c>
      <c r="AI23" s="376">
        <f t="shared" si="4"/>
        <v>407962</v>
      </c>
      <c r="AJ23" s="377">
        <f t="shared" si="5"/>
        <v>-4</v>
      </c>
      <c r="AL23" s="370">
        <f t="shared" si="6"/>
        <v>81989</v>
      </c>
      <c r="AM23" s="378">
        <f t="shared" si="6"/>
        <v>8273</v>
      </c>
      <c r="AN23" s="379">
        <f t="shared" si="7"/>
        <v>-73716</v>
      </c>
      <c r="AO23" s="380">
        <f t="shared" si="8"/>
        <v>-8.9104315242354648</v>
      </c>
    </row>
    <row r="24" spans="1:41" x14ac:dyDescent="0.2">
      <c r="A24" s="270">
        <v>105</v>
      </c>
      <c r="B24" s="271">
        <v>0.375</v>
      </c>
      <c r="C24" s="272">
        <v>2013</v>
      </c>
      <c r="D24" s="272">
        <v>9</v>
      </c>
      <c r="E24" s="272">
        <v>22</v>
      </c>
      <c r="F24" s="273">
        <v>416235</v>
      </c>
      <c r="G24" s="272">
        <v>0</v>
      </c>
      <c r="H24" s="273">
        <v>771188</v>
      </c>
      <c r="I24" s="272">
        <v>0</v>
      </c>
      <c r="J24" s="272">
        <v>0</v>
      </c>
      <c r="K24" s="272">
        <v>0</v>
      </c>
      <c r="L24" s="274">
        <v>326.40899999999999</v>
      </c>
      <c r="M24" s="273">
        <v>21.5</v>
      </c>
      <c r="N24" s="275">
        <v>0</v>
      </c>
      <c r="O24" s="276">
        <v>8279</v>
      </c>
      <c r="P24" s="261">
        <f t="shared" si="0"/>
        <v>8279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8279</v>
      </c>
      <c r="W24" s="283">
        <f t="shared" si="10"/>
        <v>292370.15292999998</v>
      </c>
      <c r="Y24" s="281">
        <f t="shared" si="11"/>
        <v>73.029745993587625</v>
      </c>
      <c r="Z24" s="278">
        <f t="shared" si="12"/>
        <v>305.76094052595272</v>
      </c>
      <c r="AA24" s="279">
        <f t="shared" si="13"/>
        <v>289.80463246468588</v>
      </c>
      <c r="AE24" s="366" t="str">
        <f t="shared" si="3"/>
        <v>416235</v>
      </c>
      <c r="AF24" s="270">
        <v>105</v>
      </c>
      <c r="AG24" s="374">
        <v>1</v>
      </c>
      <c r="AH24" s="375">
        <v>489955</v>
      </c>
      <c r="AI24" s="376">
        <f t="shared" si="4"/>
        <v>416235</v>
      </c>
      <c r="AJ24" s="377">
        <f t="shared" si="5"/>
        <v>-73720</v>
      </c>
      <c r="AL24" s="370">
        <f t="shared" si="6"/>
        <v>-65439</v>
      </c>
      <c r="AM24" s="378">
        <f t="shared" si="6"/>
        <v>8279</v>
      </c>
      <c r="AN24" s="379">
        <f t="shared" si="7"/>
        <v>73718</v>
      </c>
      <c r="AO24" s="380">
        <f t="shared" si="8"/>
        <v>8.9042154849619521</v>
      </c>
    </row>
    <row r="25" spans="1:41" x14ac:dyDescent="0.2">
      <c r="A25" s="270">
        <v>105</v>
      </c>
      <c r="B25" s="271">
        <v>0.375</v>
      </c>
      <c r="C25" s="272">
        <v>2013</v>
      </c>
      <c r="D25" s="272">
        <v>9</v>
      </c>
      <c r="E25" s="272">
        <v>23</v>
      </c>
      <c r="F25" s="273">
        <v>424514</v>
      </c>
      <c r="G25" s="272">
        <v>0</v>
      </c>
      <c r="H25" s="273">
        <v>771536</v>
      </c>
      <c r="I25" s="272">
        <v>0</v>
      </c>
      <c r="J25" s="272">
        <v>0</v>
      </c>
      <c r="K25" s="272">
        <v>0</v>
      </c>
      <c r="L25" s="274">
        <v>326.0421</v>
      </c>
      <c r="M25" s="273">
        <v>21.5</v>
      </c>
      <c r="N25" s="275">
        <v>0</v>
      </c>
      <c r="O25" s="276">
        <v>8105</v>
      </c>
      <c r="P25" s="261">
        <f t="shared" si="0"/>
        <v>8105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8105</v>
      </c>
      <c r="W25" s="283">
        <f t="shared" si="10"/>
        <v>286225.40035000001</v>
      </c>
      <c r="Y25" s="281">
        <f t="shared" si="11"/>
        <v>71.494877555022072</v>
      </c>
      <c r="Z25" s="278">
        <f t="shared" si="12"/>
        <v>299.33475334736647</v>
      </c>
      <c r="AA25" s="279">
        <f t="shared" si="13"/>
        <v>283.71379950794528</v>
      </c>
      <c r="AE25" s="366" t="str">
        <f t="shared" si="3"/>
        <v>424514</v>
      </c>
      <c r="AF25" s="270">
        <v>105</v>
      </c>
      <c r="AG25" s="374">
        <v>23</v>
      </c>
      <c r="AH25" s="375">
        <v>424516</v>
      </c>
      <c r="AI25" s="376">
        <f t="shared" si="4"/>
        <v>424514</v>
      </c>
      <c r="AJ25" s="377">
        <f t="shared" si="5"/>
        <v>-2</v>
      </c>
      <c r="AL25" s="370">
        <f t="shared" si="6"/>
        <v>8107</v>
      </c>
      <c r="AM25" s="378">
        <f t="shared" si="6"/>
        <v>8105</v>
      </c>
      <c r="AN25" s="379">
        <f t="shared" si="7"/>
        <v>-2</v>
      </c>
      <c r="AO25" s="380">
        <f t="shared" si="8"/>
        <v>-2.4676125848241827E-4</v>
      </c>
    </row>
    <row r="26" spans="1:41" x14ac:dyDescent="0.2">
      <c r="A26" s="270">
        <v>105</v>
      </c>
      <c r="B26" s="271">
        <v>0.375</v>
      </c>
      <c r="C26" s="272">
        <v>2013</v>
      </c>
      <c r="D26" s="272">
        <v>9</v>
      </c>
      <c r="E26" s="272">
        <v>24</v>
      </c>
      <c r="F26" s="273">
        <v>432619</v>
      </c>
      <c r="G26" s="272">
        <v>0</v>
      </c>
      <c r="H26" s="273">
        <v>771882</v>
      </c>
      <c r="I26" s="272">
        <v>0</v>
      </c>
      <c r="J26" s="272">
        <v>0</v>
      </c>
      <c r="K26" s="272">
        <v>0</v>
      </c>
      <c r="L26" s="274">
        <v>320.56229999999999</v>
      </c>
      <c r="M26" s="273">
        <v>21.7</v>
      </c>
      <c r="N26" s="275">
        <v>0</v>
      </c>
      <c r="O26" s="276">
        <v>7723</v>
      </c>
      <c r="P26" s="261">
        <f t="shared" si="0"/>
        <v>7723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7723</v>
      </c>
      <c r="W26" s="283">
        <f t="shared" si="10"/>
        <v>272735.19640999998</v>
      </c>
      <c r="Y26" s="281">
        <f t="shared" si="11"/>
        <v>68.125223856562059</v>
      </c>
      <c r="Z26" s="278">
        <f t="shared" si="12"/>
        <v>285.22668724265401</v>
      </c>
      <c r="AA26" s="279">
        <f t="shared" si="13"/>
        <v>270.34197083280213</v>
      </c>
      <c r="AE26" s="366" t="str">
        <f t="shared" si="3"/>
        <v>432619</v>
      </c>
      <c r="AF26" s="270">
        <v>105</v>
      </c>
      <c r="AG26" s="374">
        <v>24</v>
      </c>
      <c r="AH26" s="375">
        <v>432623</v>
      </c>
      <c r="AI26" s="376">
        <f t="shared" si="4"/>
        <v>432619</v>
      </c>
      <c r="AJ26" s="377">
        <f t="shared" si="5"/>
        <v>-4</v>
      </c>
      <c r="AL26" s="370">
        <f t="shared" si="6"/>
        <v>7724</v>
      </c>
      <c r="AM26" s="378">
        <f t="shared" si="6"/>
        <v>7723</v>
      </c>
      <c r="AN26" s="379">
        <f t="shared" si="7"/>
        <v>-1</v>
      </c>
      <c r="AO26" s="380">
        <f t="shared" si="8"/>
        <v>-1.2948336138806163E-4</v>
      </c>
    </row>
    <row r="27" spans="1:41" x14ac:dyDescent="0.2">
      <c r="A27" s="270">
        <v>105</v>
      </c>
      <c r="B27" s="271">
        <v>0.375</v>
      </c>
      <c r="C27" s="272">
        <v>2013</v>
      </c>
      <c r="D27" s="272">
        <v>9</v>
      </c>
      <c r="E27" s="272">
        <v>25</v>
      </c>
      <c r="F27" s="273">
        <v>440342</v>
      </c>
      <c r="G27" s="272">
        <v>0</v>
      </c>
      <c r="H27" s="273">
        <v>772214</v>
      </c>
      <c r="I27" s="272">
        <v>0</v>
      </c>
      <c r="J27" s="272">
        <v>0</v>
      </c>
      <c r="K27" s="272">
        <v>0</v>
      </c>
      <c r="L27" s="274">
        <v>319.85120000000001</v>
      </c>
      <c r="M27" s="273">
        <v>21.9</v>
      </c>
      <c r="N27" s="275">
        <v>0</v>
      </c>
      <c r="O27" s="276">
        <v>8492</v>
      </c>
      <c r="P27" s="261">
        <f t="shared" si="0"/>
        <v>8492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8492</v>
      </c>
      <c r="W27" s="283">
        <f t="shared" si="10"/>
        <v>299892.17764000001</v>
      </c>
      <c r="Y27" s="281">
        <f t="shared" si="11"/>
        <v>74.908636668383409</v>
      </c>
      <c r="Z27" s="278">
        <f t="shared" si="12"/>
        <v>313.62748000318766</v>
      </c>
      <c r="AA27" s="279">
        <f t="shared" si="13"/>
        <v>297.26065211862698</v>
      </c>
      <c r="AE27" s="366" t="str">
        <f t="shared" si="3"/>
        <v>440342</v>
      </c>
      <c r="AF27" s="270">
        <v>105</v>
      </c>
      <c r="AG27" s="374">
        <v>25</v>
      </c>
      <c r="AH27" s="375">
        <v>440347</v>
      </c>
      <c r="AI27" s="376">
        <f t="shared" si="4"/>
        <v>440342</v>
      </c>
      <c r="AJ27" s="377">
        <f t="shared" si="5"/>
        <v>-5</v>
      </c>
      <c r="AL27" s="370">
        <f t="shared" si="6"/>
        <v>8491</v>
      </c>
      <c r="AM27" s="378">
        <f t="shared" si="6"/>
        <v>8492</v>
      </c>
      <c r="AN27" s="379">
        <f t="shared" si="7"/>
        <v>1</v>
      </c>
      <c r="AO27" s="380">
        <f t="shared" si="8"/>
        <v>1.1775788977861517E-4</v>
      </c>
    </row>
    <row r="28" spans="1:41" x14ac:dyDescent="0.2">
      <c r="A28" s="270">
        <v>105</v>
      </c>
      <c r="B28" s="271">
        <v>0.375</v>
      </c>
      <c r="C28" s="272">
        <v>2013</v>
      </c>
      <c r="D28" s="272">
        <v>9</v>
      </c>
      <c r="E28" s="272">
        <v>26</v>
      </c>
      <c r="F28" s="273">
        <v>448834</v>
      </c>
      <c r="G28" s="272">
        <v>0</v>
      </c>
      <c r="H28" s="273">
        <v>772577</v>
      </c>
      <c r="I28" s="272">
        <v>0</v>
      </c>
      <c r="J28" s="272">
        <v>0</v>
      </c>
      <c r="K28" s="272">
        <v>0</v>
      </c>
      <c r="L28" s="274">
        <v>320.90820000000002</v>
      </c>
      <c r="M28" s="273">
        <v>21.5</v>
      </c>
      <c r="N28" s="275">
        <v>0</v>
      </c>
      <c r="O28" s="276">
        <v>8343</v>
      </c>
      <c r="P28" s="261">
        <f t="shared" si="0"/>
        <v>8343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8343</v>
      </c>
      <c r="W28" s="283">
        <f t="shared" si="10"/>
        <v>294630.29181000002</v>
      </c>
      <c r="Y28" s="281">
        <f t="shared" si="11"/>
        <v>73.59429530432439</v>
      </c>
      <c r="Z28" s="278">
        <f t="shared" si="12"/>
        <v>308.12459558014535</v>
      </c>
      <c r="AA28" s="279">
        <f t="shared" si="13"/>
        <v>292.044938839579</v>
      </c>
      <c r="AE28" s="366" t="str">
        <f t="shared" si="3"/>
        <v>448834</v>
      </c>
      <c r="AF28" s="270">
        <v>105</v>
      </c>
      <c r="AG28" s="374">
        <v>26</v>
      </c>
      <c r="AH28" s="375">
        <v>448838</v>
      </c>
      <c r="AI28" s="376">
        <f t="shared" si="4"/>
        <v>448834</v>
      </c>
      <c r="AJ28" s="377">
        <f t="shared" si="5"/>
        <v>-4</v>
      </c>
      <c r="AL28" s="370">
        <f t="shared" si="6"/>
        <v>8343</v>
      </c>
      <c r="AM28" s="378">
        <f t="shared" si="6"/>
        <v>8343</v>
      </c>
      <c r="AN28" s="379">
        <f t="shared" si="7"/>
        <v>0</v>
      </c>
      <c r="AO28" s="380">
        <f t="shared" si="8"/>
        <v>0</v>
      </c>
    </row>
    <row r="29" spans="1:41" x14ac:dyDescent="0.2">
      <c r="A29" s="270">
        <v>105</v>
      </c>
      <c r="B29" s="271">
        <v>0.375</v>
      </c>
      <c r="C29" s="272">
        <v>2013</v>
      </c>
      <c r="D29" s="272">
        <v>9</v>
      </c>
      <c r="E29" s="272">
        <v>27</v>
      </c>
      <c r="F29" s="273">
        <v>457177</v>
      </c>
      <c r="G29" s="272">
        <v>0</v>
      </c>
      <c r="H29" s="273">
        <v>772933</v>
      </c>
      <c r="I29" s="272">
        <v>0</v>
      </c>
      <c r="J29" s="272">
        <v>0</v>
      </c>
      <c r="K29" s="272">
        <v>0</v>
      </c>
      <c r="L29" s="274">
        <v>320.9502</v>
      </c>
      <c r="M29" s="273">
        <v>21.4</v>
      </c>
      <c r="N29" s="275">
        <v>0</v>
      </c>
      <c r="O29" s="276">
        <v>8146</v>
      </c>
      <c r="P29" s="261">
        <f t="shared" si="0"/>
        <v>8146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8146</v>
      </c>
      <c r="W29" s="283">
        <f t="shared" si="10"/>
        <v>287673.30181999999</v>
      </c>
      <c r="Y29" s="281">
        <f t="shared" si="11"/>
        <v>71.856541957212812</v>
      </c>
      <c r="Z29" s="278">
        <f t="shared" si="12"/>
        <v>300.84896986645862</v>
      </c>
      <c r="AA29" s="279">
        <f t="shared" si="13"/>
        <v>285.14899577936114</v>
      </c>
      <c r="AE29" s="366" t="str">
        <f t="shared" si="3"/>
        <v>457177</v>
      </c>
      <c r="AF29" s="270">
        <v>105</v>
      </c>
      <c r="AG29" s="374">
        <v>27</v>
      </c>
      <c r="AH29" s="375">
        <v>457181</v>
      </c>
      <c r="AI29" s="376">
        <f t="shared" si="4"/>
        <v>457177</v>
      </c>
      <c r="AJ29" s="377">
        <f t="shared" si="5"/>
        <v>-4</v>
      </c>
      <c r="AL29" s="370">
        <f t="shared" si="6"/>
        <v>8146</v>
      </c>
      <c r="AM29" s="378">
        <f t="shared" si="6"/>
        <v>8146</v>
      </c>
      <c r="AN29" s="379">
        <f t="shared" si="7"/>
        <v>0</v>
      </c>
      <c r="AO29" s="380">
        <f t="shared" si="8"/>
        <v>0</v>
      </c>
    </row>
    <row r="30" spans="1:41" x14ac:dyDescent="0.2">
      <c r="A30" s="270">
        <v>105</v>
      </c>
      <c r="B30" s="271">
        <v>0.375</v>
      </c>
      <c r="C30" s="272">
        <v>2013</v>
      </c>
      <c r="D30" s="272">
        <v>9</v>
      </c>
      <c r="E30" s="272">
        <v>28</v>
      </c>
      <c r="F30" s="273">
        <v>465323</v>
      </c>
      <c r="G30" s="272">
        <v>0</v>
      </c>
      <c r="H30" s="273">
        <v>773279</v>
      </c>
      <c r="I30" s="272">
        <v>0</v>
      </c>
      <c r="J30" s="272">
        <v>0</v>
      </c>
      <c r="K30" s="272">
        <v>0</v>
      </c>
      <c r="L30" s="274">
        <v>322.37150000000003</v>
      </c>
      <c r="M30" s="273">
        <v>21.8</v>
      </c>
      <c r="N30" s="275">
        <v>0</v>
      </c>
      <c r="O30" s="276">
        <v>8282</v>
      </c>
      <c r="P30" s="261">
        <f t="shared" si="0"/>
        <v>8282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8282</v>
      </c>
      <c r="W30" s="283">
        <f t="shared" si="10"/>
        <v>292476.09694000002</v>
      </c>
      <c r="Y30" s="281">
        <f t="shared" si="11"/>
        <v>73.056209242528411</v>
      </c>
      <c r="Z30" s="278">
        <f t="shared" si="12"/>
        <v>305.87173685661799</v>
      </c>
      <c r="AA30" s="279">
        <f t="shared" si="13"/>
        <v>289.90964682600895</v>
      </c>
      <c r="AE30" s="366" t="str">
        <f t="shared" si="3"/>
        <v>465323</v>
      </c>
      <c r="AF30" s="270">
        <v>105</v>
      </c>
      <c r="AG30" s="374">
        <v>28</v>
      </c>
      <c r="AH30" s="375">
        <v>465327</v>
      </c>
      <c r="AI30" s="376">
        <f t="shared" si="4"/>
        <v>465323</v>
      </c>
      <c r="AJ30" s="377">
        <f t="shared" si="5"/>
        <v>-4</v>
      </c>
      <c r="AL30" s="370">
        <f t="shared" si="6"/>
        <v>8282</v>
      </c>
      <c r="AM30" s="378">
        <f t="shared" si="6"/>
        <v>8282</v>
      </c>
      <c r="AN30" s="379">
        <f t="shared" si="7"/>
        <v>0</v>
      </c>
      <c r="AO30" s="380">
        <f t="shared" si="8"/>
        <v>0</v>
      </c>
    </row>
    <row r="31" spans="1:41" x14ac:dyDescent="0.2">
      <c r="A31" s="270">
        <v>105</v>
      </c>
      <c r="B31" s="271">
        <v>0.375</v>
      </c>
      <c r="C31" s="272">
        <v>2013</v>
      </c>
      <c r="D31" s="272">
        <v>9</v>
      </c>
      <c r="E31" s="272">
        <v>29</v>
      </c>
      <c r="F31" s="273">
        <v>473605</v>
      </c>
      <c r="G31" s="272">
        <v>0</v>
      </c>
      <c r="H31" s="273">
        <v>773627</v>
      </c>
      <c r="I31" s="272">
        <v>0</v>
      </c>
      <c r="J31" s="272">
        <v>0</v>
      </c>
      <c r="K31" s="272">
        <v>0</v>
      </c>
      <c r="L31" s="274">
        <v>326.50760000000002</v>
      </c>
      <c r="M31" s="273">
        <v>21.7</v>
      </c>
      <c r="N31" s="275">
        <v>0</v>
      </c>
      <c r="O31" s="276">
        <v>8174</v>
      </c>
      <c r="P31" s="261">
        <f t="shared" si="0"/>
        <v>8174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8174</v>
      </c>
      <c r="W31" s="283">
        <f t="shared" si="10"/>
        <v>288662.11258000002</v>
      </c>
      <c r="Y31" s="281">
        <f t="shared" si="11"/>
        <v>72.103532280660133</v>
      </c>
      <c r="Z31" s="278">
        <f t="shared" si="12"/>
        <v>301.88306895266788</v>
      </c>
      <c r="AA31" s="279">
        <f t="shared" si="13"/>
        <v>286.1291298183769</v>
      </c>
      <c r="AE31" s="366" t="str">
        <f t="shared" si="3"/>
        <v>473605</v>
      </c>
      <c r="AF31" s="270">
        <v>105</v>
      </c>
      <c r="AG31" s="374">
        <v>29</v>
      </c>
      <c r="AH31" s="375">
        <v>473609</v>
      </c>
      <c r="AI31" s="376">
        <f t="shared" si="4"/>
        <v>473605</v>
      </c>
      <c r="AJ31" s="377">
        <f t="shared" si="5"/>
        <v>-4</v>
      </c>
      <c r="AL31" s="370">
        <f t="shared" si="6"/>
        <v>8175</v>
      </c>
      <c r="AM31" s="378">
        <f t="shared" si="6"/>
        <v>8174</v>
      </c>
      <c r="AN31" s="379">
        <f t="shared" si="7"/>
        <v>-1</v>
      </c>
      <c r="AO31" s="380">
        <f t="shared" si="8"/>
        <v>-1.2233912405187178E-4</v>
      </c>
    </row>
    <row r="32" spans="1:41" x14ac:dyDescent="0.2">
      <c r="A32" s="270">
        <v>105</v>
      </c>
      <c r="B32" s="271">
        <v>0.375</v>
      </c>
      <c r="C32" s="272">
        <v>2013</v>
      </c>
      <c r="D32" s="272">
        <v>9</v>
      </c>
      <c r="E32" s="272">
        <v>30</v>
      </c>
      <c r="F32" s="273">
        <v>481779</v>
      </c>
      <c r="G32" s="272">
        <v>0</v>
      </c>
      <c r="H32" s="273">
        <v>773970</v>
      </c>
      <c r="I32" s="272">
        <v>0</v>
      </c>
      <c r="J32" s="272">
        <v>0</v>
      </c>
      <c r="K32" s="272">
        <v>0</v>
      </c>
      <c r="L32" s="274">
        <v>326.52</v>
      </c>
      <c r="M32" s="273">
        <v>21.5</v>
      </c>
      <c r="N32" s="275">
        <v>0</v>
      </c>
      <c r="O32" s="276">
        <v>8176</v>
      </c>
      <c r="P32" s="261">
        <f t="shared" si="0"/>
        <v>8176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8176</v>
      </c>
      <c r="W32" s="283">
        <f t="shared" si="10"/>
        <v>288732.74192</v>
      </c>
      <c r="Y32" s="281">
        <f t="shared" si="11"/>
        <v>72.121174446620657</v>
      </c>
      <c r="Z32" s="278">
        <f t="shared" si="12"/>
        <v>301.95693317311145</v>
      </c>
      <c r="AA32" s="279">
        <f t="shared" si="13"/>
        <v>286.19913939259231</v>
      </c>
      <c r="AE32" s="366" t="str">
        <f t="shared" si="3"/>
        <v>481779</v>
      </c>
      <c r="AF32" s="270">
        <v>105</v>
      </c>
      <c r="AG32" s="374">
        <v>30</v>
      </c>
      <c r="AH32" s="375">
        <v>481784</v>
      </c>
      <c r="AI32" s="376">
        <f t="shared" si="4"/>
        <v>481779</v>
      </c>
      <c r="AJ32" s="377">
        <f t="shared" si="5"/>
        <v>-5</v>
      </c>
      <c r="AL32" s="370">
        <f t="shared" si="6"/>
        <v>-481784</v>
      </c>
      <c r="AM32" s="378">
        <f t="shared" si="6"/>
        <v>8176</v>
      </c>
      <c r="AN32" s="379">
        <f t="shared" si="7"/>
        <v>489960</v>
      </c>
      <c r="AO32" s="380">
        <f t="shared" si="8"/>
        <v>59.926614481409004</v>
      </c>
    </row>
    <row r="33" spans="1:41" ht="13.5" thickBot="1" x14ac:dyDescent="0.25">
      <c r="A33" s="270">
        <v>105</v>
      </c>
      <c r="B33" s="271">
        <v>0.375</v>
      </c>
      <c r="C33" s="272">
        <v>2013</v>
      </c>
      <c r="D33" s="272">
        <v>10</v>
      </c>
      <c r="E33" s="272">
        <v>1</v>
      </c>
      <c r="F33" s="273">
        <v>489955</v>
      </c>
      <c r="G33" s="272">
        <v>0</v>
      </c>
      <c r="H33" s="273">
        <v>773970</v>
      </c>
      <c r="I33" s="272">
        <v>0</v>
      </c>
      <c r="J33" s="272">
        <v>0</v>
      </c>
      <c r="K33" s="272">
        <v>0</v>
      </c>
      <c r="L33" s="274">
        <v>326.52</v>
      </c>
      <c r="M33" s="273">
        <v>21.5</v>
      </c>
      <c r="N33" s="275">
        <v>0</v>
      </c>
      <c r="O33" s="276">
        <v>0</v>
      </c>
      <c r="P33" s="261">
        <f t="shared" si="0"/>
        <v>-489955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489955</v>
      </c>
      <c r="AF33" s="270"/>
      <c r="AG33" s="374"/>
      <c r="AH33" s="375"/>
      <c r="AI33" s="376">
        <f t="shared" si="4"/>
        <v>489955</v>
      </c>
      <c r="AJ33" s="377">
        <f t="shared" si="5"/>
        <v>489955</v>
      </c>
      <c r="AL33" s="370">
        <f t="shared" si="6"/>
        <v>0</v>
      </c>
      <c r="AM33" s="381">
        <f t="shared" si="6"/>
        <v>-489955</v>
      </c>
      <c r="AN33" s="379">
        <f t="shared" si="7"/>
        <v>-489955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331.0926</v>
      </c>
      <c r="M36" s="303">
        <f>MAX(M3:M34)</f>
        <v>22.1</v>
      </c>
      <c r="N36" s="301" t="s">
        <v>29</v>
      </c>
      <c r="O36" s="303">
        <f>SUM(O3:O33)</f>
        <v>246364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246364</v>
      </c>
      <c r="W36" s="307">
        <f>SUM(W3:W33)</f>
        <v>8700263.3598800004</v>
      </c>
      <c r="Y36" s="308">
        <f>SUM(Y3:Y33)</f>
        <v>2163.1080500512035</v>
      </c>
      <c r="Z36" s="309">
        <f>SUM(Z3:Z33)</f>
        <v>9056.5007839543778</v>
      </c>
      <c r="AA36" s="310">
        <f>SUM(AA3:AA33)</f>
        <v>8583.8821551088986</v>
      </c>
      <c r="AF36" s="389" t="s">
        <v>125</v>
      </c>
      <c r="AG36" s="302">
        <f>COUNT(AG3:AG34)</f>
        <v>11</v>
      </c>
      <c r="AJ36" s="390">
        <f>SUM(AJ3:AJ33)</f>
        <v>6552731</v>
      </c>
      <c r="AK36" s="391" t="s">
        <v>93</v>
      </c>
      <c r="AL36" s="392"/>
      <c r="AM36" s="392"/>
      <c r="AN36" s="390">
        <f>SUM(AN3:AN33)</f>
        <v>3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323.94083225806452</v>
      </c>
      <c r="M37" s="311">
        <f>AVERAGE(M3:M34)</f>
        <v>20.609677419354838</v>
      </c>
      <c r="N37" s="301" t="s">
        <v>89</v>
      </c>
      <c r="O37" s="312">
        <f>O36*35.31467</f>
        <v>8700263.3598800004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20</v>
      </c>
      <c r="AN37" s="395">
        <f>IFERROR(AN36/SUM(AM3:AM33),"")</f>
        <v>-1.2315776509708938E-5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317.8202</v>
      </c>
      <c r="M38" s="312">
        <f>MIN(M3:M34)</f>
        <v>18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356.33491548387099</v>
      </c>
      <c r="M44" s="319">
        <f>M37*(1+$L$43)</f>
        <v>22.670645161290324</v>
      </c>
    </row>
    <row r="45" spans="1:41" x14ac:dyDescent="0.2">
      <c r="K45" s="318" t="s">
        <v>103</v>
      </c>
      <c r="L45" s="319">
        <f>L37*(1-$L$43)</f>
        <v>291.54674903225805</v>
      </c>
      <c r="M45" s="319">
        <f>M37*(1-$L$43)</f>
        <v>18.548709677419357</v>
      </c>
    </row>
    <row r="47" spans="1:41" x14ac:dyDescent="0.2">
      <c r="A47" s="301" t="s">
        <v>104</v>
      </c>
      <c r="B47" s="320" t="s">
        <v>105</v>
      </c>
    </row>
    <row r="48" spans="1:41" x14ac:dyDescent="0.2">
      <c r="A48" s="301" t="s">
        <v>106</v>
      </c>
      <c r="B48" s="321">
        <v>40583</v>
      </c>
    </row>
  </sheetData>
  <phoneticPr fontId="0" type="noConversion"/>
  <conditionalFormatting sqref="L3:L34">
    <cfRule type="cellIs" dxfId="623" priority="47" stopIfTrue="1" operator="lessThan">
      <formula>$L$45</formula>
    </cfRule>
    <cfRule type="cellIs" dxfId="622" priority="48" stopIfTrue="1" operator="greaterThan">
      <formula>$L$44</formula>
    </cfRule>
  </conditionalFormatting>
  <conditionalFormatting sqref="M3:M34">
    <cfRule type="cellIs" dxfId="621" priority="45" stopIfTrue="1" operator="lessThan">
      <formula>$M$45</formula>
    </cfRule>
    <cfRule type="cellIs" dxfId="620" priority="46" stopIfTrue="1" operator="greaterThan">
      <formula>$M$44</formula>
    </cfRule>
  </conditionalFormatting>
  <conditionalFormatting sqref="O3:O34">
    <cfRule type="cellIs" dxfId="619" priority="44" stopIfTrue="1" operator="lessThan">
      <formula>0</formula>
    </cfRule>
  </conditionalFormatting>
  <conditionalFormatting sqref="O3:O33">
    <cfRule type="cellIs" dxfId="618" priority="43" stopIfTrue="1" operator="lessThan">
      <formula>0</formula>
    </cfRule>
  </conditionalFormatting>
  <conditionalFormatting sqref="O3">
    <cfRule type="cellIs" dxfId="617" priority="42" stopIfTrue="1" operator="notEqual">
      <formula>$P$3</formula>
    </cfRule>
  </conditionalFormatting>
  <conditionalFormatting sqref="O4">
    <cfRule type="cellIs" dxfId="616" priority="41" stopIfTrue="1" operator="notEqual">
      <formula>P$4</formula>
    </cfRule>
  </conditionalFormatting>
  <conditionalFormatting sqref="O5">
    <cfRule type="cellIs" dxfId="615" priority="40" stopIfTrue="1" operator="notEqual">
      <formula>$P$5</formula>
    </cfRule>
  </conditionalFormatting>
  <conditionalFormatting sqref="O6">
    <cfRule type="cellIs" dxfId="614" priority="39" stopIfTrue="1" operator="notEqual">
      <formula>$P$6</formula>
    </cfRule>
  </conditionalFormatting>
  <conditionalFormatting sqref="O7">
    <cfRule type="cellIs" dxfId="613" priority="38" stopIfTrue="1" operator="notEqual">
      <formula>$P$7</formula>
    </cfRule>
  </conditionalFormatting>
  <conditionalFormatting sqref="O8">
    <cfRule type="cellIs" dxfId="612" priority="37" stopIfTrue="1" operator="notEqual">
      <formula>$P$8</formula>
    </cfRule>
  </conditionalFormatting>
  <conditionalFormatting sqref="O9">
    <cfRule type="cellIs" dxfId="611" priority="36" stopIfTrue="1" operator="notEqual">
      <formula>$P$9</formula>
    </cfRule>
  </conditionalFormatting>
  <conditionalFormatting sqref="O10">
    <cfRule type="cellIs" dxfId="610" priority="34" stopIfTrue="1" operator="notEqual">
      <formula>$P$10</formula>
    </cfRule>
    <cfRule type="cellIs" dxfId="609" priority="35" stopIfTrue="1" operator="greaterThan">
      <formula>$P$10</formula>
    </cfRule>
  </conditionalFormatting>
  <conditionalFormatting sqref="O11">
    <cfRule type="cellIs" dxfId="608" priority="32" stopIfTrue="1" operator="notEqual">
      <formula>$P$11</formula>
    </cfRule>
    <cfRule type="cellIs" dxfId="607" priority="33" stopIfTrue="1" operator="greaterThan">
      <formula>$P$11</formula>
    </cfRule>
  </conditionalFormatting>
  <conditionalFormatting sqref="O12">
    <cfRule type="cellIs" dxfId="606" priority="31" stopIfTrue="1" operator="notEqual">
      <formula>$P$12</formula>
    </cfRule>
  </conditionalFormatting>
  <conditionalFormatting sqref="O14">
    <cfRule type="cellIs" dxfId="605" priority="30" stopIfTrue="1" operator="notEqual">
      <formula>$P$14</formula>
    </cfRule>
  </conditionalFormatting>
  <conditionalFormatting sqref="O15">
    <cfRule type="cellIs" dxfId="604" priority="29" stopIfTrue="1" operator="notEqual">
      <formula>$P$15</formula>
    </cfRule>
  </conditionalFormatting>
  <conditionalFormatting sqref="O16">
    <cfRule type="cellIs" dxfId="603" priority="28" stopIfTrue="1" operator="notEqual">
      <formula>$P$16</formula>
    </cfRule>
  </conditionalFormatting>
  <conditionalFormatting sqref="O17">
    <cfRule type="cellIs" dxfId="602" priority="27" stopIfTrue="1" operator="notEqual">
      <formula>$P$17</formula>
    </cfRule>
  </conditionalFormatting>
  <conditionalFormatting sqref="O18">
    <cfRule type="cellIs" dxfId="601" priority="26" stopIfTrue="1" operator="notEqual">
      <formula>$P$18</formula>
    </cfRule>
  </conditionalFormatting>
  <conditionalFormatting sqref="O19">
    <cfRule type="cellIs" dxfId="600" priority="24" stopIfTrue="1" operator="notEqual">
      <formula>$P$19</formula>
    </cfRule>
    <cfRule type="cellIs" dxfId="599" priority="25" stopIfTrue="1" operator="greaterThan">
      <formula>$P$19</formula>
    </cfRule>
  </conditionalFormatting>
  <conditionalFormatting sqref="O20">
    <cfRule type="cellIs" dxfId="598" priority="22" stopIfTrue="1" operator="notEqual">
      <formula>$P$20</formula>
    </cfRule>
    <cfRule type="cellIs" dxfId="597" priority="23" stopIfTrue="1" operator="greaterThan">
      <formula>$P$20</formula>
    </cfRule>
  </conditionalFormatting>
  <conditionalFormatting sqref="O21">
    <cfRule type="cellIs" dxfId="596" priority="21" stopIfTrue="1" operator="notEqual">
      <formula>$P$21</formula>
    </cfRule>
  </conditionalFormatting>
  <conditionalFormatting sqref="O22">
    <cfRule type="cellIs" dxfId="595" priority="20" stopIfTrue="1" operator="notEqual">
      <formula>$P$22</formula>
    </cfRule>
  </conditionalFormatting>
  <conditionalFormatting sqref="O23">
    <cfRule type="cellIs" dxfId="594" priority="19" stopIfTrue="1" operator="notEqual">
      <formula>$P$23</formula>
    </cfRule>
  </conditionalFormatting>
  <conditionalFormatting sqref="O24">
    <cfRule type="cellIs" dxfId="593" priority="17" stopIfTrue="1" operator="notEqual">
      <formula>$P$24</formula>
    </cfRule>
    <cfRule type="cellIs" dxfId="592" priority="18" stopIfTrue="1" operator="greaterThan">
      <formula>$P$24</formula>
    </cfRule>
  </conditionalFormatting>
  <conditionalFormatting sqref="O25">
    <cfRule type="cellIs" dxfId="591" priority="15" stopIfTrue="1" operator="notEqual">
      <formula>$P$25</formula>
    </cfRule>
    <cfRule type="cellIs" dxfId="590" priority="16" stopIfTrue="1" operator="greaterThan">
      <formula>$P$25</formula>
    </cfRule>
  </conditionalFormatting>
  <conditionalFormatting sqref="O26">
    <cfRule type="cellIs" dxfId="589" priority="14" stopIfTrue="1" operator="notEqual">
      <formula>$P$26</formula>
    </cfRule>
  </conditionalFormatting>
  <conditionalFormatting sqref="O27">
    <cfRule type="cellIs" dxfId="588" priority="13" stopIfTrue="1" operator="notEqual">
      <formula>$P$27</formula>
    </cfRule>
  </conditionalFormatting>
  <conditionalFormatting sqref="O28">
    <cfRule type="cellIs" dxfId="587" priority="12" stopIfTrue="1" operator="notEqual">
      <formula>$P$28</formula>
    </cfRule>
  </conditionalFormatting>
  <conditionalFormatting sqref="O29">
    <cfRule type="cellIs" dxfId="586" priority="11" stopIfTrue="1" operator="notEqual">
      <formula>$P$29</formula>
    </cfRule>
  </conditionalFormatting>
  <conditionalFormatting sqref="O30">
    <cfRule type="cellIs" dxfId="585" priority="10" stopIfTrue="1" operator="notEqual">
      <formula>$P$30</formula>
    </cfRule>
  </conditionalFormatting>
  <conditionalFormatting sqref="O31">
    <cfRule type="cellIs" dxfId="584" priority="8" stopIfTrue="1" operator="notEqual">
      <formula>$P$31</formula>
    </cfRule>
    <cfRule type="cellIs" dxfId="583" priority="9" stopIfTrue="1" operator="greaterThan">
      <formula>$P$31</formula>
    </cfRule>
  </conditionalFormatting>
  <conditionalFormatting sqref="O32">
    <cfRule type="cellIs" dxfId="582" priority="6" stopIfTrue="1" operator="notEqual">
      <formula>$P$32</formula>
    </cfRule>
    <cfRule type="cellIs" dxfId="581" priority="7" stopIfTrue="1" operator="greaterThan">
      <formula>$P$32</formula>
    </cfRule>
  </conditionalFormatting>
  <conditionalFormatting sqref="O33">
    <cfRule type="cellIs" dxfId="580" priority="5" stopIfTrue="1" operator="notEqual">
      <formula>$P$33</formula>
    </cfRule>
  </conditionalFormatting>
  <conditionalFormatting sqref="O13">
    <cfRule type="cellIs" dxfId="579" priority="4" stopIfTrue="1" operator="notEqual">
      <formula>$P$13</formula>
    </cfRule>
  </conditionalFormatting>
  <conditionalFormatting sqref="AG3:AG34">
    <cfRule type="cellIs" dxfId="578" priority="3" stopIfTrue="1" operator="notEqual">
      <formula>E3</formula>
    </cfRule>
  </conditionalFormatting>
  <conditionalFormatting sqref="AH3:AH34">
    <cfRule type="cellIs" dxfId="577" priority="2" stopIfTrue="1" operator="notBetween">
      <formula>AI3+$AG$40</formula>
      <formula>AI3-$AG$40</formula>
    </cfRule>
  </conditionalFormatting>
  <conditionalFormatting sqref="AL3:AL33">
    <cfRule type="cellIs" dxfId="57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D32" sqref="D32"/>
    </sheetView>
  </sheetViews>
  <sheetFormatPr baseColWidth="10" defaultRowHeight="12.75" x14ac:dyDescent="0.2"/>
  <cols>
    <col min="1" max="1" width="13.28515625" style="16" bestFit="1" customWidth="1"/>
    <col min="2" max="2" width="11.85546875" style="16" bestFit="1" customWidth="1"/>
    <col min="3" max="5" width="8.7109375" style="16" customWidth="1"/>
    <col min="6" max="6" width="13.7109375" style="16" bestFit="1" customWidth="1"/>
    <col min="7" max="7" width="11.7109375" style="16" customWidth="1"/>
    <col min="8" max="8" width="13.7109375" style="16" bestFit="1" customWidth="1"/>
    <col min="9" max="9" width="11.7109375" style="16" customWidth="1"/>
    <col min="10" max="10" width="16.42578125" style="16" customWidth="1"/>
    <col min="11" max="11" width="14.5703125" style="16" customWidth="1"/>
    <col min="12" max="12" width="11.7109375" style="16" customWidth="1"/>
    <col min="13" max="13" width="13.7109375" style="16" bestFit="1" customWidth="1"/>
    <col min="14" max="14" width="11.7109375" style="16" customWidth="1"/>
    <col min="15" max="15" width="15.28515625" style="16" bestFit="1" customWidth="1"/>
    <col min="16" max="16" width="7" style="16" customWidth="1"/>
    <col min="17" max="17" width="4.7109375" style="16" customWidth="1"/>
    <col min="18" max="18" width="11.42578125" style="16"/>
    <col min="19" max="19" width="11.85546875" style="16" bestFit="1" customWidth="1"/>
    <col min="20" max="20" width="11.42578125" style="16"/>
    <col min="21" max="21" width="4" style="16" customWidth="1"/>
    <col min="22" max="22" width="11.85546875" style="16" bestFit="1" customWidth="1"/>
    <col min="23" max="23" width="14.140625" style="16" bestFit="1" customWidth="1"/>
    <col min="24" max="24" width="3" style="16" customWidth="1"/>
    <col min="25" max="30" width="11.42578125" style="16"/>
    <col min="31" max="31" width="12.42578125" style="357" customWidth="1"/>
    <col min="32" max="32" width="18.85546875" style="357" bestFit="1" customWidth="1"/>
    <col min="33" max="33" width="9.5703125" style="357" customWidth="1"/>
    <col min="34" max="35" width="13" style="357" customWidth="1"/>
    <col min="36" max="36" width="14.5703125" style="357" bestFit="1" customWidth="1"/>
    <col min="37" max="37" width="4.85546875" style="357" customWidth="1"/>
    <col min="38" max="39" width="12.85546875" style="357" customWidth="1"/>
    <col min="40" max="40" width="11.5703125" style="357" bestFit="1" customWidth="1"/>
    <col min="41" max="55" width="11.42578125" style="357"/>
    <col min="56" max="16384" width="11.42578125" style="16"/>
  </cols>
  <sheetData>
    <row r="1" spans="1:41" ht="13.5" thickBot="1" x14ac:dyDescent="0.25">
      <c r="AJ1" s="358" t="s">
        <v>116</v>
      </c>
    </row>
    <row r="2" spans="1:41" ht="51.75" thickBot="1" x14ac:dyDescent="0.25">
      <c r="A2" s="241" t="s">
        <v>62</v>
      </c>
      <c r="B2" s="242" t="s">
        <v>63</v>
      </c>
      <c r="C2" s="242" t="s">
        <v>64</v>
      </c>
      <c r="D2" s="242" t="s">
        <v>65</v>
      </c>
      <c r="E2" s="242" t="s">
        <v>67</v>
      </c>
      <c r="F2" s="243" t="s">
        <v>68</v>
      </c>
      <c r="G2" s="243" t="s">
        <v>66</v>
      </c>
      <c r="H2" s="243" t="s">
        <v>69</v>
      </c>
      <c r="I2" s="243" t="s">
        <v>70</v>
      </c>
      <c r="J2" s="243" t="s">
        <v>71</v>
      </c>
      <c r="K2" s="243" t="s">
        <v>72</v>
      </c>
      <c r="L2" s="243" t="s">
        <v>73</v>
      </c>
      <c r="M2" s="243" t="s">
        <v>74</v>
      </c>
      <c r="N2" s="244" t="s">
        <v>75</v>
      </c>
      <c r="O2" s="245" t="s">
        <v>76</v>
      </c>
      <c r="Q2" s="246" t="s">
        <v>77</v>
      </c>
      <c r="R2" s="247" t="s">
        <v>78</v>
      </c>
      <c r="S2" s="248" t="s">
        <v>79</v>
      </c>
      <c r="T2" s="249" t="s">
        <v>80</v>
      </c>
      <c r="V2" s="249" t="s">
        <v>81</v>
      </c>
      <c r="W2" s="250" t="s">
        <v>82</v>
      </c>
      <c r="Y2" s="251" t="s">
        <v>83</v>
      </c>
      <c r="Z2" s="252" t="s">
        <v>84</v>
      </c>
      <c r="AA2" s="253" t="s">
        <v>85</v>
      </c>
      <c r="AF2" s="359" t="s">
        <v>117</v>
      </c>
      <c r="AG2" s="360" t="s">
        <v>67</v>
      </c>
      <c r="AH2" s="361" t="s">
        <v>118</v>
      </c>
      <c r="AI2" s="362" t="s">
        <v>119</v>
      </c>
      <c r="AJ2" s="363" t="s">
        <v>120</v>
      </c>
      <c r="AL2" s="364" t="s">
        <v>121</v>
      </c>
      <c r="AM2" s="365" t="s">
        <v>122</v>
      </c>
      <c r="AN2" s="250" t="s">
        <v>123</v>
      </c>
      <c r="AO2" s="250" t="s">
        <v>124</v>
      </c>
    </row>
    <row r="3" spans="1:41" x14ac:dyDescent="0.2">
      <c r="A3" s="254">
        <v>101</v>
      </c>
      <c r="B3" s="255">
        <v>0.375</v>
      </c>
      <c r="C3" s="256">
        <v>2013</v>
      </c>
      <c r="D3" s="256">
        <v>9</v>
      </c>
      <c r="E3" s="256">
        <v>1</v>
      </c>
      <c r="F3" s="257">
        <v>671306</v>
      </c>
      <c r="G3" s="256">
        <v>0</v>
      </c>
      <c r="H3" s="257">
        <v>103351</v>
      </c>
      <c r="I3" s="256">
        <v>0</v>
      </c>
      <c r="J3" s="256">
        <v>0</v>
      </c>
      <c r="K3" s="256">
        <v>0</v>
      </c>
      <c r="L3" s="258">
        <v>328.59219999999999</v>
      </c>
      <c r="M3" s="257">
        <v>11.5</v>
      </c>
      <c r="N3" s="259">
        <v>0</v>
      </c>
      <c r="O3" s="260">
        <v>1121</v>
      </c>
      <c r="P3" s="261">
        <f>F4-F3</f>
        <v>1121</v>
      </c>
      <c r="Q3" s="16">
        <v>1</v>
      </c>
      <c r="R3" s="262">
        <f>S3/4.1868</f>
        <v>8711.4573355786997</v>
      </c>
      <c r="S3" s="263">
        <f>'Balance de Energía'!AR11</f>
        <v>36473.129572600898</v>
      </c>
      <c r="T3" s="264">
        <f>R3*0.11237</f>
        <v>978.90646079897851</v>
      </c>
      <c r="U3" s="265"/>
      <c r="V3" s="264">
        <f>O3</f>
        <v>1121</v>
      </c>
      <c r="W3" s="266">
        <f>V3*35.31467</f>
        <v>39587.745069999997</v>
      </c>
      <c r="X3" s="265"/>
      <c r="Y3" s="267">
        <f>V3*R3/1000000</f>
        <v>9.7655436731837231</v>
      </c>
      <c r="Z3" s="268">
        <f>S3*V3/1000000</f>
        <v>40.886378250885606</v>
      </c>
      <c r="AA3" s="269">
        <f>W3*T3/1000000</f>
        <v>38.752699417485907</v>
      </c>
      <c r="AE3" s="366" t="str">
        <f>RIGHT(F3,6)</f>
        <v>671306</v>
      </c>
      <c r="AF3" s="254">
        <v>101</v>
      </c>
      <c r="AG3" s="259">
        <v>1</v>
      </c>
      <c r="AH3" s="367">
        <v>671313</v>
      </c>
      <c r="AI3" s="368">
        <f>IFERROR(AE3*1,0)</f>
        <v>671306</v>
      </c>
      <c r="AJ3" s="369">
        <f>(AI3-AH3)</f>
        <v>-7</v>
      </c>
      <c r="AL3" s="370">
        <f>AH4-AH3</f>
        <v>-671313</v>
      </c>
      <c r="AM3" s="371">
        <f>AI4-AI3</f>
        <v>1121</v>
      </c>
      <c r="AN3" s="372">
        <f>(AM3-AL3)</f>
        <v>672434</v>
      </c>
      <c r="AO3" s="373">
        <f>IFERROR(AN3/AM3,"")</f>
        <v>599.85191793041929</v>
      </c>
    </row>
    <row r="4" spans="1:41" x14ac:dyDescent="0.2">
      <c r="A4" s="270">
        <v>101</v>
      </c>
      <c r="B4" s="271">
        <v>0.375</v>
      </c>
      <c r="C4" s="272">
        <v>2013</v>
      </c>
      <c r="D4" s="272">
        <v>9</v>
      </c>
      <c r="E4" s="272">
        <v>2</v>
      </c>
      <c r="F4" s="273">
        <v>672427</v>
      </c>
      <c r="G4" s="272">
        <v>0</v>
      </c>
      <c r="H4" s="273">
        <v>103396</v>
      </c>
      <c r="I4" s="272">
        <v>0</v>
      </c>
      <c r="J4" s="272">
        <v>0</v>
      </c>
      <c r="K4" s="272">
        <v>0</v>
      </c>
      <c r="L4" s="274">
        <v>329.20850000000002</v>
      </c>
      <c r="M4" s="273">
        <v>12</v>
      </c>
      <c r="N4" s="275">
        <v>0</v>
      </c>
      <c r="O4" s="276">
        <v>1049</v>
      </c>
      <c r="P4" s="261">
        <f t="shared" ref="P4:P33" si="0">F5-F4</f>
        <v>1049</v>
      </c>
      <c r="Q4" s="16">
        <v>2</v>
      </c>
      <c r="R4" s="277">
        <f t="shared" ref="R4:R33" si="1">S4/4.1868</f>
        <v>8745.5093456946597</v>
      </c>
      <c r="S4" s="278">
        <f>'Balance de Energía'!AR12</f>
        <v>36615.6985285544</v>
      </c>
      <c r="T4" s="279">
        <f>R4*0.11237</f>
        <v>982.73288517570893</v>
      </c>
      <c r="U4" s="265"/>
      <c r="V4" s="279">
        <f t="shared" ref="V4:V33" si="2">O4</f>
        <v>1049</v>
      </c>
      <c r="W4" s="280">
        <f>V4*35.31467</f>
        <v>37045.088830000001</v>
      </c>
      <c r="X4" s="265"/>
      <c r="Y4" s="281">
        <f>V4*R4/1000000</f>
        <v>9.1740393036336965</v>
      </c>
      <c r="Z4" s="278">
        <f>S4*V4/1000000</f>
        <v>38.409867756453565</v>
      </c>
      <c r="AA4" s="279">
        <f>W4*T4/1000000</f>
        <v>36.40542702749633</v>
      </c>
      <c r="AE4" s="366" t="str">
        <f t="shared" ref="AE4:AE34" si="3">RIGHT(F4,6)</f>
        <v>672427</v>
      </c>
      <c r="AF4" s="270"/>
      <c r="AG4" s="374"/>
      <c r="AH4" s="375"/>
      <c r="AI4" s="376">
        <f t="shared" ref="AI4:AI34" si="4">IFERROR(AE4*1,0)</f>
        <v>672427</v>
      </c>
      <c r="AJ4" s="377">
        <f t="shared" ref="AJ4:AJ34" si="5">(AI4-AH4)</f>
        <v>672427</v>
      </c>
      <c r="AL4" s="370">
        <f t="shared" ref="AL4:AM33" si="6">AH5-AH4</f>
        <v>0</v>
      </c>
      <c r="AM4" s="378">
        <f t="shared" si="6"/>
        <v>1049</v>
      </c>
      <c r="AN4" s="379">
        <f t="shared" ref="AN4:AN33" si="7">(AM4-AL4)</f>
        <v>1049</v>
      </c>
      <c r="AO4" s="380">
        <f t="shared" ref="AO4:AO33" si="8">IFERROR(AN4/AM4,"")</f>
        <v>1</v>
      </c>
    </row>
    <row r="5" spans="1:41" x14ac:dyDescent="0.2">
      <c r="A5" s="270">
        <v>101</v>
      </c>
      <c r="B5" s="271">
        <v>0.375</v>
      </c>
      <c r="C5" s="272">
        <v>2013</v>
      </c>
      <c r="D5" s="272">
        <v>9</v>
      </c>
      <c r="E5" s="272">
        <v>3</v>
      </c>
      <c r="F5" s="273">
        <v>673476</v>
      </c>
      <c r="G5" s="272">
        <v>0</v>
      </c>
      <c r="H5" s="273">
        <v>103438</v>
      </c>
      <c r="I5" s="272">
        <v>0</v>
      </c>
      <c r="J5" s="272">
        <v>0</v>
      </c>
      <c r="K5" s="272">
        <v>0</v>
      </c>
      <c r="L5" s="274">
        <v>324.6259</v>
      </c>
      <c r="M5" s="273">
        <v>11.2</v>
      </c>
      <c r="N5" s="275">
        <v>0</v>
      </c>
      <c r="O5" s="276">
        <v>1087</v>
      </c>
      <c r="P5" s="261">
        <f t="shared" si="0"/>
        <v>1087</v>
      </c>
      <c r="Q5" s="16">
        <v>3</v>
      </c>
      <c r="R5" s="277">
        <f t="shared" si="1"/>
        <v>8710.6704062854205</v>
      </c>
      <c r="S5" s="278">
        <f>'Balance de Energía'!AR13</f>
        <v>36469.834857035799</v>
      </c>
      <c r="T5" s="279">
        <f t="shared" ref="T5:T33" si="9">R5*0.11237</f>
        <v>978.8180335542927</v>
      </c>
      <c r="U5" s="265"/>
      <c r="V5" s="279">
        <f t="shared" si="2"/>
        <v>1087</v>
      </c>
      <c r="W5" s="280">
        <f t="shared" ref="W5:W33" si="10">V5*35.31467</f>
        <v>38387.046289999998</v>
      </c>
      <c r="X5" s="265"/>
      <c r="Y5" s="281">
        <f t="shared" ref="Y5:Y33" si="11">V5*R5/1000000</f>
        <v>9.468498731632252</v>
      </c>
      <c r="Z5" s="278">
        <f t="shared" ref="Z5:Z33" si="12">S5*V5/1000000</f>
        <v>39.642710489597917</v>
      </c>
      <c r="AA5" s="279">
        <f t="shared" ref="AA5:AA33" si="13">W5*T5/1000000</f>
        <v>37.573933163535408</v>
      </c>
      <c r="AE5" s="366" t="str">
        <f t="shared" si="3"/>
        <v>673476</v>
      </c>
      <c r="AF5" s="270"/>
      <c r="AG5" s="374"/>
      <c r="AH5" s="375"/>
      <c r="AI5" s="376">
        <f t="shared" si="4"/>
        <v>673476</v>
      </c>
      <c r="AJ5" s="377">
        <f t="shared" si="5"/>
        <v>673476</v>
      </c>
      <c r="AL5" s="370">
        <f t="shared" si="6"/>
        <v>0</v>
      </c>
      <c r="AM5" s="378">
        <f t="shared" si="6"/>
        <v>1087</v>
      </c>
      <c r="AN5" s="379">
        <f t="shared" si="7"/>
        <v>1087</v>
      </c>
      <c r="AO5" s="380">
        <f t="shared" si="8"/>
        <v>1</v>
      </c>
    </row>
    <row r="6" spans="1:41" x14ac:dyDescent="0.2">
      <c r="A6" s="270">
        <v>101</v>
      </c>
      <c r="B6" s="271">
        <v>0.375</v>
      </c>
      <c r="C6" s="272">
        <v>2013</v>
      </c>
      <c r="D6" s="272">
        <v>9</v>
      </c>
      <c r="E6" s="272">
        <v>4</v>
      </c>
      <c r="F6" s="273">
        <v>674563</v>
      </c>
      <c r="G6" s="272">
        <v>0</v>
      </c>
      <c r="H6" s="273">
        <v>103482</v>
      </c>
      <c r="I6" s="272">
        <v>0</v>
      </c>
      <c r="J6" s="272">
        <v>0</v>
      </c>
      <c r="K6" s="272">
        <v>0</v>
      </c>
      <c r="L6" s="274">
        <v>322.94810000000001</v>
      </c>
      <c r="M6" s="273">
        <v>10.8</v>
      </c>
      <c r="N6" s="275">
        <v>0</v>
      </c>
      <c r="O6" s="276">
        <v>1095</v>
      </c>
      <c r="P6" s="261">
        <f t="shared" si="0"/>
        <v>1095</v>
      </c>
      <c r="Q6" s="16">
        <v>4</v>
      </c>
      <c r="R6" s="277">
        <f t="shared" si="1"/>
        <v>8721.9033672950227</v>
      </c>
      <c r="S6" s="278">
        <f>'Balance de Energía'!AR14</f>
        <v>36516.865018190801</v>
      </c>
      <c r="T6" s="279">
        <f t="shared" si="9"/>
        <v>980.08028138294173</v>
      </c>
      <c r="U6" s="265"/>
      <c r="V6" s="279">
        <f t="shared" si="2"/>
        <v>1095</v>
      </c>
      <c r="W6" s="280">
        <f t="shared" si="10"/>
        <v>38669.563649999996</v>
      </c>
      <c r="X6" s="265"/>
      <c r="Y6" s="281">
        <f t="shared" si="11"/>
        <v>9.550484187188049</v>
      </c>
      <c r="Z6" s="278">
        <f t="shared" si="12"/>
        <v>39.985967194918928</v>
      </c>
      <c r="AA6" s="279">
        <f t="shared" si="13"/>
        <v>37.899276823047572</v>
      </c>
      <c r="AE6" s="366" t="str">
        <f t="shared" si="3"/>
        <v>674563</v>
      </c>
      <c r="AF6" s="270"/>
      <c r="AG6" s="374"/>
      <c r="AH6" s="375"/>
      <c r="AI6" s="376">
        <f t="shared" si="4"/>
        <v>674563</v>
      </c>
      <c r="AJ6" s="377">
        <f t="shared" si="5"/>
        <v>674563</v>
      </c>
      <c r="AL6" s="370">
        <f t="shared" si="6"/>
        <v>0</v>
      </c>
      <c r="AM6" s="378">
        <f t="shared" si="6"/>
        <v>1095</v>
      </c>
      <c r="AN6" s="379">
        <f t="shared" si="7"/>
        <v>1095</v>
      </c>
      <c r="AO6" s="380">
        <f t="shared" si="8"/>
        <v>1</v>
      </c>
    </row>
    <row r="7" spans="1:41" x14ac:dyDescent="0.2">
      <c r="A7" s="270">
        <v>101</v>
      </c>
      <c r="B7" s="271">
        <v>0.375</v>
      </c>
      <c r="C7" s="272">
        <v>2013</v>
      </c>
      <c r="D7" s="272">
        <v>9</v>
      </c>
      <c r="E7" s="272">
        <v>5</v>
      </c>
      <c r="F7" s="273">
        <v>675658</v>
      </c>
      <c r="G7" s="272">
        <v>0</v>
      </c>
      <c r="H7" s="273">
        <v>103527</v>
      </c>
      <c r="I7" s="272">
        <v>0</v>
      </c>
      <c r="J7" s="272">
        <v>0</v>
      </c>
      <c r="K7" s="272">
        <v>0</v>
      </c>
      <c r="L7" s="274">
        <v>322.37400000000002</v>
      </c>
      <c r="M7" s="273">
        <v>11.6</v>
      </c>
      <c r="N7" s="275">
        <v>0</v>
      </c>
      <c r="O7" s="276">
        <v>570</v>
      </c>
      <c r="P7" s="261">
        <f t="shared" si="0"/>
        <v>570</v>
      </c>
      <c r="Q7" s="16">
        <v>5</v>
      </c>
      <c r="R7" s="277">
        <f t="shared" si="1"/>
        <v>8745.1499590274198</v>
      </c>
      <c r="S7" s="278">
        <f>'Balance de Energía'!AR15</f>
        <v>36614.193848456001</v>
      </c>
      <c r="T7" s="279">
        <f t="shared" si="9"/>
        <v>982.69250089591117</v>
      </c>
      <c r="U7" s="265"/>
      <c r="V7" s="279">
        <f t="shared" si="2"/>
        <v>570</v>
      </c>
      <c r="W7" s="280">
        <f t="shared" si="10"/>
        <v>20129.3619</v>
      </c>
      <c r="X7" s="265"/>
      <c r="Y7" s="281">
        <f t="shared" si="11"/>
        <v>4.9847354766456293</v>
      </c>
      <c r="Z7" s="278">
        <f t="shared" si="12"/>
        <v>20.870090493619923</v>
      </c>
      <c r="AA7" s="279">
        <f t="shared" si="13"/>
        <v>19.78097298694987</v>
      </c>
      <c r="AE7" s="366" t="str">
        <f t="shared" si="3"/>
        <v>675658</v>
      </c>
      <c r="AF7" s="270"/>
      <c r="AG7" s="374"/>
      <c r="AH7" s="375"/>
      <c r="AI7" s="376">
        <f t="shared" si="4"/>
        <v>675658</v>
      </c>
      <c r="AJ7" s="377">
        <f t="shared" si="5"/>
        <v>675658</v>
      </c>
      <c r="AL7" s="370">
        <f t="shared" si="6"/>
        <v>0</v>
      </c>
      <c r="AM7" s="378">
        <f t="shared" si="6"/>
        <v>570</v>
      </c>
      <c r="AN7" s="379">
        <f t="shared" si="7"/>
        <v>570</v>
      </c>
      <c r="AO7" s="380">
        <f t="shared" si="8"/>
        <v>1</v>
      </c>
    </row>
    <row r="8" spans="1:41" x14ac:dyDescent="0.2">
      <c r="A8" s="270">
        <v>101</v>
      </c>
      <c r="B8" s="271">
        <v>0.375</v>
      </c>
      <c r="C8" s="272">
        <v>2013</v>
      </c>
      <c r="D8" s="272">
        <v>9</v>
      </c>
      <c r="E8" s="272">
        <v>6</v>
      </c>
      <c r="F8" s="273">
        <v>676228</v>
      </c>
      <c r="G8" s="272">
        <v>0</v>
      </c>
      <c r="H8" s="273">
        <v>103551</v>
      </c>
      <c r="I8" s="272">
        <v>0</v>
      </c>
      <c r="J8" s="272">
        <v>0</v>
      </c>
      <c r="K8" s="272">
        <v>0</v>
      </c>
      <c r="L8" s="274">
        <v>322.09370000000001</v>
      </c>
      <c r="M8" s="273">
        <v>13.7</v>
      </c>
      <c r="N8" s="275">
        <v>0</v>
      </c>
      <c r="O8" s="276">
        <v>959</v>
      </c>
      <c r="P8" s="261">
        <f t="shared" si="0"/>
        <v>959</v>
      </c>
      <c r="Q8" s="16">
        <v>6</v>
      </c>
      <c r="R8" s="277">
        <f t="shared" si="1"/>
        <v>8711.4015040831673</v>
      </c>
      <c r="S8" s="278">
        <f>'Balance de Energía'!AR16</f>
        <v>36472.895817295401</v>
      </c>
      <c r="T8" s="279">
        <f t="shared" si="9"/>
        <v>978.90018701382553</v>
      </c>
      <c r="U8" s="265"/>
      <c r="V8" s="279">
        <f t="shared" si="2"/>
        <v>959</v>
      </c>
      <c r="W8" s="280">
        <f t="shared" si="10"/>
        <v>33866.768530000001</v>
      </c>
      <c r="X8" s="265"/>
      <c r="Y8" s="281">
        <f t="shared" si="11"/>
        <v>8.354234042415758</v>
      </c>
      <c r="Z8" s="278">
        <f t="shared" si="12"/>
        <v>34.97750708878629</v>
      </c>
      <c r="AA8" s="279">
        <f t="shared" si="13"/>
        <v>33.152186047570943</v>
      </c>
      <c r="AE8" s="366" t="str">
        <f t="shared" si="3"/>
        <v>676228</v>
      </c>
      <c r="AF8" s="270"/>
      <c r="AG8" s="374"/>
      <c r="AH8" s="375"/>
      <c r="AI8" s="376">
        <f t="shared" si="4"/>
        <v>676228</v>
      </c>
      <c r="AJ8" s="377">
        <f t="shared" si="5"/>
        <v>676228</v>
      </c>
      <c r="AL8" s="370">
        <f t="shared" si="6"/>
        <v>0</v>
      </c>
      <c r="AM8" s="378">
        <f t="shared" si="6"/>
        <v>959</v>
      </c>
      <c r="AN8" s="379">
        <f t="shared" si="7"/>
        <v>959</v>
      </c>
      <c r="AO8" s="380">
        <f t="shared" si="8"/>
        <v>1</v>
      </c>
    </row>
    <row r="9" spans="1:41" x14ac:dyDescent="0.2">
      <c r="A9" s="270">
        <v>101</v>
      </c>
      <c r="B9" s="271">
        <v>0.375</v>
      </c>
      <c r="C9" s="272">
        <v>2013</v>
      </c>
      <c r="D9" s="272">
        <v>9</v>
      </c>
      <c r="E9" s="272">
        <v>7</v>
      </c>
      <c r="F9" s="273">
        <v>677187</v>
      </c>
      <c r="G9" s="272">
        <v>0</v>
      </c>
      <c r="H9" s="273">
        <v>103590</v>
      </c>
      <c r="I9" s="272">
        <v>0</v>
      </c>
      <c r="J9" s="272">
        <v>0</v>
      </c>
      <c r="K9" s="272">
        <v>0</v>
      </c>
      <c r="L9" s="274">
        <v>323.18180000000001</v>
      </c>
      <c r="M9" s="273">
        <v>11.5</v>
      </c>
      <c r="N9" s="275">
        <v>0</v>
      </c>
      <c r="O9" s="276">
        <v>939</v>
      </c>
      <c r="P9" s="261">
        <f t="shared" si="0"/>
        <v>939</v>
      </c>
      <c r="Q9" s="16">
        <v>7</v>
      </c>
      <c r="R9" s="277">
        <f t="shared" si="1"/>
        <v>8718.7791613833724</v>
      </c>
      <c r="S9" s="278">
        <f>'Balance de Energía'!AR17</f>
        <v>36503.7845928799</v>
      </c>
      <c r="T9" s="279">
        <f t="shared" si="9"/>
        <v>979.72921436464958</v>
      </c>
      <c r="U9" s="265"/>
      <c r="V9" s="279">
        <f t="shared" si="2"/>
        <v>939</v>
      </c>
      <c r="W9" s="280">
        <f t="shared" si="10"/>
        <v>33160.475129999999</v>
      </c>
      <c r="X9" s="265"/>
      <c r="Y9" s="281">
        <f t="shared" si="11"/>
        <v>8.1869336325389863</v>
      </c>
      <c r="Z9" s="278">
        <f t="shared" si="12"/>
        <v>34.277053732714229</v>
      </c>
      <c r="AA9" s="279">
        <f t="shared" si="13"/>
        <v>32.488286247073404</v>
      </c>
      <c r="AE9" s="366" t="str">
        <f t="shared" si="3"/>
        <v>677187</v>
      </c>
      <c r="AF9" s="270"/>
      <c r="AG9" s="374"/>
      <c r="AH9" s="375"/>
      <c r="AI9" s="376">
        <f t="shared" si="4"/>
        <v>677187</v>
      </c>
      <c r="AJ9" s="377">
        <f t="shared" si="5"/>
        <v>677187</v>
      </c>
      <c r="AL9" s="370">
        <f t="shared" si="6"/>
        <v>0</v>
      </c>
      <c r="AM9" s="378">
        <f t="shared" si="6"/>
        <v>939</v>
      </c>
      <c r="AN9" s="379">
        <f t="shared" si="7"/>
        <v>939</v>
      </c>
      <c r="AO9" s="380">
        <f t="shared" si="8"/>
        <v>1</v>
      </c>
    </row>
    <row r="10" spans="1:41" x14ac:dyDescent="0.2">
      <c r="A10" s="270">
        <v>101</v>
      </c>
      <c r="B10" s="271">
        <v>0.375</v>
      </c>
      <c r="C10" s="272">
        <v>2013</v>
      </c>
      <c r="D10" s="272">
        <v>9</v>
      </c>
      <c r="E10" s="272">
        <v>8</v>
      </c>
      <c r="F10" s="273">
        <v>678126</v>
      </c>
      <c r="G10" s="272">
        <v>0</v>
      </c>
      <c r="H10" s="273">
        <v>103627</v>
      </c>
      <c r="I10" s="272">
        <v>0</v>
      </c>
      <c r="J10" s="272">
        <v>0</v>
      </c>
      <c r="K10" s="272">
        <v>0</v>
      </c>
      <c r="L10" s="274">
        <v>329.28190000000001</v>
      </c>
      <c r="M10" s="273">
        <v>11</v>
      </c>
      <c r="N10" s="275">
        <v>0</v>
      </c>
      <c r="O10" s="276">
        <v>940</v>
      </c>
      <c r="P10" s="261">
        <f t="shared" si="0"/>
        <v>940</v>
      </c>
      <c r="Q10" s="16">
        <v>8</v>
      </c>
      <c r="R10" s="277">
        <f t="shared" si="1"/>
        <v>8766.4917874550974</v>
      </c>
      <c r="S10" s="278">
        <f>'Balance de Energía'!AR18</f>
        <v>36703.547815717</v>
      </c>
      <c r="T10" s="279">
        <f t="shared" si="9"/>
        <v>985.09068215632931</v>
      </c>
      <c r="U10" s="265"/>
      <c r="V10" s="279">
        <f t="shared" si="2"/>
        <v>940</v>
      </c>
      <c r="W10" s="280">
        <f t="shared" si="10"/>
        <v>33195.789799999999</v>
      </c>
      <c r="X10" s="265"/>
      <c r="Y10" s="281">
        <f t="shared" si="11"/>
        <v>8.2405022802077905</v>
      </c>
      <c r="Z10" s="278">
        <f t="shared" si="12"/>
        <v>34.50133494677398</v>
      </c>
      <c r="AA10" s="279">
        <f t="shared" si="13"/>
        <v>32.700863218800116</v>
      </c>
      <c r="AE10" s="366" t="str">
        <f t="shared" si="3"/>
        <v>678126</v>
      </c>
      <c r="AF10" s="270"/>
      <c r="AG10" s="374"/>
      <c r="AH10" s="375"/>
      <c r="AI10" s="376">
        <f t="shared" si="4"/>
        <v>678126</v>
      </c>
      <c r="AJ10" s="377">
        <f t="shared" si="5"/>
        <v>678126</v>
      </c>
      <c r="AL10" s="370">
        <f t="shared" si="6"/>
        <v>0</v>
      </c>
      <c r="AM10" s="378">
        <f t="shared" si="6"/>
        <v>940</v>
      </c>
      <c r="AN10" s="379">
        <f t="shared" si="7"/>
        <v>940</v>
      </c>
      <c r="AO10" s="380">
        <f t="shared" si="8"/>
        <v>1</v>
      </c>
    </row>
    <row r="11" spans="1:41" x14ac:dyDescent="0.2">
      <c r="A11" s="270">
        <v>101</v>
      </c>
      <c r="B11" s="271">
        <v>0.375</v>
      </c>
      <c r="C11" s="272">
        <v>2013</v>
      </c>
      <c r="D11" s="272">
        <v>9</v>
      </c>
      <c r="E11" s="272">
        <v>9</v>
      </c>
      <c r="F11" s="273">
        <v>679066</v>
      </c>
      <c r="G11" s="272">
        <v>0</v>
      </c>
      <c r="H11" s="273">
        <v>103664</v>
      </c>
      <c r="I11" s="272">
        <v>0</v>
      </c>
      <c r="J11" s="272">
        <v>0</v>
      </c>
      <c r="K11" s="272">
        <v>0</v>
      </c>
      <c r="L11" s="274">
        <v>329.34699999999998</v>
      </c>
      <c r="M11" s="273">
        <v>10.9</v>
      </c>
      <c r="N11" s="275">
        <v>0</v>
      </c>
      <c r="O11" s="276">
        <v>864</v>
      </c>
      <c r="P11" s="261">
        <f t="shared" si="0"/>
        <v>864</v>
      </c>
      <c r="Q11" s="16">
        <v>9</v>
      </c>
      <c r="R11" s="322">
        <f t="shared" si="1"/>
        <v>8733.8625892929449</v>
      </c>
      <c r="S11" s="278">
        <f>'Balance de Energía'!AR19</f>
        <v>36566.935888851702</v>
      </c>
      <c r="T11" s="279">
        <f t="shared" si="9"/>
        <v>981.42413915884822</v>
      </c>
      <c r="V11" s="282">
        <f t="shared" si="2"/>
        <v>864</v>
      </c>
      <c r="W11" s="283">
        <f t="shared" si="10"/>
        <v>30511.874879999999</v>
      </c>
      <c r="Y11" s="281">
        <f t="shared" si="11"/>
        <v>7.5460572771491048</v>
      </c>
      <c r="Z11" s="278">
        <f t="shared" si="12"/>
        <v>31.593832607967869</v>
      </c>
      <c r="AA11" s="279">
        <f t="shared" si="13"/>
        <v>29.945090538226484</v>
      </c>
      <c r="AE11" s="366" t="str">
        <f t="shared" si="3"/>
        <v>679066</v>
      </c>
      <c r="AF11" s="270"/>
      <c r="AG11" s="374"/>
      <c r="AH11" s="375"/>
      <c r="AI11" s="376">
        <f t="shared" si="4"/>
        <v>679066</v>
      </c>
      <c r="AJ11" s="377">
        <f t="shared" si="5"/>
        <v>679066</v>
      </c>
      <c r="AL11" s="370">
        <f t="shared" si="6"/>
        <v>0</v>
      </c>
      <c r="AM11" s="378">
        <f t="shared" si="6"/>
        <v>864</v>
      </c>
      <c r="AN11" s="379">
        <f t="shared" si="7"/>
        <v>864</v>
      </c>
      <c r="AO11" s="380">
        <f t="shared" si="8"/>
        <v>1</v>
      </c>
    </row>
    <row r="12" spans="1:41" x14ac:dyDescent="0.2">
      <c r="A12" s="270">
        <v>101</v>
      </c>
      <c r="B12" s="271">
        <v>0.375</v>
      </c>
      <c r="C12" s="272">
        <v>2013</v>
      </c>
      <c r="D12" s="272">
        <v>9</v>
      </c>
      <c r="E12" s="272">
        <v>10</v>
      </c>
      <c r="F12" s="273">
        <v>679930</v>
      </c>
      <c r="G12" s="272">
        <v>0</v>
      </c>
      <c r="H12" s="273">
        <v>103699</v>
      </c>
      <c r="I12" s="272">
        <v>0</v>
      </c>
      <c r="J12" s="272">
        <v>0</v>
      </c>
      <c r="K12" s="272">
        <v>0</v>
      </c>
      <c r="L12" s="274">
        <v>322.84699999999998</v>
      </c>
      <c r="M12" s="273">
        <v>10.8</v>
      </c>
      <c r="N12" s="275">
        <v>0</v>
      </c>
      <c r="O12" s="276">
        <v>946</v>
      </c>
      <c r="P12" s="261">
        <f t="shared" si="0"/>
        <v>946</v>
      </c>
      <c r="Q12" s="16">
        <v>10</v>
      </c>
      <c r="R12" s="322">
        <f t="shared" si="1"/>
        <v>8746.872024957891</v>
      </c>
      <c r="S12" s="278">
        <f>'Balance de Energía'!AR20</f>
        <v>36621.403794093698</v>
      </c>
      <c r="T12" s="279">
        <f t="shared" si="9"/>
        <v>982.88600944451821</v>
      </c>
      <c r="V12" s="282">
        <f t="shared" si="2"/>
        <v>946</v>
      </c>
      <c r="W12" s="283">
        <f t="shared" si="10"/>
        <v>33407.677819999997</v>
      </c>
      <c r="Y12" s="281">
        <f t="shared" si="11"/>
        <v>8.2745409356101653</v>
      </c>
      <c r="Z12" s="278">
        <f t="shared" si="12"/>
        <v>34.643847989212638</v>
      </c>
      <c r="AA12" s="279">
        <f t="shared" si="13"/>
        <v>32.835939137307939</v>
      </c>
      <c r="AE12" s="366" t="str">
        <f t="shared" si="3"/>
        <v>679930</v>
      </c>
      <c r="AF12" s="270"/>
      <c r="AG12" s="374"/>
      <c r="AH12" s="375"/>
      <c r="AI12" s="376">
        <f t="shared" si="4"/>
        <v>679930</v>
      </c>
      <c r="AJ12" s="377">
        <f t="shared" si="5"/>
        <v>679930</v>
      </c>
      <c r="AL12" s="370">
        <f t="shared" si="6"/>
        <v>0</v>
      </c>
      <c r="AM12" s="378">
        <f t="shared" si="6"/>
        <v>946</v>
      </c>
      <c r="AN12" s="379">
        <f t="shared" si="7"/>
        <v>946</v>
      </c>
      <c r="AO12" s="380">
        <f t="shared" si="8"/>
        <v>1</v>
      </c>
    </row>
    <row r="13" spans="1:41" x14ac:dyDescent="0.2">
      <c r="A13" s="270">
        <v>101</v>
      </c>
      <c r="B13" s="271">
        <v>0.375</v>
      </c>
      <c r="C13" s="272">
        <v>2013</v>
      </c>
      <c r="D13" s="272">
        <v>9</v>
      </c>
      <c r="E13" s="272">
        <v>11</v>
      </c>
      <c r="F13" s="273">
        <v>680876</v>
      </c>
      <c r="G13" s="272">
        <v>0</v>
      </c>
      <c r="H13" s="273">
        <v>103738</v>
      </c>
      <c r="I13" s="272">
        <v>0</v>
      </c>
      <c r="J13" s="272">
        <v>0</v>
      </c>
      <c r="K13" s="272">
        <v>0</v>
      </c>
      <c r="L13" s="274">
        <v>322.60489999999999</v>
      </c>
      <c r="M13" s="273">
        <v>10.8</v>
      </c>
      <c r="N13" s="275">
        <v>0</v>
      </c>
      <c r="O13" s="276">
        <v>854</v>
      </c>
      <c r="P13" s="261">
        <f t="shared" si="0"/>
        <v>854</v>
      </c>
      <c r="Q13" s="16">
        <v>11</v>
      </c>
      <c r="R13" s="322">
        <f t="shared" si="1"/>
        <v>8737.0172312840132</v>
      </c>
      <c r="S13" s="278">
        <f>'Balance de Energía'!AR21</f>
        <v>36580.143743939901</v>
      </c>
      <c r="T13" s="279">
        <f t="shared" si="9"/>
        <v>981.77862627938453</v>
      </c>
      <c r="V13" s="282">
        <f t="shared" si="2"/>
        <v>854</v>
      </c>
      <c r="W13" s="283">
        <f t="shared" si="10"/>
        <v>30158.728179999998</v>
      </c>
      <c r="Y13" s="281">
        <f t="shared" si="11"/>
        <v>7.4614127155165475</v>
      </c>
      <c r="Z13" s="278">
        <f t="shared" si="12"/>
        <v>31.239442757324678</v>
      </c>
      <c r="AA13" s="279">
        <f t="shared" si="13"/>
        <v>29.609194722893761</v>
      </c>
      <c r="AE13" s="366" t="str">
        <f t="shared" si="3"/>
        <v>680876</v>
      </c>
      <c r="AF13" s="270"/>
      <c r="AG13" s="374"/>
      <c r="AH13" s="375"/>
      <c r="AI13" s="376">
        <f t="shared" si="4"/>
        <v>680876</v>
      </c>
      <c r="AJ13" s="377">
        <f t="shared" si="5"/>
        <v>680876</v>
      </c>
      <c r="AL13" s="370">
        <f t="shared" si="6"/>
        <v>0</v>
      </c>
      <c r="AM13" s="378">
        <f t="shared" si="6"/>
        <v>854</v>
      </c>
      <c r="AN13" s="379">
        <f t="shared" si="7"/>
        <v>854</v>
      </c>
      <c r="AO13" s="380">
        <f t="shared" si="8"/>
        <v>1</v>
      </c>
    </row>
    <row r="14" spans="1:41" x14ac:dyDescent="0.2">
      <c r="A14" s="270">
        <v>101</v>
      </c>
      <c r="B14" s="271">
        <v>0.375</v>
      </c>
      <c r="C14" s="272">
        <v>2013</v>
      </c>
      <c r="D14" s="272">
        <v>9</v>
      </c>
      <c r="E14" s="272">
        <v>12</v>
      </c>
      <c r="F14" s="273">
        <v>681730</v>
      </c>
      <c r="G14" s="272">
        <v>0</v>
      </c>
      <c r="H14" s="273">
        <v>103773</v>
      </c>
      <c r="I14" s="272">
        <v>0</v>
      </c>
      <c r="J14" s="272">
        <v>0</v>
      </c>
      <c r="K14" s="272">
        <v>0</v>
      </c>
      <c r="L14" s="274">
        <v>322.04489999999998</v>
      </c>
      <c r="M14" s="273">
        <v>11.3</v>
      </c>
      <c r="N14" s="275">
        <v>0</v>
      </c>
      <c r="O14" s="276">
        <v>1059</v>
      </c>
      <c r="P14" s="261">
        <f t="shared" si="0"/>
        <v>1059</v>
      </c>
      <c r="Q14" s="16">
        <v>12</v>
      </c>
      <c r="R14" s="322">
        <f t="shared" si="1"/>
        <v>8786.6536513360807</v>
      </c>
      <c r="S14" s="278">
        <f>'Balance de Energía'!AR22</f>
        <v>36787.9615074139</v>
      </c>
      <c r="T14" s="279">
        <f t="shared" si="9"/>
        <v>987.35627080063534</v>
      </c>
      <c r="V14" s="282">
        <f t="shared" si="2"/>
        <v>1059</v>
      </c>
      <c r="W14" s="283">
        <f t="shared" si="10"/>
        <v>37398.235529999998</v>
      </c>
      <c r="Y14" s="281">
        <f t="shared" si="11"/>
        <v>9.3050662167649101</v>
      </c>
      <c r="Z14" s="278">
        <f t="shared" si="12"/>
        <v>38.958451236351316</v>
      </c>
      <c r="AA14" s="279">
        <f t="shared" si="13"/>
        <v>36.925382367424625</v>
      </c>
      <c r="AE14" s="366" t="str">
        <f t="shared" si="3"/>
        <v>681730</v>
      </c>
      <c r="AF14" s="270"/>
      <c r="AG14" s="374"/>
      <c r="AH14" s="375"/>
      <c r="AI14" s="376">
        <f t="shared" si="4"/>
        <v>681730</v>
      </c>
      <c r="AJ14" s="377">
        <f t="shared" si="5"/>
        <v>681730</v>
      </c>
      <c r="AL14" s="370">
        <f t="shared" si="6"/>
        <v>0</v>
      </c>
      <c r="AM14" s="378">
        <f t="shared" si="6"/>
        <v>1059</v>
      </c>
      <c r="AN14" s="379">
        <f t="shared" si="7"/>
        <v>1059</v>
      </c>
      <c r="AO14" s="380">
        <f t="shared" si="8"/>
        <v>1</v>
      </c>
    </row>
    <row r="15" spans="1:41" x14ac:dyDescent="0.2">
      <c r="A15" s="270">
        <v>101</v>
      </c>
      <c r="B15" s="271">
        <v>0.375</v>
      </c>
      <c r="C15" s="272">
        <v>2013</v>
      </c>
      <c r="D15" s="272">
        <v>9</v>
      </c>
      <c r="E15" s="272">
        <v>13</v>
      </c>
      <c r="F15" s="273">
        <v>682789</v>
      </c>
      <c r="G15" s="272">
        <v>0</v>
      </c>
      <c r="H15" s="273">
        <v>103816</v>
      </c>
      <c r="I15" s="272">
        <v>0</v>
      </c>
      <c r="J15" s="272">
        <v>0</v>
      </c>
      <c r="K15" s="272">
        <v>0</v>
      </c>
      <c r="L15" s="274">
        <v>323.53089999999997</v>
      </c>
      <c r="M15" s="273">
        <v>10.7</v>
      </c>
      <c r="N15" s="275">
        <v>0</v>
      </c>
      <c r="O15" s="276">
        <v>1184</v>
      </c>
      <c r="P15" s="261">
        <f t="shared" si="0"/>
        <v>1184</v>
      </c>
      <c r="Q15" s="16">
        <v>13</v>
      </c>
      <c r="R15" s="322">
        <f t="shared" si="1"/>
        <v>8772.2963351130693</v>
      </c>
      <c r="S15" s="278">
        <f>'Balance de Energía'!AR23</f>
        <v>36727.8502958514</v>
      </c>
      <c r="T15" s="279">
        <f t="shared" si="9"/>
        <v>985.74293917665557</v>
      </c>
      <c r="V15" s="282">
        <f t="shared" si="2"/>
        <v>1184</v>
      </c>
      <c r="W15" s="283">
        <f t="shared" si="10"/>
        <v>41812.569279999996</v>
      </c>
      <c r="Y15" s="281">
        <f t="shared" si="11"/>
        <v>10.386398860773875</v>
      </c>
      <c r="Z15" s="278">
        <f t="shared" si="12"/>
        <v>43.485774750288051</v>
      </c>
      <c r="AA15" s="279">
        <f t="shared" si="13"/>
        <v>41.216444936594733</v>
      </c>
      <c r="AE15" s="366" t="str">
        <f t="shared" si="3"/>
        <v>682789</v>
      </c>
      <c r="AF15" s="270"/>
      <c r="AG15" s="374"/>
      <c r="AH15" s="375"/>
      <c r="AI15" s="376">
        <f t="shared" si="4"/>
        <v>682789</v>
      </c>
      <c r="AJ15" s="377">
        <f t="shared" si="5"/>
        <v>682789</v>
      </c>
      <c r="AL15" s="370">
        <f t="shared" si="6"/>
        <v>697693</v>
      </c>
      <c r="AM15" s="378">
        <f t="shared" si="6"/>
        <v>1184</v>
      </c>
      <c r="AN15" s="379">
        <f t="shared" si="7"/>
        <v>-696509</v>
      </c>
      <c r="AO15" s="380">
        <f t="shared" si="8"/>
        <v>-588.26773648648646</v>
      </c>
    </row>
    <row r="16" spans="1:41" x14ac:dyDescent="0.2">
      <c r="A16" s="270">
        <v>101</v>
      </c>
      <c r="B16" s="271">
        <v>0.375</v>
      </c>
      <c r="C16" s="272">
        <v>2013</v>
      </c>
      <c r="D16" s="272">
        <v>9</v>
      </c>
      <c r="E16" s="272">
        <v>14</v>
      </c>
      <c r="F16" s="273">
        <v>683973</v>
      </c>
      <c r="G16" s="272">
        <v>0</v>
      </c>
      <c r="H16" s="273">
        <v>103863</v>
      </c>
      <c r="I16" s="272">
        <v>0</v>
      </c>
      <c r="J16" s="272">
        <v>0</v>
      </c>
      <c r="K16" s="272">
        <v>0</v>
      </c>
      <c r="L16" s="274">
        <v>324.66719999999998</v>
      </c>
      <c r="M16" s="273">
        <v>10.1</v>
      </c>
      <c r="N16" s="275">
        <v>0</v>
      </c>
      <c r="O16" s="276">
        <v>1077</v>
      </c>
      <c r="P16" s="261">
        <f t="shared" si="0"/>
        <v>1077</v>
      </c>
      <c r="Q16" s="16">
        <v>14</v>
      </c>
      <c r="R16" s="322">
        <f t="shared" si="1"/>
        <v>8664.3726513771853</v>
      </c>
      <c r="S16" s="278">
        <f>'Balance de Energía'!AR24</f>
        <v>36275.995416785998</v>
      </c>
      <c r="T16" s="279">
        <f t="shared" si="9"/>
        <v>973.61555483525433</v>
      </c>
      <c r="V16" s="282">
        <f t="shared" si="2"/>
        <v>1077</v>
      </c>
      <c r="W16" s="283">
        <f t="shared" si="10"/>
        <v>38033.899590000001</v>
      </c>
      <c r="Y16" s="281">
        <f t="shared" si="11"/>
        <v>9.3315293455332302</v>
      </c>
      <c r="Z16" s="278">
        <f t="shared" si="12"/>
        <v>39.069247063878521</v>
      </c>
      <c r="AA16" s="279">
        <f t="shared" si="13"/>
        <v>37.030396251866208</v>
      </c>
      <c r="AE16" s="366" t="str">
        <f t="shared" si="3"/>
        <v>683973</v>
      </c>
      <c r="AF16" s="270">
        <v>101</v>
      </c>
      <c r="AG16" s="374">
        <v>1</v>
      </c>
      <c r="AH16" s="375">
        <v>697693</v>
      </c>
      <c r="AI16" s="376">
        <f t="shared" si="4"/>
        <v>683973</v>
      </c>
      <c r="AJ16" s="377">
        <f t="shared" si="5"/>
        <v>-13720</v>
      </c>
      <c r="AL16" s="370">
        <f t="shared" si="6"/>
        <v>-697693</v>
      </c>
      <c r="AM16" s="378">
        <f t="shared" si="6"/>
        <v>1077</v>
      </c>
      <c r="AN16" s="379">
        <f t="shared" si="7"/>
        <v>698770</v>
      </c>
      <c r="AO16" s="380">
        <f t="shared" si="8"/>
        <v>648.8115134633241</v>
      </c>
    </row>
    <row r="17" spans="1:41" x14ac:dyDescent="0.2">
      <c r="A17" s="270">
        <v>101</v>
      </c>
      <c r="B17" s="271">
        <v>0.375</v>
      </c>
      <c r="C17" s="272">
        <v>2013</v>
      </c>
      <c r="D17" s="272">
        <v>9</v>
      </c>
      <c r="E17" s="272">
        <v>15</v>
      </c>
      <c r="F17" s="273">
        <v>685050</v>
      </c>
      <c r="G17" s="272">
        <v>0</v>
      </c>
      <c r="H17" s="273">
        <v>103906</v>
      </c>
      <c r="I17" s="272">
        <v>0</v>
      </c>
      <c r="J17" s="272">
        <v>0</v>
      </c>
      <c r="K17" s="272">
        <v>0</v>
      </c>
      <c r="L17" s="274">
        <v>330.61070000000001</v>
      </c>
      <c r="M17" s="273">
        <v>9.9</v>
      </c>
      <c r="N17" s="275">
        <v>0</v>
      </c>
      <c r="O17" s="276">
        <v>951</v>
      </c>
      <c r="P17" s="261">
        <f t="shared" si="0"/>
        <v>951</v>
      </c>
      <c r="Q17" s="16">
        <v>15</v>
      </c>
      <c r="R17" s="322">
        <f t="shared" si="1"/>
        <v>8821.0829802618227</v>
      </c>
      <c r="S17" s="278">
        <f>'Balance de Energía'!AR25</f>
        <v>36932.110221760202</v>
      </c>
      <c r="T17" s="279">
        <f t="shared" si="9"/>
        <v>991.22509449202096</v>
      </c>
      <c r="V17" s="282">
        <f t="shared" si="2"/>
        <v>951</v>
      </c>
      <c r="W17" s="283">
        <f t="shared" si="10"/>
        <v>33584.251170000003</v>
      </c>
      <c r="Y17" s="281">
        <f t="shared" si="11"/>
        <v>8.3888499142289934</v>
      </c>
      <c r="Z17" s="278">
        <f t="shared" si="12"/>
        <v>35.122436820893952</v>
      </c>
      <c r="AA17" s="279">
        <f t="shared" si="13"/>
        <v>33.289552539427021</v>
      </c>
      <c r="AE17" s="366" t="str">
        <f t="shared" si="3"/>
        <v>685050</v>
      </c>
      <c r="AF17" s="270"/>
      <c r="AG17" s="374"/>
      <c r="AH17" s="375"/>
      <c r="AI17" s="376">
        <f t="shared" si="4"/>
        <v>685050</v>
      </c>
      <c r="AJ17" s="377">
        <f t="shared" si="5"/>
        <v>685050</v>
      </c>
      <c r="AL17" s="370">
        <f t="shared" si="6"/>
        <v>0</v>
      </c>
      <c r="AM17" s="378">
        <f t="shared" si="6"/>
        <v>951</v>
      </c>
      <c r="AN17" s="379">
        <f t="shared" si="7"/>
        <v>951</v>
      </c>
      <c r="AO17" s="380">
        <f t="shared" si="8"/>
        <v>1</v>
      </c>
    </row>
    <row r="18" spans="1:41" x14ac:dyDescent="0.2">
      <c r="A18" s="270">
        <v>101</v>
      </c>
      <c r="B18" s="271">
        <v>0.375</v>
      </c>
      <c r="C18" s="272">
        <v>2013</v>
      </c>
      <c r="D18" s="272">
        <v>9</v>
      </c>
      <c r="E18" s="272">
        <v>16</v>
      </c>
      <c r="F18" s="273">
        <v>686001</v>
      </c>
      <c r="G18" s="272">
        <v>0</v>
      </c>
      <c r="H18" s="273">
        <v>103943</v>
      </c>
      <c r="I18" s="272">
        <v>0</v>
      </c>
      <c r="J18" s="272">
        <v>0</v>
      </c>
      <c r="K18" s="272">
        <v>0</v>
      </c>
      <c r="L18" s="274">
        <v>331.81560000000002</v>
      </c>
      <c r="M18" s="273">
        <v>10.3</v>
      </c>
      <c r="N18" s="275">
        <v>0</v>
      </c>
      <c r="O18" s="276">
        <v>0</v>
      </c>
      <c r="P18" s="261">
        <f t="shared" si="0"/>
        <v>0</v>
      </c>
      <c r="Q18" s="16">
        <v>16</v>
      </c>
      <c r="R18" s="322">
        <f t="shared" si="1"/>
        <v>8821.0829802618227</v>
      </c>
      <c r="S18" s="278">
        <f>'Balance de Energía'!AR26</f>
        <v>36932.110221760202</v>
      </c>
      <c r="T18" s="279">
        <f t="shared" si="9"/>
        <v>991.22509449202096</v>
      </c>
      <c r="V18" s="282">
        <f t="shared" si="2"/>
        <v>0</v>
      </c>
      <c r="W18" s="283">
        <f t="shared" si="10"/>
        <v>0</v>
      </c>
      <c r="Y18" s="281">
        <f t="shared" si="11"/>
        <v>0</v>
      </c>
      <c r="Z18" s="278">
        <f t="shared" si="12"/>
        <v>0</v>
      </c>
      <c r="AA18" s="279">
        <f t="shared" si="13"/>
        <v>0</v>
      </c>
      <c r="AE18" s="366" t="str">
        <f t="shared" si="3"/>
        <v>686001</v>
      </c>
      <c r="AF18" s="270"/>
      <c r="AG18" s="374"/>
      <c r="AH18" s="375"/>
      <c r="AI18" s="376">
        <f t="shared" si="4"/>
        <v>686001</v>
      </c>
      <c r="AJ18" s="377">
        <f t="shared" si="5"/>
        <v>686001</v>
      </c>
      <c r="AL18" s="370">
        <f t="shared" si="6"/>
        <v>0</v>
      </c>
      <c r="AM18" s="378">
        <f t="shared" si="6"/>
        <v>0</v>
      </c>
      <c r="AN18" s="379">
        <f t="shared" si="7"/>
        <v>0</v>
      </c>
      <c r="AO18" s="380" t="str">
        <f t="shared" si="8"/>
        <v/>
      </c>
    </row>
    <row r="19" spans="1:41" x14ac:dyDescent="0.2">
      <c r="A19" s="270">
        <v>101</v>
      </c>
      <c r="B19" s="271">
        <v>0.375</v>
      </c>
      <c r="C19" s="272">
        <v>2013</v>
      </c>
      <c r="D19" s="272">
        <v>9</v>
      </c>
      <c r="E19" s="272">
        <v>17</v>
      </c>
      <c r="F19" s="273">
        <v>686001</v>
      </c>
      <c r="G19" s="272">
        <v>0</v>
      </c>
      <c r="H19" s="273">
        <v>103943</v>
      </c>
      <c r="I19" s="272">
        <v>0</v>
      </c>
      <c r="J19" s="272">
        <v>0</v>
      </c>
      <c r="K19" s="272">
        <v>0</v>
      </c>
      <c r="L19" s="274">
        <v>330.75099999999998</v>
      </c>
      <c r="M19" s="273">
        <v>16.3</v>
      </c>
      <c r="N19" s="275">
        <v>0</v>
      </c>
      <c r="O19" s="276">
        <v>1110</v>
      </c>
      <c r="P19" s="261">
        <f t="shared" si="0"/>
        <v>1110</v>
      </c>
      <c r="Q19" s="16">
        <v>17</v>
      </c>
      <c r="R19" s="322">
        <f t="shared" si="1"/>
        <v>8821.0829802618227</v>
      </c>
      <c r="S19" s="278">
        <f>'Balance de Energía'!AR27</f>
        <v>36932.110221760202</v>
      </c>
      <c r="T19" s="279">
        <f t="shared" si="9"/>
        <v>991.22509449202096</v>
      </c>
      <c r="V19" s="282">
        <f t="shared" si="2"/>
        <v>1110</v>
      </c>
      <c r="W19" s="283">
        <f t="shared" si="10"/>
        <v>39199.2837</v>
      </c>
      <c r="Y19" s="281">
        <f t="shared" si="11"/>
        <v>9.7914021080906224</v>
      </c>
      <c r="Z19" s="278">
        <f t="shared" si="12"/>
        <v>40.994642346153825</v>
      </c>
      <c r="AA19" s="279">
        <f t="shared" si="13"/>
        <v>38.855313689552041</v>
      </c>
      <c r="AE19" s="366" t="str">
        <f t="shared" si="3"/>
        <v>686001</v>
      </c>
      <c r="AF19" s="270"/>
      <c r="AG19" s="374"/>
      <c r="AH19" s="375"/>
      <c r="AI19" s="376">
        <f t="shared" si="4"/>
        <v>686001</v>
      </c>
      <c r="AJ19" s="377">
        <f t="shared" si="5"/>
        <v>686001</v>
      </c>
      <c r="AL19" s="370">
        <f t="shared" si="6"/>
        <v>0</v>
      </c>
      <c r="AM19" s="378">
        <f t="shared" si="6"/>
        <v>1110</v>
      </c>
      <c r="AN19" s="379">
        <f t="shared" si="7"/>
        <v>1110</v>
      </c>
      <c r="AO19" s="380">
        <f t="shared" si="8"/>
        <v>1</v>
      </c>
    </row>
    <row r="20" spans="1:41" x14ac:dyDescent="0.2">
      <c r="A20" s="270">
        <v>101</v>
      </c>
      <c r="B20" s="271">
        <v>0.375</v>
      </c>
      <c r="C20" s="272">
        <v>2013</v>
      </c>
      <c r="D20" s="272">
        <v>9</v>
      </c>
      <c r="E20" s="272">
        <v>18</v>
      </c>
      <c r="F20" s="273">
        <v>687111</v>
      </c>
      <c r="G20" s="272">
        <v>0</v>
      </c>
      <c r="H20" s="273">
        <v>103988</v>
      </c>
      <c r="I20" s="272">
        <v>0</v>
      </c>
      <c r="J20" s="272">
        <v>0</v>
      </c>
      <c r="K20" s="272">
        <v>0</v>
      </c>
      <c r="L20" s="274">
        <v>324.4239</v>
      </c>
      <c r="M20" s="273">
        <v>10.199999999999999</v>
      </c>
      <c r="N20" s="275">
        <v>0</v>
      </c>
      <c r="O20" s="276">
        <v>1094</v>
      </c>
      <c r="P20" s="261">
        <f t="shared" si="0"/>
        <v>1094</v>
      </c>
      <c r="Q20" s="16">
        <v>18</v>
      </c>
      <c r="R20" s="322">
        <f t="shared" si="1"/>
        <v>8821.0829802618227</v>
      </c>
      <c r="S20" s="278">
        <f>'Balance de Energía'!AR28</f>
        <v>36932.110221760202</v>
      </c>
      <c r="T20" s="279">
        <f t="shared" si="9"/>
        <v>991.22509449202096</v>
      </c>
      <c r="V20" s="282">
        <f t="shared" si="2"/>
        <v>1094</v>
      </c>
      <c r="W20" s="283">
        <f t="shared" si="10"/>
        <v>38634.248979999997</v>
      </c>
      <c r="Y20" s="281">
        <f t="shared" si="11"/>
        <v>9.6502647804064345</v>
      </c>
      <c r="Z20" s="278">
        <f t="shared" si="12"/>
        <v>40.403728582605659</v>
      </c>
      <c r="AA20" s="279">
        <f t="shared" si="13"/>
        <v>38.295237095828767</v>
      </c>
      <c r="AE20" s="366" t="str">
        <f t="shared" si="3"/>
        <v>687111</v>
      </c>
      <c r="AF20" s="270"/>
      <c r="AG20" s="374"/>
      <c r="AH20" s="375"/>
      <c r="AI20" s="376">
        <f t="shared" si="4"/>
        <v>687111</v>
      </c>
      <c r="AJ20" s="377">
        <f t="shared" si="5"/>
        <v>687111</v>
      </c>
      <c r="AL20" s="370">
        <f t="shared" si="6"/>
        <v>0</v>
      </c>
      <c r="AM20" s="378">
        <f t="shared" si="6"/>
        <v>1094</v>
      </c>
      <c r="AN20" s="379">
        <f t="shared" si="7"/>
        <v>1094</v>
      </c>
      <c r="AO20" s="380">
        <f t="shared" si="8"/>
        <v>1</v>
      </c>
    </row>
    <row r="21" spans="1:41" x14ac:dyDescent="0.2">
      <c r="A21" s="270">
        <v>101</v>
      </c>
      <c r="B21" s="271">
        <v>0.375</v>
      </c>
      <c r="C21" s="272">
        <v>2013</v>
      </c>
      <c r="D21" s="272">
        <v>9</v>
      </c>
      <c r="E21" s="272">
        <v>19</v>
      </c>
      <c r="F21" s="273">
        <v>688205</v>
      </c>
      <c r="G21" s="272">
        <v>0</v>
      </c>
      <c r="H21" s="273">
        <v>104032</v>
      </c>
      <c r="I21" s="272">
        <v>0</v>
      </c>
      <c r="J21" s="272">
        <v>0</v>
      </c>
      <c r="K21" s="272">
        <v>0</v>
      </c>
      <c r="L21" s="274">
        <v>324.20839999999998</v>
      </c>
      <c r="M21" s="273">
        <v>9.9</v>
      </c>
      <c r="N21" s="275">
        <v>0</v>
      </c>
      <c r="O21" s="276">
        <v>835</v>
      </c>
      <c r="P21" s="261">
        <f t="shared" si="0"/>
        <v>835</v>
      </c>
      <c r="Q21" s="16">
        <v>19</v>
      </c>
      <c r="R21" s="322">
        <f t="shared" si="1"/>
        <v>8821.0829802618227</v>
      </c>
      <c r="S21" s="278">
        <f>'Balance de Energía'!AR29</f>
        <v>36932.110221760202</v>
      </c>
      <c r="T21" s="279">
        <f t="shared" si="9"/>
        <v>991.22509449202096</v>
      </c>
      <c r="V21" s="282">
        <f t="shared" si="2"/>
        <v>835</v>
      </c>
      <c r="W21" s="283">
        <f t="shared" si="10"/>
        <v>29487.749449999999</v>
      </c>
      <c r="Y21" s="281">
        <f t="shared" si="11"/>
        <v>7.3656042885186217</v>
      </c>
      <c r="Z21" s="278">
        <f t="shared" si="12"/>
        <v>30.838312035169768</v>
      </c>
      <c r="AA21" s="279">
        <f t="shared" si="13"/>
        <v>29.228997234933288</v>
      </c>
      <c r="AE21" s="366" t="str">
        <f t="shared" si="3"/>
        <v>688205</v>
      </c>
      <c r="AF21" s="270"/>
      <c r="AG21" s="374"/>
      <c r="AH21" s="375"/>
      <c r="AI21" s="376">
        <f t="shared" si="4"/>
        <v>688205</v>
      </c>
      <c r="AJ21" s="377">
        <f t="shared" si="5"/>
        <v>688205</v>
      </c>
      <c r="AL21" s="370">
        <f t="shared" si="6"/>
        <v>0</v>
      </c>
      <c r="AM21" s="378">
        <f t="shared" si="6"/>
        <v>835</v>
      </c>
      <c r="AN21" s="379">
        <f t="shared" si="7"/>
        <v>835</v>
      </c>
      <c r="AO21" s="380">
        <f t="shared" si="8"/>
        <v>1</v>
      </c>
    </row>
    <row r="22" spans="1:41" x14ac:dyDescent="0.2">
      <c r="A22" s="270">
        <v>101</v>
      </c>
      <c r="B22" s="271">
        <v>0.375</v>
      </c>
      <c r="C22" s="272">
        <v>2013</v>
      </c>
      <c r="D22" s="272">
        <v>9</v>
      </c>
      <c r="E22" s="272">
        <v>20</v>
      </c>
      <c r="F22" s="273">
        <v>689040</v>
      </c>
      <c r="G22" s="272">
        <v>0</v>
      </c>
      <c r="H22" s="273">
        <v>104066</v>
      </c>
      <c r="I22" s="272">
        <v>0</v>
      </c>
      <c r="J22" s="272">
        <v>0</v>
      </c>
      <c r="K22" s="272">
        <v>0</v>
      </c>
      <c r="L22" s="274">
        <v>323.45609999999999</v>
      </c>
      <c r="M22" s="273">
        <v>11.8</v>
      </c>
      <c r="N22" s="275">
        <v>0</v>
      </c>
      <c r="O22" s="276">
        <v>771</v>
      </c>
      <c r="P22" s="261">
        <f t="shared" si="0"/>
        <v>771</v>
      </c>
      <c r="Q22" s="16">
        <v>20</v>
      </c>
      <c r="R22" s="322">
        <f t="shared" si="1"/>
        <v>8821.0829802618227</v>
      </c>
      <c r="S22" s="278">
        <f>'Balance de Energía'!AR30</f>
        <v>36932.110221760202</v>
      </c>
      <c r="T22" s="279">
        <f t="shared" si="9"/>
        <v>991.22509449202096</v>
      </c>
      <c r="V22" s="282">
        <f t="shared" si="2"/>
        <v>771</v>
      </c>
      <c r="W22" s="283">
        <f t="shared" si="10"/>
        <v>27227.610570000001</v>
      </c>
      <c r="Y22" s="281">
        <f t="shared" si="11"/>
        <v>6.8010549777818659</v>
      </c>
      <c r="Z22" s="278">
        <f t="shared" si="12"/>
        <v>28.474656980977116</v>
      </c>
      <c r="AA22" s="279">
        <f t="shared" si="13"/>
        <v>26.988690860040197</v>
      </c>
      <c r="AE22" s="366" t="str">
        <f t="shared" si="3"/>
        <v>689040</v>
      </c>
      <c r="AF22" s="270"/>
      <c r="AG22" s="374"/>
      <c r="AH22" s="375"/>
      <c r="AI22" s="376">
        <f t="shared" si="4"/>
        <v>689040</v>
      </c>
      <c r="AJ22" s="377">
        <f t="shared" si="5"/>
        <v>689040</v>
      </c>
      <c r="AL22" s="370">
        <f t="shared" si="6"/>
        <v>689816</v>
      </c>
      <c r="AM22" s="378">
        <f t="shared" si="6"/>
        <v>771</v>
      </c>
      <c r="AN22" s="379">
        <f t="shared" si="7"/>
        <v>-689045</v>
      </c>
      <c r="AO22" s="380">
        <f t="shared" si="8"/>
        <v>-893.70298313878084</v>
      </c>
    </row>
    <row r="23" spans="1:41" x14ac:dyDescent="0.2">
      <c r="A23" s="270">
        <v>101</v>
      </c>
      <c r="B23" s="271">
        <v>0.375</v>
      </c>
      <c r="C23" s="272">
        <v>2013</v>
      </c>
      <c r="D23" s="272">
        <v>9</v>
      </c>
      <c r="E23" s="272">
        <v>21</v>
      </c>
      <c r="F23" s="273">
        <v>689811</v>
      </c>
      <c r="G23" s="272">
        <v>0</v>
      </c>
      <c r="H23" s="273">
        <v>104097</v>
      </c>
      <c r="I23" s="272">
        <v>0</v>
      </c>
      <c r="J23" s="272">
        <v>0</v>
      </c>
      <c r="K23" s="272">
        <v>0</v>
      </c>
      <c r="L23" s="274">
        <v>324.84530000000001</v>
      </c>
      <c r="M23" s="273">
        <v>12.1</v>
      </c>
      <c r="N23" s="275">
        <v>0</v>
      </c>
      <c r="O23" s="276">
        <v>773</v>
      </c>
      <c r="P23" s="261">
        <f t="shared" si="0"/>
        <v>773</v>
      </c>
      <c r="Q23" s="16">
        <v>21</v>
      </c>
      <c r="R23" s="322">
        <f t="shared" si="1"/>
        <v>8821.0829802618227</v>
      </c>
      <c r="S23" s="278">
        <f>'Balance de Energía'!AR31</f>
        <v>36932.110221760202</v>
      </c>
      <c r="T23" s="279">
        <f t="shared" si="9"/>
        <v>991.22509449202096</v>
      </c>
      <c r="V23" s="282">
        <f t="shared" si="2"/>
        <v>773</v>
      </c>
      <c r="W23" s="283">
        <f t="shared" si="10"/>
        <v>27298.23991</v>
      </c>
      <c r="Y23" s="281">
        <f t="shared" si="11"/>
        <v>6.8186971437423889</v>
      </c>
      <c r="Z23" s="278">
        <f t="shared" si="12"/>
        <v>28.548521201420634</v>
      </c>
      <c r="AA23" s="279">
        <f t="shared" si="13"/>
        <v>27.058700434255606</v>
      </c>
      <c r="AE23" s="366" t="str">
        <f t="shared" si="3"/>
        <v>689811</v>
      </c>
      <c r="AF23" s="270">
        <v>101</v>
      </c>
      <c r="AG23" s="374">
        <v>21</v>
      </c>
      <c r="AH23" s="375">
        <v>689816</v>
      </c>
      <c r="AI23" s="376">
        <f t="shared" si="4"/>
        <v>689811</v>
      </c>
      <c r="AJ23" s="377">
        <f t="shared" si="5"/>
        <v>-5</v>
      </c>
      <c r="AL23" s="370">
        <f t="shared" si="6"/>
        <v>768</v>
      </c>
      <c r="AM23" s="378">
        <f t="shared" si="6"/>
        <v>773</v>
      </c>
      <c r="AN23" s="379">
        <f t="shared" si="7"/>
        <v>5</v>
      </c>
      <c r="AO23" s="380">
        <f t="shared" si="8"/>
        <v>6.4683053040103496E-3</v>
      </c>
    </row>
    <row r="24" spans="1:41" x14ac:dyDescent="0.2">
      <c r="A24" s="270">
        <v>101</v>
      </c>
      <c r="B24" s="271">
        <v>0.375</v>
      </c>
      <c r="C24" s="272">
        <v>2013</v>
      </c>
      <c r="D24" s="272">
        <v>9</v>
      </c>
      <c r="E24" s="272">
        <v>22</v>
      </c>
      <c r="F24" s="273">
        <v>690584</v>
      </c>
      <c r="G24" s="272">
        <v>0</v>
      </c>
      <c r="H24" s="273">
        <v>104128</v>
      </c>
      <c r="I24" s="272">
        <v>0</v>
      </c>
      <c r="J24" s="272">
        <v>0</v>
      </c>
      <c r="K24" s="272">
        <v>0</v>
      </c>
      <c r="L24" s="274">
        <v>328.37889999999999</v>
      </c>
      <c r="M24" s="273">
        <v>11.6</v>
      </c>
      <c r="N24" s="275">
        <v>0</v>
      </c>
      <c r="O24" s="276">
        <v>660</v>
      </c>
      <c r="P24" s="261">
        <f t="shared" si="0"/>
        <v>660</v>
      </c>
      <c r="Q24" s="16">
        <v>22</v>
      </c>
      <c r="R24" s="322">
        <f t="shared" si="1"/>
        <v>8821.0829802618227</v>
      </c>
      <c r="S24" s="278">
        <f>'Balance de Energía'!AR32</f>
        <v>36932.110221760202</v>
      </c>
      <c r="T24" s="279">
        <f t="shared" si="9"/>
        <v>991.22509449202096</v>
      </c>
      <c r="V24" s="282">
        <f t="shared" si="2"/>
        <v>660</v>
      </c>
      <c r="W24" s="283">
        <f t="shared" si="10"/>
        <v>23307.682199999999</v>
      </c>
      <c r="Y24" s="281">
        <f t="shared" si="11"/>
        <v>5.8219147669728022</v>
      </c>
      <c r="Z24" s="278">
        <f t="shared" si="12"/>
        <v>24.375192746361733</v>
      </c>
      <c r="AA24" s="279">
        <f t="shared" si="13"/>
        <v>23.103159491084991</v>
      </c>
      <c r="AE24" s="366" t="str">
        <f t="shared" si="3"/>
        <v>690584</v>
      </c>
      <c r="AF24" s="270">
        <v>101</v>
      </c>
      <c r="AG24" s="374">
        <v>22</v>
      </c>
      <c r="AH24" s="375">
        <v>690584</v>
      </c>
      <c r="AI24" s="376">
        <f t="shared" si="4"/>
        <v>690584</v>
      </c>
      <c r="AJ24" s="377">
        <f t="shared" si="5"/>
        <v>0</v>
      </c>
      <c r="AL24" s="370">
        <f t="shared" si="6"/>
        <v>664</v>
      </c>
      <c r="AM24" s="378">
        <f t="shared" si="6"/>
        <v>660</v>
      </c>
      <c r="AN24" s="379">
        <f t="shared" si="7"/>
        <v>-4</v>
      </c>
      <c r="AO24" s="380">
        <f t="shared" si="8"/>
        <v>-6.0606060606060606E-3</v>
      </c>
    </row>
    <row r="25" spans="1:41" x14ac:dyDescent="0.2">
      <c r="A25" s="270">
        <v>101</v>
      </c>
      <c r="B25" s="271">
        <v>0.375</v>
      </c>
      <c r="C25" s="272">
        <v>2013</v>
      </c>
      <c r="D25" s="272">
        <v>9</v>
      </c>
      <c r="E25" s="272">
        <v>23</v>
      </c>
      <c r="F25" s="273">
        <v>691244</v>
      </c>
      <c r="G25" s="272">
        <v>0</v>
      </c>
      <c r="H25" s="273">
        <v>104154</v>
      </c>
      <c r="I25" s="272">
        <v>0</v>
      </c>
      <c r="J25" s="272">
        <v>0</v>
      </c>
      <c r="K25" s="272">
        <v>0</v>
      </c>
      <c r="L25" s="274">
        <v>328.17450000000002</v>
      </c>
      <c r="M25" s="273">
        <v>12.2</v>
      </c>
      <c r="N25" s="275">
        <v>0</v>
      </c>
      <c r="O25" s="276">
        <v>653</v>
      </c>
      <c r="P25" s="261">
        <f t="shared" si="0"/>
        <v>653</v>
      </c>
      <c r="Q25" s="16">
        <v>23</v>
      </c>
      <c r="R25" s="322">
        <f t="shared" si="1"/>
        <v>8821.0829802618227</v>
      </c>
      <c r="S25" s="278">
        <f>'Balance de Energía'!AR33</f>
        <v>36932.110221760202</v>
      </c>
      <c r="T25" s="279">
        <f t="shared" si="9"/>
        <v>991.22509449202096</v>
      </c>
      <c r="V25" s="282">
        <f t="shared" si="2"/>
        <v>653</v>
      </c>
      <c r="W25" s="283">
        <f t="shared" si="10"/>
        <v>23060.479510000001</v>
      </c>
      <c r="Y25" s="281">
        <f t="shared" si="11"/>
        <v>5.7601671861109702</v>
      </c>
      <c r="Z25" s="278">
        <f t="shared" si="12"/>
        <v>24.116667974809413</v>
      </c>
      <c r="AA25" s="279">
        <f t="shared" si="13"/>
        <v>22.858125981331064</v>
      </c>
      <c r="AE25" s="366" t="str">
        <f t="shared" si="3"/>
        <v>691244</v>
      </c>
      <c r="AF25" s="270">
        <v>101</v>
      </c>
      <c r="AG25" s="374">
        <v>23</v>
      </c>
      <c r="AH25" s="375">
        <v>691248</v>
      </c>
      <c r="AI25" s="376">
        <f t="shared" si="4"/>
        <v>691244</v>
      </c>
      <c r="AJ25" s="377">
        <f t="shared" si="5"/>
        <v>-4</v>
      </c>
      <c r="AL25" s="370">
        <f t="shared" si="6"/>
        <v>656</v>
      </c>
      <c r="AM25" s="378">
        <f t="shared" si="6"/>
        <v>653</v>
      </c>
      <c r="AN25" s="379">
        <f t="shared" si="7"/>
        <v>-3</v>
      </c>
      <c r="AO25" s="380">
        <f t="shared" si="8"/>
        <v>-4.5941807044410417E-3</v>
      </c>
    </row>
    <row r="26" spans="1:41" x14ac:dyDescent="0.2">
      <c r="A26" s="270">
        <v>101</v>
      </c>
      <c r="B26" s="271">
        <v>0.375</v>
      </c>
      <c r="C26" s="272">
        <v>2013</v>
      </c>
      <c r="D26" s="272">
        <v>9</v>
      </c>
      <c r="E26" s="272">
        <v>24</v>
      </c>
      <c r="F26" s="273">
        <v>691897</v>
      </c>
      <c r="G26" s="272">
        <v>0</v>
      </c>
      <c r="H26" s="273">
        <v>104181</v>
      </c>
      <c r="I26" s="272">
        <v>0</v>
      </c>
      <c r="J26" s="272">
        <v>0</v>
      </c>
      <c r="K26" s="272">
        <v>0</v>
      </c>
      <c r="L26" s="274">
        <v>324.17910000000001</v>
      </c>
      <c r="M26" s="273">
        <v>12.1</v>
      </c>
      <c r="N26" s="275">
        <v>0</v>
      </c>
      <c r="O26" s="276">
        <v>787</v>
      </c>
      <c r="P26" s="261">
        <f t="shared" si="0"/>
        <v>787</v>
      </c>
      <c r="Q26" s="16">
        <v>24</v>
      </c>
      <c r="R26" s="322">
        <f t="shared" si="1"/>
        <v>8821.0829802618227</v>
      </c>
      <c r="S26" s="278">
        <f>'Balance de Energía'!AR34</f>
        <v>36932.110221760202</v>
      </c>
      <c r="T26" s="279">
        <f t="shared" si="9"/>
        <v>991.22509449202096</v>
      </c>
      <c r="V26" s="282">
        <f t="shared" si="2"/>
        <v>787</v>
      </c>
      <c r="W26" s="283">
        <f t="shared" si="10"/>
        <v>27792.64529</v>
      </c>
      <c r="Y26" s="281">
        <f t="shared" si="11"/>
        <v>6.9421923054660546</v>
      </c>
      <c r="Z26" s="278">
        <f t="shared" si="12"/>
        <v>29.065570744525282</v>
      </c>
      <c r="AA26" s="279">
        <f t="shared" si="13"/>
        <v>27.548767453763471</v>
      </c>
      <c r="AE26" s="366" t="str">
        <f t="shared" si="3"/>
        <v>691897</v>
      </c>
      <c r="AF26" s="270">
        <v>101</v>
      </c>
      <c r="AG26" s="374">
        <v>24</v>
      </c>
      <c r="AH26" s="375">
        <v>691904</v>
      </c>
      <c r="AI26" s="376">
        <f t="shared" si="4"/>
        <v>691897</v>
      </c>
      <c r="AJ26" s="377">
        <f t="shared" si="5"/>
        <v>-7</v>
      </c>
      <c r="AL26" s="370">
        <f t="shared" si="6"/>
        <v>-691904</v>
      </c>
      <c r="AM26" s="378">
        <f t="shared" si="6"/>
        <v>787</v>
      </c>
      <c r="AN26" s="379">
        <f t="shared" si="7"/>
        <v>692691</v>
      </c>
      <c r="AO26" s="380">
        <f t="shared" si="8"/>
        <v>880.16645489199493</v>
      </c>
    </row>
    <row r="27" spans="1:41" x14ac:dyDescent="0.2">
      <c r="A27" s="270">
        <v>101</v>
      </c>
      <c r="B27" s="271">
        <v>0.375</v>
      </c>
      <c r="C27" s="272">
        <v>2013</v>
      </c>
      <c r="D27" s="272">
        <v>9</v>
      </c>
      <c r="E27" s="272">
        <v>25</v>
      </c>
      <c r="F27" s="273">
        <v>692684</v>
      </c>
      <c r="G27" s="272">
        <v>0</v>
      </c>
      <c r="H27" s="273">
        <v>104213</v>
      </c>
      <c r="I27" s="272">
        <v>0</v>
      </c>
      <c r="J27" s="272">
        <v>0</v>
      </c>
      <c r="K27" s="272">
        <v>0</v>
      </c>
      <c r="L27" s="274">
        <v>323.60019999999997</v>
      </c>
      <c r="M27" s="273">
        <v>10.9</v>
      </c>
      <c r="N27" s="275">
        <v>0</v>
      </c>
      <c r="O27" s="276">
        <v>915</v>
      </c>
      <c r="P27" s="261">
        <f t="shared" si="0"/>
        <v>915</v>
      </c>
      <c r="Q27" s="16">
        <v>25</v>
      </c>
      <c r="R27" s="322">
        <f t="shared" si="1"/>
        <v>8821.0829802618227</v>
      </c>
      <c r="S27" s="278">
        <f>'Balance de Energía'!AR35</f>
        <v>36932.110221760202</v>
      </c>
      <c r="T27" s="279">
        <f t="shared" si="9"/>
        <v>991.22509449202096</v>
      </c>
      <c r="V27" s="282">
        <f t="shared" si="2"/>
        <v>915</v>
      </c>
      <c r="W27" s="283">
        <f t="shared" si="10"/>
        <v>32312.923050000001</v>
      </c>
      <c r="Y27" s="281">
        <f t="shared" si="11"/>
        <v>8.0712909269395681</v>
      </c>
      <c r="Z27" s="278">
        <f t="shared" si="12"/>
        <v>33.792880852910585</v>
      </c>
      <c r="AA27" s="279">
        <f t="shared" si="13"/>
        <v>32.02938020354965</v>
      </c>
      <c r="AE27" s="366" t="str">
        <f t="shared" si="3"/>
        <v>692684</v>
      </c>
      <c r="AF27" s="270"/>
      <c r="AG27" s="374"/>
      <c r="AH27" s="375"/>
      <c r="AI27" s="376">
        <f t="shared" si="4"/>
        <v>692684</v>
      </c>
      <c r="AJ27" s="377">
        <f t="shared" si="5"/>
        <v>692684</v>
      </c>
      <c r="AL27" s="370">
        <f t="shared" si="6"/>
        <v>0</v>
      </c>
      <c r="AM27" s="378">
        <f t="shared" si="6"/>
        <v>915</v>
      </c>
      <c r="AN27" s="379">
        <f t="shared" si="7"/>
        <v>915</v>
      </c>
      <c r="AO27" s="380">
        <f t="shared" si="8"/>
        <v>1</v>
      </c>
    </row>
    <row r="28" spans="1:41" x14ac:dyDescent="0.2">
      <c r="A28" s="270">
        <v>101</v>
      </c>
      <c r="B28" s="271">
        <v>0.375</v>
      </c>
      <c r="C28" s="272">
        <v>2013</v>
      </c>
      <c r="D28" s="272">
        <v>9</v>
      </c>
      <c r="E28" s="272">
        <v>26</v>
      </c>
      <c r="F28" s="273">
        <v>693599</v>
      </c>
      <c r="G28" s="272">
        <v>0</v>
      </c>
      <c r="H28" s="273">
        <v>104250</v>
      </c>
      <c r="I28" s="272">
        <v>0</v>
      </c>
      <c r="J28" s="272">
        <v>0</v>
      </c>
      <c r="K28" s="272">
        <v>0</v>
      </c>
      <c r="L28" s="274">
        <v>324.32279999999997</v>
      </c>
      <c r="M28" s="273">
        <v>10.7</v>
      </c>
      <c r="N28" s="275">
        <v>0</v>
      </c>
      <c r="O28" s="276">
        <v>1087</v>
      </c>
      <c r="P28" s="261">
        <f t="shared" si="0"/>
        <v>1087</v>
      </c>
      <c r="Q28" s="16">
        <v>26</v>
      </c>
      <c r="R28" s="322">
        <f t="shared" si="1"/>
        <v>8821.0829802618227</v>
      </c>
      <c r="S28" s="278">
        <f>'Balance de Energía'!AR36</f>
        <v>36932.110221760202</v>
      </c>
      <c r="T28" s="279">
        <f t="shared" si="9"/>
        <v>991.22509449202096</v>
      </c>
      <c r="V28" s="282">
        <f t="shared" si="2"/>
        <v>1087</v>
      </c>
      <c r="W28" s="283">
        <f t="shared" si="10"/>
        <v>38387.046289999998</v>
      </c>
      <c r="Y28" s="281">
        <f t="shared" si="11"/>
        <v>9.5885171995446008</v>
      </c>
      <c r="Z28" s="278">
        <f t="shared" si="12"/>
        <v>40.145203811053342</v>
      </c>
      <c r="AA28" s="279">
        <f t="shared" si="13"/>
        <v>38.050203586074829</v>
      </c>
      <c r="AE28" s="366" t="str">
        <f t="shared" si="3"/>
        <v>693599</v>
      </c>
      <c r="AF28" s="270"/>
      <c r="AG28" s="374"/>
      <c r="AH28" s="375"/>
      <c r="AI28" s="376">
        <f t="shared" si="4"/>
        <v>693599</v>
      </c>
      <c r="AJ28" s="377">
        <f t="shared" si="5"/>
        <v>693599</v>
      </c>
      <c r="AL28" s="370">
        <f t="shared" si="6"/>
        <v>0</v>
      </c>
      <c r="AM28" s="378">
        <f t="shared" si="6"/>
        <v>1087</v>
      </c>
      <c r="AN28" s="379">
        <f t="shared" si="7"/>
        <v>1087</v>
      </c>
      <c r="AO28" s="380">
        <f t="shared" si="8"/>
        <v>1</v>
      </c>
    </row>
    <row r="29" spans="1:41" x14ac:dyDescent="0.2">
      <c r="A29" s="270">
        <v>101</v>
      </c>
      <c r="B29" s="271">
        <v>0.375</v>
      </c>
      <c r="C29" s="272">
        <v>2013</v>
      </c>
      <c r="D29" s="272">
        <v>9</v>
      </c>
      <c r="E29" s="272">
        <v>27</v>
      </c>
      <c r="F29" s="273">
        <v>694686</v>
      </c>
      <c r="G29" s="272">
        <v>0</v>
      </c>
      <c r="H29" s="273">
        <v>104294</v>
      </c>
      <c r="I29" s="272">
        <v>0</v>
      </c>
      <c r="J29" s="272">
        <v>0</v>
      </c>
      <c r="K29" s="272">
        <v>0</v>
      </c>
      <c r="L29" s="274">
        <v>324.47489999999999</v>
      </c>
      <c r="M29" s="273">
        <v>10.5</v>
      </c>
      <c r="N29" s="275">
        <v>0</v>
      </c>
      <c r="O29" s="276">
        <v>841</v>
      </c>
      <c r="P29" s="261">
        <f t="shared" si="0"/>
        <v>841</v>
      </c>
      <c r="Q29" s="16">
        <v>27</v>
      </c>
      <c r="R29" s="322">
        <f t="shared" si="1"/>
        <v>8821.0829802618227</v>
      </c>
      <c r="S29" s="278">
        <f>'Balance de Energía'!AR37</f>
        <v>36932.110221760202</v>
      </c>
      <c r="T29" s="279">
        <f t="shared" si="9"/>
        <v>991.22509449202096</v>
      </c>
      <c r="V29" s="282">
        <f t="shared" si="2"/>
        <v>841</v>
      </c>
      <c r="W29" s="283">
        <f t="shared" si="10"/>
        <v>29699.637469999998</v>
      </c>
      <c r="Y29" s="281">
        <f t="shared" si="11"/>
        <v>7.4185307864001935</v>
      </c>
      <c r="Z29" s="278">
        <f t="shared" si="12"/>
        <v>31.059904696500332</v>
      </c>
      <c r="AA29" s="279">
        <f t="shared" si="13"/>
        <v>29.439025957579517</v>
      </c>
      <c r="AE29" s="366" t="str">
        <f t="shared" si="3"/>
        <v>694686</v>
      </c>
      <c r="AF29" s="270"/>
      <c r="AG29" s="374"/>
      <c r="AH29" s="375"/>
      <c r="AI29" s="376">
        <f t="shared" si="4"/>
        <v>694686</v>
      </c>
      <c r="AJ29" s="377">
        <f t="shared" si="5"/>
        <v>694686</v>
      </c>
      <c r="AL29" s="370">
        <f t="shared" si="6"/>
        <v>695532</v>
      </c>
      <c r="AM29" s="378">
        <f t="shared" si="6"/>
        <v>841</v>
      </c>
      <c r="AN29" s="379">
        <f t="shared" si="7"/>
        <v>-694691</v>
      </c>
      <c r="AO29" s="380">
        <f t="shared" si="8"/>
        <v>-826.02972651605228</v>
      </c>
    </row>
    <row r="30" spans="1:41" x14ac:dyDescent="0.2">
      <c r="A30" s="270">
        <v>101</v>
      </c>
      <c r="B30" s="271">
        <v>0.375</v>
      </c>
      <c r="C30" s="272">
        <v>2013</v>
      </c>
      <c r="D30" s="272">
        <v>9</v>
      </c>
      <c r="E30" s="272">
        <v>28</v>
      </c>
      <c r="F30" s="273">
        <v>695527</v>
      </c>
      <c r="G30" s="272">
        <v>0</v>
      </c>
      <c r="H30" s="273">
        <v>104328</v>
      </c>
      <c r="I30" s="272">
        <v>0</v>
      </c>
      <c r="J30" s="272">
        <v>0</v>
      </c>
      <c r="K30" s="272">
        <v>0</v>
      </c>
      <c r="L30" s="274">
        <v>325.65719999999999</v>
      </c>
      <c r="M30" s="273">
        <v>10.7</v>
      </c>
      <c r="N30" s="275">
        <v>0</v>
      </c>
      <c r="O30" s="276">
        <v>716</v>
      </c>
      <c r="P30" s="261">
        <f t="shared" si="0"/>
        <v>716</v>
      </c>
      <c r="Q30" s="16">
        <v>28</v>
      </c>
      <c r="R30" s="322">
        <f t="shared" si="1"/>
        <v>8821.0829802618227</v>
      </c>
      <c r="S30" s="278">
        <f>'Balance de Energía'!AR38</f>
        <v>36932.110221760202</v>
      </c>
      <c r="T30" s="279">
        <f t="shared" si="9"/>
        <v>991.22509449202096</v>
      </c>
      <c r="V30" s="282">
        <f t="shared" si="2"/>
        <v>716</v>
      </c>
      <c r="W30" s="283">
        <f t="shared" si="10"/>
        <v>25285.30372</v>
      </c>
      <c r="Y30" s="281">
        <f t="shared" si="11"/>
        <v>6.315895413867465</v>
      </c>
      <c r="Z30" s="278">
        <f t="shared" si="12"/>
        <v>26.443390918780306</v>
      </c>
      <c r="AA30" s="279">
        <f t="shared" si="13"/>
        <v>25.063427569116445</v>
      </c>
      <c r="AE30" s="366" t="str">
        <f t="shared" si="3"/>
        <v>695527</v>
      </c>
      <c r="AF30" s="270">
        <v>101</v>
      </c>
      <c r="AG30" s="374">
        <v>28</v>
      </c>
      <c r="AH30" s="375">
        <v>695532</v>
      </c>
      <c r="AI30" s="376">
        <f t="shared" si="4"/>
        <v>695527</v>
      </c>
      <c r="AJ30" s="377">
        <f t="shared" si="5"/>
        <v>-5</v>
      </c>
      <c r="AL30" s="370">
        <f t="shared" si="6"/>
        <v>-695532</v>
      </c>
      <c r="AM30" s="378">
        <f t="shared" si="6"/>
        <v>716</v>
      </c>
      <c r="AN30" s="379">
        <f t="shared" si="7"/>
        <v>696248</v>
      </c>
      <c r="AO30" s="380">
        <f t="shared" si="8"/>
        <v>972.41340782122904</v>
      </c>
    </row>
    <row r="31" spans="1:41" x14ac:dyDescent="0.2">
      <c r="A31" s="270">
        <v>101</v>
      </c>
      <c r="B31" s="271">
        <v>0.375</v>
      </c>
      <c r="C31" s="272">
        <v>2013</v>
      </c>
      <c r="D31" s="272">
        <v>9</v>
      </c>
      <c r="E31" s="272">
        <v>29</v>
      </c>
      <c r="F31" s="273">
        <v>696243</v>
      </c>
      <c r="G31" s="272">
        <v>0</v>
      </c>
      <c r="H31" s="273">
        <v>104356</v>
      </c>
      <c r="I31" s="272">
        <v>0</v>
      </c>
      <c r="J31" s="272">
        <v>0</v>
      </c>
      <c r="K31" s="272">
        <v>0</v>
      </c>
      <c r="L31" s="274">
        <v>328.4162</v>
      </c>
      <c r="M31" s="273">
        <v>10.5</v>
      </c>
      <c r="N31" s="275">
        <v>0</v>
      </c>
      <c r="O31" s="276">
        <v>737</v>
      </c>
      <c r="P31" s="261">
        <f t="shared" si="0"/>
        <v>737</v>
      </c>
      <c r="Q31" s="16">
        <v>29</v>
      </c>
      <c r="R31" s="322">
        <f t="shared" si="1"/>
        <v>8821.0829802618227</v>
      </c>
      <c r="S31" s="278">
        <f>'Balance de Energía'!AR39</f>
        <v>36932.110221760202</v>
      </c>
      <c r="T31" s="279">
        <f t="shared" si="9"/>
        <v>991.22509449202096</v>
      </c>
      <c r="V31" s="282">
        <f t="shared" si="2"/>
        <v>737</v>
      </c>
      <c r="W31" s="283">
        <f t="shared" si="10"/>
        <v>26026.911789999998</v>
      </c>
      <c r="Y31" s="281">
        <f t="shared" si="11"/>
        <v>6.5011381564529636</v>
      </c>
      <c r="Z31" s="278">
        <f t="shared" si="12"/>
        <v>27.21896523343727</v>
      </c>
      <c r="AA31" s="279">
        <f t="shared" si="13"/>
        <v>25.798528098378242</v>
      </c>
      <c r="AE31" s="366" t="str">
        <f t="shared" si="3"/>
        <v>696243</v>
      </c>
      <c r="AF31" s="270"/>
      <c r="AG31" s="374"/>
      <c r="AH31" s="375"/>
      <c r="AI31" s="376">
        <f t="shared" si="4"/>
        <v>696243</v>
      </c>
      <c r="AJ31" s="377">
        <f t="shared" si="5"/>
        <v>696243</v>
      </c>
      <c r="AL31" s="370">
        <f t="shared" si="6"/>
        <v>696988</v>
      </c>
      <c r="AM31" s="378">
        <f t="shared" si="6"/>
        <v>737</v>
      </c>
      <c r="AN31" s="379">
        <f t="shared" si="7"/>
        <v>-696251</v>
      </c>
      <c r="AO31" s="380">
        <f t="shared" si="8"/>
        <v>-944.70963364993213</v>
      </c>
    </row>
    <row r="32" spans="1:41" x14ac:dyDescent="0.2">
      <c r="A32" s="270">
        <v>101</v>
      </c>
      <c r="B32" s="271">
        <v>0.375</v>
      </c>
      <c r="C32" s="272">
        <v>2013</v>
      </c>
      <c r="D32" s="272">
        <v>9</v>
      </c>
      <c r="E32" s="272">
        <v>30</v>
      </c>
      <c r="F32" s="273">
        <v>696980</v>
      </c>
      <c r="G32" s="272">
        <v>0</v>
      </c>
      <c r="H32" s="273">
        <v>104385</v>
      </c>
      <c r="I32" s="272">
        <v>0</v>
      </c>
      <c r="J32" s="272">
        <v>0</v>
      </c>
      <c r="K32" s="272">
        <v>0</v>
      </c>
      <c r="L32" s="274">
        <v>328.30650000000003</v>
      </c>
      <c r="M32" s="273">
        <v>10.5</v>
      </c>
      <c r="N32" s="275">
        <v>0</v>
      </c>
      <c r="O32" s="276">
        <v>713</v>
      </c>
      <c r="P32" s="261">
        <f t="shared" si="0"/>
        <v>713</v>
      </c>
      <c r="Q32" s="16">
        <v>30</v>
      </c>
      <c r="R32" s="322">
        <f t="shared" si="1"/>
        <v>8821.0829802618227</v>
      </c>
      <c r="S32" s="278">
        <f>'Balance de Energía'!AR40</f>
        <v>36932.110221760202</v>
      </c>
      <c r="T32" s="279">
        <f t="shared" si="9"/>
        <v>991.22509449202096</v>
      </c>
      <c r="V32" s="282">
        <f t="shared" si="2"/>
        <v>713</v>
      </c>
      <c r="W32" s="283">
        <f t="shared" si="10"/>
        <v>25179.359710000001</v>
      </c>
      <c r="Y32" s="281">
        <f t="shared" si="11"/>
        <v>6.28943216492668</v>
      </c>
      <c r="Z32" s="278">
        <f t="shared" si="12"/>
        <v>26.332594588115025</v>
      </c>
      <c r="AA32" s="279">
        <f t="shared" si="13"/>
        <v>24.958413207793335</v>
      </c>
      <c r="AE32" s="366" t="str">
        <f t="shared" si="3"/>
        <v>696980</v>
      </c>
      <c r="AF32" s="270">
        <v>101</v>
      </c>
      <c r="AG32" s="374">
        <v>30</v>
      </c>
      <c r="AH32" s="375">
        <v>696988</v>
      </c>
      <c r="AI32" s="376">
        <f t="shared" si="4"/>
        <v>696980</v>
      </c>
      <c r="AJ32" s="377">
        <f t="shared" si="5"/>
        <v>-8</v>
      </c>
      <c r="AL32" s="370">
        <f t="shared" si="6"/>
        <v>-696988</v>
      </c>
      <c r="AM32" s="378">
        <f t="shared" si="6"/>
        <v>713</v>
      </c>
      <c r="AN32" s="379">
        <f t="shared" si="7"/>
        <v>697701</v>
      </c>
      <c r="AO32" s="380">
        <f t="shared" si="8"/>
        <v>978.54277699859745</v>
      </c>
    </row>
    <row r="33" spans="1:41" ht="13.5" thickBot="1" x14ac:dyDescent="0.25">
      <c r="A33" s="270">
        <v>101</v>
      </c>
      <c r="B33" s="271">
        <v>0.375</v>
      </c>
      <c r="C33" s="272">
        <v>2013</v>
      </c>
      <c r="D33" s="272">
        <v>10</v>
      </c>
      <c r="E33" s="272">
        <v>1</v>
      </c>
      <c r="F33" s="273">
        <v>697693</v>
      </c>
      <c r="G33" s="272">
        <v>0</v>
      </c>
      <c r="H33" s="273">
        <v>104385</v>
      </c>
      <c r="I33" s="272">
        <v>0</v>
      </c>
      <c r="J33" s="272">
        <v>0</v>
      </c>
      <c r="K33" s="272">
        <v>0</v>
      </c>
      <c r="L33" s="274">
        <v>328.30650000000003</v>
      </c>
      <c r="M33" s="273">
        <v>10.5</v>
      </c>
      <c r="N33" s="275">
        <v>0</v>
      </c>
      <c r="O33" s="276">
        <v>0</v>
      </c>
      <c r="P33" s="261">
        <f t="shared" si="0"/>
        <v>-697693</v>
      </c>
      <c r="Q33" s="16">
        <v>31</v>
      </c>
      <c r="R33" s="323">
        <f t="shared" si="1"/>
        <v>0</v>
      </c>
      <c r="S33" s="284">
        <f>'Balance de Energía'!AR41</f>
        <v>0</v>
      </c>
      <c r="T33" s="285">
        <f t="shared" si="9"/>
        <v>0</v>
      </c>
      <c r="V33" s="286">
        <f t="shared" si="2"/>
        <v>0</v>
      </c>
      <c r="W33" s="287">
        <f t="shared" si="10"/>
        <v>0</v>
      </c>
      <c r="Y33" s="281">
        <f t="shared" si="11"/>
        <v>0</v>
      </c>
      <c r="Z33" s="278">
        <f t="shared" si="12"/>
        <v>0</v>
      </c>
      <c r="AA33" s="279">
        <f t="shared" si="13"/>
        <v>0</v>
      </c>
      <c r="AE33" s="366" t="str">
        <f t="shared" si="3"/>
        <v>697693</v>
      </c>
      <c r="AF33" s="270"/>
      <c r="AG33" s="374"/>
      <c r="AH33" s="375"/>
      <c r="AI33" s="376">
        <f t="shared" si="4"/>
        <v>697693</v>
      </c>
      <c r="AJ33" s="377">
        <f t="shared" si="5"/>
        <v>697693</v>
      </c>
      <c r="AL33" s="370">
        <f t="shared" si="6"/>
        <v>0</v>
      </c>
      <c r="AM33" s="381">
        <f t="shared" si="6"/>
        <v>-697693</v>
      </c>
      <c r="AN33" s="379">
        <f t="shared" si="7"/>
        <v>-697693</v>
      </c>
      <c r="AO33" s="380">
        <f t="shared" si="8"/>
        <v>1</v>
      </c>
    </row>
    <row r="34" spans="1:41" ht="13.5" thickBot="1" x14ac:dyDescent="0.25">
      <c r="A34" s="50"/>
      <c r="B34" s="288"/>
      <c r="C34" s="48"/>
      <c r="D34" s="48"/>
      <c r="E34" s="48"/>
      <c r="F34" s="289"/>
      <c r="G34" s="48"/>
      <c r="H34" s="289"/>
      <c r="I34" s="48"/>
      <c r="J34" s="48"/>
      <c r="K34" s="48"/>
      <c r="L34" s="290"/>
      <c r="M34" s="289"/>
      <c r="N34" s="291"/>
      <c r="O34" s="292"/>
      <c r="R34" s="293"/>
      <c r="S34" s="294"/>
      <c r="T34" s="295"/>
      <c r="V34" s="296"/>
      <c r="W34" s="297"/>
      <c r="Y34" s="298"/>
      <c r="Z34" s="299"/>
      <c r="AA34" s="300"/>
      <c r="AE34" s="366" t="str">
        <f t="shared" si="3"/>
        <v/>
      </c>
      <c r="AF34" s="50"/>
      <c r="AG34" s="382"/>
      <c r="AH34" s="383"/>
      <c r="AI34" s="384">
        <f t="shared" si="4"/>
        <v>0</v>
      </c>
      <c r="AJ34" s="385">
        <f t="shared" si="5"/>
        <v>0</v>
      </c>
      <c r="AL34" s="386"/>
      <c r="AM34" s="387"/>
      <c r="AN34" s="388"/>
      <c r="AO34" s="388"/>
    </row>
    <row r="35" spans="1:41" ht="13.5" thickBot="1" x14ac:dyDescent="0.25">
      <c r="AE35" s="366"/>
    </row>
    <row r="36" spans="1:41" ht="13.5" thickBot="1" x14ac:dyDescent="0.25">
      <c r="D36" s="301" t="s">
        <v>86</v>
      </c>
      <c r="E36" s="302">
        <f>COUNT(E3:E34)</f>
        <v>31</v>
      </c>
      <c r="K36" s="301" t="s">
        <v>87</v>
      </c>
      <c r="L36" s="303">
        <f>MAX(L3:L34)</f>
        <v>331.81560000000002</v>
      </c>
      <c r="M36" s="303">
        <f>MAX(M3:M34)</f>
        <v>16.3</v>
      </c>
      <c r="N36" s="301" t="s">
        <v>29</v>
      </c>
      <c r="O36" s="303">
        <f>SUM(O3:O33)</f>
        <v>26387</v>
      </c>
      <c r="Q36" s="301" t="s">
        <v>88</v>
      </c>
      <c r="R36" s="304">
        <f>AVERAGE(R3:R33)</f>
        <v>8497.0891946565571</v>
      </c>
      <c r="S36" s="304">
        <f>AVERAGE(S3:S33)</f>
        <v>35575.613040188073</v>
      </c>
      <c r="T36" s="305">
        <f>AVERAGE(T3:T33)</f>
        <v>954.81791280355662</v>
      </c>
      <c r="V36" s="306">
        <f>SUM(V3:V33)</f>
        <v>26387</v>
      </c>
      <c r="W36" s="307">
        <f>SUM(W3:W33)</f>
        <v>931848.19728999992</v>
      </c>
      <c r="Y36" s="308">
        <f>SUM(Y3:Y33)</f>
        <v>231.55492879824396</v>
      </c>
      <c r="Z36" s="309">
        <f>SUM(Z3:Z33)</f>
        <v>969.47417589248789</v>
      </c>
      <c r="AA36" s="310">
        <f>SUM(AA3:AA33)</f>
        <v>918.88161628898183</v>
      </c>
      <c r="AF36" s="389" t="s">
        <v>125</v>
      </c>
      <c r="AG36" s="302">
        <f>COUNT(AG3:AG34)</f>
        <v>8</v>
      </c>
      <c r="AJ36" s="390">
        <f>SUM(AJ3:AJ33)</f>
        <v>15714613</v>
      </c>
      <c r="AK36" s="391" t="s">
        <v>93</v>
      </c>
      <c r="AL36" s="392"/>
      <c r="AM36" s="392"/>
      <c r="AN36" s="390">
        <f>SUM(AN3:AN33)</f>
        <v>7</v>
      </c>
      <c r="AO36" s="393" t="s">
        <v>93</v>
      </c>
    </row>
    <row r="37" spans="1:41" ht="13.5" thickBot="1" x14ac:dyDescent="0.25">
      <c r="K37" s="301" t="s">
        <v>88</v>
      </c>
      <c r="L37" s="311">
        <f>AVERAGE(L3:L34)</f>
        <v>325.84760645161288</v>
      </c>
      <c r="M37" s="311">
        <f>AVERAGE(M3:M34)</f>
        <v>11.24516129032258</v>
      </c>
      <c r="N37" s="301" t="s">
        <v>89</v>
      </c>
      <c r="O37" s="312">
        <f>O36*35.31467</f>
        <v>931848.19729000004</v>
      </c>
      <c r="R37" s="313" t="s">
        <v>90</v>
      </c>
      <c r="S37" s="313" t="s">
        <v>91</v>
      </c>
      <c r="T37" s="313" t="s">
        <v>92</v>
      </c>
      <c r="V37" s="314" t="s">
        <v>93</v>
      </c>
      <c r="W37" s="314" t="s">
        <v>93</v>
      </c>
      <c r="Y37" s="314" t="s">
        <v>93</v>
      </c>
      <c r="Z37" s="314" t="s">
        <v>93</v>
      </c>
      <c r="AA37" s="314" t="s">
        <v>93</v>
      </c>
      <c r="AF37" s="389" t="s">
        <v>126</v>
      </c>
      <c r="AG37" s="394">
        <f>-COUNT(AG3:AG34)+COUNT(E3:E34)</f>
        <v>23</v>
      </c>
      <c r="AN37" s="395">
        <f>IFERROR(AN36/SUM(AM3:AM33),"")</f>
        <v>-1.0427435476518905E-5</v>
      </c>
      <c r="AO37" s="393" t="s">
        <v>127</v>
      </c>
    </row>
    <row r="38" spans="1:41" ht="13.5" thickBot="1" x14ac:dyDescent="0.25">
      <c r="K38" s="301" t="s">
        <v>94</v>
      </c>
      <c r="L38" s="312">
        <f>MIN(L3:L34)</f>
        <v>322.04489999999998</v>
      </c>
      <c r="M38" s="312">
        <f>MIN(M3:M34)</f>
        <v>9.9</v>
      </c>
      <c r="V38" s="21" t="s">
        <v>29</v>
      </c>
      <c r="W38" s="21" t="s">
        <v>95</v>
      </c>
      <c r="Y38" s="21" t="s">
        <v>96</v>
      </c>
      <c r="Z38" s="21" t="s">
        <v>97</v>
      </c>
      <c r="AA38" s="21" t="s">
        <v>98</v>
      </c>
    </row>
    <row r="39" spans="1:41" ht="13.5" thickBot="1" x14ac:dyDescent="0.25">
      <c r="L39" s="315" t="s">
        <v>99</v>
      </c>
      <c r="M39" s="21" t="s">
        <v>100</v>
      </c>
    </row>
    <row r="40" spans="1:41" ht="13.5" thickBot="1" x14ac:dyDescent="0.25">
      <c r="AF40" s="389" t="s">
        <v>128</v>
      </c>
      <c r="AG40" s="302">
        <v>1</v>
      </c>
      <c r="AH40" s="357" t="s">
        <v>29</v>
      </c>
    </row>
    <row r="41" spans="1:41" ht="13.5" thickBot="1" x14ac:dyDescent="0.25">
      <c r="AF41" s="389" t="s">
        <v>129</v>
      </c>
      <c r="AG41" s="396">
        <v>0.01</v>
      </c>
    </row>
    <row r="43" spans="1:41" x14ac:dyDescent="0.2">
      <c r="K43" s="316" t="s">
        <v>101</v>
      </c>
      <c r="L43" s="317">
        <v>0.1</v>
      </c>
      <c r="M43" s="316"/>
    </row>
    <row r="44" spans="1:41" x14ac:dyDescent="0.2">
      <c r="K44" s="318" t="s">
        <v>102</v>
      </c>
      <c r="L44" s="319">
        <f>L37*(1+$L$43)</f>
        <v>358.43236709677421</v>
      </c>
      <c r="M44" s="319">
        <f>M37*(1+$L$43)</f>
        <v>12.369677419354838</v>
      </c>
    </row>
    <row r="45" spans="1:41" x14ac:dyDescent="0.2">
      <c r="K45" s="318" t="s">
        <v>103</v>
      </c>
      <c r="L45" s="319">
        <f>L37*(1-$L$43)</f>
        <v>293.26284580645159</v>
      </c>
      <c r="M45" s="319">
        <f>M37*(1-$L$43)</f>
        <v>10.120645161290321</v>
      </c>
    </row>
    <row r="47" spans="1:41" x14ac:dyDescent="0.2">
      <c r="A47" s="301" t="s">
        <v>104</v>
      </c>
      <c r="B47" s="320" t="s">
        <v>105</v>
      </c>
    </row>
    <row r="48" spans="1:41" x14ac:dyDescent="0.2">
      <c r="A48" s="301" t="s">
        <v>106</v>
      </c>
      <c r="B48" s="321">
        <v>40583</v>
      </c>
    </row>
  </sheetData>
  <phoneticPr fontId="0" type="noConversion"/>
  <conditionalFormatting sqref="L3:L34">
    <cfRule type="cellIs" dxfId="575" priority="47" stopIfTrue="1" operator="lessThan">
      <formula>$L$45</formula>
    </cfRule>
    <cfRule type="cellIs" dxfId="574" priority="48" stopIfTrue="1" operator="greaterThan">
      <formula>$L$44</formula>
    </cfRule>
  </conditionalFormatting>
  <conditionalFormatting sqref="M3:M34">
    <cfRule type="cellIs" dxfId="573" priority="45" stopIfTrue="1" operator="lessThan">
      <formula>$M$45</formula>
    </cfRule>
    <cfRule type="cellIs" dxfId="572" priority="46" stopIfTrue="1" operator="greaterThan">
      <formula>$M$44</formula>
    </cfRule>
  </conditionalFormatting>
  <conditionalFormatting sqref="O3:O34">
    <cfRule type="cellIs" dxfId="571" priority="44" stopIfTrue="1" operator="lessThan">
      <formula>0</formula>
    </cfRule>
  </conditionalFormatting>
  <conditionalFormatting sqref="O3:O33">
    <cfRule type="cellIs" dxfId="570" priority="43" stopIfTrue="1" operator="lessThan">
      <formula>0</formula>
    </cfRule>
  </conditionalFormatting>
  <conditionalFormatting sqref="O3">
    <cfRule type="cellIs" dxfId="569" priority="42" stopIfTrue="1" operator="notEqual">
      <formula>$P$3</formula>
    </cfRule>
  </conditionalFormatting>
  <conditionalFormatting sqref="O4">
    <cfRule type="cellIs" dxfId="568" priority="41" stopIfTrue="1" operator="notEqual">
      <formula>P$4</formula>
    </cfRule>
  </conditionalFormatting>
  <conditionalFormatting sqref="O5">
    <cfRule type="cellIs" dxfId="567" priority="40" stopIfTrue="1" operator="notEqual">
      <formula>$P$5</formula>
    </cfRule>
  </conditionalFormatting>
  <conditionalFormatting sqref="O6">
    <cfRule type="cellIs" dxfId="566" priority="39" stopIfTrue="1" operator="notEqual">
      <formula>$P$6</formula>
    </cfRule>
  </conditionalFormatting>
  <conditionalFormatting sqref="O7">
    <cfRule type="cellIs" dxfId="565" priority="38" stopIfTrue="1" operator="notEqual">
      <formula>$P$7</formula>
    </cfRule>
  </conditionalFormatting>
  <conditionalFormatting sqref="O8">
    <cfRule type="cellIs" dxfId="564" priority="37" stopIfTrue="1" operator="notEqual">
      <formula>$P$8</formula>
    </cfRule>
  </conditionalFormatting>
  <conditionalFormatting sqref="O9">
    <cfRule type="cellIs" dxfId="563" priority="36" stopIfTrue="1" operator="notEqual">
      <formula>$P$9</formula>
    </cfRule>
  </conditionalFormatting>
  <conditionalFormatting sqref="O10">
    <cfRule type="cellIs" dxfId="562" priority="34" stopIfTrue="1" operator="notEqual">
      <formula>$P$10</formula>
    </cfRule>
    <cfRule type="cellIs" dxfId="561" priority="35" stopIfTrue="1" operator="greaterThan">
      <formula>$P$10</formula>
    </cfRule>
  </conditionalFormatting>
  <conditionalFormatting sqref="O11">
    <cfRule type="cellIs" dxfId="560" priority="32" stopIfTrue="1" operator="notEqual">
      <formula>$P$11</formula>
    </cfRule>
    <cfRule type="cellIs" dxfId="559" priority="33" stopIfTrue="1" operator="greaterThan">
      <formula>$P$11</formula>
    </cfRule>
  </conditionalFormatting>
  <conditionalFormatting sqref="O12">
    <cfRule type="cellIs" dxfId="558" priority="31" stopIfTrue="1" operator="notEqual">
      <formula>$P$12</formula>
    </cfRule>
  </conditionalFormatting>
  <conditionalFormatting sqref="O14">
    <cfRule type="cellIs" dxfId="557" priority="30" stopIfTrue="1" operator="notEqual">
      <formula>$P$14</formula>
    </cfRule>
  </conditionalFormatting>
  <conditionalFormatting sqref="O15">
    <cfRule type="cellIs" dxfId="556" priority="29" stopIfTrue="1" operator="notEqual">
      <formula>$P$15</formula>
    </cfRule>
  </conditionalFormatting>
  <conditionalFormatting sqref="O16">
    <cfRule type="cellIs" dxfId="555" priority="28" stopIfTrue="1" operator="notEqual">
      <formula>$P$16</formula>
    </cfRule>
  </conditionalFormatting>
  <conditionalFormatting sqref="O17">
    <cfRule type="cellIs" dxfId="554" priority="27" stopIfTrue="1" operator="notEqual">
      <formula>$P$17</formula>
    </cfRule>
  </conditionalFormatting>
  <conditionalFormatting sqref="O18">
    <cfRule type="cellIs" dxfId="553" priority="26" stopIfTrue="1" operator="notEqual">
      <formula>$P$18</formula>
    </cfRule>
  </conditionalFormatting>
  <conditionalFormatting sqref="O19">
    <cfRule type="cellIs" dxfId="552" priority="24" stopIfTrue="1" operator="notEqual">
      <formula>$P$19</formula>
    </cfRule>
    <cfRule type="cellIs" dxfId="551" priority="25" stopIfTrue="1" operator="greaterThan">
      <formula>$P$19</formula>
    </cfRule>
  </conditionalFormatting>
  <conditionalFormatting sqref="O20">
    <cfRule type="cellIs" dxfId="550" priority="22" stopIfTrue="1" operator="notEqual">
      <formula>$P$20</formula>
    </cfRule>
    <cfRule type="cellIs" dxfId="549" priority="23" stopIfTrue="1" operator="greaterThan">
      <formula>$P$20</formula>
    </cfRule>
  </conditionalFormatting>
  <conditionalFormatting sqref="O21">
    <cfRule type="cellIs" dxfId="548" priority="21" stopIfTrue="1" operator="notEqual">
      <formula>$P$21</formula>
    </cfRule>
  </conditionalFormatting>
  <conditionalFormatting sqref="O22">
    <cfRule type="cellIs" dxfId="547" priority="20" stopIfTrue="1" operator="notEqual">
      <formula>$P$22</formula>
    </cfRule>
  </conditionalFormatting>
  <conditionalFormatting sqref="O23">
    <cfRule type="cellIs" dxfId="546" priority="19" stopIfTrue="1" operator="notEqual">
      <formula>$P$23</formula>
    </cfRule>
  </conditionalFormatting>
  <conditionalFormatting sqref="O24">
    <cfRule type="cellIs" dxfId="545" priority="17" stopIfTrue="1" operator="notEqual">
      <formula>$P$24</formula>
    </cfRule>
    <cfRule type="cellIs" dxfId="544" priority="18" stopIfTrue="1" operator="greaterThan">
      <formula>$P$24</formula>
    </cfRule>
  </conditionalFormatting>
  <conditionalFormatting sqref="O25">
    <cfRule type="cellIs" dxfId="543" priority="15" stopIfTrue="1" operator="notEqual">
      <formula>$P$25</formula>
    </cfRule>
    <cfRule type="cellIs" dxfId="542" priority="16" stopIfTrue="1" operator="greaterThan">
      <formula>$P$25</formula>
    </cfRule>
  </conditionalFormatting>
  <conditionalFormatting sqref="O26">
    <cfRule type="cellIs" dxfId="541" priority="14" stopIfTrue="1" operator="notEqual">
      <formula>$P$26</formula>
    </cfRule>
  </conditionalFormatting>
  <conditionalFormatting sqref="O27">
    <cfRule type="cellIs" dxfId="540" priority="13" stopIfTrue="1" operator="notEqual">
      <formula>$P$27</formula>
    </cfRule>
  </conditionalFormatting>
  <conditionalFormatting sqref="O28">
    <cfRule type="cellIs" dxfId="539" priority="12" stopIfTrue="1" operator="notEqual">
      <formula>$P$28</formula>
    </cfRule>
  </conditionalFormatting>
  <conditionalFormatting sqref="O29">
    <cfRule type="cellIs" dxfId="538" priority="11" stopIfTrue="1" operator="notEqual">
      <formula>$P$29</formula>
    </cfRule>
  </conditionalFormatting>
  <conditionalFormatting sqref="O30">
    <cfRule type="cellIs" dxfId="537" priority="10" stopIfTrue="1" operator="notEqual">
      <formula>$P$30</formula>
    </cfRule>
  </conditionalFormatting>
  <conditionalFormatting sqref="O31">
    <cfRule type="cellIs" dxfId="536" priority="8" stopIfTrue="1" operator="notEqual">
      <formula>$P$31</formula>
    </cfRule>
    <cfRule type="cellIs" dxfId="535" priority="9" stopIfTrue="1" operator="greaterThan">
      <formula>$P$31</formula>
    </cfRule>
  </conditionalFormatting>
  <conditionalFormatting sqref="O32">
    <cfRule type="cellIs" dxfId="534" priority="6" stopIfTrue="1" operator="notEqual">
      <formula>$P$32</formula>
    </cfRule>
    <cfRule type="cellIs" dxfId="533" priority="7" stopIfTrue="1" operator="greaterThan">
      <formula>$P$32</formula>
    </cfRule>
  </conditionalFormatting>
  <conditionalFormatting sqref="O33">
    <cfRule type="cellIs" dxfId="532" priority="5" stopIfTrue="1" operator="notEqual">
      <formula>$P$33</formula>
    </cfRule>
  </conditionalFormatting>
  <conditionalFormatting sqref="O13">
    <cfRule type="cellIs" dxfId="531" priority="4" stopIfTrue="1" operator="notEqual">
      <formula>$P$13</formula>
    </cfRule>
  </conditionalFormatting>
  <conditionalFormatting sqref="AG3:AG34">
    <cfRule type="cellIs" dxfId="530" priority="3" stopIfTrue="1" operator="notEqual">
      <formula>E3</formula>
    </cfRule>
  </conditionalFormatting>
  <conditionalFormatting sqref="AH3:AH34">
    <cfRule type="cellIs" dxfId="529" priority="2" stopIfTrue="1" operator="notBetween">
      <formula>AI3+$AG$40</formula>
      <formula>AI3-$AG$40</formula>
    </cfRule>
  </conditionalFormatting>
  <conditionalFormatting sqref="AL3:AL33">
    <cfRule type="cellIs" dxfId="52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4</vt:i4>
      </vt:variant>
    </vt:vector>
  </HeadingPairs>
  <TitlesOfParts>
    <vt:vector size="28" baseType="lpstr">
      <vt:lpstr>13031-01</vt:lpstr>
      <vt:lpstr>FENO RESINAS, S.A. D</vt:lpstr>
      <vt:lpstr>COMERCIALIZADORA DE </vt:lpstr>
      <vt:lpstr>PRESFORZADOS MEXICAN</vt:lpstr>
      <vt:lpstr>MEXCOAT, S.A. DE C.V</vt:lpstr>
      <vt:lpstr>PRUP, S.A. DE C.V.</vt:lpstr>
      <vt:lpstr>TEXTILES Y ACABADOS </vt:lpstr>
      <vt:lpstr>INDUSTRIAL DE ESPUMA</vt:lpstr>
      <vt:lpstr>NOBLE CHEM, S.A. DE </vt:lpstr>
      <vt:lpstr>TIZAYUCA TEXTIL VUVA</vt:lpstr>
      <vt:lpstr>PROTEXA RECUBRIMIENT</vt:lpstr>
      <vt:lpstr>FRITOS TOTIS, S.A. D</vt:lpstr>
      <vt:lpstr>PRODUCCION Y ESPECIA</vt:lpstr>
      <vt:lpstr>GRUPO ROMATEX DE MEX</vt:lpstr>
      <vt:lpstr>VALCHEM INDUSTRIAL, </vt:lpstr>
      <vt:lpstr>TEJIMAQ, S.A. DE C.V</vt:lpstr>
      <vt:lpstr>MOLIENDAS TIZAYUCA, </vt:lpstr>
      <vt:lpstr>TECAMAC INDUSTRIAL, </vt:lpstr>
      <vt:lpstr>ZINC Y SUS DERIVADOS</vt:lpstr>
      <vt:lpstr>IMPERQUIMIA SA DE CV</vt:lpstr>
      <vt:lpstr>Comparativo vs. Proveedor</vt:lpstr>
      <vt:lpstr>Balance Volumetrico</vt:lpstr>
      <vt:lpstr>Ajuste de Volumen</vt:lpstr>
      <vt:lpstr>Balance de Energía</vt:lpstr>
      <vt:lpstr>'Ajuste de Volumen'!Print_Area</vt:lpstr>
      <vt:lpstr>'Balance de Energía'!Print_Area</vt:lpstr>
      <vt:lpstr>'Balance Volumetrico'!Print_Area</vt:lpstr>
      <vt:lpstr>'Comparativo vs. Proveedor'!Print_Area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Muñoz</dc:creator>
  <cp:lastModifiedBy>Carlos Fernandez</cp:lastModifiedBy>
  <cp:lastPrinted>2009-10-21T18:54:47Z</cp:lastPrinted>
  <dcterms:created xsi:type="dcterms:W3CDTF">2006-01-17T19:06:07Z</dcterms:created>
  <dcterms:modified xsi:type="dcterms:W3CDTF">2013-10-01T21:00:31Z</dcterms:modified>
</cp:coreProperties>
</file>