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20115" windowHeight="7230"/>
  </bookViews>
  <sheets>
    <sheet name="LEE" sheetId="3" r:id="rId1"/>
  </sheets>
  <calcPr calcId="145621"/>
</workbook>
</file>

<file path=xl/calcChain.xml><?xml version="1.0" encoding="utf-8"?>
<calcChain xmlns="http://schemas.openxmlformats.org/spreadsheetml/2006/main">
  <c r="L45" i="3" l="1"/>
  <c r="M38" i="3"/>
  <c r="L38" i="3"/>
  <c r="AG37" i="3"/>
  <c r="M37" i="3"/>
  <c r="M44" i="3" s="1"/>
  <c r="L37" i="3"/>
  <c r="L44" i="3" s="1"/>
  <c r="AG36" i="3"/>
  <c r="O36" i="3"/>
  <c r="O37" i="3" s="1"/>
  <c r="M36" i="3"/>
  <c r="L36" i="3"/>
  <c r="E36" i="3"/>
  <c r="AE34" i="3"/>
  <c r="AI34" i="3" s="1"/>
  <c r="AJ34" i="3" s="1"/>
  <c r="AL33" i="3"/>
  <c r="AE33" i="3"/>
  <c r="AI33" i="3" s="1"/>
  <c r="AJ33" i="3" s="1"/>
  <c r="V33" i="3"/>
  <c r="S33" i="3"/>
  <c r="R33" i="3" s="1"/>
  <c r="T33" i="3" s="1"/>
  <c r="P33" i="3"/>
  <c r="AL32" i="3"/>
  <c r="AE32" i="3"/>
  <c r="AI32" i="3" s="1"/>
  <c r="W32" i="3"/>
  <c r="V32" i="3"/>
  <c r="S32" i="3"/>
  <c r="R32" i="3" s="1"/>
  <c r="T32" i="3" s="1"/>
  <c r="P32" i="3"/>
  <c r="AL31" i="3"/>
  <c r="AE31" i="3"/>
  <c r="AI31" i="3" s="1"/>
  <c r="AM30" i="3" s="1"/>
  <c r="AN30" i="3" s="1"/>
  <c r="AO30" i="3" s="1"/>
  <c r="W31" i="3"/>
  <c r="V31" i="3"/>
  <c r="S31" i="3"/>
  <c r="Z31" i="3" s="1"/>
  <c r="P31" i="3"/>
  <c r="AL30" i="3"/>
  <c r="AE30" i="3"/>
  <c r="AI30" i="3" s="1"/>
  <c r="AJ30" i="3" s="1"/>
  <c r="W30" i="3"/>
  <c r="V30" i="3"/>
  <c r="S30" i="3"/>
  <c r="R30" i="3" s="1"/>
  <c r="T30" i="3" s="1"/>
  <c r="AA30" i="3" s="1"/>
  <c r="P30" i="3"/>
  <c r="AL29" i="3"/>
  <c r="AE29" i="3"/>
  <c r="AI29" i="3" s="1"/>
  <c r="AJ29" i="3" s="1"/>
  <c r="V29" i="3"/>
  <c r="S29" i="3"/>
  <c r="R29" i="3" s="1"/>
  <c r="T29" i="3" s="1"/>
  <c r="P29" i="3"/>
  <c r="AL28" i="3"/>
  <c r="AJ28" i="3"/>
  <c r="AE28" i="3"/>
  <c r="AI28" i="3" s="1"/>
  <c r="V28" i="3"/>
  <c r="W28" i="3" s="1"/>
  <c r="S28" i="3"/>
  <c r="R28" i="3" s="1"/>
  <c r="T28" i="3" s="1"/>
  <c r="P28" i="3"/>
  <c r="AL27" i="3"/>
  <c r="AE27" i="3"/>
  <c r="AI27" i="3" s="1"/>
  <c r="AM26" i="3" s="1"/>
  <c r="AN26" i="3" s="1"/>
  <c r="AO26" i="3" s="1"/>
  <c r="V27" i="3"/>
  <c r="W27" i="3" s="1"/>
  <c r="S27" i="3"/>
  <c r="P27" i="3"/>
  <c r="AL26" i="3"/>
  <c r="AJ26" i="3"/>
  <c r="AE26" i="3"/>
  <c r="AI26" i="3" s="1"/>
  <c r="V26" i="3"/>
  <c r="W26" i="3" s="1"/>
  <c r="S26" i="3"/>
  <c r="Z26" i="3" s="1"/>
  <c r="P26" i="3"/>
  <c r="AL25" i="3"/>
  <c r="AI25" i="3"/>
  <c r="AJ25" i="3" s="1"/>
  <c r="AE25" i="3"/>
  <c r="V25" i="3"/>
  <c r="W25" i="3" s="1"/>
  <c r="S25" i="3"/>
  <c r="Z25" i="3" s="1"/>
  <c r="P25" i="3"/>
  <c r="AL24" i="3"/>
  <c r="AE24" i="3"/>
  <c r="AI24" i="3" s="1"/>
  <c r="AJ24" i="3" s="1"/>
  <c r="W24" i="3"/>
  <c r="V24" i="3"/>
  <c r="S24" i="3"/>
  <c r="Z24" i="3" s="1"/>
  <c r="P24" i="3"/>
  <c r="AL23" i="3"/>
  <c r="AE23" i="3"/>
  <c r="AI23" i="3" s="1"/>
  <c r="AJ23" i="3" s="1"/>
  <c r="V23" i="3"/>
  <c r="W23" i="3" s="1"/>
  <c r="S23" i="3"/>
  <c r="P23" i="3"/>
  <c r="AL22" i="3"/>
  <c r="AI22" i="3"/>
  <c r="AJ22" i="3" s="1"/>
  <c r="AE22" i="3"/>
  <c r="W22" i="3"/>
  <c r="V22" i="3"/>
  <c r="S22" i="3"/>
  <c r="Z22" i="3" s="1"/>
  <c r="P22" i="3"/>
  <c r="AL21" i="3"/>
  <c r="AE21" i="3"/>
  <c r="AI21" i="3" s="1"/>
  <c r="AJ21" i="3" s="1"/>
  <c r="V21" i="3"/>
  <c r="W21" i="3" s="1"/>
  <c r="S21" i="3"/>
  <c r="P21" i="3"/>
  <c r="AL20" i="3"/>
  <c r="AI20" i="3"/>
  <c r="AJ20" i="3" s="1"/>
  <c r="AE20" i="3"/>
  <c r="W20" i="3"/>
  <c r="V20" i="3"/>
  <c r="S20" i="3"/>
  <c r="Z20" i="3" s="1"/>
  <c r="P20" i="3"/>
  <c r="AL19" i="3"/>
  <c r="AE19" i="3"/>
  <c r="AI19" i="3" s="1"/>
  <c r="AJ19" i="3" s="1"/>
  <c r="W19" i="3"/>
  <c r="V19" i="3"/>
  <c r="S19" i="3"/>
  <c r="P19" i="3"/>
  <c r="AL18" i="3"/>
  <c r="AI18" i="3"/>
  <c r="AJ18" i="3" s="1"/>
  <c r="AE18" i="3"/>
  <c r="V18" i="3"/>
  <c r="W18" i="3" s="1"/>
  <c r="S18" i="3"/>
  <c r="P18" i="3"/>
  <c r="AL17" i="3"/>
  <c r="AI17" i="3"/>
  <c r="AJ17" i="3" s="1"/>
  <c r="AE17" i="3"/>
  <c r="V17" i="3"/>
  <c r="W17" i="3" s="1"/>
  <c r="S17" i="3"/>
  <c r="Z17" i="3" s="1"/>
  <c r="P17" i="3"/>
  <c r="AL16" i="3"/>
  <c r="AE16" i="3"/>
  <c r="AI16" i="3" s="1"/>
  <c r="AJ16" i="3" s="1"/>
  <c r="W16" i="3"/>
  <c r="V16" i="3"/>
  <c r="S16" i="3"/>
  <c r="Z16" i="3" s="1"/>
  <c r="P16" i="3"/>
  <c r="AL15" i="3"/>
  <c r="AE15" i="3"/>
  <c r="AI15" i="3" s="1"/>
  <c r="AJ15" i="3" s="1"/>
  <c r="V15" i="3"/>
  <c r="W15" i="3" s="1"/>
  <c r="S15" i="3"/>
  <c r="P15" i="3"/>
  <c r="AL14" i="3"/>
  <c r="AI14" i="3"/>
  <c r="AJ14" i="3" s="1"/>
  <c r="AE14" i="3"/>
  <c r="W14" i="3"/>
  <c r="V14" i="3"/>
  <c r="S14" i="3"/>
  <c r="Z14" i="3" s="1"/>
  <c r="P14" i="3"/>
  <c r="AL13" i="3"/>
  <c r="AE13" i="3"/>
  <c r="AI13" i="3" s="1"/>
  <c r="AJ13" i="3" s="1"/>
  <c r="V13" i="3"/>
  <c r="W13" i="3" s="1"/>
  <c r="S13" i="3"/>
  <c r="P13" i="3"/>
  <c r="AL12" i="3"/>
  <c r="AI12" i="3"/>
  <c r="AJ12" i="3" s="1"/>
  <c r="AE12" i="3"/>
  <c r="W12" i="3"/>
  <c r="V12" i="3"/>
  <c r="S12" i="3"/>
  <c r="Z12" i="3" s="1"/>
  <c r="P12" i="3"/>
  <c r="AL11" i="3"/>
  <c r="AE11" i="3"/>
  <c r="AI11" i="3" s="1"/>
  <c r="AJ11" i="3" s="1"/>
  <c r="W11" i="3"/>
  <c r="V11" i="3"/>
  <c r="S11" i="3"/>
  <c r="P11" i="3"/>
  <c r="AL10" i="3"/>
  <c r="AI10" i="3"/>
  <c r="AJ10" i="3" s="1"/>
  <c r="AE10" i="3"/>
  <c r="V10" i="3"/>
  <c r="W10" i="3" s="1"/>
  <c r="S10" i="3"/>
  <c r="P10" i="3"/>
  <c r="AL9" i="3"/>
  <c r="AI9" i="3"/>
  <c r="AJ9" i="3" s="1"/>
  <c r="AE9" i="3"/>
  <c r="V9" i="3"/>
  <c r="W9" i="3" s="1"/>
  <c r="S9" i="3"/>
  <c r="Z9" i="3" s="1"/>
  <c r="P9" i="3"/>
  <c r="AL8" i="3"/>
  <c r="AE8" i="3"/>
  <c r="AI8" i="3" s="1"/>
  <c r="AJ8" i="3" s="1"/>
  <c r="W8" i="3"/>
  <c r="V8" i="3"/>
  <c r="S8" i="3"/>
  <c r="Z8" i="3" s="1"/>
  <c r="P8" i="3"/>
  <c r="AL7" i="3"/>
  <c r="AE7" i="3"/>
  <c r="AI7" i="3" s="1"/>
  <c r="AJ7" i="3" s="1"/>
  <c r="V7" i="3"/>
  <c r="W7" i="3" s="1"/>
  <c r="S7" i="3"/>
  <c r="P7" i="3"/>
  <c r="AL6" i="3"/>
  <c r="AI6" i="3"/>
  <c r="AJ6" i="3" s="1"/>
  <c r="AE6" i="3"/>
  <c r="W6" i="3"/>
  <c r="V6" i="3"/>
  <c r="S6" i="3"/>
  <c r="Z6" i="3" s="1"/>
  <c r="P6" i="3"/>
  <c r="AL5" i="3"/>
  <c r="AE5" i="3"/>
  <c r="AI5" i="3" s="1"/>
  <c r="AJ5" i="3" s="1"/>
  <c r="V5" i="3"/>
  <c r="W5" i="3" s="1"/>
  <c r="S5" i="3"/>
  <c r="P5" i="3"/>
  <c r="AL4" i="3"/>
  <c r="AI4" i="3"/>
  <c r="AJ4" i="3" s="1"/>
  <c r="AE4" i="3"/>
  <c r="W4" i="3"/>
  <c r="V4" i="3"/>
  <c r="S4" i="3"/>
  <c r="Z4" i="3" s="1"/>
  <c r="P4" i="3"/>
  <c r="AL3" i="3"/>
  <c r="AE3" i="3"/>
  <c r="AI3" i="3" s="1"/>
  <c r="AJ3" i="3" s="1"/>
  <c r="W3" i="3"/>
  <c r="V3" i="3"/>
  <c r="S3" i="3"/>
  <c r="P3" i="3"/>
  <c r="Z27" i="3" l="1"/>
  <c r="AM31" i="3"/>
  <c r="AN31" i="3" s="1"/>
  <c r="AO31" i="3" s="1"/>
  <c r="AJ27" i="3"/>
  <c r="AJ36" i="3" s="1"/>
  <c r="AJ31" i="3"/>
  <c r="AJ32" i="3"/>
  <c r="M45" i="3"/>
  <c r="Z5" i="3"/>
  <c r="Z10" i="3"/>
  <c r="Z13" i="3"/>
  <c r="Z18" i="3"/>
  <c r="Z21" i="3"/>
  <c r="R26" i="3"/>
  <c r="T26" i="3" s="1"/>
  <c r="AA26" i="3" s="1"/>
  <c r="AM27" i="3"/>
  <c r="AN27" i="3" s="1"/>
  <c r="AO27" i="3" s="1"/>
  <c r="Z3" i="3"/>
  <c r="Z7" i="3"/>
  <c r="Z11" i="3"/>
  <c r="Z15" i="3"/>
  <c r="Z19" i="3"/>
  <c r="Z23" i="3"/>
  <c r="Z30" i="3"/>
  <c r="R27" i="3"/>
  <c r="T27" i="3" s="1"/>
  <c r="AA27" i="3" s="1"/>
  <c r="AA28" i="3"/>
  <c r="Y29" i="3"/>
  <c r="R31" i="3"/>
  <c r="T31" i="3" s="1"/>
  <c r="AA31" i="3" s="1"/>
  <c r="AA32" i="3"/>
  <c r="Y33" i="3"/>
  <c r="R4" i="3"/>
  <c r="AM4" i="3"/>
  <c r="AN4" i="3" s="1"/>
  <c r="AO4" i="3" s="1"/>
  <c r="R5" i="3"/>
  <c r="AM5" i="3"/>
  <c r="AN5" i="3" s="1"/>
  <c r="AO5" i="3" s="1"/>
  <c r="AM6" i="3"/>
  <c r="AN6" i="3" s="1"/>
  <c r="AO6" i="3" s="1"/>
  <c r="R7" i="3"/>
  <c r="AM9" i="3"/>
  <c r="AN9" i="3" s="1"/>
  <c r="AO9" i="3" s="1"/>
  <c r="R10" i="3"/>
  <c r="AM12" i="3"/>
  <c r="AN12" i="3" s="1"/>
  <c r="AO12" i="3" s="1"/>
  <c r="R13" i="3"/>
  <c r="AM13" i="3"/>
  <c r="AN13" i="3" s="1"/>
  <c r="AO13" i="3" s="1"/>
  <c r="AM14" i="3"/>
  <c r="AN14" i="3" s="1"/>
  <c r="AO14" i="3" s="1"/>
  <c r="R15" i="3"/>
  <c r="AM16" i="3"/>
  <c r="AN16" i="3" s="1"/>
  <c r="AO16" i="3" s="1"/>
  <c r="R17" i="3"/>
  <c r="AM19" i="3"/>
  <c r="AN19" i="3" s="1"/>
  <c r="AO19" i="3" s="1"/>
  <c r="R20" i="3"/>
  <c r="Y32" i="3"/>
  <c r="AM33" i="3"/>
  <c r="AN33" i="3" s="1"/>
  <c r="AO33" i="3" s="1"/>
  <c r="V36" i="3"/>
  <c r="AM28" i="3"/>
  <c r="AN28" i="3" s="1"/>
  <c r="AO28" i="3" s="1"/>
  <c r="Z29" i="3"/>
  <c r="AM32" i="3"/>
  <c r="AN32" i="3" s="1"/>
  <c r="AO32" i="3" s="1"/>
  <c r="Z33" i="3"/>
  <c r="S36" i="3"/>
  <c r="R3" i="3"/>
  <c r="AM3" i="3"/>
  <c r="AN3" i="3" s="1"/>
  <c r="R6" i="3"/>
  <c r="AM7" i="3"/>
  <c r="AN7" i="3" s="1"/>
  <c r="AO7" i="3" s="1"/>
  <c r="R8" i="3"/>
  <c r="AM8" i="3"/>
  <c r="AN8" i="3" s="1"/>
  <c r="AO8" i="3" s="1"/>
  <c r="R9" i="3"/>
  <c r="AM10" i="3"/>
  <c r="AN10" i="3" s="1"/>
  <c r="AO10" i="3" s="1"/>
  <c r="R11" i="3"/>
  <c r="AM11" i="3"/>
  <c r="AN11" i="3" s="1"/>
  <c r="AO11" i="3" s="1"/>
  <c r="R12" i="3"/>
  <c r="R14" i="3"/>
  <c r="AM15" i="3"/>
  <c r="AN15" i="3" s="1"/>
  <c r="AO15" i="3" s="1"/>
  <c r="R16" i="3"/>
  <c r="AM17" i="3"/>
  <c r="AN17" i="3" s="1"/>
  <c r="AO17" i="3" s="1"/>
  <c r="R18" i="3"/>
  <c r="AM18" i="3"/>
  <c r="AN18" i="3" s="1"/>
  <c r="AO18" i="3" s="1"/>
  <c r="R19" i="3"/>
  <c r="AM20" i="3"/>
  <c r="AN20" i="3" s="1"/>
  <c r="AO20" i="3" s="1"/>
  <c r="R21" i="3"/>
  <c r="AM21" i="3"/>
  <c r="AN21" i="3" s="1"/>
  <c r="AO21" i="3" s="1"/>
  <c r="R22" i="3"/>
  <c r="AM22" i="3"/>
  <c r="AN22" i="3" s="1"/>
  <c r="AO22" i="3" s="1"/>
  <c r="R23" i="3"/>
  <c r="AM23" i="3"/>
  <c r="AN23" i="3" s="1"/>
  <c r="AO23" i="3" s="1"/>
  <c r="R24" i="3"/>
  <c r="AM24" i="3"/>
  <c r="AN24" i="3" s="1"/>
  <c r="AO24" i="3" s="1"/>
  <c r="R25" i="3"/>
  <c r="AM25" i="3"/>
  <c r="AN25" i="3" s="1"/>
  <c r="AO25" i="3" s="1"/>
  <c r="Y28" i="3"/>
  <c r="AM29" i="3"/>
  <c r="AN29" i="3" s="1"/>
  <c r="AO29" i="3" s="1"/>
  <c r="Z28" i="3"/>
  <c r="W29" i="3"/>
  <c r="AA29" i="3" s="1"/>
  <c r="Y30" i="3"/>
  <c r="Z32" i="3"/>
  <c r="W33" i="3"/>
  <c r="AA33" i="3" s="1"/>
  <c r="Y26" i="3" l="1"/>
  <c r="Z36" i="3"/>
  <c r="Y31" i="3"/>
  <c r="Y27" i="3"/>
  <c r="T24" i="3"/>
  <c r="AA24" i="3" s="1"/>
  <c r="Y24" i="3"/>
  <c r="T19" i="3"/>
  <c r="AA19" i="3" s="1"/>
  <c r="Y19" i="3"/>
  <c r="T13" i="3"/>
  <c r="AA13" i="3" s="1"/>
  <c r="Y13" i="3"/>
  <c r="T12" i="3"/>
  <c r="AA12" i="3" s="1"/>
  <c r="Y12" i="3"/>
  <c r="T6" i="3"/>
  <c r="AA6" i="3" s="1"/>
  <c r="Y6" i="3"/>
  <c r="T22" i="3"/>
  <c r="AA22" i="3" s="1"/>
  <c r="Y22" i="3"/>
  <c r="T16" i="3"/>
  <c r="AA16" i="3" s="1"/>
  <c r="Y16" i="3"/>
  <c r="AO3" i="3"/>
  <c r="AN36" i="3"/>
  <c r="AN37" i="3" s="1"/>
  <c r="T9" i="3"/>
  <c r="AA9" i="3" s="1"/>
  <c r="Y9" i="3"/>
  <c r="T17" i="3"/>
  <c r="AA17" i="3" s="1"/>
  <c r="Y17" i="3"/>
  <c r="T5" i="3"/>
  <c r="AA5" i="3" s="1"/>
  <c r="Y5" i="3"/>
  <c r="T25" i="3"/>
  <c r="AA25" i="3" s="1"/>
  <c r="Y25" i="3"/>
  <c r="T23" i="3"/>
  <c r="AA23" i="3" s="1"/>
  <c r="Y23" i="3"/>
  <c r="T21" i="3"/>
  <c r="AA21" i="3" s="1"/>
  <c r="Y21" i="3"/>
  <c r="T18" i="3"/>
  <c r="AA18" i="3" s="1"/>
  <c r="Y18" i="3"/>
  <c r="T14" i="3"/>
  <c r="AA14" i="3" s="1"/>
  <c r="Y14" i="3"/>
  <c r="T10" i="3"/>
  <c r="AA10" i="3" s="1"/>
  <c r="Y10" i="3"/>
  <c r="T7" i="3"/>
  <c r="AA7" i="3" s="1"/>
  <c r="Y7" i="3"/>
  <c r="T11" i="3"/>
  <c r="AA11" i="3" s="1"/>
  <c r="Y11" i="3"/>
  <c r="T8" i="3"/>
  <c r="AA8" i="3" s="1"/>
  <c r="Y8" i="3"/>
  <c r="T3" i="3"/>
  <c r="R36" i="3"/>
  <c r="Y3" i="3"/>
  <c r="T20" i="3"/>
  <c r="AA20" i="3" s="1"/>
  <c r="Y20" i="3"/>
  <c r="T15" i="3"/>
  <c r="AA15" i="3" s="1"/>
  <c r="Y15" i="3"/>
  <c r="T4" i="3"/>
  <c r="AA4" i="3" s="1"/>
  <c r="Y4" i="3"/>
  <c r="W36" i="3"/>
  <c r="T36" i="3" l="1"/>
  <c r="AA3" i="3"/>
  <c r="AA36" i="3" s="1"/>
  <c r="Y36" i="3"/>
</calcChain>
</file>

<file path=xl/sharedStrings.xml><?xml version="1.0" encoding="utf-8"?>
<sst xmlns="http://schemas.openxmlformats.org/spreadsheetml/2006/main" count="70" uniqueCount="60">
  <si>
    <t>Bullhorns</t>
  </si>
  <si>
    <t>Poder Calorifico
[ Kcal/m3 ]</t>
  </si>
  <si>
    <t>Poder Calorifico
[ KJoul/m3 ]</t>
  </si>
  <si>
    <t>Poder Calorifico
[ BTU/CFT ]</t>
  </si>
  <si>
    <t>Volumen Consumido
[ m3 ]</t>
  </si>
  <si>
    <t>Volumen Consumido
[ cft3 ]</t>
  </si>
  <si>
    <t>Energía Consumida
[ Gcal ]</t>
  </si>
  <si>
    <t>Energía Consumida
[ GJoul ]</t>
  </si>
  <si>
    <t>Energía Consumida
[ MMBTU ]</t>
  </si>
  <si>
    <t>Clave</t>
  </si>
  <si>
    <t>Día</t>
  </si>
  <si>
    <t>día</t>
  </si>
  <si>
    <t>días</t>
  </si>
  <si>
    <t>Máximo</t>
  </si>
  <si>
    <t>Promedio</t>
  </si>
  <si>
    <t>Días transmitidos</t>
  </si>
  <si>
    <t>total</t>
  </si>
  <si>
    <t>Kcal/m3</t>
  </si>
  <si>
    <t xml:space="preserve">KJoul/m3 </t>
  </si>
  <si>
    <t>BTU/CFT</t>
  </si>
  <si>
    <t>Días NO transmitidos</t>
  </si>
  <si>
    <t>Mínimo</t>
  </si>
  <si>
    <t>m3</t>
  </si>
  <si>
    <t>cft3</t>
  </si>
  <si>
    <t>Gcal</t>
  </si>
  <si>
    <t>GJoul</t>
  </si>
  <si>
    <t xml:space="preserve">MMBTU </t>
  </si>
  <si>
    <t xml:space="preserve"> °C</t>
  </si>
  <si>
    <t>Tolerancia sinconización</t>
  </si>
  <si>
    <t>Tolerancia Volumen diario</t>
  </si>
  <si>
    <t>Tolerancia</t>
  </si>
  <si>
    <t>max</t>
  </si>
  <si>
    <t>min</t>
  </si>
  <si>
    <t>Modificado:</t>
  </si>
  <si>
    <t>Emilio Pijoán</t>
  </si>
  <si>
    <t>Fecha:</t>
  </si>
  <si>
    <t>No. Cliente</t>
  </si>
  <si>
    <t>Hora</t>
  </si>
  <si>
    <t>Año</t>
  </si>
  <si>
    <t>Mes</t>
  </si>
  <si>
    <t>Volumen Corregido
[ M3 ]</t>
  </si>
  <si>
    <t>Pulsos Corregidos</t>
  </si>
  <si>
    <t>Volumen No Corregido
[ M3 ]</t>
  </si>
  <si>
    <t>Pulsos No Corregidos</t>
  </si>
  <si>
    <t>Volumen No Corregido en Condición de Falla</t>
  </si>
  <si>
    <t>Pulsos No Corregidos en Condición de Falla</t>
  </si>
  <si>
    <t>Presion Promedio Ponderado
[ Psi ]</t>
  </si>
  <si>
    <t>Temperatura Promedio Ponderado
[ °C ]</t>
  </si>
  <si>
    <t>Caudal de Pico
[ m³/hora ]</t>
  </si>
  <si>
    <t>Volumen Diario
[ m3 ]</t>
  </si>
  <si>
    <t>Volumen Acumulado
 BullHorn</t>
  </si>
  <si>
    <t>Volumen Acumulado
 Micro Corrector</t>
  </si>
  <si>
    <t>Diferencia sincronización</t>
  </si>
  <si>
    <t>Volumen diario Bullhorn</t>
  </si>
  <si>
    <t>Volumen diario Micro</t>
  </si>
  <si>
    <t>Diferencia Medición</t>
  </si>
  <si>
    <t>% Error diario</t>
  </si>
  <si>
    <t>cft</t>
  </si>
  <si>
    <t>error mensual</t>
  </si>
  <si>
    <t>Psi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</si>
</sst>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5" formatCode="_(* #,##0.00_);_(* \(#,##0.00\);_(* &quot;-&quot;??_);_(@_)"/>
    <numFmt numFmtId="168" formatCode="#,##0.000"/>
    <numFmt numFmtId="170" formatCode="_(* #,##0_);_(* \(#,##0\);_(* &quot;-&quot;??_);_(@_)"/>
    <numFmt numFmtId="171" formatCode="_-* #,##0_-;\-* #,##0_-;_-* &quot;-&quot;??_-;_-@_-"/>
    <numFmt numFmtId="177" formatCode="&quot;€&quot;#,##0.00;\-&quot;€&quot;#,##0.00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theme="6" tint="0.59999389629810485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8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/>
      <top style="medium">
        <color indexed="0"/>
      </top>
      <bottom/>
      <diagonal/>
    </border>
    <border>
      <left style="thin">
        <color indexed="0"/>
      </left>
      <right style="medium">
        <color indexed="0"/>
      </right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0"/>
      </right>
      <top/>
      <bottom style="thin">
        <color indexed="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/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 applyBorder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0" fillId="2" borderId="0" xfId="0" applyFill="1"/>
    <xf numFmtId="0" fontId="3" fillId="3" borderId="0" xfId="0" applyNumberFormat="1" applyFont="1" applyFill="1" applyBorder="1" applyAlignment="1" applyProtection="1"/>
    <xf numFmtId="0" fontId="0" fillId="3" borderId="0" xfId="0" applyNumberFormat="1" applyFont="1" applyFill="1" applyBorder="1" applyAlignment="1" applyProtection="1"/>
    <xf numFmtId="0" fontId="4" fillId="3" borderId="0" xfId="0" applyNumberFormat="1" applyFont="1" applyFill="1" applyBorder="1" applyAlignment="1" applyProtection="1"/>
    <xf numFmtId="0" fontId="0" fillId="3" borderId="0" xfId="0" applyFill="1"/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168" fontId="2" fillId="4" borderId="13" xfId="0" applyNumberFormat="1" applyFont="1" applyFill="1" applyBorder="1" applyAlignment="1">
      <alignment horizontal="center" vertical="center" wrapText="1"/>
    </xf>
    <xf numFmtId="168" fontId="2" fillId="2" borderId="14" xfId="0" applyNumberFormat="1" applyFont="1" applyFill="1" applyBorder="1" applyAlignment="1">
      <alignment horizontal="center" vertical="center" wrapText="1"/>
    </xf>
    <xf numFmtId="168" fontId="2" fillId="0" borderId="15" xfId="0" applyNumberFormat="1" applyFont="1" applyFill="1" applyBorder="1" applyAlignment="1">
      <alignment horizontal="center" vertical="center" wrapText="1"/>
    </xf>
    <xf numFmtId="168" fontId="2" fillId="5" borderId="16" xfId="0" applyNumberFormat="1" applyFont="1" applyFill="1" applyBorder="1" applyAlignment="1" applyProtection="1">
      <alignment horizontal="center" vertical="center" wrapText="1"/>
    </xf>
    <xf numFmtId="168" fontId="2" fillId="5" borderId="17" xfId="0" applyNumberFormat="1" applyFont="1" applyFill="1" applyBorder="1" applyAlignment="1" applyProtection="1">
      <alignment horizontal="center" vertical="center" wrapText="1"/>
    </xf>
    <xf numFmtId="168" fontId="2" fillId="6" borderId="16" xfId="0" applyNumberFormat="1" applyFont="1" applyFill="1" applyBorder="1" applyAlignment="1" applyProtection="1">
      <alignment horizontal="center" vertical="center" wrapText="1"/>
    </xf>
    <xf numFmtId="168" fontId="2" fillId="6" borderId="18" xfId="0" applyNumberFormat="1" applyFont="1" applyFill="1" applyBorder="1" applyAlignment="1" applyProtection="1">
      <alignment horizontal="center" vertical="center" wrapText="1"/>
    </xf>
    <xf numFmtId="168" fontId="2" fillId="5" borderId="19" xfId="0" applyNumberFormat="1" applyFont="1" applyFill="1" applyBorder="1" applyAlignment="1" applyProtection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20" fontId="0" fillId="2" borderId="20" xfId="0" applyNumberFormat="1" applyFill="1" applyBorder="1" applyAlignment="1">
      <alignment horizontal="center"/>
    </xf>
    <xf numFmtId="165" fontId="1" fillId="2" borderId="20" xfId="1" applyNumberFormat="1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" fillId="2" borderId="0" xfId="0" applyFont="1" applyFill="1"/>
    <xf numFmtId="0" fontId="0" fillId="5" borderId="22" xfId="0" applyNumberFormat="1" applyFont="1" applyFill="1" applyBorder="1" applyAlignment="1" applyProtection="1">
      <alignment horizontal="center"/>
    </xf>
    <xf numFmtId="0" fontId="0" fillId="2" borderId="2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0" fontId="0" fillId="2" borderId="1" xfId="0" applyNumberFormat="1" applyFill="1" applyBorder="1" applyAlignment="1">
      <alignment horizontal="center"/>
    </xf>
    <xf numFmtId="165" fontId="1" fillId="2" borderId="1" xfId="1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5" fontId="1" fillId="2" borderId="24" xfId="1" applyNumberFormat="1" applyFont="1" applyFill="1" applyBorder="1"/>
    <xf numFmtId="165" fontId="1" fillId="2" borderId="2" xfId="1" applyNumberFormat="1" applyFont="1" applyFill="1" applyBorder="1"/>
    <xf numFmtId="165" fontId="1" fillId="4" borderId="25" xfId="1" applyNumberFormat="1" applyFont="1" applyFill="1" applyBorder="1"/>
    <xf numFmtId="165" fontId="1" fillId="2" borderId="10" xfId="1" applyNumberFormat="1" applyFont="1" applyFill="1" applyBorder="1"/>
    <xf numFmtId="165" fontId="1" fillId="2" borderId="11" xfId="1" applyNumberFormat="1" applyFont="1" applyFill="1" applyBorder="1"/>
    <xf numFmtId="165" fontId="1" fillId="4" borderId="12" xfId="1" applyNumberFormat="1" applyFont="1" applyFill="1" applyBorder="1"/>
    <xf numFmtId="0" fontId="0" fillId="5" borderId="24" xfId="0" applyNumberFormat="1" applyFont="1" applyFill="1" applyBorder="1" applyAlignment="1" applyProtection="1">
      <alignment horizontal="center"/>
    </xf>
    <xf numFmtId="0" fontId="0" fillId="5" borderId="26" xfId="0" applyNumberFormat="1" applyFont="1" applyFill="1" applyBorder="1" applyAlignment="1" applyProtection="1">
      <alignment horizontal="center"/>
    </xf>
    <xf numFmtId="43" fontId="0" fillId="4" borderId="25" xfId="0" applyNumberFormat="1" applyFill="1" applyBorder="1"/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20" fontId="0" fillId="2" borderId="28" xfId="0" applyNumberFormat="1" applyFill="1" applyBorder="1" applyAlignment="1">
      <alignment horizontal="center"/>
    </xf>
    <xf numFmtId="165" fontId="1" fillId="2" borderId="28" xfId="1" applyNumberFormat="1" applyFont="1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165" fontId="1" fillId="2" borderId="27" xfId="1" applyNumberFormat="1" applyFont="1" applyFill="1" applyBorder="1"/>
    <xf numFmtId="165" fontId="1" fillId="2" borderId="29" xfId="1" applyNumberFormat="1" applyFont="1" applyFill="1" applyBorder="1"/>
    <xf numFmtId="165" fontId="1" fillId="4" borderId="30" xfId="1" applyNumberFormat="1" applyFont="1" applyFill="1" applyBorder="1"/>
    <xf numFmtId="43" fontId="0" fillId="4" borderId="30" xfId="0" applyNumberFormat="1" applyFill="1" applyBorder="1"/>
    <xf numFmtId="0" fontId="0" fillId="5" borderId="27" xfId="0" applyNumberFormat="1" applyFont="1" applyFill="1" applyBorder="1" applyAlignment="1" applyProtection="1">
      <alignment horizontal="center"/>
    </xf>
    <xf numFmtId="0" fontId="0" fillId="5" borderId="32" xfId="0" applyNumberFormat="1" applyFont="1" applyFill="1" applyBorder="1" applyAlignment="1" applyProtection="1">
      <alignment horizontal="center"/>
    </xf>
    <xf numFmtId="0" fontId="4" fillId="2" borderId="0" xfId="0" applyFont="1" applyFill="1" applyAlignment="1">
      <alignment horizontal="right"/>
    </xf>
    <xf numFmtId="0" fontId="0" fillId="2" borderId="8" xfId="0" applyFill="1" applyBorder="1" applyAlignment="1">
      <alignment horizontal="center"/>
    </xf>
    <xf numFmtId="165" fontId="1" fillId="2" borderId="12" xfId="1" applyNumberFormat="1" applyFont="1" applyFill="1" applyBorder="1"/>
    <xf numFmtId="165" fontId="0" fillId="2" borderId="8" xfId="0" applyNumberFormat="1" applyFill="1" applyBorder="1"/>
    <xf numFmtId="165" fontId="0" fillId="4" borderId="8" xfId="0" applyNumberFormat="1" applyFill="1" applyBorder="1"/>
    <xf numFmtId="43" fontId="0" fillId="4" borderId="8" xfId="0" applyNumberFormat="1" applyFill="1" applyBorder="1"/>
    <xf numFmtId="43" fontId="0" fillId="2" borderId="33" xfId="0" applyNumberFormat="1" applyFill="1" applyBorder="1"/>
    <xf numFmtId="43" fontId="0" fillId="2" borderId="5" xfId="0" applyNumberFormat="1" applyFill="1" applyBorder="1"/>
    <xf numFmtId="43" fontId="0" fillId="2" borderId="9" xfId="0" applyNumberFormat="1" applyFill="1" applyBorder="1"/>
    <xf numFmtId="43" fontId="0" fillId="4" borderId="33" xfId="0" applyNumberFormat="1" applyFill="1" applyBorder="1"/>
    <xf numFmtId="0" fontId="2" fillId="3" borderId="0" xfId="0" applyNumberFormat="1" applyFont="1" applyFill="1" applyBorder="1" applyAlignment="1" applyProtection="1">
      <alignment horizontal="right"/>
    </xf>
    <xf numFmtId="0" fontId="0" fillId="5" borderId="34" xfId="0" applyNumberFormat="1" applyFont="1" applyFill="1" applyBorder="1" applyAlignment="1" applyProtection="1">
      <alignment horizontal="center"/>
    </xf>
    <xf numFmtId="170" fontId="0" fillId="5" borderId="34" xfId="0" applyNumberFormat="1" applyFont="1" applyFill="1" applyBorder="1" applyAlignment="1" applyProtection="1"/>
    <xf numFmtId="170" fontId="5" fillId="3" borderId="0" xfId="0" applyNumberFormat="1" applyFont="1" applyFill="1" applyBorder="1" applyAlignment="1" applyProtection="1"/>
    <xf numFmtId="165" fontId="1" fillId="2" borderId="25" xfId="1" applyNumberFormat="1" applyFont="1" applyFill="1" applyBorder="1"/>
    <xf numFmtId="0" fontId="0" fillId="2" borderId="23" xfId="0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" fillId="8" borderId="8" xfId="0" applyFont="1" applyFill="1" applyBorder="1" applyAlignment="1">
      <alignment horizontal="center"/>
    </xf>
    <xf numFmtId="165" fontId="1" fillId="2" borderId="30" xfId="1" applyNumberFormat="1" applyFont="1" applyFill="1" applyBorder="1"/>
    <xf numFmtId="0" fontId="0" fillId="2" borderId="0" xfId="0" applyFill="1" applyAlignment="1">
      <alignment horizontal="center"/>
    </xf>
    <xf numFmtId="9" fontId="0" fillId="5" borderId="34" xfId="0" applyNumberFormat="1" applyFont="1" applyFill="1" applyBorder="1" applyAlignment="1" applyProtection="1">
      <alignment horizontal="center"/>
    </xf>
    <xf numFmtId="0" fontId="6" fillId="2" borderId="0" xfId="0" applyFont="1" applyFill="1"/>
    <xf numFmtId="9" fontId="6" fillId="2" borderId="0" xfId="0" applyNumberFormat="1" applyFont="1" applyFill="1"/>
    <xf numFmtId="0" fontId="6" fillId="2" borderId="0" xfId="0" applyFont="1" applyFill="1" applyAlignment="1">
      <alignment horizontal="right"/>
    </xf>
    <xf numFmtId="165" fontId="6" fillId="2" borderId="0" xfId="1" applyNumberFormat="1" applyFont="1" applyFill="1"/>
    <xf numFmtId="0" fontId="3" fillId="3" borderId="0" xfId="0" applyFont="1" applyFill="1"/>
    <xf numFmtId="15" fontId="0" fillId="2" borderId="0" xfId="0" applyNumberFormat="1" applyFill="1"/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168" fontId="2" fillId="0" borderId="35" xfId="0" applyNumberFormat="1" applyFont="1" applyFill="1" applyBorder="1" applyAlignment="1">
      <alignment horizontal="center" vertical="center" wrapText="1"/>
    </xf>
    <xf numFmtId="168" fontId="2" fillId="0" borderId="5" xfId="0" applyNumberFormat="1" applyFont="1" applyFill="1" applyBorder="1" applyAlignment="1">
      <alignment horizontal="center" vertical="center" wrapText="1"/>
    </xf>
    <xf numFmtId="168" fontId="2" fillId="0" borderId="36" xfId="0" applyNumberFormat="1" applyFont="1" applyFill="1" applyBorder="1" applyAlignment="1">
      <alignment horizontal="center" vertical="center" wrapText="1"/>
    </xf>
    <xf numFmtId="168" fontId="2" fillId="4" borderId="8" xfId="0" applyNumberFormat="1" applyFont="1" applyFill="1" applyBorder="1" applyAlignment="1">
      <alignment horizontal="center" vertical="center" wrapText="1"/>
    </xf>
    <xf numFmtId="168" fontId="2" fillId="5" borderId="37" xfId="0" applyNumberFormat="1" applyFont="1" applyFill="1" applyBorder="1" applyAlignment="1" applyProtection="1">
      <alignment horizontal="center" vertical="center" wrapText="1"/>
    </xf>
    <xf numFmtId="168" fontId="2" fillId="6" borderId="38" xfId="0" applyNumberFormat="1" applyFont="1" applyFill="1" applyBorder="1" applyAlignment="1" applyProtection="1">
      <alignment horizontal="center" vertical="center" wrapText="1"/>
    </xf>
    <xf numFmtId="168" fontId="2" fillId="6" borderId="39" xfId="0" applyNumberFormat="1" applyFont="1" applyFill="1" applyBorder="1" applyAlignment="1" applyProtection="1">
      <alignment horizontal="center" vertical="center" wrapText="1"/>
    </xf>
    <xf numFmtId="165" fontId="1" fillId="6" borderId="12" xfId="1" applyNumberFormat="1" applyFont="1" applyFill="1" applyBorder="1" applyAlignment="1">
      <alignment horizontal="center"/>
    </xf>
    <xf numFmtId="165" fontId="7" fillId="2" borderId="0" xfId="0" applyNumberFormat="1" applyFont="1" applyFill="1"/>
    <xf numFmtId="165" fontId="1" fillId="2" borderId="0" xfId="1" applyNumberFormat="1" applyFont="1" applyFill="1"/>
    <xf numFmtId="165" fontId="1" fillId="2" borderId="40" xfId="1" applyNumberFormat="1" applyFont="1" applyFill="1" applyBorder="1"/>
    <xf numFmtId="165" fontId="1" fillId="2" borderId="4" xfId="1" applyNumberFormat="1" applyFont="1" applyFill="1" applyBorder="1"/>
    <xf numFmtId="165" fontId="1" fillId="2" borderId="41" xfId="1" applyNumberFormat="1" applyFont="1" applyFill="1" applyBorder="1"/>
    <xf numFmtId="165" fontId="1" fillId="4" borderId="42" xfId="1" applyNumberFormat="1" applyFont="1" applyFill="1" applyBorder="1"/>
    <xf numFmtId="0" fontId="0" fillId="5" borderId="10" xfId="0" applyNumberFormat="1" applyFont="1" applyFill="1" applyBorder="1" applyAlignment="1" applyProtection="1">
      <alignment horizontal="center"/>
    </xf>
    <xf numFmtId="170" fontId="1" fillId="6" borderId="21" xfId="0" applyNumberFormat="1" applyFont="1" applyFill="1" applyBorder="1" applyAlignment="1" applyProtection="1"/>
    <xf numFmtId="170" fontId="0" fillId="6" borderId="22" xfId="0" applyNumberFormat="1" applyFont="1" applyFill="1" applyBorder="1" applyAlignment="1" applyProtection="1"/>
    <xf numFmtId="170" fontId="1" fillId="5" borderId="43" xfId="0" applyNumberFormat="1" applyFont="1" applyFill="1" applyBorder="1" applyAlignment="1" applyProtection="1"/>
    <xf numFmtId="170" fontId="1" fillId="6" borderId="44" xfId="0" applyNumberFormat="1" applyFont="1" applyFill="1" applyBorder="1" applyAlignment="1" applyProtection="1"/>
    <xf numFmtId="171" fontId="0" fillId="6" borderId="45" xfId="0" applyNumberFormat="1" applyFont="1" applyFill="1" applyBorder="1" applyAlignment="1" applyProtection="1"/>
    <xf numFmtId="171" fontId="0" fillId="5" borderId="43" xfId="0" applyNumberFormat="1" applyFont="1" applyFill="1" applyBorder="1" applyAlignment="1" applyProtection="1"/>
    <xf numFmtId="10" fontId="0" fillId="5" borderId="43" xfId="0" applyNumberFormat="1" applyFont="1" applyFill="1" applyBorder="1" applyAlignment="1" applyProtection="1"/>
    <xf numFmtId="165" fontId="1" fillId="6" borderId="25" xfId="1" applyNumberFormat="1" applyFont="1" applyFill="1" applyBorder="1" applyAlignment="1">
      <alignment horizontal="center"/>
    </xf>
    <xf numFmtId="165" fontId="1" fillId="2" borderId="46" xfId="1" applyNumberFormat="1" applyFont="1" applyFill="1" applyBorder="1"/>
    <xf numFmtId="165" fontId="1" fillId="2" borderId="1" xfId="1" applyNumberFormat="1" applyFont="1" applyFill="1" applyBorder="1"/>
    <xf numFmtId="170" fontId="1" fillId="6" borderId="3" xfId="0" applyNumberFormat="1" applyFont="1" applyFill="1" applyBorder="1" applyAlignment="1" applyProtection="1"/>
    <xf numFmtId="170" fontId="0" fillId="6" borderId="26" xfId="0" applyNumberFormat="1" applyFont="1" applyFill="1" applyBorder="1" applyAlignment="1" applyProtection="1"/>
    <xf numFmtId="170" fontId="1" fillId="5" borderId="47" xfId="0" applyNumberFormat="1" applyFont="1" applyFill="1" applyBorder="1" applyAlignment="1" applyProtection="1"/>
    <xf numFmtId="171" fontId="0" fillId="6" borderId="48" xfId="0" applyNumberFormat="1" applyFont="1" applyFill="1" applyBorder="1" applyAlignment="1" applyProtection="1"/>
    <xf numFmtId="171" fontId="0" fillId="5" borderId="47" xfId="0" applyNumberFormat="1" applyFont="1" applyFill="1" applyBorder="1" applyAlignment="1" applyProtection="1"/>
    <xf numFmtId="10" fontId="0" fillId="5" borderId="47" xfId="0" applyNumberFormat="1" applyFont="1" applyFill="1" applyBorder="1" applyAlignment="1" applyProtection="1"/>
    <xf numFmtId="43" fontId="0" fillId="2" borderId="46" xfId="0" applyNumberFormat="1" applyFill="1" applyBorder="1"/>
    <xf numFmtId="43" fontId="0" fillId="2" borderId="49" xfId="0" applyNumberFormat="1" applyFill="1" applyBorder="1"/>
    <xf numFmtId="171" fontId="0" fillId="6" borderId="50" xfId="0" applyNumberFormat="1" applyFont="1" applyFill="1" applyBorder="1" applyAlignment="1" applyProtection="1"/>
    <xf numFmtId="165" fontId="1" fillId="7" borderId="30" xfId="1" applyNumberFormat="1" applyFont="1" applyFill="1" applyBorder="1" applyAlignment="1">
      <alignment horizontal="center"/>
    </xf>
    <xf numFmtId="4" fontId="0" fillId="7" borderId="51" xfId="0" applyNumberFormat="1" applyFill="1" applyBorder="1"/>
    <xf numFmtId="165" fontId="1" fillId="7" borderId="52" xfId="1" applyNumberFormat="1" applyFont="1" applyFill="1" applyBorder="1"/>
    <xf numFmtId="165" fontId="1" fillId="7" borderId="53" xfId="1" applyNumberFormat="1" applyFont="1" applyFill="1" applyBorder="1"/>
    <xf numFmtId="43" fontId="0" fillId="7" borderId="53" xfId="0" applyNumberFormat="1" applyFill="1" applyBorder="1"/>
    <xf numFmtId="43" fontId="0" fillId="7" borderId="54" xfId="0" applyNumberFormat="1" applyFill="1" applyBorder="1"/>
    <xf numFmtId="165" fontId="1" fillId="7" borderId="1" xfId="1" applyNumberFormat="1" applyFont="1" applyFill="1" applyBorder="1"/>
    <xf numFmtId="165" fontId="1" fillId="7" borderId="2" xfId="1" applyNumberFormat="1" applyFont="1" applyFill="1" applyBorder="1"/>
    <xf numFmtId="165" fontId="1" fillId="7" borderId="30" xfId="1" applyNumberFormat="1" applyFont="1" applyFill="1" applyBorder="1"/>
    <xf numFmtId="170" fontId="1" fillId="6" borderId="31" xfId="0" applyNumberFormat="1" applyFont="1" applyFill="1" applyBorder="1" applyAlignment="1" applyProtection="1"/>
    <xf numFmtId="170" fontId="0" fillId="6" borderId="32" xfId="0" applyNumberFormat="1" applyFont="1" applyFill="1" applyBorder="1" applyAlignment="1" applyProtection="1"/>
    <xf numFmtId="170" fontId="1" fillId="5" borderId="55" xfId="0" applyNumberFormat="1" applyFont="1" applyFill="1" applyBorder="1" applyAlignment="1" applyProtection="1"/>
    <xf numFmtId="43" fontId="0" fillId="9" borderId="56" xfId="0" applyNumberFormat="1" applyFont="1" applyFill="1" applyBorder="1" applyAlignment="1" applyProtection="1"/>
    <xf numFmtId="43" fontId="0" fillId="9" borderId="57" xfId="0" applyNumberFormat="1" applyFont="1" applyFill="1" applyBorder="1" applyAlignment="1" applyProtection="1"/>
    <xf numFmtId="0" fontId="0" fillId="9" borderId="58" xfId="0" applyNumberFormat="1" applyFont="1" applyFill="1" applyBorder="1" applyAlignment="1" applyProtection="1"/>
    <xf numFmtId="170" fontId="0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10" fontId="1" fillId="5" borderId="34" xfId="0" applyNumberFormat="1" applyFont="1" applyFill="1" applyBorder="1" applyAlignment="1" applyProtection="1"/>
    <xf numFmtId="0" fontId="1" fillId="2" borderId="0" xfId="0" applyFont="1" applyFill="1" applyAlignment="1">
      <alignment horizontal="center"/>
    </xf>
  </cellXfs>
  <cellStyles count="6">
    <cellStyle name="Millares" xfId="1" builtinId="3"/>
    <cellStyle name="Moneda 2" xfId="4"/>
    <cellStyle name="Normal" xfId="0" builtinId="0"/>
    <cellStyle name="Normal 2" xfId="3"/>
    <cellStyle name="Porcentual 2" xfId="5"/>
    <cellStyle name="Porcentual 3" xfId="2"/>
  </cellStyles>
  <dxfs count="48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142875</xdr:colOff>
      <xdr:row>44</xdr:row>
      <xdr:rowOff>95250</xdr:rowOff>
    </xdr:to>
    <xdr:pic>
      <xdr:nvPicPr>
        <xdr:cNvPr id="2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381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tabSelected="1" topLeftCell="F14" zoomScale="85" workbookViewId="0">
      <selection activeCell="J35" sqref="J35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1.42578125" style="73"/>
    <col min="32" max="32" width="25.7109375" style="5" bestFit="1" customWidth="1"/>
    <col min="33" max="33" width="9.28515625" style="5" customWidth="1"/>
    <col min="34" max="35" width="14" style="5" customWidth="1"/>
    <col min="36" max="36" width="14.28515625" style="5" bestFit="1" customWidth="1"/>
    <col min="37" max="37" width="6.5703125" style="5" bestFit="1" customWidth="1"/>
    <col min="38" max="41" width="13.140625" style="5" customWidth="1"/>
    <col min="42" max="55" width="11.42578125" style="5"/>
    <col min="56" max="16384" width="11.42578125" style="1"/>
  </cols>
  <sheetData>
    <row r="1" spans="1:42" ht="13.5" thickBot="1" x14ac:dyDescent="0.25">
      <c r="AE1" s="2"/>
      <c r="AF1" s="3"/>
      <c r="AG1" s="3"/>
      <c r="AH1" s="3"/>
      <c r="AI1" s="3"/>
      <c r="AJ1" s="4" t="s">
        <v>0</v>
      </c>
      <c r="AK1" s="3"/>
      <c r="AL1" s="3"/>
      <c r="AM1" s="3"/>
      <c r="AN1" s="3"/>
      <c r="AO1" s="3"/>
      <c r="AP1" s="3"/>
    </row>
    <row r="2" spans="1:42" ht="51.75" thickBot="1" x14ac:dyDescent="0.25">
      <c r="A2" s="75" t="s">
        <v>36</v>
      </c>
      <c r="B2" s="6" t="s">
        <v>37</v>
      </c>
      <c r="C2" s="6" t="s">
        <v>38</v>
      </c>
      <c r="D2" s="6" t="s">
        <v>39</v>
      </c>
      <c r="E2" s="6" t="s">
        <v>10</v>
      </c>
      <c r="F2" s="7" t="s">
        <v>40</v>
      </c>
      <c r="G2" s="7" t="s">
        <v>41</v>
      </c>
      <c r="H2" s="7" t="s">
        <v>42</v>
      </c>
      <c r="I2" s="7" t="s">
        <v>43</v>
      </c>
      <c r="J2" s="7" t="s">
        <v>44</v>
      </c>
      <c r="K2" s="7" t="s">
        <v>45</v>
      </c>
      <c r="L2" s="7" t="s">
        <v>46</v>
      </c>
      <c r="M2" s="7" t="s">
        <v>47</v>
      </c>
      <c r="N2" s="76" t="s">
        <v>48</v>
      </c>
      <c r="O2" s="77" t="s">
        <v>49</v>
      </c>
      <c r="Q2" s="78" t="s">
        <v>11</v>
      </c>
      <c r="R2" s="10" t="s">
        <v>1</v>
      </c>
      <c r="S2" s="79" t="s">
        <v>2</v>
      </c>
      <c r="T2" s="8" t="s">
        <v>3</v>
      </c>
      <c r="V2" s="8" t="s">
        <v>4</v>
      </c>
      <c r="W2" s="9" t="s">
        <v>5</v>
      </c>
      <c r="Y2" s="80" t="s">
        <v>6</v>
      </c>
      <c r="Z2" s="81" t="s">
        <v>7</v>
      </c>
      <c r="AA2" s="82" t="s">
        <v>8</v>
      </c>
      <c r="AE2" s="2"/>
      <c r="AF2" s="11" t="s">
        <v>9</v>
      </c>
      <c r="AG2" s="12" t="s">
        <v>10</v>
      </c>
      <c r="AH2" s="13" t="s">
        <v>50</v>
      </c>
      <c r="AI2" s="14" t="s">
        <v>51</v>
      </c>
      <c r="AJ2" s="83" t="s">
        <v>52</v>
      </c>
      <c r="AK2" s="3"/>
      <c r="AL2" s="84" t="s">
        <v>53</v>
      </c>
      <c r="AM2" s="85" t="s">
        <v>54</v>
      </c>
      <c r="AN2" s="15" t="s">
        <v>55</v>
      </c>
      <c r="AO2" s="15" t="s">
        <v>56</v>
      </c>
      <c r="AP2" s="3"/>
    </row>
    <row r="3" spans="1:42" x14ac:dyDescent="0.2">
      <c r="A3" s="16">
        <v>7</v>
      </c>
      <c r="B3" s="18">
        <v>0.375</v>
      </c>
      <c r="C3" s="17">
        <v>2012</v>
      </c>
      <c r="D3" s="17">
        <v>10</v>
      </c>
      <c r="E3" s="17">
        <v>1</v>
      </c>
      <c r="F3" s="19">
        <v>168501</v>
      </c>
      <c r="G3" s="17">
        <v>0</v>
      </c>
      <c r="H3" s="19">
        <v>1325330</v>
      </c>
      <c r="I3" s="17">
        <v>0</v>
      </c>
      <c r="J3" s="17">
        <v>0</v>
      </c>
      <c r="K3" s="17">
        <v>0</v>
      </c>
      <c r="L3" s="19">
        <v>297.7885</v>
      </c>
      <c r="M3" s="19">
        <v>29.2</v>
      </c>
      <c r="N3" s="20">
        <v>0</v>
      </c>
      <c r="O3" s="86">
        <v>20445</v>
      </c>
      <c r="P3" s="87">
        <f>F4-F3</f>
        <v>20445</v>
      </c>
      <c r="Q3" s="1">
        <v>1</v>
      </c>
      <c r="R3" s="31" t="e">
        <f>S3/4.1868</f>
        <v>#REF!</v>
      </c>
      <c r="S3" s="32" t="e">
        <f>#REF!*1000000</f>
        <v>#REF!</v>
      </c>
      <c r="T3" s="33" t="e">
        <f>R3*0.11237</f>
        <v>#REF!</v>
      </c>
      <c r="U3" s="88"/>
      <c r="V3" s="33">
        <f>O3</f>
        <v>20445</v>
      </c>
      <c r="W3" s="89">
        <f>V3*35.31467</f>
        <v>722008.42814999993</v>
      </c>
      <c r="X3" s="88"/>
      <c r="Y3" s="90" t="e">
        <f>V3*R3/1000000</f>
        <v>#REF!</v>
      </c>
      <c r="Z3" s="91" t="e">
        <f>S3*V3/1000000</f>
        <v>#REF!</v>
      </c>
      <c r="AA3" s="92" t="e">
        <f>W3*T3/1000000</f>
        <v>#REF!</v>
      </c>
      <c r="AE3" s="2" t="str">
        <f>RIGHT(F3,6)</f>
        <v>168501</v>
      </c>
      <c r="AF3" s="93">
        <v>7</v>
      </c>
      <c r="AG3" s="22">
        <v>1</v>
      </c>
      <c r="AH3" s="94">
        <v>168522</v>
      </c>
      <c r="AI3" s="95">
        <f t="shared" ref="AI3:AI34" si="0">IFERROR(AE3*1,0)</f>
        <v>168501</v>
      </c>
      <c r="AJ3" s="96">
        <f>(AI3-AH3)</f>
        <v>-21</v>
      </c>
      <c r="AK3" s="3"/>
      <c r="AL3" s="97">
        <f>AH4-AH3</f>
        <v>20441</v>
      </c>
      <c r="AM3" s="98">
        <f>AI4-AI3</f>
        <v>20445</v>
      </c>
      <c r="AN3" s="99">
        <f>(AM3-AL3)</f>
        <v>4</v>
      </c>
      <c r="AO3" s="100">
        <f t="shared" ref="AO3:AO33" si="1">IFERROR(AN3/AM3,"")</f>
        <v>1.9564685742235266E-4</v>
      </c>
      <c r="AP3" s="3"/>
    </row>
    <row r="4" spans="1:42" x14ac:dyDescent="0.2">
      <c r="A4" s="23">
        <v>7</v>
      </c>
      <c r="B4" s="25">
        <v>0.375</v>
      </c>
      <c r="C4" s="24">
        <v>2012</v>
      </c>
      <c r="D4" s="24">
        <v>10</v>
      </c>
      <c r="E4" s="24">
        <v>2</v>
      </c>
      <c r="F4" s="26">
        <v>188946</v>
      </c>
      <c r="G4" s="24">
        <v>0</v>
      </c>
      <c r="H4" s="26">
        <v>1326304</v>
      </c>
      <c r="I4" s="24">
        <v>0</v>
      </c>
      <c r="J4" s="24">
        <v>0</v>
      </c>
      <c r="K4" s="24">
        <v>0</v>
      </c>
      <c r="L4" s="26">
        <v>298.03429999999997</v>
      </c>
      <c r="M4" s="26">
        <v>29.2</v>
      </c>
      <c r="N4" s="27">
        <v>0</v>
      </c>
      <c r="O4" s="101">
        <v>20570</v>
      </c>
      <c r="P4" s="87">
        <f t="shared" ref="P4:P33" si="2">F5-F4</f>
        <v>20570</v>
      </c>
      <c r="Q4" s="1">
        <v>2</v>
      </c>
      <c r="R4" s="28" t="e">
        <f t="shared" ref="R4:R33" si="3">S4/4.1868</f>
        <v>#REF!</v>
      </c>
      <c r="S4" s="29" t="e">
        <f>#REF!*1000000</f>
        <v>#REF!</v>
      </c>
      <c r="T4" s="30" t="e">
        <f>R4*0.11237</f>
        <v>#REF!</v>
      </c>
      <c r="U4" s="88"/>
      <c r="V4" s="30">
        <f t="shared" ref="V4:V33" si="4">O4</f>
        <v>20570</v>
      </c>
      <c r="W4" s="102">
        <f>V4*35.31467</f>
        <v>726422.76190000004</v>
      </c>
      <c r="X4" s="88"/>
      <c r="Y4" s="103" t="e">
        <f>V4*R4/1000000</f>
        <v>#REF!</v>
      </c>
      <c r="Z4" s="29" t="e">
        <f>S4*V4/1000000</f>
        <v>#REF!</v>
      </c>
      <c r="AA4" s="30" t="e">
        <f>W4*T4/1000000</f>
        <v>#REF!</v>
      </c>
      <c r="AE4" s="2" t="str">
        <f t="shared" ref="AE4:AE34" si="5">RIGHT(F4,6)</f>
        <v>188946</v>
      </c>
      <c r="AF4" s="34">
        <v>7</v>
      </c>
      <c r="AG4" s="35">
        <v>2</v>
      </c>
      <c r="AH4" s="104">
        <v>188963</v>
      </c>
      <c r="AI4" s="105">
        <f t="shared" si="0"/>
        <v>188946</v>
      </c>
      <c r="AJ4" s="106">
        <f t="shared" ref="AJ4:AJ34" si="6">(AI4-AH4)</f>
        <v>-17</v>
      </c>
      <c r="AK4" s="3"/>
      <c r="AL4" s="97">
        <f t="shared" ref="AL4:AM33" si="7">AH5-AH4</f>
        <v>20564</v>
      </c>
      <c r="AM4" s="107">
        <f t="shared" si="7"/>
        <v>20570</v>
      </c>
      <c r="AN4" s="108">
        <f t="shared" ref="AN4:AN33" si="8">(AM4-AL4)</f>
        <v>6</v>
      </c>
      <c r="AO4" s="109">
        <f t="shared" si="1"/>
        <v>2.9168692270296551E-4</v>
      </c>
      <c r="AP4" s="3"/>
    </row>
    <row r="5" spans="1:42" x14ac:dyDescent="0.2">
      <c r="A5" s="23">
        <v>7</v>
      </c>
      <c r="B5" s="25">
        <v>0.375</v>
      </c>
      <c r="C5" s="24">
        <v>2012</v>
      </c>
      <c r="D5" s="24">
        <v>10</v>
      </c>
      <c r="E5" s="24">
        <v>3</v>
      </c>
      <c r="F5" s="26">
        <v>209516</v>
      </c>
      <c r="G5" s="24">
        <v>0</v>
      </c>
      <c r="H5" s="26">
        <v>1327283</v>
      </c>
      <c r="I5" s="24">
        <v>0</v>
      </c>
      <c r="J5" s="24">
        <v>0</v>
      </c>
      <c r="K5" s="24">
        <v>0</v>
      </c>
      <c r="L5" s="26">
        <v>298.12139999999999</v>
      </c>
      <c r="M5" s="26">
        <v>28.9</v>
      </c>
      <c r="N5" s="27">
        <v>0</v>
      </c>
      <c r="O5" s="101">
        <v>21152</v>
      </c>
      <c r="P5" s="87">
        <f t="shared" si="2"/>
        <v>21152</v>
      </c>
      <c r="Q5" s="1">
        <v>3</v>
      </c>
      <c r="R5" s="28" t="e">
        <f t="shared" si="3"/>
        <v>#REF!</v>
      </c>
      <c r="S5" s="29" t="e">
        <f>#REF!*1000000</f>
        <v>#REF!</v>
      </c>
      <c r="T5" s="30" t="e">
        <f t="shared" ref="T5:T33" si="9">R5*0.11237</f>
        <v>#REF!</v>
      </c>
      <c r="U5" s="88"/>
      <c r="V5" s="30">
        <f t="shared" si="4"/>
        <v>21152</v>
      </c>
      <c r="W5" s="102">
        <f t="shared" ref="W5:W33" si="10">V5*35.31467</f>
        <v>746975.89983999997</v>
      </c>
      <c r="X5" s="88"/>
      <c r="Y5" s="103" t="e">
        <f t="shared" ref="Y5:Y33" si="11">V5*R5/1000000</f>
        <v>#REF!</v>
      </c>
      <c r="Z5" s="29" t="e">
        <f t="shared" ref="Z5:Z33" si="12">S5*V5/1000000</f>
        <v>#REF!</v>
      </c>
      <c r="AA5" s="30" t="e">
        <f t="shared" ref="AA5:AA33" si="13">W5*T5/1000000</f>
        <v>#REF!</v>
      </c>
      <c r="AE5" s="2" t="str">
        <f t="shared" si="5"/>
        <v>209516</v>
      </c>
      <c r="AF5" s="34">
        <v>7</v>
      </c>
      <c r="AG5" s="35">
        <v>3</v>
      </c>
      <c r="AH5" s="104">
        <v>209527</v>
      </c>
      <c r="AI5" s="105">
        <f t="shared" si="0"/>
        <v>209516</v>
      </c>
      <c r="AJ5" s="106">
        <f t="shared" si="6"/>
        <v>-11</v>
      </c>
      <c r="AK5" s="3"/>
      <c r="AL5" s="97">
        <f t="shared" si="7"/>
        <v>21166</v>
      </c>
      <c r="AM5" s="107">
        <f t="shared" si="7"/>
        <v>21152</v>
      </c>
      <c r="AN5" s="108">
        <f t="shared" si="8"/>
        <v>-14</v>
      </c>
      <c r="AO5" s="109">
        <f t="shared" si="1"/>
        <v>-6.6187594553706501E-4</v>
      </c>
      <c r="AP5" s="3"/>
    </row>
    <row r="6" spans="1:42" x14ac:dyDescent="0.2">
      <c r="A6" s="23">
        <v>7</v>
      </c>
      <c r="B6" s="25">
        <v>0.375</v>
      </c>
      <c r="C6" s="24">
        <v>2012</v>
      </c>
      <c r="D6" s="24">
        <v>10</v>
      </c>
      <c r="E6" s="24">
        <v>4</v>
      </c>
      <c r="F6" s="26">
        <v>230668</v>
      </c>
      <c r="G6" s="24">
        <v>0</v>
      </c>
      <c r="H6" s="26">
        <v>1328291</v>
      </c>
      <c r="I6" s="24">
        <v>0</v>
      </c>
      <c r="J6" s="24">
        <v>0</v>
      </c>
      <c r="K6" s="24">
        <v>0</v>
      </c>
      <c r="L6" s="26">
        <v>297.7901</v>
      </c>
      <c r="M6" s="26">
        <v>28.9</v>
      </c>
      <c r="N6" s="27">
        <v>0</v>
      </c>
      <c r="O6" s="101">
        <v>21022</v>
      </c>
      <c r="P6" s="87">
        <f t="shared" si="2"/>
        <v>21022</v>
      </c>
      <c r="Q6" s="1">
        <v>4</v>
      </c>
      <c r="R6" s="28" t="e">
        <f t="shared" si="3"/>
        <v>#REF!</v>
      </c>
      <c r="S6" s="29" t="e">
        <f>#REF!*1000000</f>
        <v>#REF!</v>
      </c>
      <c r="T6" s="30" t="e">
        <f t="shared" si="9"/>
        <v>#REF!</v>
      </c>
      <c r="U6" s="88"/>
      <c r="V6" s="30">
        <f t="shared" si="4"/>
        <v>21022</v>
      </c>
      <c r="W6" s="102">
        <f t="shared" si="10"/>
        <v>742384.99274000002</v>
      </c>
      <c r="X6" s="88"/>
      <c r="Y6" s="103" t="e">
        <f t="shared" si="11"/>
        <v>#REF!</v>
      </c>
      <c r="Z6" s="29" t="e">
        <f t="shared" si="12"/>
        <v>#REF!</v>
      </c>
      <c r="AA6" s="30" t="e">
        <f t="shared" si="13"/>
        <v>#REF!</v>
      </c>
      <c r="AE6" s="2" t="str">
        <f t="shared" si="5"/>
        <v>230668</v>
      </c>
      <c r="AF6" s="34">
        <v>7</v>
      </c>
      <c r="AG6" s="35">
        <v>4</v>
      </c>
      <c r="AH6" s="104">
        <v>230693</v>
      </c>
      <c r="AI6" s="105">
        <f t="shared" si="0"/>
        <v>230668</v>
      </c>
      <c r="AJ6" s="106">
        <f t="shared" si="6"/>
        <v>-25</v>
      </c>
      <c r="AK6" s="3"/>
      <c r="AL6" s="97">
        <f t="shared" si="7"/>
        <v>21024</v>
      </c>
      <c r="AM6" s="107">
        <f t="shared" si="7"/>
        <v>21022</v>
      </c>
      <c r="AN6" s="108">
        <f t="shared" si="8"/>
        <v>-2</v>
      </c>
      <c r="AO6" s="109">
        <f t="shared" si="1"/>
        <v>-9.5138426410427173E-5</v>
      </c>
      <c r="AP6" s="3"/>
    </row>
    <row r="7" spans="1:42" x14ac:dyDescent="0.2">
      <c r="A7" s="23">
        <v>7</v>
      </c>
      <c r="B7" s="25">
        <v>0.375</v>
      </c>
      <c r="C7" s="24">
        <v>2012</v>
      </c>
      <c r="D7" s="24">
        <v>10</v>
      </c>
      <c r="E7" s="24">
        <v>5</v>
      </c>
      <c r="F7" s="26">
        <v>251690</v>
      </c>
      <c r="G7" s="24">
        <v>0</v>
      </c>
      <c r="H7" s="26">
        <v>1329293</v>
      </c>
      <c r="I7" s="24">
        <v>0</v>
      </c>
      <c r="J7" s="24">
        <v>0</v>
      </c>
      <c r="K7" s="24">
        <v>0</v>
      </c>
      <c r="L7" s="26">
        <v>297.90019999999998</v>
      </c>
      <c r="M7" s="26">
        <v>28.9</v>
      </c>
      <c r="N7" s="27">
        <v>0</v>
      </c>
      <c r="O7" s="101">
        <v>20579</v>
      </c>
      <c r="P7" s="87">
        <f t="shared" si="2"/>
        <v>20579</v>
      </c>
      <c r="Q7" s="1">
        <v>5</v>
      </c>
      <c r="R7" s="28" t="e">
        <f t="shared" si="3"/>
        <v>#REF!</v>
      </c>
      <c r="S7" s="29" t="e">
        <f>#REF!*1000000</f>
        <v>#REF!</v>
      </c>
      <c r="T7" s="30" t="e">
        <f t="shared" si="9"/>
        <v>#REF!</v>
      </c>
      <c r="U7" s="88"/>
      <c r="V7" s="30">
        <f t="shared" si="4"/>
        <v>20579</v>
      </c>
      <c r="W7" s="102">
        <f t="shared" si="10"/>
        <v>726740.59392999997</v>
      </c>
      <c r="X7" s="88"/>
      <c r="Y7" s="103" t="e">
        <f t="shared" si="11"/>
        <v>#REF!</v>
      </c>
      <c r="Z7" s="29" t="e">
        <f t="shared" si="12"/>
        <v>#REF!</v>
      </c>
      <c r="AA7" s="30" t="e">
        <f t="shared" si="13"/>
        <v>#REF!</v>
      </c>
      <c r="AE7" s="2" t="str">
        <f t="shared" si="5"/>
        <v>251690</v>
      </c>
      <c r="AF7" s="34">
        <v>7</v>
      </c>
      <c r="AG7" s="35">
        <v>5</v>
      </c>
      <c r="AH7" s="104">
        <v>251717</v>
      </c>
      <c r="AI7" s="105">
        <f t="shared" si="0"/>
        <v>251690</v>
      </c>
      <c r="AJ7" s="106">
        <f t="shared" si="6"/>
        <v>-27</v>
      </c>
      <c r="AK7" s="3"/>
      <c r="AL7" s="97">
        <f t="shared" si="7"/>
        <v>20581</v>
      </c>
      <c r="AM7" s="107">
        <f t="shared" si="7"/>
        <v>20579</v>
      </c>
      <c r="AN7" s="108">
        <f t="shared" si="8"/>
        <v>-2</v>
      </c>
      <c r="AO7" s="109">
        <f t="shared" si="1"/>
        <v>-9.7186452208562128E-5</v>
      </c>
      <c r="AP7" s="3"/>
    </row>
    <row r="8" spans="1:42" x14ac:dyDescent="0.2">
      <c r="A8" s="23">
        <v>7</v>
      </c>
      <c r="B8" s="25">
        <v>0.375</v>
      </c>
      <c r="C8" s="24">
        <v>2012</v>
      </c>
      <c r="D8" s="24">
        <v>10</v>
      </c>
      <c r="E8" s="24">
        <v>6</v>
      </c>
      <c r="F8" s="26">
        <v>272269</v>
      </c>
      <c r="G8" s="24">
        <v>0</v>
      </c>
      <c r="H8" s="26">
        <v>1330273</v>
      </c>
      <c r="I8" s="24">
        <v>0</v>
      </c>
      <c r="J8" s="24">
        <v>0</v>
      </c>
      <c r="K8" s="24">
        <v>0</v>
      </c>
      <c r="L8" s="26">
        <v>297.9735</v>
      </c>
      <c r="M8" s="26">
        <v>28.9</v>
      </c>
      <c r="N8" s="27">
        <v>0</v>
      </c>
      <c r="O8" s="101">
        <v>21306</v>
      </c>
      <c r="P8" s="87">
        <f t="shared" si="2"/>
        <v>21306</v>
      </c>
      <c r="Q8" s="1">
        <v>6</v>
      </c>
      <c r="R8" s="28" t="e">
        <f t="shared" si="3"/>
        <v>#REF!</v>
      </c>
      <c r="S8" s="29" t="e">
        <f>#REF!*1000000</f>
        <v>#REF!</v>
      </c>
      <c r="T8" s="30" t="e">
        <f t="shared" si="9"/>
        <v>#REF!</v>
      </c>
      <c r="U8" s="88"/>
      <c r="V8" s="30">
        <f t="shared" si="4"/>
        <v>21306</v>
      </c>
      <c r="W8" s="102">
        <f t="shared" si="10"/>
        <v>752414.35901999997</v>
      </c>
      <c r="X8" s="88"/>
      <c r="Y8" s="103" t="e">
        <f t="shared" si="11"/>
        <v>#REF!</v>
      </c>
      <c r="Z8" s="29" t="e">
        <f t="shared" si="12"/>
        <v>#REF!</v>
      </c>
      <c r="AA8" s="30" t="e">
        <f t="shared" si="13"/>
        <v>#REF!</v>
      </c>
      <c r="AE8" s="2" t="str">
        <f t="shared" si="5"/>
        <v>272269</v>
      </c>
      <c r="AF8" s="34">
        <v>7</v>
      </c>
      <c r="AG8" s="35">
        <v>6</v>
      </c>
      <c r="AH8" s="104">
        <v>272298</v>
      </c>
      <c r="AI8" s="105">
        <f t="shared" si="0"/>
        <v>272269</v>
      </c>
      <c r="AJ8" s="106">
        <f t="shared" si="6"/>
        <v>-29</v>
      </c>
      <c r="AK8" s="3"/>
      <c r="AL8" s="97">
        <f t="shared" si="7"/>
        <v>21289</v>
      </c>
      <c r="AM8" s="107">
        <f t="shared" si="7"/>
        <v>21306</v>
      </c>
      <c r="AN8" s="108">
        <f t="shared" si="8"/>
        <v>17</v>
      </c>
      <c r="AO8" s="109">
        <f t="shared" si="1"/>
        <v>7.9789730592321416E-4</v>
      </c>
      <c r="AP8" s="3"/>
    </row>
    <row r="9" spans="1:42" x14ac:dyDescent="0.2">
      <c r="A9" s="23">
        <v>7</v>
      </c>
      <c r="B9" s="25">
        <v>0.375</v>
      </c>
      <c r="C9" s="24">
        <v>2012</v>
      </c>
      <c r="D9" s="24">
        <v>10</v>
      </c>
      <c r="E9" s="24">
        <v>7</v>
      </c>
      <c r="F9" s="26">
        <v>293575</v>
      </c>
      <c r="G9" s="24">
        <v>0</v>
      </c>
      <c r="H9" s="26">
        <v>1331289</v>
      </c>
      <c r="I9" s="24">
        <v>0</v>
      </c>
      <c r="J9" s="24">
        <v>0</v>
      </c>
      <c r="K9" s="24">
        <v>0</v>
      </c>
      <c r="L9" s="26">
        <v>297.65190000000001</v>
      </c>
      <c r="M9" s="26">
        <v>29</v>
      </c>
      <c r="N9" s="27">
        <v>0</v>
      </c>
      <c r="O9" s="101">
        <v>21621</v>
      </c>
      <c r="P9" s="87">
        <f t="shared" si="2"/>
        <v>21621</v>
      </c>
      <c r="Q9" s="1">
        <v>7</v>
      </c>
      <c r="R9" s="28" t="e">
        <f t="shared" si="3"/>
        <v>#REF!</v>
      </c>
      <c r="S9" s="29" t="e">
        <f>#REF!*1000000</f>
        <v>#REF!</v>
      </c>
      <c r="T9" s="30" t="e">
        <f t="shared" si="9"/>
        <v>#REF!</v>
      </c>
      <c r="U9" s="88"/>
      <c r="V9" s="30">
        <f t="shared" si="4"/>
        <v>21621</v>
      </c>
      <c r="W9" s="102">
        <f t="shared" si="10"/>
        <v>763538.48007000005</v>
      </c>
      <c r="X9" s="88"/>
      <c r="Y9" s="103" t="e">
        <f t="shared" si="11"/>
        <v>#REF!</v>
      </c>
      <c r="Z9" s="29" t="e">
        <f t="shared" si="12"/>
        <v>#REF!</v>
      </c>
      <c r="AA9" s="30" t="e">
        <f t="shared" si="13"/>
        <v>#REF!</v>
      </c>
      <c r="AE9" s="2" t="str">
        <f t="shared" si="5"/>
        <v>293575</v>
      </c>
      <c r="AF9" s="34">
        <v>7</v>
      </c>
      <c r="AG9" s="35">
        <v>7</v>
      </c>
      <c r="AH9" s="104">
        <v>293587</v>
      </c>
      <c r="AI9" s="105">
        <f t="shared" si="0"/>
        <v>293575</v>
      </c>
      <c r="AJ9" s="106">
        <f t="shared" si="6"/>
        <v>-12</v>
      </c>
      <c r="AK9" s="3"/>
      <c r="AL9" s="97">
        <f t="shared" si="7"/>
        <v>21632</v>
      </c>
      <c r="AM9" s="107">
        <f t="shared" si="7"/>
        <v>21621</v>
      </c>
      <c r="AN9" s="108">
        <f t="shared" si="8"/>
        <v>-11</v>
      </c>
      <c r="AO9" s="109">
        <f t="shared" si="1"/>
        <v>-5.0876462698302581E-4</v>
      </c>
      <c r="AP9" s="3"/>
    </row>
    <row r="10" spans="1:42" x14ac:dyDescent="0.2">
      <c r="A10" s="23">
        <v>7</v>
      </c>
      <c r="B10" s="25">
        <v>0.375</v>
      </c>
      <c r="C10" s="24">
        <v>2012</v>
      </c>
      <c r="D10" s="24">
        <v>10</v>
      </c>
      <c r="E10" s="24">
        <v>8</v>
      </c>
      <c r="F10" s="26">
        <v>315196</v>
      </c>
      <c r="G10" s="24">
        <v>0</v>
      </c>
      <c r="H10" s="26">
        <v>1332318</v>
      </c>
      <c r="I10" s="24">
        <v>0</v>
      </c>
      <c r="J10" s="24">
        <v>0</v>
      </c>
      <c r="K10" s="24">
        <v>0</v>
      </c>
      <c r="L10" s="26">
        <v>297.839</v>
      </c>
      <c r="M10" s="26">
        <v>28.8</v>
      </c>
      <c r="N10" s="27">
        <v>0</v>
      </c>
      <c r="O10" s="101">
        <v>21984</v>
      </c>
      <c r="P10" s="87">
        <f t="shared" si="2"/>
        <v>21984</v>
      </c>
      <c r="Q10" s="1">
        <v>8</v>
      </c>
      <c r="R10" s="28" t="e">
        <f t="shared" si="3"/>
        <v>#REF!</v>
      </c>
      <c r="S10" s="29" t="e">
        <f>#REF!*1000000</f>
        <v>#REF!</v>
      </c>
      <c r="T10" s="30" t="e">
        <f t="shared" si="9"/>
        <v>#REF!</v>
      </c>
      <c r="U10" s="88"/>
      <c r="V10" s="30">
        <f t="shared" si="4"/>
        <v>21984</v>
      </c>
      <c r="W10" s="102">
        <f t="shared" si="10"/>
        <v>776357.70527999999</v>
      </c>
      <c r="X10" s="88"/>
      <c r="Y10" s="103" t="e">
        <f t="shared" si="11"/>
        <v>#REF!</v>
      </c>
      <c r="Z10" s="29" t="e">
        <f t="shared" si="12"/>
        <v>#REF!</v>
      </c>
      <c r="AA10" s="30" t="e">
        <f t="shared" si="13"/>
        <v>#REF!</v>
      </c>
      <c r="AE10" s="2" t="str">
        <f t="shared" si="5"/>
        <v>315196</v>
      </c>
      <c r="AF10" s="34">
        <v>7</v>
      </c>
      <c r="AG10" s="35">
        <v>8</v>
      </c>
      <c r="AH10" s="104">
        <v>315219</v>
      </c>
      <c r="AI10" s="105">
        <f t="shared" si="0"/>
        <v>315196</v>
      </c>
      <c r="AJ10" s="106">
        <f t="shared" si="6"/>
        <v>-23</v>
      </c>
      <c r="AK10" s="3"/>
      <c r="AL10" s="97">
        <f t="shared" si="7"/>
        <v>21993</v>
      </c>
      <c r="AM10" s="107">
        <f t="shared" si="7"/>
        <v>21984</v>
      </c>
      <c r="AN10" s="108">
        <f t="shared" si="8"/>
        <v>-9</v>
      </c>
      <c r="AO10" s="109">
        <f t="shared" si="1"/>
        <v>-4.0938864628820959E-4</v>
      </c>
      <c r="AP10" s="3"/>
    </row>
    <row r="11" spans="1:42" x14ac:dyDescent="0.2">
      <c r="A11" s="23">
        <v>7</v>
      </c>
      <c r="B11" s="25">
        <v>0.375</v>
      </c>
      <c r="C11" s="24">
        <v>2012</v>
      </c>
      <c r="D11" s="24">
        <v>10</v>
      </c>
      <c r="E11" s="24">
        <v>9</v>
      </c>
      <c r="F11" s="26">
        <v>337180</v>
      </c>
      <c r="G11" s="24">
        <v>0</v>
      </c>
      <c r="H11" s="26">
        <v>1333367</v>
      </c>
      <c r="I11" s="24">
        <v>0</v>
      </c>
      <c r="J11" s="24">
        <v>0</v>
      </c>
      <c r="K11" s="24">
        <v>0</v>
      </c>
      <c r="L11" s="26">
        <v>297.25659999999999</v>
      </c>
      <c r="M11" s="26">
        <v>28.8</v>
      </c>
      <c r="N11" s="27">
        <v>0</v>
      </c>
      <c r="O11" s="101">
        <v>21090</v>
      </c>
      <c r="P11" s="87">
        <f t="shared" si="2"/>
        <v>21090</v>
      </c>
      <c r="Q11" s="1">
        <v>9</v>
      </c>
      <c r="R11" s="28" t="e">
        <f t="shared" si="3"/>
        <v>#REF!</v>
      </c>
      <c r="S11" s="29" t="e">
        <f>#REF!*1000000</f>
        <v>#REF!</v>
      </c>
      <c r="T11" s="30" t="e">
        <f t="shared" si="9"/>
        <v>#REF!</v>
      </c>
      <c r="V11" s="36">
        <f t="shared" si="4"/>
        <v>21090</v>
      </c>
      <c r="W11" s="110">
        <f t="shared" si="10"/>
        <v>744786.39029999997</v>
      </c>
      <c r="Y11" s="103" t="e">
        <f t="shared" si="11"/>
        <v>#REF!</v>
      </c>
      <c r="Z11" s="29" t="e">
        <f t="shared" si="12"/>
        <v>#REF!</v>
      </c>
      <c r="AA11" s="30" t="e">
        <f t="shared" si="13"/>
        <v>#REF!</v>
      </c>
      <c r="AE11" s="2" t="str">
        <f t="shared" si="5"/>
        <v>337180</v>
      </c>
      <c r="AF11" s="34">
        <v>7</v>
      </c>
      <c r="AG11" s="35">
        <v>9</v>
      </c>
      <c r="AH11" s="104">
        <v>337212</v>
      </c>
      <c r="AI11" s="105">
        <f t="shared" si="0"/>
        <v>337180</v>
      </c>
      <c r="AJ11" s="106">
        <f t="shared" si="6"/>
        <v>-32</v>
      </c>
      <c r="AK11" s="3"/>
      <c r="AL11" s="97">
        <f t="shared" si="7"/>
        <v>21092</v>
      </c>
      <c r="AM11" s="107">
        <f t="shared" si="7"/>
        <v>21090</v>
      </c>
      <c r="AN11" s="108">
        <f t="shared" si="8"/>
        <v>-2</v>
      </c>
      <c r="AO11" s="109">
        <f t="shared" si="1"/>
        <v>-9.4831673779042204E-5</v>
      </c>
      <c r="AP11" s="3"/>
    </row>
    <row r="12" spans="1:42" x14ac:dyDescent="0.2">
      <c r="A12" s="23">
        <v>7</v>
      </c>
      <c r="B12" s="25">
        <v>0.375</v>
      </c>
      <c r="C12" s="24">
        <v>2012</v>
      </c>
      <c r="D12" s="24">
        <v>10</v>
      </c>
      <c r="E12" s="24">
        <v>10</v>
      </c>
      <c r="F12" s="26">
        <v>358270</v>
      </c>
      <c r="G12" s="24">
        <v>0</v>
      </c>
      <c r="H12" s="26">
        <v>1334373</v>
      </c>
      <c r="I12" s="24">
        <v>0</v>
      </c>
      <c r="J12" s="24">
        <v>0</v>
      </c>
      <c r="K12" s="24">
        <v>0</v>
      </c>
      <c r="L12" s="26">
        <v>297.6259</v>
      </c>
      <c r="M12" s="26">
        <v>28.8</v>
      </c>
      <c r="N12" s="27">
        <v>0</v>
      </c>
      <c r="O12" s="101">
        <v>21099</v>
      </c>
      <c r="P12" s="87">
        <f t="shared" si="2"/>
        <v>21099</v>
      </c>
      <c r="Q12" s="1">
        <v>10</v>
      </c>
      <c r="R12" s="28" t="e">
        <f t="shared" si="3"/>
        <v>#REF!</v>
      </c>
      <c r="S12" s="29" t="e">
        <f>#REF!*1000000</f>
        <v>#REF!</v>
      </c>
      <c r="T12" s="30" t="e">
        <f t="shared" si="9"/>
        <v>#REF!</v>
      </c>
      <c r="V12" s="36">
        <f t="shared" si="4"/>
        <v>21099</v>
      </c>
      <c r="W12" s="110">
        <f t="shared" si="10"/>
        <v>745104.22233000002</v>
      </c>
      <c r="Y12" s="103" t="e">
        <f t="shared" si="11"/>
        <v>#REF!</v>
      </c>
      <c r="Z12" s="29" t="e">
        <f t="shared" si="12"/>
        <v>#REF!</v>
      </c>
      <c r="AA12" s="30" t="e">
        <f t="shared" si="13"/>
        <v>#REF!</v>
      </c>
      <c r="AE12" s="2" t="str">
        <f t="shared" si="5"/>
        <v>358270</v>
      </c>
      <c r="AF12" s="34">
        <v>7</v>
      </c>
      <c r="AG12" s="35">
        <v>10</v>
      </c>
      <c r="AH12" s="104">
        <v>358304</v>
      </c>
      <c r="AI12" s="105">
        <f t="shared" si="0"/>
        <v>358270</v>
      </c>
      <c r="AJ12" s="106">
        <f t="shared" si="6"/>
        <v>-34</v>
      </c>
      <c r="AK12" s="3"/>
      <c r="AL12" s="97">
        <f t="shared" si="7"/>
        <v>21082</v>
      </c>
      <c r="AM12" s="107">
        <f t="shared" si="7"/>
        <v>21099</v>
      </c>
      <c r="AN12" s="108">
        <f t="shared" si="8"/>
        <v>17</v>
      </c>
      <c r="AO12" s="109">
        <f t="shared" si="1"/>
        <v>8.0572538982890188E-4</v>
      </c>
      <c r="AP12" s="3"/>
    </row>
    <row r="13" spans="1:42" x14ac:dyDescent="0.2">
      <c r="A13" s="23">
        <v>7</v>
      </c>
      <c r="B13" s="25">
        <v>0.375</v>
      </c>
      <c r="C13" s="24">
        <v>2012</v>
      </c>
      <c r="D13" s="24">
        <v>10</v>
      </c>
      <c r="E13" s="24">
        <v>11</v>
      </c>
      <c r="F13" s="26">
        <v>379369</v>
      </c>
      <c r="G13" s="24">
        <v>0</v>
      </c>
      <c r="H13" s="26">
        <v>1335379</v>
      </c>
      <c r="I13" s="24">
        <v>0</v>
      </c>
      <c r="J13" s="24">
        <v>0</v>
      </c>
      <c r="K13" s="24">
        <v>0</v>
      </c>
      <c r="L13" s="26">
        <v>297.5256</v>
      </c>
      <c r="M13" s="26">
        <v>28.9</v>
      </c>
      <c r="N13" s="27">
        <v>0</v>
      </c>
      <c r="O13" s="101">
        <v>20389</v>
      </c>
      <c r="P13" s="87">
        <f t="shared" si="2"/>
        <v>20389</v>
      </c>
      <c r="Q13" s="1">
        <v>11</v>
      </c>
      <c r="R13" s="28" t="e">
        <f t="shared" si="3"/>
        <v>#REF!</v>
      </c>
      <c r="S13" s="29" t="e">
        <f>#REF!*1000000</f>
        <v>#REF!</v>
      </c>
      <c r="T13" s="30" t="e">
        <f t="shared" si="9"/>
        <v>#REF!</v>
      </c>
      <c r="V13" s="36">
        <f t="shared" si="4"/>
        <v>20389</v>
      </c>
      <c r="W13" s="110">
        <f t="shared" si="10"/>
        <v>720030.80663000001</v>
      </c>
      <c r="Y13" s="103" t="e">
        <f t="shared" si="11"/>
        <v>#REF!</v>
      </c>
      <c r="Z13" s="29" t="e">
        <f t="shared" si="12"/>
        <v>#REF!</v>
      </c>
      <c r="AA13" s="30" t="e">
        <f t="shared" si="13"/>
        <v>#REF!</v>
      </c>
      <c r="AE13" s="2" t="str">
        <f t="shared" si="5"/>
        <v>379369</v>
      </c>
      <c r="AF13" s="34">
        <v>7</v>
      </c>
      <c r="AG13" s="35">
        <v>11</v>
      </c>
      <c r="AH13" s="104">
        <v>379386</v>
      </c>
      <c r="AI13" s="105">
        <f t="shared" si="0"/>
        <v>379369</v>
      </c>
      <c r="AJ13" s="106">
        <f t="shared" si="6"/>
        <v>-17</v>
      </c>
      <c r="AK13" s="3"/>
      <c r="AL13" s="97">
        <f t="shared" si="7"/>
        <v>20406</v>
      </c>
      <c r="AM13" s="107">
        <f t="shared" si="7"/>
        <v>20389</v>
      </c>
      <c r="AN13" s="108">
        <f t="shared" si="8"/>
        <v>-17</v>
      </c>
      <c r="AO13" s="109">
        <f t="shared" si="1"/>
        <v>-8.3378292216391189E-4</v>
      </c>
      <c r="AP13" s="3"/>
    </row>
    <row r="14" spans="1:42" x14ac:dyDescent="0.2">
      <c r="A14" s="23">
        <v>7</v>
      </c>
      <c r="B14" s="25">
        <v>0.375</v>
      </c>
      <c r="C14" s="24">
        <v>2012</v>
      </c>
      <c r="D14" s="24">
        <v>10</v>
      </c>
      <c r="E14" s="24">
        <v>12</v>
      </c>
      <c r="F14" s="26">
        <v>399758</v>
      </c>
      <c r="G14" s="24">
        <v>0</v>
      </c>
      <c r="H14" s="26">
        <v>1336351</v>
      </c>
      <c r="I14" s="24">
        <v>0</v>
      </c>
      <c r="J14" s="24">
        <v>0</v>
      </c>
      <c r="K14" s="24">
        <v>0</v>
      </c>
      <c r="L14" s="26">
        <v>297.88</v>
      </c>
      <c r="M14" s="26">
        <v>28.9</v>
      </c>
      <c r="N14" s="27">
        <v>0</v>
      </c>
      <c r="O14" s="101">
        <v>19891</v>
      </c>
      <c r="P14" s="87">
        <f t="shared" si="2"/>
        <v>19891</v>
      </c>
      <c r="Q14" s="1">
        <v>12</v>
      </c>
      <c r="R14" s="28" t="e">
        <f t="shared" si="3"/>
        <v>#REF!</v>
      </c>
      <c r="S14" s="29" t="e">
        <f>#REF!*1000000</f>
        <v>#REF!</v>
      </c>
      <c r="T14" s="30" t="e">
        <f t="shared" si="9"/>
        <v>#REF!</v>
      </c>
      <c r="V14" s="36">
        <f t="shared" si="4"/>
        <v>19891</v>
      </c>
      <c r="W14" s="110">
        <f t="shared" si="10"/>
        <v>702444.10097000003</v>
      </c>
      <c r="Y14" s="103" t="e">
        <f t="shared" si="11"/>
        <v>#REF!</v>
      </c>
      <c r="Z14" s="29" t="e">
        <f t="shared" si="12"/>
        <v>#REF!</v>
      </c>
      <c r="AA14" s="30" t="e">
        <f t="shared" si="13"/>
        <v>#REF!</v>
      </c>
      <c r="AE14" s="2" t="str">
        <f t="shared" si="5"/>
        <v>399758</v>
      </c>
      <c r="AF14" s="34">
        <v>7</v>
      </c>
      <c r="AG14" s="35">
        <v>12</v>
      </c>
      <c r="AH14" s="104">
        <v>399792</v>
      </c>
      <c r="AI14" s="105">
        <f t="shared" si="0"/>
        <v>399758</v>
      </c>
      <c r="AJ14" s="106">
        <f t="shared" si="6"/>
        <v>-34</v>
      </c>
      <c r="AK14" s="3"/>
      <c r="AL14" s="97">
        <f t="shared" si="7"/>
        <v>19878</v>
      </c>
      <c r="AM14" s="107">
        <f t="shared" si="7"/>
        <v>19891</v>
      </c>
      <c r="AN14" s="108">
        <f t="shared" si="8"/>
        <v>13</v>
      </c>
      <c r="AO14" s="109">
        <f t="shared" si="1"/>
        <v>6.5356191242270378E-4</v>
      </c>
      <c r="AP14" s="3"/>
    </row>
    <row r="15" spans="1:42" x14ac:dyDescent="0.2">
      <c r="A15" s="23">
        <v>7</v>
      </c>
      <c r="B15" s="25">
        <v>0.375</v>
      </c>
      <c r="C15" s="24">
        <v>2012</v>
      </c>
      <c r="D15" s="24">
        <v>10</v>
      </c>
      <c r="E15" s="24">
        <v>13</v>
      </c>
      <c r="F15" s="26">
        <v>419649</v>
      </c>
      <c r="G15" s="24">
        <v>0</v>
      </c>
      <c r="H15" s="26">
        <v>1337298</v>
      </c>
      <c r="I15" s="24">
        <v>0</v>
      </c>
      <c r="J15" s="24">
        <v>0</v>
      </c>
      <c r="K15" s="24">
        <v>0</v>
      </c>
      <c r="L15" s="26">
        <v>298.22410000000002</v>
      </c>
      <c r="M15" s="26">
        <v>28.8</v>
      </c>
      <c r="N15" s="27">
        <v>0</v>
      </c>
      <c r="O15" s="101">
        <v>19302</v>
      </c>
      <c r="P15" s="87">
        <f t="shared" si="2"/>
        <v>19302</v>
      </c>
      <c r="Q15" s="1">
        <v>13</v>
      </c>
      <c r="R15" s="28" t="e">
        <f t="shared" si="3"/>
        <v>#REF!</v>
      </c>
      <c r="S15" s="29" t="e">
        <f>#REF!*1000000</f>
        <v>#REF!</v>
      </c>
      <c r="T15" s="30" t="e">
        <f t="shared" si="9"/>
        <v>#REF!</v>
      </c>
      <c r="V15" s="36">
        <f t="shared" si="4"/>
        <v>19302</v>
      </c>
      <c r="W15" s="110">
        <f t="shared" si="10"/>
        <v>681643.76034000004</v>
      </c>
      <c r="Y15" s="103" t="e">
        <f t="shared" si="11"/>
        <v>#REF!</v>
      </c>
      <c r="Z15" s="29" t="e">
        <f t="shared" si="12"/>
        <v>#REF!</v>
      </c>
      <c r="AA15" s="30" t="e">
        <f t="shared" si="13"/>
        <v>#REF!</v>
      </c>
      <c r="AE15" s="2" t="str">
        <f t="shared" si="5"/>
        <v>419649</v>
      </c>
      <c r="AF15" s="34">
        <v>7</v>
      </c>
      <c r="AG15" s="35">
        <v>13</v>
      </c>
      <c r="AH15" s="104">
        <v>419670</v>
      </c>
      <c r="AI15" s="105">
        <f t="shared" si="0"/>
        <v>419649</v>
      </c>
      <c r="AJ15" s="106">
        <f t="shared" si="6"/>
        <v>-21</v>
      </c>
      <c r="AK15" s="3"/>
      <c r="AL15" s="97">
        <f t="shared" si="7"/>
        <v>19302</v>
      </c>
      <c r="AM15" s="107">
        <f t="shared" si="7"/>
        <v>19302</v>
      </c>
      <c r="AN15" s="108">
        <f t="shared" si="8"/>
        <v>0</v>
      </c>
      <c r="AO15" s="109">
        <f t="shared" si="1"/>
        <v>0</v>
      </c>
      <c r="AP15" s="3"/>
    </row>
    <row r="16" spans="1:42" x14ac:dyDescent="0.2">
      <c r="A16" s="23">
        <v>7</v>
      </c>
      <c r="B16" s="25">
        <v>0.375</v>
      </c>
      <c r="C16" s="24">
        <v>2012</v>
      </c>
      <c r="D16" s="24">
        <v>10</v>
      </c>
      <c r="E16" s="24">
        <v>14</v>
      </c>
      <c r="F16" s="26">
        <v>438951</v>
      </c>
      <c r="G16" s="24">
        <v>0</v>
      </c>
      <c r="H16" s="26">
        <v>1338215</v>
      </c>
      <c r="I16" s="24">
        <v>0</v>
      </c>
      <c r="J16" s="24">
        <v>0</v>
      </c>
      <c r="K16" s="24">
        <v>0</v>
      </c>
      <c r="L16" s="26">
        <v>298.57600000000002</v>
      </c>
      <c r="M16" s="26">
        <v>28.7</v>
      </c>
      <c r="N16" s="27">
        <v>0</v>
      </c>
      <c r="O16" s="101">
        <v>20083</v>
      </c>
      <c r="P16" s="87">
        <f t="shared" si="2"/>
        <v>20083</v>
      </c>
      <c r="Q16" s="1">
        <v>14</v>
      </c>
      <c r="R16" s="28" t="e">
        <f t="shared" si="3"/>
        <v>#REF!</v>
      </c>
      <c r="S16" s="29" t="e">
        <f>#REF!*1000000</f>
        <v>#REF!</v>
      </c>
      <c r="T16" s="30" t="e">
        <f t="shared" si="9"/>
        <v>#REF!</v>
      </c>
      <c r="V16" s="36">
        <f t="shared" si="4"/>
        <v>20083</v>
      </c>
      <c r="W16" s="110">
        <f t="shared" si="10"/>
        <v>709224.51760999998</v>
      </c>
      <c r="Y16" s="103" t="e">
        <f t="shared" si="11"/>
        <v>#REF!</v>
      </c>
      <c r="Z16" s="29" t="e">
        <f t="shared" si="12"/>
        <v>#REF!</v>
      </c>
      <c r="AA16" s="30" t="e">
        <f t="shared" si="13"/>
        <v>#REF!</v>
      </c>
      <c r="AE16" s="2" t="str">
        <f t="shared" si="5"/>
        <v>438951</v>
      </c>
      <c r="AF16" s="34">
        <v>7</v>
      </c>
      <c r="AG16" s="35">
        <v>14</v>
      </c>
      <c r="AH16" s="104">
        <v>438972</v>
      </c>
      <c r="AI16" s="105">
        <f t="shared" si="0"/>
        <v>438951</v>
      </c>
      <c r="AJ16" s="106">
        <f t="shared" si="6"/>
        <v>-21</v>
      </c>
      <c r="AK16" s="3"/>
      <c r="AL16" s="97">
        <f t="shared" si="7"/>
        <v>20095</v>
      </c>
      <c r="AM16" s="107">
        <f t="shared" si="7"/>
        <v>20083</v>
      </c>
      <c r="AN16" s="108">
        <f t="shared" si="8"/>
        <v>-12</v>
      </c>
      <c r="AO16" s="109">
        <f t="shared" si="1"/>
        <v>-5.9752029079320824E-4</v>
      </c>
      <c r="AP16" s="3"/>
    </row>
    <row r="17" spans="1:42" x14ac:dyDescent="0.2">
      <c r="A17" s="23">
        <v>7</v>
      </c>
      <c r="B17" s="25">
        <v>0.375</v>
      </c>
      <c r="C17" s="24">
        <v>2012</v>
      </c>
      <c r="D17" s="24">
        <v>10</v>
      </c>
      <c r="E17" s="24">
        <v>15</v>
      </c>
      <c r="F17" s="26">
        <v>459034</v>
      </c>
      <c r="G17" s="24">
        <v>0</v>
      </c>
      <c r="H17" s="26">
        <v>1339170</v>
      </c>
      <c r="I17" s="24">
        <v>0</v>
      </c>
      <c r="J17" s="24">
        <v>0</v>
      </c>
      <c r="K17" s="24">
        <v>0</v>
      </c>
      <c r="L17" s="26">
        <v>298.44290000000001</v>
      </c>
      <c r="M17" s="26">
        <v>28.9</v>
      </c>
      <c r="N17" s="27">
        <v>0</v>
      </c>
      <c r="O17" s="101">
        <v>20812</v>
      </c>
      <c r="P17" s="87">
        <f t="shared" si="2"/>
        <v>20812</v>
      </c>
      <c r="Q17" s="1">
        <v>15</v>
      </c>
      <c r="R17" s="28" t="e">
        <f t="shared" si="3"/>
        <v>#REF!</v>
      </c>
      <c r="S17" s="29" t="e">
        <f>#REF!*1000000</f>
        <v>#REF!</v>
      </c>
      <c r="T17" s="30" t="e">
        <f t="shared" si="9"/>
        <v>#REF!</v>
      </c>
      <c r="V17" s="36">
        <f t="shared" si="4"/>
        <v>20812</v>
      </c>
      <c r="W17" s="110">
        <f t="shared" si="10"/>
        <v>734968.91203999997</v>
      </c>
      <c r="Y17" s="103" t="e">
        <f t="shared" si="11"/>
        <v>#REF!</v>
      </c>
      <c r="Z17" s="29" t="e">
        <f t="shared" si="12"/>
        <v>#REF!</v>
      </c>
      <c r="AA17" s="30" t="e">
        <f t="shared" si="13"/>
        <v>#REF!</v>
      </c>
      <c r="AE17" s="2" t="str">
        <f t="shared" si="5"/>
        <v>459034</v>
      </c>
      <c r="AF17" s="34">
        <v>7</v>
      </c>
      <c r="AG17" s="35">
        <v>15</v>
      </c>
      <c r="AH17" s="104">
        <v>459067</v>
      </c>
      <c r="AI17" s="105">
        <f t="shared" si="0"/>
        <v>459034</v>
      </c>
      <c r="AJ17" s="106">
        <f t="shared" si="6"/>
        <v>-33</v>
      </c>
      <c r="AK17" s="3"/>
      <c r="AL17" s="97">
        <f t="shared" si="7"/>
        <v>20779</v>
      </c>
      <c r="AM17" s="107">
        <f t="shared" si="7"/>
        <v>20812</v>
      </c>
      <c r="AN17" s="108">
        <f t="shared" si="8"/>
        <v>33</v>
      </c>
      <c r="AO17" s="109">
        <f t="shared" si="1"/>
        <v>1.5856236786469344E-3</v>
      </c>
      <c r="AP17" s="3"/>
    </row>
    <row r="18" spans="1:42" x14ac:dyDescent="0.2">
      <c r="A18" s="23">
        <v>7</v>
      </c>
      <c r="B18" s="25">
        <v>0.375</v>
      </c>
      <c r="C18" s="24">
        <v>2012</v>
      </c>
      <c r="D18" s="24">
        <v>10</v>
      </c>
      <c r="E18" s="24">
        <v>16</v>
      </c>
      <c r="F18" s="26">
        <v>479846</v>
      </c>
      <c r="G18" s="24">
        <v>0</v>
      </c>
      <c r="H18" s="26">
        <v>1339170</v>
      </c>
      <c r="I18" s="24">
        <v>0</v>
      </c>
      <c r="J18" s="24">
        <v>0</v>
      </c>
      <c r="K18" s="24">
        <v>0</v>
      </c>
      <c r="L18" s="26">
        <v>298.44290000000001</v>
      </c>
      <c r="M18" s="26">
        <v>28.9</v>
      </c>
      <c r="N18" s="27">
        <v>0</v>
      </c>
      <c r="O18" s="101">
        <v>19700</v>
      </c>
      <c r="P18" s="87">
        <f t="shared" si="2"/>
        <v>19700</v>
      </c>
      <c r="Q18" s="1">
        <v>16</v>
      </c>
      <c r="R18" s="28" t="e">
        <f t="shared" si="3"/>
        <v>#REF!</v>
      </c>
      <c r="S18" s="29" t="e">
        <f>#REF!*1000000</f>
        <v>#REF!</v>
      </c>
      <c r="T18" s="30" t="e">
        <f t="shared" si="9"/>
        <v>#REF!</v>
      </c>
      <c r="V18" s="36">
        <f t="shared" si="4"/>
        <v>19700</v>
      </c>
      <c r="W18" s="110">
        <f t="shared" si="10"/>
        <v>695698.99899999995</v>
      </c>
      <c r="Y18" s="103" t="e">
        <f t="shared" si="11"/>
        <v>#REF!</v>
      </c>
      <c r="Z18" s="29" t="e">
        <f t="shared" si="12"/>
        <v>#REF!</v>
      </c>
      <c r="AA18" s="30" t="e">
        <f t="shared" si="13"/>
        <v>#REF!</v>
      </c>
      <c r="AE18" s="2" t="str">
        <f t="shared" si="5"/>
        <v>479846</v>
      </c>
      <c r="AF18" s="34">
        <v>7</v>
      </c>
      <c r="AG18" s="35">
        <v>16</v>
      </c>
      <c r="AH18" s="104">
        <v>479846</v>
      </c>
      <c r="AI18" s="105">
        <f t="shared" si="0"/>
        <v>479846</v>
      </c>
      <c r="AJ18" s="106">
        <f t="shared" si="6"/>
        <v>0</v>
      </c>
      <c r="AK18" s="3"/>
      <c r="AL18" s="97">
        <f t="shared" si="7"/>
        <v>19700</v>
      </c>
      <c r="AM18" s="107">
        <f t="shared" si="7"/>
        <v>19700</v>
      </c>
      <c r="AN18" s="108">
        <f t="shared" si="8"/>
        <v>0</v>
      </c>
      <c r="AO18" s="109">
        <f t="shared" si="1"/>
        <v>0</v>
      </c>
      <c r="AP18" s="3"/>
    </row>
    <row r="19" spans="1:42" x14ac:dyDescent="0.2">
      <c r="A19" s="23">
        <v>7</v>
      </c>
      <c r="B19" s="25">
        <v>0.375</v>
      </c>
      <c r="C19" s="24">
        <v>2012</v>
      </c>
      <c r="D19" s="24">
        <v>10</v>
      </c>
      <c r="E19" s="24">
        <v>17</v>
      </c>
      <c r="F19" s="26">
        <v>499546</v>
      </c>
      <c r="G19" s="24">
        <v>0</v>
      </c>
      <c r="H19" s="26">
        <v>1339170</v>
      </c>
      <c r="I19" s="24">
        <v>0</v>
      </c>
      <c r="J19" s="24">
        <v>0</v>
      </c>
      <c r="K19" s="24">
        <v>0</v>
      </c>
      <c r="L19" s="26">
        <v>298.44290000000001</v>
      </c>
      <c r="M19" s="26">
        <v>28.9</v>
      </c>
      <c r="N19" s="27">
        <v>0</v>
      </c>
      <c r="O19" s="101">
        <v>18440</v>
      </c>
      <c r="P19" s="87">
        <f t="shared" si="2"/>
        <v>18440</v>
      </c>
      <c r="Q19" s="1">
        <v>17</v>
      </c>
      <c r="R19" s="28" t="e">
        <f t="shared" si="3"/>
        <v>#REF!</v>
      </c>
      <c r="S19" s="29" t="e">
        <f>#REF!*1000000</f>
        <v>#REF!</v>
      </c>
      <c r="T19" s="30" t="e">
        <f t="shared" si="9"/>
        <v>#REF!</v>
      </c>
      <c r="V19" s="36">
        <f t="shared" si="4"/>
        <v>18440</v>
      </c>
      <c r="W19" s="110">
        <f t="shared" si="10"/>
        <v>651202.5148</v>
      </c>
      <c r="Y19" s="103" t="e">
        <f t="shared" si="11"/>
        <v>#REF!</v>
      </c>
      <c r="Z19" s="29" t="e">
        <f t="shared" si="12"/>
        <v>#REF!</v>
      </c>
      <c r="AA19" s="30" t="e">
        <f t="shared" si="13"/>
        <v>#REF!</v>
      </c>
      <c r="AE19" s="2" t="str">
        <f t="shared" si="5"/>
        <v>499546</v>
      </c>
      <c r="AF19" s="34">
        <v>7</v>
      </c>
      <c r="AG19" s="35">
        <v>17</v>
      </c>
      <c r="AH19" s="104">
        <v>499546</v>
      </c>
      <c r="AI19" s="105">
        <f t="shared" si="0"/>
        <v>499546</v>
      </c>
      <c r="AJ19" s="106">
        <f t="shared" si="6"/>
        <v>0</v>
      </c>
      <c r="AK19" s="3"/>
      <c r="AL19" s="97">
        <f t="shared" si="7"/>
        <v>18440</v>
      </c>
      <c r="AM19" s="107">
        <f t="shared" si="7"/>
        <v>18440</v>
      </c>
      <c r="AN19" s="108">
        <f t="shared" si="8"/>
        <v>0</v>
      </c>
      <c r="AO19" s="109">
        <f t="shared" si="1"/>
        <v>0</v>
      </c>
      <c r="AP19" s="3"/>
    </row>
    <row r="20" spans="1:42" x14ac:dyDescent="0.2">
      <c r="A20" s="23">
        <v>7</v>
      </c>
      <c r="B20" s="25">
        <v>0.375</v>
      </c>
      <c r="C20" s="24">
        <v>2012</v>
      </c>
      <c r="D20" s="24">
        <v>10</v>
      </c>
      <c r="E20" s="24">
        <v>18</v>
      </c>
      <c r="F20" s="26">
        <v>517986</v>
      </c>
      <c r="G20" s="24">
        <v>0</v>
      </c>
      <c r="H20" s="26">
        <v>1339170</v>
      </c>
      <c r="I20" s="24">
        <v>0</v>
      </c>
      <c r="J20" s="24">
        <v>0</v>
      </c>
      <c r="K20" s="24">
        <v>0</v>
      </c>
      <c r="L20" s="26">
        <v>298.44290000000001</v>
      </c>
      <c r="M20" s="26">
        <v>28.9</v>
      </c>
      <c r="N20" s="27">
        <v>0</v>
      </c>
      <c r="O20" s="101">
        <v>18415</v>
      </c>
      <c r="P20" s="87">
        <f t="shared" si="2"/>
        <v>18415</v>
      </c>
      <c r="Q20" s="1">
        <v>18</v>
      </c>
      <c r="R20" s="28" t="e">
        <f t="shared" si="3"/>
        <v>#REF!</v>
      </c>
      <c r="S20" s="29" t="e">
        <f>#REF!*1000000</f>
        <v>#REF!</v>
      </c>
      <c r="T20" s="30" t="e">
        <f t="shared" si="9"/>
        <v>#REF!</v>
      </c>
      <c r="V20" s="36">
        <f t="shared" si="4"/>
        <v>18415</v>
      </c>
      <c r="W20" s="110">
        <f t="shared" si="10"/>
        <v>650319.64804999996</v>
      </c>
      <c r="Y20" s="103" t="e">
        <f t="shared" si="11"/>
        <v>#REF!</v>
      </c>
      <c r="Z20" s="29" t="e">
        <f t="shared" si="12"/>
        <v>#REF!</v>
      </c>
      <c r="AA20" s="30" t="e">
        <f t="shared" si="13"/>
        <v>#REF!</v>
      </c>
      <c r="AE20" s="2" t="str">
        <f t="shared" si="5"/>
        <v>517986</v>
      </c>
      <c r="AF20" s="34">
        <v>7</v>
      </c>
      <c r="AG20" s="35">
        <v>18</v>
      </c>
      <c r="AH20" s="104">
        <v>517986</v>
      </c>
      <c r="AI20" s="105">
        <f t="shared" si="0"/>
        <v>517986</v>
      </c>
      <c r="AJ20" s="106">
        <f t="shared" si="6"/>
        <v>0</v>
      </c>
      <c r="AK20" s="3"/>
      <c r="AL20" s="97">
        <f t="shared" si="7"/>
        <v>18415</v>
      </c>
      <c r="AM20" s="107">
        <f t="shared" si="7"/>
        <v>18415</v>
      </c>
      <c r="AN20" s="108">
        <f t="shared" si="8"/>
        <v>0</v>
      </c>
      <c r="AO20" s="109">
        <f t="shared" si="1"/>
        <v>0</v>
      </c>
      <c r="AP20" s="3"/>
    </row>
    <row r="21" spans="1:42" x14ac:dyDescent="0.2">
      <c r="A21" s="23">
        <v>7</v>
      </c>
      <c r="B21" s="25">
        <v>0.375</v>
      </c>
      <c r="C21" s="24">
        <v>2012</v>
      </c>
      <c r="D21" s="24">
        <v>10</v>
      </c>
      <c r="E21" s="24">
        <v>19</v>
      </c>
      <c r="F21" s="26">
        <v>536401</v>
      </c>
      <c r="G21" s="24">
        <v>0</v>
      </c>
      <c r="H21" s="26">
        <v>1339170</v>
      </c>
      <c r="I21" s="24">
        <v>0</v>
      </c>
      <c r="J21" s="24">
        <v>0</v>
      </c>
      <c r="K21" s="24">
        <v>0</v>
      </c>
      <c r="L21" s="26">
        <v>298.44290000000001</v>
      </c>
      <c r="M21" s="26">
        <v>28.9</v>
      </c>
      <c r="N21" s="27">
        <v>0</v>
      </c>
      <c r="O21" s="101">
        <v>19694</v>
      </c>
      <c r="P21" s="87">
        <f t="shared" si="2"/>
        <v>19694</v>
      </c>
      <c r="Q21" s="1">
        <v>19</v>
      </c>
      <c r="R21" s="28" t="e">
        <f t="shared" si="3"/>
        <v>#REF!</v>
      </c>
      <c r="S21" s="29" t="e">
        <f>#REF!*1000000</f>
        <v>#REF!</v>
      </c>
      <c r="T21" s="30" t="e">
        <f t="shared" si="9"/>
        <v>#REF!</v>
      </c>
      <c r="V21" s="36">
        <f t="shared" si="4"/>
        <v>19694</v>
      </c>
      <c r="W21" s="110">
        <f t="shared" si="10"/>
        <v>695487.11098</v>
      </c>
      <c r="Y21" s="103" t="e">
        <f t="shared" si="11"/>
        <v>#REF!</v>
      </c>
      <c r="Z21" s="29" t="e">
        <f t="shared" si="12"/>
        <v>#REF!</v>
      </c>
      <c r="AA21" s="30" t="e">
        <f t="shared" si="13"/>
        <v>#REF!</v>
      </c>
      <c r="AE21" s="2" t="str">
        <f t="shared" si="5"/>
        <v>536401</v>
      </c>
      <c r="AF21" s="34">
        <v>7</v>
      </c>
      <c r="AG21" s="35">
        <v>19</v>
      </c>
      <c r="AH21" s="104">
        <v>536401</v>
      </c>
      <c r="AI21" s="105">
        <f t="shared" si="0"/>
        <v>536401</v>
      </c>
      <c r="AJ21" s="106">
        <f t="shared" si="6"/>
        <v>0</v>
      </c>
      <c r="AK21" s="3"/>
      <c r="AL21" s="97">
        <f t="shared" si="7"/>
        <v>19694</v>
      </c>
      <c r="AM21" s="107">
        <f t="shared" si="7"/>
        <v>19694</v>
      </c>
      <c r="AN21" s="108">
        <f t="shared" si="8"/>
        <v>0</v>
      </c>
      <c r="AO21" s="109">
        <f t="shared" si="1"/>
        <v>0</v>
      </c>
      <c r="AP21" s="3"/>
    </row>
    <row r="22" spans="1:42" x14ac:dyDescent="0.2">
      <c r="A22" s="23">
        <v>7</v>
      </c>
      <c r="B22" s="25">
        <v>0.375</v>
      </c>
      <c r="C22" s="24">
        <v>2012</v>
      </c>
      <c r="D22" s="24">
        <v>10</v>
      </c>
      <c r="E22" s="24">
        <v>20</v>
      </c>
      <c r="F22" s="26">
        <v>556095</v>
      </c>
      <c r="G22" s="24">
        <v>0</v>
      </c>
      <c r="H22" s="26">
        <v>1339170</v>
      </c>
      <c r="I22" s="24">
        <v>0</v>
      </c>
      <c r="J22" s="24">
        <v>0</v>
      </c>
      <c r="K22" s="24">
        <v>0</v>
      </c>
      <c r="L22" s="26">
        <v>298.44290000000001</v>
      </c>
      <c r="M22" s="26">
        <v>28.9</v>
      </c>
      <c r="N22" s="27">
        <v>0</v>
      </c>
      <c r="O22" s="101">
        <v>19438</v>
      </c>
      <c r="P22" s="87">
        <f t="shared" si="2"/>
        <v>19438</v>
      </c>
      <c r="Q22" s="1">
        <v>20</v>
      </c>
      <c r="R22" s="28" t="e">
        <f t="shared" si="3"/>
        <v>#REF!</v>
      </c>
      <c r="S22" s="29" t="e">
        <f>#REF!*1000000</f>
        <v>#REF!</v>
      </c>
      <c r="T22" s="30" t="e">
        <f t="shared" si="9"/>
        <v>#REF!</v>
      </c>
      <c r="V22" s="36">
        <f t="shared" si="4"/>
        <v>19438</v>
      </c>
      <c r="W22" s="110">
        <f t="shared" si="10"/>
        <v>686446.55545999995</v>
      </c>
      <c r="Y22" s="103" t="e">
        <f t="shared" si="11"/>
        <v>#REF!</v>
      </c>
      <c r="Z22" s="29" t="e">
        <f t="shared" si="12"/>
        <v>#REF!</v>
      </c>
      <c r="AA22" s="30" t="e">
        <f t="shared" si="13"/>
        <v>#REF!</v>
      </c>
      <c r="AE22" s="2" t="str">
        <f t="shared" si="5"/>
        <v>556095</v>
      </c>
      <c r="AF22" s="34">
        <v>7</v>
      </c>
      <c r="AG22" s="35">
        <v>20</v>
      </c>
      <c r="AH22" s="104">
        <v>556095</v>
      </c>
      <c r="AI22" s="105">
        <f t="shared" si="0"/>
        <v>556095</v>
      </c>
      <c r="AJ22" s="106">
        <f t="shared" si="6"/>
        <v>0</v>
      </c>
      <c r="AK22" s="3"/>
      <c r="AL22" s="97">
        <f t="shared" si="7"/>
        <v>19438</v>
      </c>
      <c r="AM22" s="107">
        <f t="shared" si="7"/>
        <v>19438</v>
      </c>
      <c r="AN22" s="108">
        <f t="shared" si="8"/>
        <v>0</v>
      </c>
      <c r="AO22" s="109">
        <f t="shared" si="1"/>
        <v>0</v>
      </c>
      <c r="AP22" s="3"/>
    </row>
    <row r="23" spans="1:42" x14ac:dyDescent="0.2">
      <c r="A23" s="23">
        <v>7</v>
      </c>
      <c r="B23" s="25">
        <v>0.375</v>
      </c>
      <c r="C23" s="24">
        <v>2012</v>
      </c>
      <c r="D23" s="24">
        <v>10</v>
      </c>
      <c r="E23" s="24">
        <v>21</v>
      </c>
      <c r="F23" s="26">
        <v>575533</v>
      </c>
      <c r="G23" s="24">
        <v>0</v>
      </c>
      <c r="H23" s="26">
        <v>1339170</v>
      </c>
      <c r="I23" s="24">
        <v>0</v>
      </c>
      <c r="J23" s="24">
        <v>0</v>
      </c>
      <c r="K23" s="24">
        <v>0</v>
      </c>
      <c r="L23" s="26">
        <v>298.44290000000001</v>
      </c>
      <c r="M23" s="26">
        <v>28.9</v>
      </c>
      <c r="N23" s="27">
        <v>0</v>
      </c>
      <c r="O23" s="101">
        <v>19049</v>
      </c>
      <c r="P23" s="87">
        <f t="shared" si="2"/>
        <v>19049</v>
      </c>
      <c r="Q23" s="1">
        <v>21</v>
      </c>
      <c r="R23" s="28" t="e">
        <f t="shared" si="3"/>
        <v>#REF!</v>
      </c>
      <c r="S23" s="29" t="e">
        <f>#REF!*1000000</f>
        <v>#REF!</v>
      </c>
      <c r="T23" s="30" t="e">
        <f t="shared" si="9"/>
        <v>#REF!</v>
      </c>
      <c r="V23" s="36">
        <f t="shared" si="4"/>
        <v>19049</v>
      </c>
      <c r="W23" s="110">
        <f t="shared" si="10"/>
        <v>672709.14882999996</v>
      </c>
      <c r="Y23" s="103" t="e">
        <f t="shared" si="11"/>
        <v>#REF!</v>
      </c>
      <c r="Z23" s="29" t="e">
        <f t="shared" si="12"/>
        <v>#REF!</v>
      </c>
      <c r="AA23" s="30" t="e">
        <f t="shared" si="13"/>
        <v>#REF!</v>
      </c>
      <c r="AE23" s="2" t="str">
        <f t="shared" si="5"/>
        <v>575533</v>
      </c>
      <c r="AF23" s="34">
        <v>7</v>
      </c>
      <c r="AG23" s="35">
        <v>21</v>
      </c>
      <c r="AH23" s="104">
        <v>575533</v>
      </c>
      <c r="AI23" s="105">
        <f t="shared" si="0"/>
        <v>575533</v>
      </c>
      <c r="AJ23" s="106">
        <f t="shared" si="6"/>
        <v>0</v>
      </c>
      <c r="AK23" s="3"/>
      <c r="AL23" s="97">
        <f t="shared" si="7"/>
        <v>19049</v>
      </c>
      <c r="AM23" s="107">
        <f t="shared" si="7"/>
        <v>19049</v>
      </c>
      <c r="AN23" s="108">
        <f t="shared" si="8"/>
        <v>0</v>
      </c>
      <c r="AO23" s="109">
        <f t="shared" si="1"/>
        <v>0</v>
      </c>
      <c r="AP23" s="3"/>
    </row>
    <row r="24" spans="1:42" x14ac:dyDescent="0.2">
      <c r="A24" s="23">
        <v>7</v>
      </c>
      <c r="B24" s="25">
        <v>0.375</v>
      </c>
      <c r="C24" s="24">
        <v>2012</v>
      </c>
      <c r="D24" s="24">
        <v>10</v>
      </c>
      <c r="E24" s="24">
        <v>22</v>
      </c>
      <c r="F24" s="26">
        <v>594582</v>
      </c>
      <c r="G24" s="24">
        <v>0</v>
      </c>
      <c r="H24" s="26">
        <v>1339170</v>
      </c>
      <c r="I24" s="24">
        <v>0</v>
      </c>
      <c r="J24" s="24">
        <v>0</v>
      </c>
      <c r="K24" s="24">
        <v>0</v>
      </c>
      <c r="L24" s="26">
        <v>298.44290000000001</v>
      </c>
      <c r="M24" s="26">
        <v>28.9</v>
      </c>
      <c r="N24" s="27">
        <v>0</v>
      </c>
      <c r="O24" s="101">
        <v>20003</v>
      </c>
      <c r="P24" s="87">
        <f t="shared" si="2"/>
        <v>20003</v>
      </c>
      <c r="Q24" s="1">
        <v>22</v>
      </c>
      <c r="R24" s="28" t="e">
        <f t="shared" si="3"/>
        <v>#REF!</v>
      </c>
      <c r="S24" s="29" t="e">
        <f>#REF!*1000000</f>
        <v>#REF!</v>
      </c>
      <c r="T24" s="30" t="e">
        <f t="shared" si="9"/>
        <v>#REF!</v>
      </c>
      <c r="V24" s="36">
        <f t="shared" si="4"/>
        <v>20003</v>
      </c>
      <c r="W24" s="110">
        <f t="shared" si="10"/>
        <v>706399.34401</v>
      </c>
      <c r="Y24" s="103" t="e">
        <f t="shared" si="11"/>
        <v>#REF!</v>
      </c>
      <c r="Z24" s="29" t="e">
        <f t="shared" si="12"/>
        <v>#REF!</v>
      </c>
      <c r="AA24" s="30" t="e">
        <f t="shared" si="13"/>
        <v>#REF!</v>
      </c>
      <c r="AE24" s="2" t="str">
        <f t="shared" si="5"/>
        <v>594582</v>
      </c>
      <c r="AF24" s="34">
        <v>7</v>
      </c>
      <c r="AG24" s="35">
        <v>22</v>
      </c>
      <c r="AH24" s="104">
        <v>594582</v>
      </c>
      <c r="AI24" s="105">
        <f t="shared" si="0"/>
        <v>594582</v>
      </c>
      <c r="AJ24" s="106">
        <f t="shared" si="6"/>
        <v>0</v>
      </c>
      <c r="AK24" s="3"/>
      <c r="AL24" s="97">
        <f t="shared" si="7"/>
        <v>20003</v>
      </c>
      <c r="AM24" s="107">
        <f t="shared" si="7"/>
        <v>20003</v>
      </c>
      <c r="AN24" s="108">
        <f t="shared" si="8"/>
        <v>0</v>
      </c>
      <c r="AO24" s="109">
        <f t="shared" si="1"/>
        <v>0</v>
      </c>
      <c r="AP24" s="3"/>
    </row>
    <row r="25" spans="1:42" x14ac:dyDescent="0.2">
      <c r="A25" s="23">
        <v>7</v>
      </c>
      <c r="B25" s="25">
        <v>0.375</v>
      </c>
      <c r="C25" s="24">
        <v>2012</v>
      </c>
      <c r="D25" s="24">
        <v>10</v>
      </c>
      <c r="E25" s="24">
        <v>23</v>
      </c>
      <c r="F25" s="26">
        <v>614585</v>
      </c>
      <c r="G25" s="24">
        <v>0</v>
      </c>
      <c r="H25" s="26">
        <v>1339170</v>
      </c>
      <c r="I25" s="24">
        <v>0</v>
      </c>
      <c r="J25" s="24">
        <v>0</v>
      </c>
      <c r="K25" s="24">
        <v>0</v>
      </c>
      <c r="L25" s="26">
        <v>298.44290000000001</v>
      </c>
      <c r="M25" s="26">
        <v>28.9</v>
      </c>
      <c r="N25" s="27">
        <v>0</v>
      </c>
      <c r="O25" s="101">
        <v>19828</v>
      </c>
      <c r="P25" s="87">
        <f t="shared" si="2"/>
        <v>19828</v>
      </c>
      <c r="Q25" s="1">
        <v>23</v>
      </c>
      <c r="R25" s="28" t="e">
        <f t="shared" si="3"/>
        <v>#REF!</v>
      </c>
      <c r="S25" s="29" t="e">
        <f>#REF!*1000000</f>
        <v>#REF!</v>
      </c>
      <c r="T25" s="30" t="e">
        <f t="shared" si="9"/>
        <v>#REF!</v>
      </c>
      <c r="V25" s="36">
        <f t="shared" si="4"/>
        <v>19828</v>
      </c>
      <c r="W25" s="110">
        <f t="shared" si="10"/>
        <v>700219.27676000004</v>
      </c>
      <c r="Y25" s="103" t="e">
        <f t="shared" si="11"/>
        <v>#REF!</v>
      </c>
      <c r="Z25" s="29" t="e">
        <f t="shared" si="12"/>
        <v>#REF!</v>
      </c>
      <c r="AA25" s="30" t="e">
        <f t="shared" si="13"/>
        <v>#REF!</v>
      </c>
      <c r="AE25" s="2" t="str">
        <f t="shared" si="5"/>
        <v>614585</v>
      </c>
      <c r="AF25" s="34">
        <v>7</v>
      </c>
      <c r="AG25" s="35">
        <v>23</v>
      </c>
      <c r="AH25" s="104">
        <v>614585</v>
      </c>
      <c r="AI25" s="105">
        <f t="shared" si="0"/>
        <v>614585</v>
      </c>
      <c r="AJ25" s="106">
        <f t="shared" si="6"/>
        <v>0</v>
      </c>
      <c r="AK25" s="3"/>
      <c r="AL25" s="97">
        <f t="shared" si="7"/>
        <v>19828</v>
      </c>
      <c r="AM25" s="107">
        <f t="shared" si="7"/>
        <v>19828</v>
      </c>
      <c r="AN25" s="108">
        <f t="shared" si="8"/>
        <v>0</v>
      </c>
      <c r="AO25" s="109">
        <f t="shared" si="1"/>
        <v>0</v>
      </c>
      <c r="AP25" s="3"/>
    </row>
    <row r="26" spans="1:42" x14ac:dyDescent="0.2">
      <c r="A26" s="23">
        <v>7</v>
      </c>
      <c r="B26" s="25">
        <v>0.375</v>
      </c>
      <c r="C26" s="24">
        <v>2012</v>
      </c>
      <c r="D26" s="24">
        <v>10</v>
      </c>
      <c r="E26" s="24">
        <v>24</v>
      </c>
      <c r="F26" s="26">
        <v>634413</v>
      </c>
      <c r="G26" s="24">
        <v>0</v>
      </c>
      <c r="H26" s="26">
        <v>1339170</v>
      </c>
      <c r="I26" s="24">
        <v>0</v>
      </c>
      <c r="J26" s="24">
        <v>0</v>
      </c>
      <c r="K26" s="24">
        <v>0</v>
      </c>
      <c r="L26" s="26">
        <v>298.44290000000001</v>
      </c>
      <c r="M26" s="26">
        <v>28.9</v>
      </c>
      <c r="N26" s="27">
        <v>0</v>
      </c>
      <c r="O26" s="101">
        <v>19158</v>
      </c>
      <c r="P26" s="87">
        <f t="shared" si="2"/>
        <v>19158</v>
      </c>
      <c r="Q26" s="1">
        <v>24</v>
      </c>
      <c r="R26" s="28" t="e">
        <f t="shared" si="3"/>
        <v>#REF!</v>
      </c>
      <c r="S26" s="29" t="e">
        <f>#REF!*1000000</f>
        <v>#REF!</v>
      </c>
      <c r="T26" s="30" t="e">
        <f t="shared" si="9"/>
        <v>#REF!</v>
      </c>
      <c r="V26" s="36">
        <f t="shared" si="4"/>
        <v>19158</v>
      </c>
      <c r="W26" s="110">
        <f t="shared" si="10"/>
        <v>676558.44785999996</v>
      </c>
      <c r="Y26" s="103" t="e">
        <f t="shared" si="11"/>
        <v>#REF!</v>
      </c>
      <c r="Z26" s="29" t="e">
        <f t="shared" si="12"/>
        <v>#REF!</v>
      </c>
      <c r="AA26" s="30" t="e">
        <f t="shared" si="13"/>
        <v>#REF!</v>
      </c>
      <c r="AE26" s="2" t="str">
        <f t="shared" si="5"/>
        <v>634413</v>
      </c>
      <c r="AF26" s="34">
        <v>7</v>
      </c>
      <c r="AG26" s="35">
        <v>24</v>
      </c>
      <c r="AH26" s="104">
        <v>634413</v>
      </c>
      <c r="AI26" s="105">
        <f t="shared" si="0"/>
        <v>634413</v>
      </c>
      <c r="AJ26" s="106">
        <f t="shared" si="6"/>
        <v>0</v>
      </c>
      <c r="AK26" s="3"/>
      <c r="AL26" s="97">
        <f t="shared" si="7"/>
        <v>19158</v>
      </c>
      <c r="AM26" s="107">
        <f t="shared" si="7"/>
        <v>19158</v>
      </c>
      <c r="AN26" s="108">
        <f t="shared" si="8"/>
        <v>0</v>
      </c>
      <c r="AO26" s="109">
        <f t="shared" si="1"/>
        <v>0</v>
      </c>
      <c r="AP26" s="3"/>
    </row>
    <row r="27" spans="1:42" x14ac:dyDescent="0.2">
      <c r="A27" s="23">
        <v>7</v>
      </c>
      <c r="B27" s="25">
        <v>0.375</v>
      </c>
      <c r="C27" s="24">
        <v>2012</v>
      </c>
      <c r="D27" s="24">
        <v>10</v>
      </c>
      <c r="E27" s="24">
        <v>25</v>
      </c>
      <c r="F27" s="26">
        <v>653571</v>
      </c>
      <c r="G27" s="24">
        <v>0</v>
      </c>
      <c r="H27" s="26">
        <v>1339170</v>
      </c>
      <c r="I27" s="24">
        <v>0</v>
      </c>
      <c r="J27" s="24">
        <v>0</v>
      </c>
      <c r="K27" s="24">
        <v>0</v>
      </c>
      <c r="L27" s="26">
        <v>298.44290000000001</v>
      </c>
      <c r="M27" s="26">
        <v>28.9</v>
      </c>
      <c r="N27" s="27">
        <v>0</v>
      </c>
      <c r="O27" s="101">
        <v>19819</v>
      </c>
      <c r="P27" s="87">
        <f t="shared" si="2"/>
        <v>19819</v>
      </c>
      <c r="Q27" s="1">
        <v>25</v>
      </c>
      <c r="R27" s="28" t="e">
        <f t="shared" si="3"/>
        <v>#REF!</v>
      </c>
      <c r="S27" s="29" t="e">
        <f>#REF!*1000000</f>
        <v>#REF!</v>
      </c>
      <c r="T27" s="30" t="e">
        <f t="shared" si="9"/>
        <v>#REF!</v>
      </c>
      <c r="V27" s="36">
        <f t="shared" si="4"/>
        <v>19819</v>
      </c>
      <c r="W27" s="110">
        <f t="shared" si="10"/>
        <v>699901.44472999999</v>
      </c>
      <c r="Y27" s="103" t="e">
        <f t="shared" si="11"/>
        <v>#REF!</v>
      </c>
      <c r="Z27" s="29" t="e">
        <f t="shared" si="12"/>
        <v>#REF!</v>
      </c>
      <c r="AA27" s="30" t="e">
        <f t="shared" si="13"/>
        <v>#REF!</v>
      </c>
      <c r="AE27" s="2" t="str">
        <f t="shared" si="5"/>
        <v>653571</v>
      </c>
      <c r="AF27" s="34">
        <v>7</v>
      </c>
      <c r="AG27" s="35">
        <v>25</v>
      </c>
      <c r="AH27" s="104">
        <v>653571</v>
      </c>
      <c r="AI27" s="105">
        <f t="shared" si="0"/>
        <v>653571</v>
      </c>
      <c r="AJ27" s="106">
        <f t="shared" si="6"/>
        <v>0</v>
      </c>
      <c r="AK27" s="3"/>
      <c r="AL27" s="97">
        <f t="shared" si="7"/>
        <v>19819</v>
      </c>
      <c r="AM27" s="107">
        <f t="shared" si="7"/>
        <v>19819</v>
      </c>
      <c r="AN27" s="108">
        <f t="shared" si="8"/>
        <v>0</v>
      </c>
      <c r="AO27" s="109">
        <f t="shared" si="1"/>
        <v>0</v>
      </c>
      <c r="AP27" s="3"/>
    </row>
    <row r="28" spans="1:42" x14ac:dyDescent="0.2">
      <c r="A28" s="23">
        <v>7</v>
      </c>
      <c r="B28" s="25">
        <v>0.375</v>
      </c>
      <c r="C28" s="24">
        <v>2012</v>
      </c>
      <c r="D28" s="24">
        <v>10</v>
      </c>
      <c r="E28" s="24">
        <v>26</v>
      </c>
      <c r="F28" s="26">
        <v>673390</v>
      </c>
      <c r="G28" s="24">
        <v>0</v>
      </c>
      <c r="H28" s="26">
        <v>1339170</v>
      </c>
      <c r="I28" s="24">
        <v>0</v>
      </c>
      <c r="J28" s="24">
        <v>0</v>
      </c>
      <c r="K28" s="24">
        <v>0</v>
      </c>
      <c r="L28" s="26">
        <v>298.44290000000001</v>
      </c>
      <c r="M28" s="26">
        <v>28.9</v>
      </c>
      <c r="N28" s="27">
        <v>0</v>
      </c>
      <c r="O28" s="101">
        <v>19633</v>
      </c>
      <c r="P28" s="87">
        <f t="shared" si="2"/>
        <v>19633</v>
      </c>
      <c r="Q28" s="1">
        <v>26</v>
      </c>
      <c r="R28" s="28" t="e">
        <f t="shared" si="3"/>
        <v>#REF!</v>
      </c>
      <c r="S28" s="29" t="e">
        <f>#REF!*1000000</f>
        <v>#REF!</v>
      </c>
      <c r="T28" s="30" t="e">
        <f t="shared" si="9"/>
        <v>#REF!</v>
      </c>
      <c r="V28" s="36">
        <f t="shared" si="4"/>
        <v>19633</v>
      </c>
      <c r="W28" s="110">
        <f t="shared" si="10"/>
        <v>693332.91610999999</v>
      </c>
      <c r="Y28" s="103" t="e">
        <f t="shared" si="11"/>
        <v>#REF!</v>
      </c>
      <c r="Z28" s="29" t="e">
        <f t="shared" si="12"/>
        <v>#REF!</v>
      </c>
      <c r="AA28" s="30" t="e">
        <f t="shared" si="13"/>
        <v>#REF!</v>
      </c>
      <c r="AE28" s="2" t="str">
        <f t="shared" si="5"/>
        <v>673390</v>
      </c>
      <c r="AF28" s="34">
        <v>7</v>
      </c>
      <c r="AG28" s="35">
        <v>26</v>
      </c>
      <c r="AH28" s="104">
        <v>673390</v>
      </c>
      <c r="AI28" s="105">
        <f t="shared" si="0"/>
        <v>673390</v>
      </c>
      <c r="AJ28" s="106">
        <f t="shared" si="6"/>
        <v>0</v>
      </c>
      <c r="AK28" s="3"/>
      <c r="AL28" s="97">
        <f t="shared" si="7"/>
        <v>19633</v>
      </c>
      <c r="AM28" s="107">
        <f t="shared" si="7"/>
        <v>19633</v>
      </c>
      <c r="AN28" s="108">
        <f t="shared" si="8"/>
        <v>0</v>
      </c>
      <c r="AO28" s="109">
        <f t="shared" si="1"/>
        <v>0</v>
      </c>
      <c r="AP28" s="3"/>
    </row>
    <row r="29" spans="1:42" x14ac:dyDescent="0.2">
      <c r="A29" s="23">
        <v>7</v>
      </c>
      <c r="B29" s="25">
        <v>0.375</v>
      </c>
      <c r="C29" s="24">
        <v>2012</v>
      </c>
      <c r="D29" s="24">
        <v>10</v>
      </c>
      <c r="E29" s="24">
        <v>27</v>
      </c>
      <c r="F29" s="26">
        <v>693023</v>
      </c>
      <c r="G29" s="24">
        <v>0</v>
      </c>
      <c r="H29" s="26">
        <v>1339170</v>
      </c>
      <c r="I29" s="24">
        <v>0</v>
      </c>
      <c r="J29" s="24">
        <v>0</v>
      </c>
      <c r="K29" s="24">
        <v>0</v>
      </c>
      <c r="L29" s="26">
        <v>298.44290000000001</v>
      </c>
      <c r="M29" s="26">
        <v>28.9</v>
      </c>
      <c r="N29" s="27">
        <v>0</v>
      </c>
      <c r="O29" s="101">
        <v>21215</v>
      </c>
      <c r="P29" s="87">
        <f t="shared" si="2"/>
        <v>21215</v>
      </c>
      <c r="Q29" s="1">
        <v>27</v>
      </c>
      <c r="R29" s="28" t="e">
        <f t="shared" si="3"/>
        <v>#REF!</v>
      </c>
      <c r="S29" s="29" t="e">
        <f>#REF!*1000000</f>
        <v>#REF!</v>
      </c>
      <c r="T29" s="30" t="e">
        <f t="shared" si="9"/>
        <v>#REF!</v>
      </c>
      <c r="V29" s="36">
        <f t="shared" si="4"/>
        <v>21215</v>
      </c>
      <c r="W29" s="110">
        <f t="shared" si="10"/>
        <v>749200.72404999996</v>
      </c>
      <c r="Y29" s="103" t="e">
        <f t="shared" si="11"/>
        <v>#REF!</v>
      </c>
      <c r="Z29" s="29" t="e">
        <f t="shared" si="12"/>
        <v>#REF!</v>
      </c>
      <c r="AA29" s="30" t="e">
        <f t="shared" si="13"/>
        <v>#REF!</v>
      </c>
      <c r="AE29" s="2" t="str">
        <f t="shared" si="5"/>
        <v>693023</v>
      </c>
      <c r="AF29" s="34">
        <v>7</v>
      </c>
      <c r="AG29" s="35">
        <v>27</v>
      </c>
      <c r="AH29" s="104">
        <v>693023</v>
      </c>
      <c r="AI29" s="105">
        <f t="shared" si="0"/>
        <v>693023</v>
      </c>
      <c r="AJ29" s="106">
        <f t="shared" si="6"/>
        <v>0</v>
      </c>
      <c r="AK29" s="3"/>
      <c r="AL29" s="97">
        <f t="shared" si="7"/>
        <v>20327</v>
      </c>
      <c r="AM29" s="107">
        <f t="shared" si="7"/>
        <v>21215</v>
      </c>
      <c r="AN29" s="108">
        <f t="shared" si="8"/>
        <v>888</v>
      </c>
      <c r="AO29" s="109">
        <f t="shared" si="1"/>
        <v>4.1857176526042893E-2</v>
      </c>
      <c r="AP29" s="3"/>
    </row>
    <row r="30" spans="1:42" x14ac:dyDescent="0.2">
      <c r="A30" s="23">
        <v>7</v>
      </c>
      <c r="B30" s="25">
        <v>0.375</v>
      </c>
      <c r="C30" s="24">
        <v>2012</v>
      </c>
      <c r="D30" s="24">
        <v>10</v>
      </c>
      <c r="E30" s="24">
        <v>28</v>
      </c>
      <c r="F30" s="26">
        <v>714238</v>
      </c>
      <c r="G30" s="24">
        <v>0</v>
      </c>
      <c r="H30" s="26">
        <v>1351293</v>
      </c>
      <c r="I30" s="24">
        <v>0</v>
      </c>
      <c r="J30" s="24">
        <v>0</v>
      </c>
      <c r="K30" s="24">
        <v>0</v>
      </c>
      <c r="L30" s="26">
        <v>297.60270000000003</v>
      </c>
      <c r="M30" s="26">
        <v>28.6</v>
      </c>
      <c r="N30" s="27">
        <v>0</v>
      </c>
      <c r="O30" s="101">
        <v>20612</v>
      </c>
      <c r="P30" s="87">
        <f t="shared" si="2"/>
        <v>20612</v>
      </c>
      <c r="Q30" s="1">
        <v>28</v>
      </c>
      <c r="R30" s="28" t="e">
        <f t="shared" si="3"/>
        <v>#REF!</v>
      </c>
      <c r="S30" s="29" t="e">
        <f>#REF!*1000000</f>
        <v>#REF!</v>
      </c>
      <c r="T30" s="30" t="e">
        <f t="shared" si="9"/>
        <v>#REF!</v>
      </c>
      <c r="V30" s="36">
        <f t="shared" si="4"/>
        <v>20612</v>
      </c>
      <c r="W30" s="110">
        <f t="shared" si="10"/>
        <v>727905.97803999996</v>
      </c>
      <c r="Y30" s="103" t="e">
        <f t="shared" si="11"/>
        <v>#REF!</v>
      </c>
      <c r="Z30" s="29" t="e">
        <f t="shared" si="12"/>
        <v>#REF!</v>
      </c>
      <c r="AA30" s="30" t="e">
        <f t="shared" si="13"/>
        <v>#REF!</v>
      </c>
      <c r="AE30" s="2" t="str">
        <f t="shared" si="5"/>
        <v>714238</v>
      </c>
      <c r="AF30" s="34">
        <v>7</v>
      </c>
      <c r="AG30" s="35">
        <v>28</v>
      </c>
      <c r="AH30" s="104">
        <v>713350</v>
      </c>
      <c r="AI30" s="105">
        <f t="shared" si="0"/>
        <v>714238</v>
      </c>
      <c r="AJ30" s="106">
        <f t="shared" si="6"/>
        <v>888</v>
      </c>
      <c r="AK30" s="3"/>
      <c r="AL30" s="97">
        <f t="shared" si="7"/>
        <v>20589</v>
      </c>
      <c r="AM30" s="107">
        <f t="shared" si="7"/>
        <v>20612</v>
      </c>
      <c r="AN30" s="108">
        <f t="shared" si="8"/>
        <v>23</v>
      </c>
      <c r="AO30" s="109">
        <f t="shared" si="1"/>
        <v>1.115854841839705E-3</v>
      </c>
      <c r="AP30" s="3"/>
    </row>
    <row r="31" spans="1:42" x14ac:dyDescent="0.2">
      <c r="A31" s="23">
        <v>7</v>
      </c>
      <c r="B31" s="25">
        <v>0.375</v>
      </c>
      <c r="C31" s="24">
        <v>2012</v>
      </c>
      <c r="D31" s="24">
        <v>10</v>
      </c>
      <c r="E31" s="24">
        <v>29</v>
      </c>
      <c r="F31" s="26">
        <v>734850</v>
      </c>
      <c r="G31" s="24">
        <v>0</v>
      </c>
      <c r="H31" s="26">
        <v>1352272</v>
      </c>
      <c r="I31" s="24">
        <v>0</v>
      </c>
      <c r="J31" s="24">
        <v>0</v>
      </c>
      <c r="K31" s="24">
        <v>0</v>
      </c>
      <c r="L31" s="26">
        <v>297.69970000000001</v>
      </c>
      <c r="M31" s="26">
        <v>28.4</v>
      </c>
      <c r="N31" s="27">
        <v>0</v>
      </c>
      <c r="O31" s="101">
        <v>20345</v>
      </c>
      <c r="P31" s="87">
        <f t="shared" si="2"/>
        <v>20345</v>
      </c>
      <c r="Q31" s="1">
        <v>29</v>
      </c>
      <c r="R31" s="28" t="e">
        <f t="shared" si="3"/>
        <v>#REF!</v>
      </c>
      <c r="S31" s="29" t="e">
        <f>#REF!*1000000</f>
        <v>#REF!</v>
      </c>
      <c r="T31" s="30" t="e">
        <f t="shared" si="9"/>
        <v>#REF!</v>
      </c>
      <c r="V31" s="36">
        <f t="shared" si="4"/>
        <v>20345</v>
      </c>
      <c r="W31" s="110">
        <f t="shared" si="10"/>
        <v>718476.96114999999</v>
      </c>
      <c r="Y31" s="103" t="e">
        <f t="shared" si="11"/>
        <v>#REF!</v>
      </c>
      <c r="Z31" s="29" t="e">
        <f t="shared" si="12"/>
        <v>#REF!</v>
      </c>
      <c r="AA31" s="30" t="e">
        <f t="shared" si="13"/>
        <v>#REF!</v>
      </c>
      <c r="AE31" s="2" t="str">
        <f t="shared" si="5"/>
        <v>734850</v>
      </c>
      <c r="AF31" s="34">
        <v>7</v>
      </c>
      <c r="AG31" s="35">
        <v>29</v>
      </c>
      <c r="AH31" s="104">
        <v>733939</v>
      </c>
      <c r="AI31" s="105">
        <f t="shared" si="0"/>
        <v>734850</v>
      </c>
      <c r="AJ31" s="106">
        <f t="shared" si="6"/>
        <v>911</v>
      </c>
      <c r="AK31" s="3"/>
      <c r="AL31" s="97">
        <f t="shared" si="7"/>
        <v>20299</v>
      </c>
      <c r="AM31" s="107">
        <f t="shared" si="7"/>
        <v>20345</v>
      </c>
      <c r="AN31" s="108">
        <f t="shared" si="8"/>
        <v>46</v>
      </c>
      <c r="AO31" s="109">
        <f t="shared" si="1"/>
        <v>2.2609977881543376E-3</v>
      </c>
      <c r="AP31" s="3"/>
    </row>
    <row r="32" spans="1:42" x14ac:dyDescent="0.2">
      <c r="A32" s="23">
        <v>7</v>
      </c>
      <c r="B32" s="25">
        <v>0.375</v>
      </c>
      <c r="C32" s="24">
        <v>2012</v>
      </c>
      <c r="D32" s="24">
        <v>10</v>
      </c>
      <c r="E32" s="24">
        <v>30</v>
      </c>
      <c r="F32" s="26">
        <v>755195</v>
      </c>
      <c r="G32" s="24">
        <v>0</v>
      </c>
      <c r="H32" s="26">
        <v>1353237</v>
      </c>
      <c r="I32" s="24">
        <v>0</v>
      </c>
      <c r="J32" s="24">
        <v>0</v>
      </c>
      <c r="K32" s="24">
        <v>0</v>
      </c>
      <c r="L32" s="26">
        <v>297.77940000000001</v>
      </c>
      <c r="M32" s="26">
        <v>28.3</v>
      </c>
      <c r="N32" s="27">
        <v>0</v>
      </c>
      <c r="O32" s="101">
        <v>21353</v>
      </c>
      <c r="P32" s="87">
        <f t="shared" si="2"/>
        <v>21353</v>
      </c>
      <c r="Q32" s="1">
        <v>30</v>
      </c>
      <c r="R32" s="28" t="e">
        <f t="shared" si="3"/>
        <v>#REF!</v>
      </c>
      <c r="S32" s="29" t="e">
        <f>#REF!*1000000</f>
        <v>#REF!</v>
      </c>
      <c r="T32" s="30" t="e">
        <f t="shared" si="9"/>
        <v>#REF!</v>
      </c>
      <c r="V32" s="36">
        <f t="shared" si="4"/>
        <v>21353</v>
      </c>
      <c r="W32" s="110">
        <f t="shared" si="10"/>
        <v>754074.14850999997</v>
      </c>
      <c r="Y32" s="103" t="e">
        <f t="shared" si="11"/>
        <v>#REF!</v>
      </c>
      <c r="Z32" s="29" t="e">
        <f t="shared" si="12"/>
        <v>#REF!</v>
      </c>
      <c r="AA32" s="30" t="e">
        <f t="shared" si="13"/>
        <v>#REF!</v>
      </c>
      <c r="AE32" s="2" t="str">
        <f t="shared" si="5"/>
        <v>755195</v>
      </c>
      <c r="AF32" s="34">
        <v>7</v>
      </c>
      <c r="AG32" s="35">
        <v>30</v>
      </c>
      <c r="AH32" s="104">
        <v>754238</v>
      </c>
      <c r="AI32" s="105">
        <f t="shared" si="0"/>
        <v>755195</v>
      </c>
      <c r="AJ32" s="106">
        <f t="shared" si="6"/>
        <v>957</v>
      </c>
      <c r="AK32" s="3"/>
      <c r="AL32" s="97">
        <f t="shared" si="7"/>
        <v>21505</v>
      </c>
      <c r="AM32" s="107">
        <f t="shared" si="7"/>
        <v>21353</v>
      </c>
      <c r="AN32" s="108">
        <f t="shared" si="8"/>
        <v>-152</v>
      </c>
      <c r="AO32" s="109">
        <f t="shared" si="1"/>
        <v>-7.1184376902542965E-3</v>
      </c>
      <c r="AP32" s="3"/>
    </row>
    <row r="33" spans="1:42" ht="13.5" thickBot="1" x14ac:dyDescent="0.25">
      <c r="A33" s="23">
        <v>7</v>
      </c>
      <c r="B33" s="25">
        <v>0.375</v>
      </c>
      <c r="C33" s="24">
        <v>2012</v>
      </c>
      <c r="D33" s="24">
        <v>10</v>
      </c>
      <c r="E33" s="24">
        <v>31</v>
      </c>
      <c r="F33" s="26">
        <v>776548</v>
      </c>
      <c r="G33" s="24">
        <v>0</v>
      </c>
      <c r="H33" s="26">
        <v>1354251</v>
      </c>
      <c r="I33" s="24">
        <v>0</v>
      </c>
      <c r="J33" s="24">
        <v>0</v>
      </c>
      <c r="K33" s="24">
        <v>0</v>
      </c>
      <c r="L33" s="26">
        <v>297.54250000000002</v>
      </c>
      <c r="M33" s="26">
        <v>28.1</v>
      </c>
      <c r="N33" s="27">
        <v>0</v>
      </c>
      <c r="O33" s="101">
        <v>20922</v>
      </c>
      <c r="P33" s="87">
        <f t="shared" si="2"/>
        <v>20922</v>
      </c>
      <c r="Q33" s="1">
        <v>31</v>
      </c>
      <c r="R33" s="42" t="e">
        <f t="shared" si="3"/>
        <v>#REF!</v>
      </c>
      <c r="S33" s="43" t="e">
        <f>#REF!*1000000</f>
        <v>#REF!</v>
      </c>
      <c r="T33" s="44" t="e">
        <f t="shared" si="9"/>
        <v>#REF!</v>
      </c>
      <c r="V33" s="45">
        <f t="shared" si="4"/>
        <v>20922</v>
      </c>
      <c r="W33" s="111">
        <f t="shared" si="10"/>
        <v>738853.52573999995</v>
      </c>
      <c r="Y33" s="103" t="e">
        <f t="shared" si="11"/>
        <v>#REF!</v>
      </c>
      <c r="Z33" s="29" t="e">
        <f t="shared" si="12"/>
        <v>#REF!</v>
      </c>
      <c r="AA33" s="30" t="e">
        <f t="shared" si="13"/>
        <v>#REF!</v>
      </c>
      <c r="AE33" s="2" t="str">
        <f t="shared" si="5"/>
        <v>776548</v>
      </c>
      <c r="AF33" s="34">
        <v>7</v>
      </c>
      <c r="AG33" s="35">
        <v>31</v>
      </c>
      <c r="AH33" s="104">
        <v>775743</v>
      </c>
      <c r="AI33" s="105">
        <f t="shared" si="0"/>
        <v>776548</v>
      </c>
      <c r="AJ33" s="106">
        <f t="shared" si="6"/>
        <v>805</v>
      </c>
      <c r="AK33" s="3"/>
      <c r="AL33" s="97">
        <f t="shared" si="7"/>
        <v>21727</v>
      </c>
      <c r="AM33" s="112">
        <f t="shared" si="7"/>
        <v>20922</v>
      </c>
      <c r="AN33" s="108">
        <f t="shared" si="8"/>
        <v>-805</v>
      </c>
      <c r="AO33" s="109">
        <f t="shared" si="1"/>
        <v>-3.8476245100850778E-2</v>
      </c>
      <c r="AP33" s="3"/>
    </row>
    <row r="34" spans="1:42" ht="13.5" thickBot="1" x14ac:dyDescent="0.25">
      <c r="A34" s="37">
        <v>7</v>
      </c>
      <c r="B34" s="39">
        <v>0.375</v>
      </c>
      <c r="C34" s="38">
        <v>2012</v>
      </c>
      <c r="D34" s="38">
        <v>11</v>
      </c>
      <c r="E34" s="38">
        <v>1</v>
      </c>
      <c r="F34" s="40">
        <v>797470</v>
      </c>
      <c r="G34" s="38">
        <v>0</v>
      </c>
      <c r="H34" s="40">
        <v>1355243</v>
      </c>
      <c r="I34" s="38">
        <v>0</v>
      </c>
      <c r="J34" s="38">
        <v>0</v>
      </c>
      <c r="K34" s="38">
        <v>0</v>
      </c>
      <c r="L34" s="40">
        <v>297.71940000000001</v>
      </c>
      <c r="M34" s="40">
        <v>28.1</v>
      </c>
      <c r="N34" s="41">
        <v>0</v>
      </c>
      <c r="O34" s="113">
        <v>20922</v>
      </c>
      <c r="R34" s="114"/>
      <c r="S34" s="115"/>
      <c r="T34" s="116"/>
      <c r="V34" s="117"/>
      <c r="W34" s="118"/>
      <c r="Y34" s="119"/>
      <c r="Z34" s="120"/>
      <c r="AA34" s="121"/>
      <c r="AE34" s="2" t="str">
        <f t="shared" si="5"/>
        <v>797470</v>
      </c>
      <c r="AF34" s="46">
        <v>7</v>
      </c>
      <c r="AG34" s="47">
        <v>1</v>
      </c>
      <c r="AH34" s="122">
        <v>797470</v>
      </c>
      <c r="AI34" s="123">
        <f t="shared" si="0"/>
        <v>797470</v>
      </c>
      <c r="AJ34" s="124">
        <f t="shared" si="6"/>
        <v>0</v>
      </c>
      <c r="AK34" s="3"/>
      <c r="AL34" s="125"/>
      <c r="AM34" s="126"/>
      <c r="AN34" s="127"/>
      <c r="AO34" s="127"/>
      <c r="AP34" s="3"/>
    </row>
    <row r="35" spans="1:42" ht="13.5" thickBot="1" x14ac:dyDescent="0.25">
      <c r="AE35" s="2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</row>
    <row r="36" spans="1:42" ht="13.5" thickBot="1" x14ac:dyDescent="0.25">
      <c r="D36" s="48" t="s">
        <v>12</v>
      </c>
      <c r="E36" s="49">
        <f>COUNT(E3:E34)</f>
        <v>32</v>
      </c>
      <c r="K36" s="48" t="s">
        <v>13</v>
      </c>
      <c r="L36" s="50">
        <f>MAX(L3:L34)</f>
        <v>298.57600000000002</v>
      </c>
      <c r="M36" s="50">
        <f>MAX(M3:M34)</f>
        <v>29.2</v>
      </c>
      <c r="N36" s="48" t="s">
        <v>22</v>
      </c>
      <c r="O36" s="50">
        <f>SUM(O3:O33)</f>
        <v>628969</v>
      </c>
      <c r="Q36" s="48" t="s">
        <v>14</v>
      </c>
      <c r="R36" s="51" t="e">
        <f>AVERAGE(R3:R33)</f>
        <v>#REF!</v>
      </c>
      <c r="S36" s="51" t="e">
        <f>AVERAGE(S3:S33)</f>
        <v>#REF!</v>
      </c>
      <c r="T36" s="52" t="e">
        <f>AVERAGE(T3:T33)</f>
        <v>#REF!</v>
      </c>
      <c r="V36" s="53">
        <f>SUM(V3:V33)</f>
        <v>628969</v>
      </c>
      <c r="W36" s="54">
        <f>SUM(W3:W33)</f>
        <v>22211832.675230008</v>
      </c>
      <c r="Y36" s="55" t="e">
        <f>SUM(Y3:Y33)</f>
        <v>#REF!</v>
      </c>
      <c r="Z36" s="56" t="e">
        <f>SUM(Z3:Z33)</f>
        <v>#REF!</v>
      </c>
      <c r="AA36" s="57" t="e">
        <f>SUM(AA3:AA33)</f>
        <v>#REF!</v>
      </c>
      <c r="AE36" s="2"/>
      <c r="AF36" s="58" t="s">
        <v>15</v>
      </c>
      <c r="AG36" s="59">
        <f>COUNT(AG3:AG34)</f>
        <v>32</v>
      </c>
      <c r="AH36" s="3"/>
      <c r="AI36" s="3"/>
      <c r="AJ36" s="60">
        <f>SUM(AJ3:AJ33)</f>
        <v>3204</v>
      </c>
      <c r="AK36" s="61" t="s">
        <v>16</v>
      </c>
      <c r="AL36" s="128"/>
      <c r="AM36" s="128"/>
      <c r="AN36" s="60">
        <f>SUM(AN3:AN33)</f>
        <v>21</v>
      </c>
      <c r="AO36" s="129" t="s">
        <v>16</v>
      </c>
      <c r="AP36" s="3"/>
    </row>
    <row r="37" spans="1:42" ht="13.5" thickBot="1" x14ac:dyDescent="0.25">
      <c r="K37" s="48" t="s">
        <v>14</v>
      </c>
      <c r="L37" s="62">
        <f>AVERAGE(L3:L34)</f>
        <v>298.07151562499996</v>
      </c>
      <c r="M37" s="62">
        <f>AVERAGE(M3:M34)</f>
        <v>28.809374999999992</v>
      </c>
      <c r="N37" s="48" t="s">
        <v>57</v>
      </c>
      <c r="O37" s="66">
        <f>O36*35.31467</f>
        <v>22211832.67523</v>
      </c>
      <c r="R37" s="63" t="s">
        <v>17</v>
      </c>
      <c r="S37" s="63" t="s">
        <v>18</v>
      </c>
      <c r="T37" s="63" t="s">
        <v>19</v>
      </c>
      <c r="V37" s="64" t="s">
        <v>16</v>
      </c>
      <c r="W37" s="64" t="s">
        <v>16</v>
      </c>
      <c r="Y37" s="64" t="s">
        <v>16</v>
      </c>
      <c r="Z37" s="64" t="s">
        <v>16</v>
      </c>
      <c r="AA37" s="64" t="s">
        <v>16</v>
      </c>
      <c r="AE37" s="2"/>
      <c r="AF37" s="58" t="s">
        <v>20</v>
      </c>
      <c r="AG37" s="65">
        <f>COUNT(E3:E34)-COUNT(AG3:AG34)</f>
        <v>0</v>
      </c>
      <c r="AH37" s="3"/>
      <c r="AI37" s="3"/>
      <c r="AJ37" s="3"/>
      <c r="AK37" s="3"/>
      <c r="AL37" s="3"/>
      <c r="AM37" s="3"/>
      <c r="AN37" s="130">
        <f>IFERROR(AN36/SUM(AM3:AM33),"")</f>
        <v>3.3387973016158189E-5</v>
      </c>
      <c r="AO37" s="129" t="s">
        <v>58</v>
      </c>
      <c r="AP37" s="3"/>
    </row>
    <row r="38" spans="1:42" ht="13.5" thickBot="1" x14ac:dyDescent="0.25">
      <c r="K38" s="48" t="s">
        <v>21</v>
      </c>
      <c r="L38" s="66">
        <f>MIN(L3:L34)</f>
        <v>297.25659999999999</v>
      </c>
      <c r="M38" s="66">
        <f>MIN(M3:M34)</f>
        <v>28.1</v>
      </c>
      <c r="V38" s="67" t="s">
        <v>22</v>
      </c>
      <c r="W38" s="67" t="s">
        <v>23</v>
      </c>
      <c r="Y38" s="67" t="s">
        <v>24</v>
      </c>
      <c r="Z38" s="67" t="s">
        <v>25</v>
      </c>
      <c r="AA38" s="67" t="s">
        <v>26</v>
      </c>
      <c r="AE38" s="2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</row>
    <row r="39" spans="1:42" ht="13.5" thickBot="1" x14ac:dyDescent="0.25">
      <c r="L39" s="131" t="s">
        <v>59</v>
      </c>
      <c r="M39" s="67" t="s">
        <v>27</v>
      </c>
      <c r="AE39" s="2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</row>
    <row r="40" spans="1:42" ht="13.5" thickBot="1" x14ac:dyDescent="0.25">
      <c r="AE40" s="2"/>
      <c r="AF40" s="58" t="s">
        <v>28</v>
      </c>
      <c r="AG40" s="59">
        <v>1</v>
      </c>
      <c r="AH40" s="3" t="s">
        <v>22</v>
      </c>
      <c r="AI40" s="3"/>
      <c r="AJ40" s="3"/>
      <c r="AK40" s="3"/>
      <c r="AL40" s="3"/>
      <c r="AM40" s="3"/>
      <c r="AN40" s="3"/>
      <c r="AO40" s="3"/>
      <c r="AP40" s="3"/>
    </row>
    <row r="41" spans="1:42" ht="13.5" thickBot="1" x14ac:dyDescent="0.25">
      <c r="AE41" s="2"/>
      <c r="AF41" s="58" t="s">
        <v>29</v>
      </c>
      <c r="AG41" s="68">
        <v>0.01</v>
      </c>
      <c r="AH41" s="3"/>
      <c r="AI41" s="3"/>
      <c r="AJ41" s="3"/>
      <c r="AK41" s="3"/>
      <c r="AL41" s="3"/>
      <c r="AM41" s="3"/>
      <c r="AN41" s="3"/>
      <c r="AO41" s="3"/>
      <c r="AP41" s="3"/>
    </row>
    <row r="42" spans="1:42" x14ac:dyDescent="0.2">
      <c r="AE42" s="2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</row>
    <row r="43" spans="1:42" x14ac:dyDescent="0.2">
      <c r="K43" s="69" t="s">
        <v>30</v>
      </c>
      <c r="L43" s="70">
        <v>0.1</v>
      </c>
      <c r="M43" s="69"/>
      <c r="AE43" s="2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</row>
    <row r="44" spans="1:42" x14ac:dyDescent="0.2">
      <c r="K44" s="71" t="s">
        <v>31</v>
      </c>
      <c r="L44" s="72">
        <f>L37*(1+$L$43)</f>
        <v>327.87866718749996</v>
      </c>
      <c r="M44" s="72">
        <f>M37*(1+$L$43)</f>
        <v>31.690312499999994</v>
      </c>
    </row>
    <row r="45" spans="1:42" x14ac:dyDescent="0.2">
      <c r="K45" s="71" t="s">
        <v>32</v>
      </c>
      <c r="L45" s="72">
        <f>L37*(1-$L$43)</f>
        <v>268.26436406249996</v>
      </c>
      <c r="M45" s="72">
        <f>M37*(1-$L$43)</f>
        <v>25.928437499999994</v>
      </c>
    </row>
    <row r="47" spans="1:42" x14ac:dyDescent="0.2">
      <c r="A47" s="48" t="s">
        <v>33</v>
      </c>
      <c r="B47" s="21" t="s">
        <v>34</v>
      </c>
    </row>
    <row r="48" spans="1:42" x14ac:dyDescent="0.2">
      <c r="A48" s="48" t="s">
        <v>35</v>
      </c>
      <c r="B48" s="74">
        <v>40582</v>
      </c>
    </row>
  </sheetData>
  <conditionalFormatting sqref="L3:L34">
    <cfRule type="cellIs" dxfId="47" priority="47" stopIfTrue="1" operator="lessThan">
      <formula>$L$45</formula>
    </cfRule>
    <cfRule type="cellIs" dxfId="46" priority="48" stopIfTrue="1" operator="greaterThan">
      <formula>$L$44</formula>
    </cfRule>
  </conditionalFormatting>
  <conditionalFormatting sqref="M3:M34">
    <cfRule type="cellIs" dxfId="45" priority="45" stopIfTrue="1" operator="lessThan">
      <formula>$M$45</formula>
    </cfRule>
    <cfRule type="cellIs" dxfId="44" priority="46" stopIfTrue="1" operator="greaterThan">
      <formula>$M$44</formula>
    </cfRule>
  </conditionalFormatting>
  <conditionalFormatting sqref="O3:O34">
    <cfRule type="cellIs" dxfId="43" priority="44" stopIfTrue="1" operator="lessThan">
      <formula>0</formula>
    </cfRule>
  </conditionalFormatting>
  <conditionalFormatting sqref="O3:O33">
    <cfRule type="cellIs" dxfId="42" priority="43" stopIfTrue="1" operator="lessThan">
      <formula>0</formula>
    </cfRule>
  </conditionalFormatting>
  <conditionalFormatting sqref="O3">
    <cfRule type="cellIs" dxfId="41" priority="42" stopIfTrue="1" operator="notEqual">
      <formula>$P$3</formula>
    </cfRule>
  </conditionalFormatting>
  <conditionalFormatting sqref="O4">
    <cfRule type="cellIs" dxfId="40" priority="41" stopIfTrue="1" operator="notEqual">
      <formula>P$4</formula>
    </cfRule>
  </conditionalFormatting>
  <conditionalFormatting sqref="O5">
    <cfRule type="cellIs" dxfId="39" priority="40" stopIfTrue="1" operator="notEqual">
      <formula>$P$5</formula>
    </cfRule>
  </conditionalFormatting>
  <conditionalFormatting sqref="O6">
    <cfRule type="cellIs" dxfId="38" priority="39" stopIfTrue="1" operator="notEqual">
      <formula>$P$6</formula>
    </cfRule>
  </conditionalFormatting>
  <conditionalFormatting sqref="O7">
    <cfRule type="cellIs" dxfId="37" priority="38" stopIfTrue="1" operator="notEqual">
      <formula>$P$7</formula>
    </cfRule>
  </conditionalFormatting>
  <conditionalFormatting sqref="O8">
    <cfRule type="cellIs" dxfId="36" priority="37" stopIfTrue="1" operator="notEqual">
      <formula>$P$8</formula>
    </cfRule>
  </conditionalFormatting>
  <conditionalFormatting sqref="O9">
    <cfRule type="cellIs" dxfId="35" priority="36" stopIfTrue="1" operator="notEqual">
      <formula>$P$9</formula>
    </cfRule>
  </conditionalFormatting>
  <conditionalFormatting sqref="O10">
    <cfRule type="cellIs" dxfId="34" priority="34" stopIfTrue="1" operator="notEqual">
      <formula>$P$10</formula>
    </cfRule>
    <cfRule type="cellIs" dxfId="33" priority="35" stopIfTrue="1" operator="greaterThan">
      <formula>$P$10</formula>
    </cfRule>
  </conditionalFormatting>
  <conditionalFormatting sqref="O11">
    <cfRule type="cellIs" dxfId="32" priority="32" stopIfTrue="1" operator="notEqual">
      <formula>$P$11</formula>
    </cfRule>
    <cfRule type="cellIs" dxfId="31" priority="33" stopIfTrue="1" operator="greaterThan">
      <formula>$P$11</formula>
    </cfRule>
  </conditionalFormatting>
  <conditionalFormatting sqref="O12">
    <cfRule type="cellIs" dxfId="30" priority="31" stopIfTrue="1" operator="notEqual">
      <formula>$P$12</formula>
    </cfRule>
  </conditionalFormatting>
  <conditionalFormatting sqref="O14">
    <cfRule type="cellIs" dxfId="29" priority="30" stopIfTrue="1" operator="notEqual">
      <formula>$P$14</formula>
    </cfRule>
  </conditionalFormatting>
  <conditionalFormatting sqref="O15">
    <cfRule type="cellIs" dxfId="28" priority="29" stopIfTrue="1" operator="notEqual">
      <formula>$P$15</formula>
    </cfRule>
  </conditionalFormatting>
  <conditionalFormatting sqref="O16">
    <cfRule type="cellIs" dxfId="27" priority="28" stopIfTrue="1" operator="notEqual">
      <formula>$P$16</formula>
    </cfRule>
  </conditionalFormatting>
  <conditionalFormatting sqref="O17">
    <cfRule type="cellIs" dxfId="26" priority="27" stopIfTrue="1" operator="notEqual">
      <formula>$P$17</formula>
    </cfRule>
  </conditionalFormatting>
  <conditionalFormatting sqref="O18">
    <cfRule type="cellIs" dxfId="25" priority="26" stopIfTrue="1" operator="notEqual">
      <formula>$P$18</formula>
    </cfRule>
  </conditionalFormatting>
  <conditionalFormatting sqref="O19">
    <cfRule type="cellIs" dxfId="24" priority="24" stopIfTrue="1" operator="notEqual">
      <formula>$P$19</formula>
    </cfRule>
    <cfRule type="cellIs" dxfId="23" priority="25" stopIfTrue="1" operator="greaterThan">
      <formula>$P$19</formula>
    </cfRule>
  </conditionalFormatting>
  <conditionalFormatting sqref="O20">
    <cfRule type="cellIs" dxfId="22" priority="22" stopIfTrue="1" operator="notEqual">
      <formula>$P$20</formula>
    </cfRule>
    <cfRule type="cellIs" dxfId="21" priority="23" stopIfTrue="1" operator="greaterThan">
      <formula>$P$20</formula>
    </cfRule>
  </conditionalFormatting>
  <conditionalFormatting sqref="O21">
    <cfRule type="cellIs" dxfId="20" priority="21" stopIfTrue="1" operator="notEqual">
      <formula>$P$21</formula>
    </cfRule>
  </conditionalFormatting>
  <conditionalFormatting sqref="O22">
    <cfRule type="cellIs" dxfId="19" priority="20" stopIfTrue="1" operator="notEqual">
      <formula>$P$22</formula>
    </cfRule>
  </conditionalFormatting>
  <conditionalFormatting sqref="O23">
    <cfRule type="cellIs" dxfId="18" priority="19" stopIfTrue="1" operator="notEqual">
      <formula>$P$23</formula>
    </cfRule>
  </conditionalFormatting>
  <conditionalFormatting sqref="O24">
    <cfRule type="cellIs" dxfId="17" priority="17" stopIfTrue="1" operator="notEqual">
      <formula>$P$24</formula>
    </cfRule>
    <cfRule type="cellIs" dxfId="16" priority="18" stopIfTrue="1" operator="greaterThan">
      <formula>$P$24</formula>
    </cfRule>
  </conditionalFormatting>
  <conditionalFormatting sqref="O25">
    <cfRule type="cellIs" dxfId="15" priority="15" stopIfTrue="1" operator="notEqual">
      <formula>$P$25</formula>
    </cfRule>
    <cfRule type="cellIs" dxfId="14" priority="16" stopIfTrue="1" operator="greaterThan">
      <formula>$P$25</formula>
    </cfRule>
  </conditionalFormatting>
  <conditionalFormatting sqref="O26">
    <cfRule type="cellIs" dxfId="13" priority="14" stopIfTrue="1" operator="notEqual">
      <formula>$P$26</formula>
    </cfRule>
  </conditionalFormatting>
  <conditionalFormatting sqref="O27">
    <cfRule type="cellIs" dxfId="12" priority="13" stopIfTrue="1" operator="notEqual">
      <formula>$P$27</formula>
    </cfRule>
  </conditionalFormatting>
  <conditionalFormatting sqref="O28">
    <cfRule type="cellIs" dxfId="11" priority="12" stopIfTrue="1" operator="notEqual">
      <formula>$P$28</formula>
    </cfRule>
  </conditionalFormatting>
  <conditionalFormatting sqref="O29">
    <cfRule type="cellIs" dxfId="10" priority="11" stopIfTrue="1" operator="notEqual">
      <formula>$P$29</formula>
    </cfRule>
  </conditionalFormatting>
  <conditionalFormatting sqref="O30">
    <cfRule type="cellIs" dxfId="9" priority="10" stopIfTrue="1" operator="notEqual">
      <formula>$P$30</formula>
    </cfRule>
  </conditionalFormatting>
  <conditionalFormatting sqref="O31">
    <cfRule type="cellIs" dxfId="8" priority="8" stopIfTrue="1" operator="notEqual">
      <formula>$P$31</formula>
    </cfRule>
    <cfRule type="cellIs" dxfId="7" priority="9" stopIfTrue="1" operator="greaterThan">
      <formula>$P$31</formula>
    </cfRule>
  </conditionalFormatting>
  <conditionalFormatting sqref="O32">
    <cfRule type="cellIs" dxfId="6" priority="6" stopIfTrue="1" operator="notEqual">
      <formula>$P$32</formula>
    </cfRule>
    <cfRule type="cellIs" dxfId="5" priority="7" stopIfTrue="1" operator="greaterThan">
      <formula>$P$32</formula>
    </cfRule>
  </conditionalFormatting>
  <conditionalFormatting sqref="O33">
    <cfRule type="cellIs" dxfId="4" priority="5" stopIfTrue="1" operator="notEqual">
      <formula>$P$33</formula>
    </cfRule>
  </conditionalFormatting>
  <conditionalFormatting sqref="O13">
    <cfRule type="cellIs" dxfId="3" priority="4" stopIfTrue="1" operator="notEqual">
      <formula>$P$13</formula>
    </cfRule>
  </conditionalFormatting>
  <conditionalFormatting sqref="AG3:AG34">
    <cfRule type="cellIs" dxfId="2" priority="3" stopIfTrue="1" operator="notEqual">
      <formula>E3</formula>
    </cfRule>
  </conditionalFormatting>
  <conditionalFormatting sqref="AH3:AH34">
    <cfRule type="cellIs" dxfId="1" priority="2" stopIfTrue="1" operator="notBetween">
      <formula>AI3+$AG$40</formula>
      <formula>AI3-$AG$40</formula>
    </cfRule>
  </conditionalFormatting>
  <conditionalFormatting sqref="AL3:AL33">
    <cfRule type="cellIs" dxfId="0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 Muñoz</dc:creator>
  <cp:lastModifiedBy>Hodin Escalante</cp:lastModifiedBy>
  <dcterms:created xsi:type="dcterms:W3CDTF">2012-11-02T02:27:28Z</dcterms:created>
  <dcterms:modified xsi:type="dcterms:W3CDTF">2013-08-06T04:45:20Z</dcterms:modified>
</cp:coreProperties>
</file>