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285" yWindow="345" windowWidth="13590" windowHeight="7065" tabRatio="782"/>
  </bookViews>
  <sheets>
    <sheet name="LEE" sheetId="6932" r:id="rId1"/>
  </sheets>
  <calcPr calcId="145621"/>
</workbook>
</file>

<file path=xl/calcChain.xml><?xml version="1.0" encoding="utf-8"?>
<calcChain xmlns="http://schemas.openxmlformats.org/spreadsheetml/2006/main">
  <c r="S4" i="6932" l="1"/>
  <c r="R4" i="6932" s="1"/>
  <c r="T4" i="6932" s="1"/>
  <c r="S5" i="6932"/>
  <c r="S6" i="6932"/>
  <c r="R6" i="6932" s="1"/>
  <c r="T6" i="6932" s="1"/>
  <c r="S7" i="6932"/>
  <c r="Z7" i="6932" s="1"/>
  <c r="S8" i="6932"/>
  <c r="S9" i="6932"/>
  <c r="S10" i="6932"/>
  <c r="R10" i="6932" s="1"/>
  <c r="S11" i="6932"/>
  <c r="Z11" i="6932" s="1"/>
  <c r="S12" i="6932"/>
  <c r="S13" i="6932"/>
  <c r="S14" i="6932"/>
  <c r="S15" i="6932"/>
  <c r="Z15" i="6932" s="1"/>
  <c r="S16" i="6932"/>
  <c r="R16" i="6932" s="1"/>
  <c r="T16" i="6932" s="1"/>
  <c r="S17" i="6932"/>
  <c r="S18" i="6932"/>
  <c r="R18" i="6932" s="1"/>
  <c r="T18" i="6932" s="1"/>
  <c r="S19" i="6932"/>
  <c r="S20" i="6932"/>
  <c r="S21" i="6932"/>
  <c r="S22" i="6932"/>
  <c r="R22" i="6932" s="1"/>
  <c r="T22" i="6932" s="1"/>
  <c r="AA22" i="6932" s="1"/>
  <c r="S23" i="6932"/>
  <c r="S24" i="6932"/>
  <c r="R24" i="6932" s="1"/>
  <c r="T24" i="6932" s="1"/>
  <c r="S25" i="6932"/>
  <c r="S26" i="6932"/>
  <c r="R26" i="6932" s="1"/>
  <c r="T26" i="6932" s="1"/>
  <c r="AA26" i="6932" s="1"/>
  <c r="S27" i="6932"/>
  <c r="S28" i="6932"/>
  <c r="S29" i="6932"/>
  <c r="S30" i="6932"/>
  <c r="R30" i="6932" s="1"/>
  <c r="T30" i="6932" s="1"/>
  <c r="S31" i="6932"/>
  <c r="R31" i="6932" s="1"/>
  <c r="T31" i="6932" s="1"/>
  <c r="S32" i="6932"/>
  <c r="R32" i="6932" s="1"/>
  <c r="T32" i="6932" s="1"/>
  <c r="AA32" i="6932" s="1"/>
  <c r="S33" i="6932"/>
  <c r="R14" i="6932"/>
  <c r="T14" i="6932" s="1"/>
  <c r="AA14" i="6932" s="1"/>
  <c r="AG37" i="6932"/>
  <c r="AG36" i="6932"/>
  <c r="AE34" i="6932"/>
  <c r="AI34" i="6932"/>
  <c r="AJ34" i="6932" s="1"/>
  <c r="AL33" i="6932"/>
  <c r="AE33" i="6932"/>
  <c r="AI33" i="6932"/>
  <c r="AJ33" i="6932" s="1"/>
  <c r="AL32" i="6932"/>
  <c r="AE32" i="6932"/>
  <c r="AI32" i="6932"/>
  <c r="AJ32" i="6932" s="1"/>
  <c r="AL31" i="6932"/>
  <c r="AE31" i="6932"/>
  <c r="AI31" i="6932" s="1"/>
  <c r="AJ31" i="6932" s="1"/>
  <c r="AL30" i="6932"/>
  <c r="AE30" i="6932"/>
  <c r="AI30" i="6932" s="1"/>
  <c r="AL29" i="6932"/>
  <c r="AE29" i="6932"/>
  <c r="AI29" i="6932" s="1"/>
  <c r="AL28" i="6932"/>
  <c r="AE28" i="6932"/>
  <c r="AI28" i="6932"/>
  <c r="AL27" i="6932"/>
  <c r="AE27" i="6932"/>
  <c r="AI27" i="6932" s="1"/>
  <c r="AJ27" i="6932" s="1"/>
  <c r="AL26" i="6932"/>
  <c r="AE26" i="6932"/>
  <c r="AI26" i="6932" s="1"/>
  <c r="AL25" i="6932"/>
  <c r="AE25" i="6932"/>
  <c r="AI25" i="6932"/>
  <c r="AJ25" i="6932" s="1"/>
  <c r="AL24" i="6932"/>
  <c r="AE24" i="6932"/>
  <c r="AI24" i="6932"/>
  <c r="AJ24" i="6932" s="1"/>
  <c r="AL23" i="6932"/>
  <c r="AE23" i="6932"/>
  <c r="AI23" i="6932" s="1"/>
  <c r="AJ23" i="6932" s="1"/>
  <c r="AL22" i="6932"/>
  <c r="AE22" i="6932"/>
  <c r="AI22" i="6932"/>
  <c r="AL21" i="6932"/>
  <c r="AE21" i="6932"/>
  <c r="AI21" i="6932"/>
  <c r="AJ21" i="6932" s="1"/>
  <c r="AL20" i="6932"/>
  <c r="AE20" i="6932"/>
  <c r="AI20" i="6932"/>
  <c r="AJ20" i="6932" s="1"/>
  <c r="AL19" i="6932"/>
  <c r="AE19" i="6932"/>
  <c r="AI19" i="6932" s="1"/>
  <c r="AJ19" i="6932" s="1"/>
  <c r="AL18" i="6932"/>
  <c r="AE18" i="6932"/>
  <c r="AI18" i="6932"/>
  <c r="AL17" i="6932"/>
  <c r="AE17" i="6932"/>
  <c r="AI17" i="6932"/>
  <c r="AJ17" i="6932" s="1"/>
  <c r="AL16" i="6932"/>
  <c r="AE16" i="6932"/>
  <c r="AI16" i="6932" s="1"/>
  <c r="AL15" i="6932"/>
  <c r="AE15" i="6932"/>
  <c r="AI15" i="6932" s="1"/>
  <c r="AJ15" i="6932" s="1"/>
  <c r="AL14" i="6932"/>
  <c r="AE14" i="6932"/>
  <c r="AI14" i="6932" s="1"/>
  <c r="AL13" i="6932"/>
  <c r="AE13" i="6932"/>
  <c r="AI13" i="6932"/>
  <c r="AJ13" i="6932" s="1"/>
  <c r="AL12" i="6932"/>
  <c r="AE12" i="6932"/>
  <c r="AI12" i="6932"/>
  <c r="AJ12" i="6932" s="1"/>
  <c r="AL11" i="6932"/>
  <c r="AE11" i="6932"/>
  <c r="AI11" i="6932" s="1"/>
  <c r="AJ11" i="6932" s="1"/>
  <c r="AL10" i="6932"/>
  <c r="AE10" i="6932"/>
  <c r="AI10" i="6932"/>
  <c r="AL9" i="6932"/>
  <c r="AE9" i="6932"/>
  <c r="AI9" i="6932"/>
  <c r="AJ9" i="6932" s="1"/>
  <c r="AL8" i="6932"/>
  <c r="AE8" i="6932"/>
  <c r="AI8" i="6932"/>
  <c r="AJ8" i="6932" s="1"/>
  <c r="AL7" i="6932"/>
  <c r="AE7" i="6932"/>
  <c r="AI7" i="6932" s="1"/>
  <c r="AJ7" i="6932" s="1"/>
  <c r="AL6" i="6932"/>
  <c r="AE6" i="6932"/>
  <c r="AI6" i="6932"/>
  <c r="AJ6" i="6932" s="1"/>
  <c r="AL5" i="6932"/>
  <c r="AE5" i="6932"/>
  <c r="AI5" i="6932"/>
  <c r="AL4" i="6932"/>
  <c r="AE4" i="6932"/>
  <c r="AI4" i="6932" s="1"/>
  <c r="AJ4" i="6932" s="1"/>
  <c r="AL3" i="6932"/>
  <c r="AE3" i="6932"/>
  <c r="AI3" i="6932" s="1"/>
  <c r="AJ3" i="6932" s="1"/>
  <c r="M38" i="6932"/>
  <c r="L38" i="6932"/>
  <c r="M37" i="6932"/>
  <c r="M45" i="6932"/>
  <c r="L37" i="6932"/>
  <c r="O36" i="6932"/>
  <c r="O37" i="6932"/>
  <c r="M36" i="6932"/>
  <c r="L36" i="6932"/>
  <c r="E36" i="6932"/>
  <c r="V33" i="6932"/>
  <c r="Z33" i="6932" s="1"/>
  <c r="P33" i="6932"/>
  <c r="W32" i="6932"/>
  <c r="V32" i="6932"/>
  <c r="P32" i="6932"/>
  <c r="V31" i="6932"/>
  <c r="W31" i="6932" s="1"/>
  <c r="P31" i="6932"/>
  <c r="V30" i="6932"/>
  <c r="W30" i="6932"/>
  <c r="P30" i="6932"/>
  <c r="V29" i="6932"/>
  <c r="Z29" i="6932" s="1"/>
  <c r="P29" i="6932"/>
  <c r="V28" i="6932"/>
  <c r="W28" i="6932" s="1"/>
  <c r="P28" i="6932"/>
  <c r="V27" i="6932"/>
  <c r="P27" i="6932"/>
  <c r="V26" i="6932"/>
  <c r="W26" i="6932" s="1"/>
  <c r="P26" i="6932"/>
  <c r="V25" i="6932"/>
  <c r="P25" i="6932"/>
  <c r="V24" i="6932"/>
  <c r="W24" i="6932"/>
  <c r="P24" i="6932"/>
  <c r="V23" i="6932"/>
  <c r="W23" i="6932" s="1"/>
  <c r="P23" i="6932"/>
  <c r="V22" i="6932"/>
  <c r="W22" i="6932" s="1"/>
  <c r="Z22" i="6932"/>
  <c r="P22" i="6932"/>
  <c r="V21" i="6932"/>
  <c r="P21" i="6932"/>
  <c r="V20" i="6932"/>
  <c r="W20" i="6932" s="1"/>
  <c r="P20" i="6932"/>
  <c r="V19" i="6932"/>
  <c r="W19" i="6932" s="1"/>
  <c r="P19" i="6932"/>
  <c r="V18" i="6932"/>
  <c r="W18" i="6932" s="1"/>
  <c r="P18" i="6932"/>
  <c r="V17" i="6932"/>
  <c r="P17" i="6932"/>
  <c r="V16" i="6932"/>
  <c r="W16" i="6932" s="1"/>
  <c r="P16" i="6932"/>
  <c r="V15" i="6932"/>
  <c r="W15" i="6932" s="1"/>
  <c r="P15" i="6932"/>
  <c r="V14" i="6932"/>
  <c r="W14" i="6932" s="1"/>
  <c r="P14" i="6932"/>
  <c r="V13" i="6932"/>
  <c r="W13" i="6932" s="1"/>
  <c r="P13" i="6932"/>
  <c r="V12" i="6932"/>
  <c r="W12" i="6932" s="1"/>
  <c r="P12" i="6932"/>
  <c r="V11" i="6932"/>
  <c r="P11" i="6932"/>
  <c r="V10" i="6932"/>
  <c r="W10" i="6932" s="1"/>
  <c r="P10" i="6932"/>
  <c r="V9" i="6932"/>
  <c r="P9" i="6932"/>
  <c r="V8" i="6932"/>
  <c r="W8" i="6932" s="1"/>
  <c r="P8" i="6932"/>
  <c r="V7" i="6932"/>
  <c r="P7" i="6932"/>
  <c r="V6" i="6932"/>
  <c r="W6" i="6932" s="1"/>
  <c r="AA6" i="6932" s="1"/>
  <c r="P6" i="6932"/>
  <c r="V5" i="6932"/>
  <c r="Z5" i="6932" s="1"/>
  <c r="P5" i="6932"/>
  <c r="V4" i="6932"/>
  <c r="W4" i="6932" s="1"/>
  <c r="AA4" i="6932" s="1"/>
  <c r="P4" i="6932"/>
  <c r="V3" i="6932"/>
  <c r="W3" i="6932" s="1"/>
  <c r="S3" i="6932"/>
  <c r="P3" i="6932"/>
  <c r="R3" i="6932"/>
  <c r="R5" i="6932"/>
  <c r="T5" i="6932" s="1"/>
  <c r="W5" i="6932"/>
  <c r="W7" i="6932"/>
  <c r="R9" i="6932"/>
  <c r="T9" i="6932" s="1"/>
  <c r="W11" i="6932"/>
  <c r="R13" i="6932"/>
  <c r="T13" i="6932" s="1"/>
  <c r="R17" i="6932"/>
  <c r="T17" i="6932" s="1"/>
  <c r="W17" i="6932"/>
  <c r="R21" i="6932"/>
  <c r="T21" i="6932" s="1"/>
  <c r="R25" i="6932"/>
  <c r="T25" i="6932" s="1"/>
  <c r="W25" i="6932"/>
  <c r="W27" i="6932"/>
  <c r="R29" i="6932"/>
  <c r="T29" i="6932" s="1"/>
  <c r="W29" i="6932"/>
  <c r="R33" i="6932"/>
  <c r="T33" i="6932" s="1"/>
  <c r="W33" i="6932"/>
  <c r="M44" i="6932"/>
  <c r="Y5" i="6932"/>
  <c r="AM10" i="6932"/>
  <c r="AN10" i="6932" s="1"/>
  <c r="AO10" i="6932" s="1"/>
  <c r="AM33" i="6932"/>
  <c r="AN33" i="6932"/>
  <c r="AO33" i="6932" s="1"/>
  <c r="AM32" i="6932"/>
  <c r="AN32" i="6932" s="1"/>
  <c r="AO32" i="6932" s="1"/>
  <c r="Z24" i="6932"/>
  <c r="Y30" i="6932"/>
  <c r="Y26" i="6932"/>
  <c r="Y22" i="6932"/>
  <c r="Y16" i="6932"/>
  <c r="Z16" i="6932"/>
  <c r="Z30" i="6932"/>
  <c r="Y33" i="6932" l="1"/>
  <c r="Y17" i="6932"/>
  <c r="AJ22" i="6932"/>
  <c r="AM21" i="6932"/>
  <c r="AN21" i="6932" s="1"/>
  <c r="AO21" i="6932" s="1"/>
  <c r="Z23" i="6932"/>
  <c r="R23" i="6932"/>
  <c r="T23" i="6932" s="1"/>
  <c r="AA23" i="6932" s="1"/>
  <c r="L44" i="6932"/>
  <c r="L45" i="6932"/>
  <c r="AM6" i="6932"/>
  <c r="AN6" i="6932" s="1"/>
  <c r="AO6" i="6932" s="1"/>
  <c r="Z18" i="6932"/>
  <c r="Y6" i="6932"/>
  <c r="AM24" i="6932"/>
  <c r="AN24" i="6932" s="1"/>
  <c r="AO24" i="6932" s="1"/>
  <c r="W9" i="6932"/>
  <c r="AA9" i="6932" s="1"/>
  <c r="Z9" i="6932"/>
  <c r="AA30" i="6932"/>
  <c r="AJ28" i="6932"/>
  <c r="AM27" i="6932"/>
  <c r="AN27" i="6932" s="1"/>
  <c r="AO27" i="6932" s="1"/>
  <c r="AJ16" i="6932"/>
  <c r="AM16" i="6932"/>
  <c r="AN16" i="6932" s="1"/>
  <c r="AO16" i="6932" s="1"/>
  <c r="R27" i="6932"/>
  <c r="T27" i="6932" s="1"/>
  <c r="AA27" i="6932" s="1"/>
  <c r="Z27" i="6932"/>
  <c r="AM3" i="6932"/>
  <c r="AN3" i="6932" s="1"/>
  <c r="AO3" i="6932" s="1"/>
  <c r="V36" i="6932"/>
  <c r="AJ29" i="6932"/>
  <c r="AM28" i="6932"/>
  <c r="AN28" i="6932" s="1"/>
  <c r="AO28" i="6932" s="1"/>
  <c r="Z10" i="6932"/>
  <c r="AM20" i="6932"/>
  <c r="AN20" i="6932" s="1"/>
  <c r="AO20" i="6932" s="1"/>
  <c r="AM11" i="6932"/>
  <c r="AN11" i="6932" s="1"/>
  <c r="AO11" i="6932" s="1"/>
  <c r="Z3" i="6932"/>
  <c r="Z6" i="6932"/>
  <c r="Z26" i="6932"/>
  <c r="Z28" i="6932"/>
  <c r="AA24" i="6932"/>
  <c r="AJ14" i="6932"/>
  <c r="AM13" i="6932"/>
  <c r="AN13" i="6932" s="1"/>
  <c r="AO13" i="6932" s="1"/>
  <c r="AJ30" i="6932"/>
  <c r="AM29" i="6932"/>
  <c r="AN29" i="6932" s="1"/>
  <c r="AO29" i="6932" s="1"/>
  <c r="AM30" i="6932"/>
  <c r="AN30" i="6932" s="1"/>
  <c r="AO30" i="6932" s="1"/>
  <c r="Z21" i="6932"/>
  <c r="W21" i="6932"/>
  <c r="W36" i="6932" s="1"/>
  <c r="AJ10" i="6932"/>
  <c r="AM9" i="6932"/>
  <c r="AN9" i="6932" s="1"/>
  <c r="AO9" i="6932" s="1"/>
  <c r="AJ26" i="6932"/>
  <c r="AM25" i="6932"/>
  <c r="AN25" i="6932" s="1"/>
  <c r="AO25" i="6932" s="1"/>
  <c r="R20" i="6932"/>
  <c r="Z20" i="6932"/>
  <c r="AA16" i="6932"/>
  <c r="R12" i="6932"/>
  <c r="Z12" i="6932"/>
  <c r="Z8" i="6932"/>
  <c r="R8" i="6932"/>
  <c r="T8" i="6932" s="1"/>
  <c r="Y23" i="6932"/>
  <c r="Z32" i="6932"/>
  <c r="Y24" i="6932"/>
  <c r="Y31" i="6932"/>
  <c r="AA29" i="6932"/>
  <c r="Y27" i="6932"/>
  <c r="R28" i="6932"/>
  <c r="T28" i="6932" s="1"/>
  <c r="AA28" i="6932" s="1"/>
  <c r="AA31" i="6932"/>
  <c r="Z19" i="6932"/>
  <c r="Z14" i="6932"/>
  <c r="S36" i="6932"/>
  <c r="Y21" i="6932"/>
  <c r="Y29" i="6932"/>
  <c r="Y4" i="6932"/>
  <c r="Y14" i="6932"/>
  <c r="AM12" i="6932"/>
  <c r="AN12" i="6932" s="1"/>
  <c r="AO12" i="6932" s="1"/>
  <c r="AM26" i="6932"/>
  <c r="AN26" i="6932" s="1"/>
  <c r="AO26" i="6932" s="1"/>
  <c r="AM22" i="6932"/>
  <c r="AN22" i="6932" s="1"/>
  <c r="AO22" i="6932" s="1"/>
  <c r="AM5" i="6932"/>
  <c r="AN5" i="6932" s="1"/>
  <c r="AO5" i="6932" s="1"/>
  <c r="AA8" i="6932"/>
  <c r="AJ5" i="6932"/>
  <c r="AM4" i="6932"/>
  <c r="AN4" i="6932" s="1"/>
  <c r="AJ18" i="6932"/>
  <c r="AM17" i="6932"/>
  <c r="AN17" i="6932" s="1"/>
  <c r="AO17" i="6932" s="1"/>
  <c r="Y13" i="6932"/>
  <c r="Y32" i="6932"/>
  <c r="AM19" i="6932"/>
  <c r="AN19" i="6932" s="1"/>
  <c r="AO19" i="6932" s="1"/>
  <c r="AM8" i="6932"/>
  <c r="AN8" i="6932" s="1"/>
  <c r="AO8" i="6932" s="1"/>
  <c r="AM18" i="6932"/>
  <c r="AN18" i="6932" s="1"/>
  <c r="AO18" i="6932" s="1"/>
  <c r="AM14" i="6932"/>
  <c r="AN14" i="6932" s="1"/>
  <c r="AO14" i="6932" s="1"/>
  <c r="AA33" i="6932"/>
  <c r="R19" i="6932"/>
  <c r="R15" i="6932"/>
  <c r="R11" i="6932"/>
  <c r="T11" i="6932" s="1"/>
  <c r="AA11" i="6932" s="1"/>
  <c r="R7" i="6932"/>
  <c r="R36" i="6932" s="1"/>
  <c r="Y3" i="6932"/>
  <c r="Z4" i="6932"/>
  <c r="Z31" i="6932"/>
  <c r="AA25" i="6932"/>
  <c r="AA5" i="6932"/>
  <c r="AA18" i="6932"/>
  <c r="AM31" i="6932"/>
  <c r="AN31" i="6932" s="1"/>
  <c r="AO31" i="6932" s="1"/>
  <c r="AM23" i="6932"/>
  <c r="AN23" i="6932" s="1"/>
  <c r="AO23" i="6932" s="1"/>
  <c r="AM15" i="6932"/>
  <c r="AN15" i="6932" s="1"/>
  <c r="AO15" i="6932" s="1"/>
  <c r="AM7" i="6932"/>
  <c r="AN7" i="6932" s="1"/>
  <c r="AO7" i="6932" s="1"/>
  <c r="Y9" i="6932"/>
  <c r="AA17" i="6932"/>
  <c r="AA13" i="6932"/>
  <c r="Z25" i="6932"/>
  <c r="Z36" i="6932" s="1"/>
  <c r="Z17" i="6932"/>
  <c r="Z13" i="6932"/>
  <c r="Y18" i="6932"/>
  <c r="Y25" i="6932"/>
  <c r="T3" i="6932"/>
  <c r="AA3" i="6932" s="1"/>
  <c r="Y10" i="6932"/>
  <c r="T10" i="6932"/>
  <c r="AA10" i="6932" s="1"/>
  <c r="Y28" i="6932" l="1"/>
  <c r="AJ36" i="6932"/>
  <c r="T15" i="6932"/>
  <c r="AA15" i="6932" s="1"/>
  <c r="Y15" i="6932"/>
  <c r="Y19" i="6932"/>
  <c r="T19" i="6932"/>
  <c r="AA19" i="6932" s="1"/>
  <c r="T7" i="6932"/>
  <c r="AA7" i="6932" s="1"/>
  <c r="Y7" i="6932"/>
  <c r="Y36" i="6932" s="1"/>
  <c r="T20" i="6932"/>
  <c r="AA20" i="6932" s="1"/>
  <c r="Y20" i="6932"/>
  <c r="AA21" i="6932"/>
  <c r="Y8" i="6932"/>
  <c r="AO4" i="6932"/>
  <c r="AN36" i="6932"/>
  <c r="AN37" i="6932" s="1"/>
  <c r="Y11" i="6932"/>
  <c r="T12" i="6932"/>
  <c r="AA12" i="6932" s="1"/>
  <c r="Y12" i="6932"/>
  <c r="T36" i="6932" l="1"/>
  <c r="AA36" i="6932"/>
</calcChain>
</file>

<file path=xl/sharedStrings.xml><?xml version="1.0" encoding="utf-8"?>
<sst xmlns="http://schemas.openxmlformats.org/spreadsheetml/2006/main" count="70" uniqueCount="60">
  <si>
    <t>Día</t>
  </si>
  <si>
    <t>Hora</t>
  </si>
  <si>
    <t>Año</t>
  </si>
  <si>
    <t>Mes</t>
  </si>
  <si>
    <t>Pulsos Corregidos</t>
  </si>
  <si>
    <t>Pulsos No Corregidos</t>
  </si>
  <si>
    <t>Volumen No Corregido en Condición de Falla</t>
  </si>
  <si>
    <t>Pulsos No Corregidos en Condición de Falla</t>
  </si>
  <si>
    <t>días</t>
  </si>
  <si>
    <t>No. Cliente</t>
  </si>
  <si>
    <t>Volumen Corregido
[ M3 ]</t>
  </si>
  <si>
    <t>Volumen No Corregido
[ M3 ]</t>
  </si>
  <si>
    <t>Presion Promedio Ponderado
[ Psi ]</t>
  </si>
  <si>
    <t>Temperatura Promedio Ponderado
[ °C ]</t>
  </si>
  <si>
    <t>Caudal de Pico
[ m³/hora ]</t>
  </si>
  <si>
    <t>Volumen Diario
[ m3 ]</t>
  </si>
  <si>
    <t>día</t>
  </si>
  <si>
    <t>Poder Calorifico
[ Kcal/m3 ]</t>
  </si>
  <si>
    <t>Poder Calorifico
[ KJoul/m3 ]</t>
  </si>
  <si>
    <t>Poder Calorifico
[ BTU/CFT ]</t>
  </si>
  <si>
    <t>Volumen Consumido
[ m3 ]</t>
  </si>
  <si>
    <t>Volumen Consumido
[ cft3 ]</t>
  </si>
  <si>
    <t>Energía Consumida
[ Gcal ]</t>
  </si>
  <si>
    <t>Energía Consumida
[ GJoul ]</t>
  </si>
  <si>
    <t>Energía Consumida
[ MMBTU ]</t>
  </si>
  <si>
    <t>Máximo</t>
  </si>
  <si>
    <t>m3</t>
  </si>
  <si>
    <t>Promedio</t>
  </si>
  <si>
    <t>cft</t>
  </si>
  <si>
    <t>Kcal/m3</t>
  </si>
  <si>
    <t xml:space="preserve">KJoul/m3 </t>
  </si>
  <si>
    <t>BTU/CFT</t>
  </si>
  <si>
    <t>total</t>
  </si>
  <si>
    <t>Mínimo</t>
  </si>
  <si>
    <t>cft3</t>
  </si>
  <si>
    <t>Gcal</t>
  </si>
  <si>
    <t>GJoul</t>
  </si>
  <si>
    <t xml:space="preserve">MMBTU </t>
  </si>
  <si>
    <t>Psi</t>
  </si>
  <si>
    <t xml:space="preserve"> °C</t>
  </si>
  <si>
    <t>Tolerancia</t>
  </si>
  <si>
    <t>max</t>
  </si>
  <si>
    <t>min</t>
  </si>
  <si>
    <t>Modificado:</t>
  </si>
  <si>
    <t>Emilio Pijoán</t>
  </si>
  <si>
    <t>Fecha:</t>
  </si>
  <si>
    <t>Bullhorns</t>
  </si>
  <si>
    <t>Clave</t>
  </si>
  <si>
    <t>Volumen Acumulado
 BullHorn</t>
  </si>
  <si>
    <t>Volumen Acumulado
 Micro Corrector</t>
  </si>
  <si>
    <t>Diferencia sincronización</t>
  </si>
  <si>
    <t>Volumen diario Bullhorn</t>
  </si>
  <si>
    <t>Volumen diario Micro</t>
  </si>
  <si>
    <t>Diferencia Medición</t>
  </si>
  <si>
    <t>% Error diario</t>
  </si>
  <si>
    <t>Días transmitidos</t>
  </si>
  <si>
    <t>Días NO transmitidos</t>
  </si>
  <si>
    <t>error mensual</t>
  </si>
  <si>
    <t>Tolerancia sinconización</t>
  </si>
  <si>
    <t>Tolerancia Volumen diario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</si>
</sst>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64" formatCode="&quot;€&quot;#,##0.00;\-&quot;€&quot;#,##0.00"/>
    <numFmt numFmtId="165" formatCode="_(* #,##0.00_);_(* \(#,##0.00\);_(* &quot;-&quot;??_);_(@_)"/>
    <numFmt numFmtId="167" formatCode="#,##0.000"/>
    <numFmt numFmtId="171" formatCode="_(* #,##0_);_(* \(#,##0\);_(* &quot;-&quot;??_);_(@_)"/>
    <numFmt numFmtId="172" formatCode="_-* #,##0_-;\-* #,##0_-;_-* &quot;-&quot;??_-;_-@_-"/>
  </numFmts>
  <fonts count="13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theme="0"/>
      <name val="Arial"/>
      <family val="2"/>
    </font>
    <font>
      <sz val="10"/>
      <color theme="1"/>
      <name val="Arial"/>
      <family val="2"/>
    </font>
    <font>
      <sz val="10"/>
      <color theme="6" tint="0.59999389629810485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0"/>
      </left>
      <right style="thin">
        <color indexed="0"/>
      </right>
      <top style="medium">
        <color indexed="0"/>
      </top>
      <bottom/>
      <diagonal/>
    </border>
    <border>
      <left style="thin">
        <color indexed="0"/>
      </left>
      <right/>
      <top style="medium">
        <color indexed="0"/>
      </top>
      <bottom/>
      <diagonal/>
    </border>
    <border>
      <left style="thin">
        <color indexed="0"/>
      </left>
      <right style="medium">
        <color indexed="0"/>
      </right>
      <top style="medium">
        <color indexed="0"/>
      </top>
      <bottom/>
      <diagonal/>
    </border>
    <border>
      <left/>
      <right style="medium">
        <color indexed="0"/>
      </right>
      <top style="medium">
        <color indexed="0"/>
      </top>
      <bottom style="medium">
        <color indexed="0"/>
      </bottom>
      <diagonal/>
    </border>
    <border>
      <left style="medium">
        <color indexed="0"/>
      </left>
      <right style="thin">
        <color indexed="0"/>
      </right>
      <top style="medium">
        <color indexed="0"/>
      </top>
      <bottom style="medium">
        <color indexed="0"/>
      </bottom>
      <diagonal/>
    </border>
    <border>
      <left style="thin">
        <color indexed="0"/>
      </left>
      <right style="medium">
        <color indexed="0"/>
      </right>
      <top style="medium">
        <color indexed="0"/>
      </top>
      <bottom style="medium">
        <color indexed="0"/>
      </bottom>
      <diagonal/>
    </border>
    <border>
      <left/>
      <right style="medium">
        <color indexed="0"/>
      </right>
      <top style="medium">
        <color indexed="0"/>
      </top>
      <bottom/>
      <diagonal/>
    </border>
    <border>
      <left/>
      <right style="medium">
        <color indexed="0"/>
      </right>
      <top style="medium">
        <color indexed="0"/>
      </top>
      <bottom style="thin">
        <color indexed="0"/>
      </bottom>
      <diagonal/>
    </border>
    <border>
      <left style="medium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medium">
        <color indexed="0"/>
      </right>
      <top/>
      <bottom style="thin">
        <color indexed="0"/>
      </bottom>
      <diagonal/>
    </border>
    <border>
      <left/>
      <right style="medium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medium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medium">
        <color indexed="0"/>
      </right>
      <top style="thin">
        <color indexed="0"/>
      </top>
      <bottom style="medium">
        <color indexed="0"/>
      </bottom>
      <diagonal/>
    </border>
    <border>
      <left/>
      <right style="medium">
        <color indexed="0"/>
      </right>
      <top style="thin">
        <color indexed="0"/>
      </top>
      <bottom style="medium">
        <color indexed="0"/>
      </bottom>
      <diagonal/>
    </border>
    <border>
      <left style="medium">
        <color indexed="0"/>
      </left>
      <right/>
      <top/>
      <bottom style="medium">
        <color indexed="0"/>
      </bottom>
      <diagonal/>
    </border>
    <border>
      <left style="thin">
        <color indexed="0"/>
      </left>
      <right/>
      <top/>
      <bottom style="medium">
        <color indexed="0"/>
      </bottom>
      <diagonal/>
    </border>
    <border>
      <left style="medium">
        <color indexed="0"/>
      </left>
      <right style="medium">
        <color indexed="0"/>
      </right>
      <top style="thin">
        <color indexed="0"/>
      </top>
      <bottom style="medium">
        <color indexed="0"/>
      </bottom>
      <diagonal/>
    </border>
    <border>
      <left style="medium">
        <color indexed="0"/>
      </left>
      <right style="medium">
        <color indexed="0"/>
      </right>
      <top style="medium">
        <color indexed="0"/>
      </top>
      <bottom style="medium">
        <color indexed="0"/>
      </bottom>
      <diagonal/>
    </border>
  </borders>
  <cellStyleXfs count="6">
    <xf numFmtId="0" fontId="0" fillId="0" borderId="0"/>
    <xf numFmtId="165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7" fillId="0" borderId="0" applyBorder="0"/>
    <xf numFmtId="9" fontId="7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133">
    <xf numFmtId="0" fontId="0" fillId="0" borderId="0" xfId="0"/>
    <xf numFmtId="0" fontId="0" fillId="4" borderId="0" xfId="0" applyFill="1"/>
    <xf numFmtId="0" fontId="2" fillId="4" borderId="8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2" fillId="5" borderId="11" xfId="0" applyFont="1" applyFill="1" applyBorder="1" applyAlignment="1">
      <alignment horizontal="center" vertical="center" wrapText="1"/>
    </xf>
    <xf numFmtId="0" fontId="3" fillId="4" borderId="0" xfId="0" applyFont="1" applyFill="1" applyAlignment="1">
      <alignment horizontal="right"/>
    </xf>
    <xf numFmtId="167" fontId="2" fillId="0" borderId="12" xfId="0" applyNumberFormat="1" applyFont="1" applyFill="1" applyBorder="1" applyAlignment="1">
      <alignment horizontal="center" vertical="center" wrapText="1"/>
    </xf>
    <xf numFmtId="167" fontId="2" fillId="0" borderId="13" xfId="0" applyNumberFormat="1" applyFont="1" applyFill="1" applyBorder="1" applyAlignment="1">
      <alignment horizontal="center" vertical="center" wrapText="1"/>
    </xf>
    <xf numFmtId="167" fontId="2" fillId="6" borderId="14" xfId="0" applyNumberFormat="1" applyFont="1" applyFill="1" applyBorder="1" applyAlignment="1">
      <alignment horizontal="center" vertical="center" wrapText="1"/>
    </xf>
    <xf numFmtId="167" fontId="2" fillId="4" borderId="15" xfId="0" applyNumberFormat="1" applyFont="1" applyFill="1" applyBorder="1" applyAlignment="1">
      <alignment horizontal="center" vertical="center" wrapText="1"/>
    </xf>
    <xf numFmtId="167" fontId="2" fillId="0" borderId="8" xfId="0" applyNumberFormat="1" applyFont="1" applyFill="1" applyBorder="1" applyAlignment="1">
      <alignment horizontal="center" vertical="center" wrapText="1"/>
    </xf>
    <xf numFmtId="167" fontId="2" fillId="0" borderId="16" xfId="0" applyNumberFormat="1" applyFont="1" applyFill="1" applyBorder="1" applyAlignment="1">
      <alignment horizontal="center" vertical="center" wrapText="1"/>
    </xf>
    <xf numFmtId="167" fontId="2" fillId="6" borderId="11" xfId="0" applyNumberFormat="1" applyFont="1" applyFill="1" applyBorder="1" applyAlignment="1">
      <alignment horizontal="center" vertical="center" wrapText="1"/>
    </xf>
    <xf numFmtId="0" fontId="0" fillId="4" borderId="17" xfId="0" applyFill="1" applyBorder="1" applyAlignment="1">
      <alignment horizontal="center"/>
    </xf>
    <xf numFmtId="20" fontId="0" fillId="4" borderId="18" xfId="0" applyNumberFormat="1" applyFill="1" applyBorder="1" applyAlignment="1">
      <alignment horizontal="center"/>
    </xf>
    <xf numFmtId="0" fontId="0" fillId="4" borderId="18" xfId="0" applyFill="1" applyBorder="1" applyAlignment="1">
      <alignment horizontal="center"/>
    </xf>
    <xf numFmtId="165" fontId="3" fillId="4" borderId="18" xfId="1" applyNumberFormat="1" applyFont="1" applyFill="1" applyBorder="1" applyAlignment="1">
      <alignment horizontal="center"/>
    </xf>
    <xf numFmtId="0" fontId="0" fillId="4" borderId="19" xfId="0" applyFill="1" applyBorder="1" applyAlignment="1">
      <alignment horizontal="center"/>
    </xf>
    <xf numFmtId="165" fontId="3" fillId="5" borderId="20" xfId="1" applyNumberFormat="1" applyFont="1" applyFill="1" applyBorder="1" applyAlignment="1">
      <alignment horizontal="center"/>
    </xf>
    <xf numFmtId="165" fontId="10" fillId="4" borderId="0" xfId="0" applyNumberFormat="1" applyFont="1" applyFill="1"/>
    <xf numFmtId="165" fontId="3" fillId="4" borderId="17" xfId="1" applyNumberFormat="1" applyFont="1" applyFill="1" applyBorder="1"/>
    <xf numFmtId="165" fontId="3" fillId="4" borderId="19" xfId="1" applyNumberFormat="1" applyFont="1" applyFill="1" applyBorder="1"/>
    <xf numFmtId="165" fontId="3" fillId="6" borderId="20" xfId="1" applyNumberFormat="1" applyFont="1" applyFill="1" applyBorder="1"/>
    <xf numFmtId="165" fontId="3" fillId="4" borderId="0" xfId="1" applyNumberFormat="1" applyFont="1" applyFill="1"/>
    <xf numFmtId="165" fontId="3" fillId="4" borderId="21" xfId="1" applyNumberFormat="1" applyFont="1" applyFill="1" applyBorder="1"/>
    <xf numFmtId="165" fontId="3" fillId="4" borderId="3" xfId="1" applyNumberFormat="1" applyFont="1" applyFill="1" applyBorder="1"/>
    <xf numFmtId="165" fontId="3" fillId="4" borderId="1" xfId="1" applyNumberFormat="1" applyFont="1" applyFill="1" applyBorder="1"/>
    <xf numFmtId="165" fontId="3" fillId="6" borderId="22" xfId="1" applyNumberFormat="1" applyFont="1" applyFill="1" applyBorder="1"/>
    <xf numFmtId="0" fontId="0" fillId="4" borderId="6" xfId="0" applyFill="1" applyBorder="1" applyAlignment="1">
      <alignment horizontal="center"/>
    </xf>
    <xf numFmtId="20" fontId="0" fillId="4" borderId="2" xfId="0" applyNumberForma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165" fontId="3" fillId="4" borderId="2" xfId="1" applyNumberFormat="1" applyFont="1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165" fontId="3" fillId="5" borderId="23" xfId="1" applyNumberFormat="1" applyFont="1" applyFill="1" applyBorder="1" applyAlignment="1">
      <alignment horizontal="center"/>
    </xf>
    <xf numFmtId="165" fontId="3" fillId="4" borderId="6" xfId="1" applyNumberFormat="1" applyFont="1" applyFill="1" applyBorder="1"/>
    <xf numFmtId="165" fontId="3" fillId="4" borderId="4" xfId="1" applyNumberFormat="1" applyFont="1" applyFill="1" applyBorder="1"/>
    <xf numFmtId="165" fontId="3" fillId="6" borderId="23" xfId="1" applyNumberFormat="1" applyFont="1" applyFill="1" applyBorder="1"/>
    <xf numFmtId="165" fontId="3" fillId="4" borderId="24" xfId="1" applyNumberFormat="1" applyFont="1" applyFill="1" applyBorder="1"/>
    <xf numFmtId="165" fontId="3" fillId="4" borderId="2" xfId="1" applyNumberFormat="1" applyFont="1" applyFill="1" applyBorder="1"/>
    <xf numFmtId="165" fontId="8" fillId="4" borderId="6" xfId="1" applyNumberFormat="1" applyFont="1" applyFill="1" applyBorder="1"/>
    <xf numFmtId="43" fontId="0" fillId="6" borderId="23" xfId="0" applyNumberFormat="1" applyFill="1" applyBorder="1"/>
    <xf numFmtId="43" fontId="0" fillId="4" borderId="24" xfId="0" applyNumberFormat="1" applyFill="1" applyBorder="1"/>
    <xf numFmtId="165" fontId="8" fillId="4" borderId="25" xfId="1" applyNumberFormat="1" applyFont="1" applyFill="1" applyBorder="1"/>
    <xf numFmtId="165" fontId="3" fillId="4" borderId="26" xfId="1" applyNumberFormat="1" applyFont="1" applyFill="1" applyBorder="1"/>
    <xf numFmtId="165" fontId="3" fillId="6" borderId="27" xfId="1" applyNumberFormat="1" applyFont="1" applyFill="1" applyBorder="1"/>
    <xf numFmtId="43" fontId="0" fillId="6" borderId="27" xfId="0" applyNumberFormat="1" applyFill="1" applyBorder="1"/>
    <xf numFmtId="43" fontId="0" fillId="4" borderId="28" xfId="0" applyNumberFormat="1" applyFill="1" applyBorder="1"/>
    <xf numFmtId="0" fontId="0" fillId="4" borderId="25" xfId="0" applyFill="1" applyBorder="1" applyAlignment="1">
      <alignment horizontal="center"/>
    </xf>
    <xf numFmtId="20" fontId="0" fillId="4" borderId="29" xfId="0" applyNumberFormat="1" applyFill="1" applyBorder="1" applyAlignment="1">
      <alignment horizontal="center"/>
    </xf>
    <xf numFmtId="0" fontId="0" fillId="4" borderId="29" xfId="0" applyFill="1" applyBorder="1" applyAlignment="1">
      <alignment horizontal="center"/>
    </xf>
    <xf numFmtId="165" fontId="3" fillId="4" borderId="29" xfId="1" applyNumberFormat="1" applyFont="1" applyFill="1" applyBorder="1" applyAlignment="1">
      <alignment horizontal="center"/>
    </xf>
    <xf numFmtId="0" fontId="0" fillId="4" borderId="26" xfId="0" applyFill="1" applyBorder="1" applyAlignment="1">
      <alignment horizontal="center"/>
    </xf>
    <xf numFmtId="165" fontId="3" fillId="7" borderId="27" xfId="1" applyNumberFormat="1" applyFont="1" applyFill="1" applyBorder="1" applyAlignment="1">
      <alignment horizontal="center"/>
    </xf>
    <xf numFmtId="4" fontId="0" fillId="7" borderId="30" xfId="0" applyNumberFormat="1" applyFill="1" applyBorder="1"/>
    <xf numFmtId="165" fontId="3" fillId="7" borderId="31" xfId="1" applyNumberFormat="1" applyFont="1" applyFill="1" applyBorder="1"/>
    <xf numFmtId="165" fontId="3" fillId="7" borderId="32" xfId="1" applyNumberFormat="1" applyFont="1" applyFill="1" applyBorder="1"/>
    <xf numFmtId="43" fontId="0" fillId="7" borderId="32" xfId="0" applyNumberFormat="1" applyFill="1" applyBorder="1"/>
    <xf numFmtId="43" fontId="0" fillId="7" borderId="33" xfId="0" applyNumberFormat="1" applyFill="1" applyBorder="1"/>
    <xf numFmtId="165" fontId="3" fillId="7" borderId="2" xfId="1" applyNumberFormat="1" applyFont="1" applyFill="1" applyBorder="1"/>
    <xf numFmtId="165" fontId="3" fillId="7" borderId="4" xfId="1" applyNumberFormat="1" applyFont="1" applyFill="1" applyBorder="1"/>
    <xf numFmtId="165" fontId="3" fillId="7" borderId="27" xfId="1" applyNumberFormat="1" applyFont="1" applyFill="1" applyBorder="1"/>
    <xf numFmtId="0" fontId="4" fillId="4" borderId="0" xfId="0" applyFont="1" applyFill="1" applyAlignment="1">
      <alignment horizontal="right"/>
    </xf>
    <xf numFmtId="0" fontId="0" fillId="4" borderId="11" xfId="0" applyFill="1" applyBorder="1" applyAlignment="1">
      <alignment horizontal="center"/>
    </xf>
    <xf numFmtId="165" fontId="3" fillId="4" borderId="20" xfId="1" applyNumberFormat="1" applyFont="1" applyFill="1" applyBorder="1"/>
    <xf numFmtId="165" fontId="0" fillId="4" borderId="11" xfId="0" applyNumberFormat="1" applyFill="1" applyBorder="1"/>
    <xf numFmtId="165" fontId="0" fillId="6" borderId="11" xfId="0" applyNumberFormat="1" applyFill="1" applyBorder="1"/>
    <xf numFmtId="43" fontId="0" fillId="6" borderId="11" xfId="0" applyNumberFormat="1" applyFill="1" applyBorder="1"/>
    <xf numFmtId="43" fontId="0" fillId="4" borderId="34" xfId="0" applyNumberFormat="1" applyFill="1" applyBorder="1"/>
    <xf numFmtId="43" fontId="0" fillId="4" borderId="8" xfId="0" applyNumberFormat="1" applyFill="1" applyBorder="1"/>
    <xf numFmtId="43" fontId="0" fillId="4" borderId="35" xfId="0" applyNumberFormat="1" applyFill="1" applyBorder="1"/>
    <xf numFmtId="43" fontId="0" fillId="6" borderId="34" xfId="0" applyNumberFormat="1" applyFill="1" applyBorder="1"/>
    <xf numFmtId="165" fontId="3" fillId="4" borderId="23" xfId="1" applyNumberFormat="1" applyFont="1" applyFill="1" applyBorder="1"/>
    <xf numFmtId="165" fontId="3" fillId="4" borderId="27" xfId="1" applyNumberFormat="1" applyFont="1" applyFill="1" applyBorder="1"/>
    <xf numFmtId="0" fontId="0" fillId="4" borderId="36" xfId="0" applyFill="1" applyBorder="1" applyAlignment="1">
      <alignment horizontal="center"/>
    </xf>
    <xf numFmtId="0" fontId="4" fillId="4" borderId="0" xfId="0" applyFont="1" applyFill="1" applyAlignment="1">
      <alignment horizontal="center"/>
    </xf>
    <xf numFmtId="0" fontId="0" fillId="4" borderId="0" xfId="0" applyFill="1" applyAlignment="1">
      <alignment horizontal="center"/>
    </xf>
    <xf numFmtId="0" fontId="3" fillId="4" borderId="0" xfId="0" applyFont="1" applyFill="1" applyAlignment="1">
      <alignment horizontal="center"/>
    </xf>
    <xf numFmtId="0" fontId="11" fillId="4" borderId="0" xfId="0" applyFont="1" applyFill="1"/>
    <xf numFmtId="9" fontId="11" fillId="4" borderId="0" xfId="0" applyNumberFormat="1" applyFont="1" applyFill="1"/>
    <xf numFmtId="0" fontId="11" fillId="4" borderId="0" xfId="0" applyFont="1" applyFill="1" applyAlignment="1">
      <alignment horizontal="right"/>
    </xf>
    <xf numFmtId="165" fontId="11" fillId="4" borderId="0" xfId="1" applyNumberFormat="1" applyFont="1" applyFill="1"/>
    <xf numFmtId="0" fontId="3" fillId="4" borderId="0" xfId="0" applyFont="1" applyFill="1"/>
    <xf numFmtId="15" fontId="0" fillId="4" borderId="0" xfId="0" applyNumberFormat="1" applyFill="1"/>
    <xf numFmtId="0" fontId="12" fillId="8" borderId="0" xfId="0" applyNumberFormat="1" applyFont="1" applyFill="1" applyBorder="1" applyAlignment="1" applyProtection="1"/>
    <xf numFmtId="0" fontId="0" fillId="8" borderId="0" xfId="0" applyNumberFormat="1" applyFont="1" applyFill="1" applyBorder="1" applyAlignment="1" applyProtection="1"/>
    <xf numFmtId="0" fontId="4" fillId="8" borderId="0" xfId="0" applyNumberFormat="1" applyFont="1" applyFill="1" applyBorder="1" applyAlignment="1" applyProtection="1"/>
    <xf numFmtId="0" fontId="0" fillId="8" borderId="0" xfId="0" applyFill="1"/>
    <xf numFmtId="167" fontId="2" fillId="2" borderId="41" xfId="0" applyNumberFormat="1" applyFont="1" applyFill="1" applyBorder="1" applyAlignment="1" applyProtection="1">
      <alignment horizontal="center" vertical="center" wrapText="1"/>
    </xf>
    <xf numFmtId="167" fontId="2" fillId="2" borderId="42" xfId="0" applyNumberFormat="1" applyFont="1" applyFill="1" applyBorder="1" applyAlignment="1" applyProtection="1">
      <alignment horizontal="center" vertical="center" wrapText="1"/>
    </xf>
    <xf numFmtId="167" fontId="2" fillId="5" borderId="41" xfId="0" applyNumberFormat="1" applyFont="1" applyFill="1" applyBorder="1" applyAlignment="1" applyProtection="1">
      <alignment horizontal="center" vertical="center" wrapText="1"/>
    </xf>
    <xf numFmtId="167" fontId="2" fillId="5" borderId="43" xfId="0" applyNumberFormat="1" applyFont="1" applyFill="1" applyBorder="1" applyAlignment="1" applyProtection="1">
      <alignment horizontal="center" vertical="center" wrapText="1"/>
    </xf>
    <xf numFmtId="167" fontId="2" fillId="2" borderId="44" xfId="0" applyNumberFormat="1" applyFont="1" applyFill="1" applyBorder="1" applyAlignment="1" applyProtection="1">
      <alignment horizontal="center" vertical="center" wrapText="1"/>
    </xf>
    <xf numFmtId="167" fontId="2" fillId="5" borderId="45" xfId="0" applyNumberFormat="1" applyFont="1" applyFill="1" applyBorder="1" applyAlignment="1" applyProtection="1">
      <alignment horizontal="center" vertical="center" wrapText="1"/>
    </xf>
    <xf numFmtId="167" fontId="2" fillId="5" borderId="46" xfId="0" applyNumberFormat="1" applyFont="1" applyFill="1" applyBorder="1" applyAlignment="1" applyProtection="1">
      <alignment horizontal="center" vertical="center" wrapText="1"/>
    </xf>
    <xf numFmtId="167" fontId="2" fillId="2" borderId="47" xfId="0" applyNumberFormat="1" applyFont="1" applyFill="1" applyBorder="1" applyAlignment="1" applyProtection="1">
      <alignment horizontal="center" vertical="center" wrapText="1"/>
    </xf>
    <xf numFmtId="0" fontId="0" fillId="2" borderId="17" xfId="0" applyNumberFormat="1" applyFont="1" applyFill="1" applyBorder="1" applyAlignment="1" applyProtection="1">
      <alignment horizontal="center"/>
    </xf>
    <xf numFmtId="0" fontId="0" fillId="2" borderId="38" xfId="0" applyNumberFormat="1" applyFont="1" applyFill="1" applyBorder="1" applyAlignment="1" applyProtection="1">
      <alignment horizontal="center"/>
    </xf>
    <xf numFmtId="171" fontId="3" fillId="5" borderId="37" xfId="0" applyNumberFormat="1" applyFont="1" applyFill="1" applyBorder="1" applyAlignment="1" applyProtection="1"/>
    <xf numFmtId="171" fontId="0" fillId="5" borderId="38" xfId="0" applyNumberFormat="1" applyFont="1" applyFill="1" applyBorder="1" applyAlignment="1" applyProtection="1"/>
    <xf numFmtId="171" fontId="3" fillId="2" borderId="48" xfId="0" applyNumberFormat="1" applyFont="1" applyFill="1" applyBorder="1" applyAlignment="1" applyProtection="1"/>
    <xf numFmtId="171" fontId="3" fillId="5" borderId="49" xfId="0" applyNumberFormat="1" applyFont="1" applyFill="1" applyBorder="1" applyAlignment="1" applyProtection="1"/>
    <xf numFmtId="172" fontId="0" fillId="5" borderId="50" xfId="0" applyNumberFormat="1" applyFont="1" applyFill="1" applyBorder="1" applyAlignment="1" applyProtection="1"/>
    <xf numFmtId="172" fontId="0" fillId="2" borderId="48" xfId="0" applyNumberFormat="1" applyFont="1" applyFill="1" applyBorder="1" applyAlignment="1" applyProtection="1"/>
    <xf numFmtId="10" fontId="0" fillId="2" borderId="48" xfId="0" applyNumberFormat="1" applyFont="1" applyFill="1" applyBorder="1" applyAlignment="1" applyProtection="1"/>
    <xf numFmtId="0" fontId="0" fillId="2" borderId="6" xfId="0" applyNumberFormat="1" applyFont="1" applyFill="1" applyBorder="1" applyAlignment="1" applyProtection="1">
      <alignment horizontal="center"/>
    </xf>
    <xf numFmtId="0" fontId="0" fillId="2" borderId="7" xfId="0" applyNumberFormat="1" applyFont="1" applyFill="1" applyBorder="1" applyAlignment="1" applyProtection="1">
      <alignment horizontal="center"/>
    </xf>
    <xf numFmtId="171" fontId="3" fillId="5" borderId="5" xfId="0" applyNumberFormat="1" applyFont="1" applyFill="1" applyBorder="1" applyAlignment="1" applyProtection="1"/>
    <xf numFmtId="171" fontId="0" fillId="5" borderId="7" xfId="0" applyNumberFormat="1" applyFont="1" applyFill="1" applyBorder="1" applyAlignment="1" applyProtection="1"/>
    <xf numFmtId="171" fontId="3" fillId="2" borderId="51" xfId="0" applyNumberFormat="1" applyFont="1" applyFill="1" applyBorder="1" applyAlignment="1" applyProtection="1"/>
    <xf numFmtId="172" fontId="0" fillId="5" borderId="52" xfId="0" applyNumberFormat="1" applyFont="1" applyFill="1" applyBorder="1" applyAlignment="1" applyProtection="1"/>
    <xf numFmtId="172" fontId="0" fillId="2" borderId="51" xfId="0" applyNumberFormat="1" applyFont="1" applyFill="1" applyBorder="1" applyAlignment="1" applyProtection="1"/>
    <xf numFmtId="10" fontId="0" fillId="2" borderId="51" xfId="0" applyNumberFormat="1" applyFont="1" applyFill="1" applyBorder="1" applyAlignment="1" applyProtection="1"/>
    <xf numFmtId="172" fontId="0" fillId="5" borderId="53" xfId="0" applyNumberFormat="1" applyFont="1" applyFill="1" applyBorder="1" applyAlignment="1" applyProtection="1"/>
    <xf numFmtId="0" fontId="0" fillId="2" borderId="25" xfId="0" applyNumberFormat="1" applyFont="1" applyFill="1" applyBorder="1" applyAlignment="1" applyProtection="1">
      <alignment horizontal="center"/>
    </xf>
    <xf numFmtId="0" fontId="0" fillId="2" borderId="40" xfId="0" applyNumberFormat="1" applyFont="1" applyFill="1" applyBorder="1" applyAlignment="1" applyProtection="1">
      <alignment horizontal="center"/>
    </xf>
    <xf numFmtId="171" fontId="3" fillId="5" borderId="39" xfId="0" applyNumberFormat="1" applyFont="1" applyFill="1" applyBorder="1" applyAlignment="1" applyProtection="1"/>
    <xf numFmtId="171" fontId="0" fillId="5" borderId="40" xfId="0" applyNumberFormat="1" applyFont="1" applyFill="1" applyBorder="1" applyAlignment="1" applyProtection="1"/>
    <xf numFmtId="171" fontId="3" fillId="2" borderId="54" xfId="0" applyNumberFormat="1" applyFont="1" applyFill="1" applyBorder="1" applyAlignment="1" applyProtection="1"/>
    <xf numFmtId="43" fontId="0" fillId="3" borderId="55" xfId="0" applyNumberFormat="1" applyFont="1" applyFill="1" applyBorder="1" applyAlignment="1" applyProtection="1"/>
    <xf numFmtId="43" fontId="0" fillId="3" borderId="56" xfId="0" applyNumberFormat="1" applyFont="1" applyFill="1" applyBorder="1" applyAlignment="1" applyProtection="1"/>
    <xf numFmtId="0" fontId="0" fillId="3" borderId="57" xfId="0" applyNumberFormat="1" applyFont="1" applyFill="1" applyBorder="1" applyAlignment="1" applyProtection="1"/>
    <xf numFmtId="0" fontId="2" fillId="8" borderId="0" xfId="0" applyNumberFormat="1" applyFont="1" applyFill="1" applyBorder="1" applyAlignment="1" applyProtection="1">
      <alignment horizontal="right"/>
    </xf>
    <xf numFmtId="0" fontId="0" fillId="2" borderId="58" xfId="0" applyNumberFormat="1" applyFont="1" applyFill="1" applyBorder="1" applyAlignment="1" applyProtection="1">
      <alignment horizontal="center"/>
    </xf>
    <xf numFmtId="171" fontId="0" fillId="2" borderId="58" xfId="0" applyNumberFormat="1" applyFont="1" applyFill="1" applyBorder="1" applyAlignment="1" applyProtection="1"/>
    <xf numFmtId="171" fontId="9" fillId="8" borderId="0" xfId="0" applyNumberFormat="1" applyFont="1" applyFill="1" applyBorder="1" applyAlignment="1" applyProtection="1"/>
    <xf numFmtId="171" fontId="0" fillId="8" borderId="0" xfId="0" applyNumberFormat="1" applyFont="1" applyFill="1" applyBorder="1" applyAlignment="1" applyProtection="1"/>
    <xf numFmtId="0" fontId="2" fillId="8" borderId="0" xfId="0" applyNumberFormat="1" applyFont="1" applyFill="1" applyBorder="1" applyAlignment="1" applyProtection="1"/>
    <xf numFmtId="0" fontId="2" fillId="9" borderId="11" xfId="0" applyFont="1" applyFill="1" applyBorder="1" applyAlignment="1">
      <alignment horizontal="center"/>
    </xf>
    <xf numFmtId="10" fontId="3" fillId="2" borderId="58" xfId="0" applyNumberFormat="1" applyFont="1" applyFill="1" applyBorder="1" applyAlignment="1" applyProtection="1"/>
    <xf numFmtId="9" fontId="0" fillId="2" borderId="58" xfId="0" applyNumberFormat="1" applyFont="1" applyFill="1" applyBorder="1" applyAlignment="1" applyProtection="1">
      <alignment horizontal="center"/>
    </xf>
    <xf numFmtId="0" fontId="12" fillId="8" borderId="0" xfId="0" applyFont="1" applyFill="1"/>
  </cellXfs>
  <cellStyles count="6">
    <cellStyle name="Millares" xfId="1" builtinId="3"/>
    <cellStyle name="Moneda 2" xfId="2"/>
    <cellStyle name="Normal" xfId="0" builtinId="0"/>
    <cellStyle name="Normal 2" xfId="3"/>
    <cellStyle name="Porcentual 2" xfId="4"/>
    <cellStyle name="Porcentual 3" xfId="5"/>
  </cellStyles>
  <dxfs count="48"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390525</xdr:colOff>
      <xdr:row>39</xdr:row>
      <xdr:rowOff>133350</xdr:rowOff>
    </xdr:from>
    <xdr:to>
      <xdr:col>1</xdr:col>
      <xdr:colOff>142875</xdr:colOff>
      <xdr:row>44</xdr:row>
      <xdr:rowOff>95250</xdr:rowOff>
    </xdr:to>
    <xdr:pic>
      <xdr:nvPicPr>
        <xdr:cNvPr id="24587" name="1 Imagen" descr="igasamex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0525" y="7019925"/>
          <a:ext cx="6381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BC48"/>
  <sheetViews>
    <sheetView tabSelected="1" topLeftCell="A13" zoomScaleNormal="100" workbookViewId="0">
      <selection activeCell="I6" sqref="I6:J6"/>
    </sheetView>
  </sheetViews>
  <sheetFormatPr baseColWidth="10" defaultRowHeight="12.75" x14ac:dyDescent="0.2"/>
  <cols>
    <col min="1" max="1" width="13.28515625" style="1" bestFit="1" customWidth="1"/>
    <col min="2" max="2" width="11.85546875" style="1" bestFit="1" customWidth="1"/>
    <col min="3" max="5" width="8.7109375" style="1" customWidth="1"/>
    <col min="6" max="6" width="13.7109375" style="1" bestFit="1" customWidth="1"/>
    <col min="7" max="7" width="11.7109375" style="1" customWidth="1"/>
    <col min="8" max="8" width="13.7109375" style="1" bestFit="1" customWidth="1"/>
    <col min="9" max="9" width="11.7109375" style="1" customWidth="1"/>
    <col min="10" max="10" width="16.42578125" style="1" customWidth="1"/>
    <col min="11" max="11" width="14.5703125" style="1" customWidth="1"/>
    <col min="12" max="12" width="11.7109375" style="1" customWidth="1"/>
    <col min="13" max="13" width="13.7109375" style="1" bestFit="1" customWidth="1"/>
    <col min="14" max="14" width="11.7109375" style="1" customWidth="1"/>
    <col min="15" max="15" width="15.28515625" style="1" bestFit="1" customWidth="1"/>
    <col min="16" max="16" width="7" style="1" customWidth="1"/>
    <col min="17" max="17" width="4.7109375" style="1" customWidth="1"/>
    <col min="18" max="18" width="11.42578125" style="1"/>
    <col min="19" max="19" width="11.85546875" style="1" bestFit="1" customWidth="1"/>
    <col min="20" max="20" width="11.42578125" style="1"/>
    <col min="21" max="21" width="4" style="1" customWidth="1"/>
    <col min="22" max="22" width="11.85546875" style="1" bestFit="1" customWidth="1"/>
    <col min="23" max="23" width="14.140625" style="1" bestFit="1" customWidth="1"/>
    <col min="24" max="24" width="3" style="1" customWidth="1"/>
    <col min="25" max="30" width="11.42578125" style="1"/>
    <col min="31" max="31" width="11.42578125" style="132"/>
    <col min="32" max="32" width="25.7109375" style="88" bestFit="1" customWidth="1"/>
    <col min="33" max="33" width="9.28515625" style="88" customWidth="1"/>
    <col min="34" max="35" width="14" style="88" customWidth="1"/>
    <col min="36" max="36" width="14.28515625" style="88" bestFit="1" customWidth="1"/>
    <col min="37" max="37" width="6.5703125" style="88" bestFit="1" customWidth="1"/>
    <col min="38" max="41" width="13.140625" style="88" customWidth="1"/>
    <col min="42" max="55" width="11.42578125" style="88"/>
    <col min="56" max="16384" width="11.42578125" style="1"/>
  </cols>
  <sheetData>
    <row r="1" spans="1:42" ht="13.5" thickBot="1" x14ac:dyDescent="0.25">
      <c r="AE1" s="85"/>
      <c r="AF1" s="86"/>
      <c r="AG1" s="86"/>
      <c r="AH1" s="86"/>
      <c r="AI1" s="86"/>
      <c r="AJ1" s="87" t="s">
        <v>46</v>
      </c>
      <c r="AK1" s="86"/>
      <c r="AL1" s="86"/>
      <c r="AM1" s="86"/>
      <c r="AN1" s="86"/>
      <c r="AO1" s="86"/>
      <c r="AP1" s="86"/>
    </row>
    <row r="2" spans="1:42" ht="51.75" thickBot="1" x14ac:dyDescent="0.25">
      <c r="A2" s="2" t="s">
        <v>9</v>
      </c>
      <c r="B2" s="3" t="s">
        <v>1</v>
      </c>
      <c r="C2" s="3" t="s">
        <v>2</v>
      </c>
      <c r="D2" s="3" t="s">
        <v>3</v>
      </c>
      <c r="E2" s="3" t="s">
        <v>0</v>
      </c>
      <c r="F2" s="4" t="s">
        <v>10</v>
      </c>
      <c r="G2" s="4" t="s">
        <v>4</v>
      </c>
      <c r="H2" s="4" t="s">
        <v>11</v>
      </c>
      <c r="I2" s="4" t="s">
        <v>5</v>
      </c>
      <c r="J2" s="4" t="s">
        <v>6</v>
      </c>
      <c r="K2" s="4" t="s">
        <v>7</v>
      </c>
      <c r="L2" s="4" t="s">
        <v>12</v>
      </c>
      <c r="M2" s="4" t="s">
        <v>13</v>
      </c>
      <c r="N2" s="5" t="s">
        <v>14</v>
      </c>
      <c r="O2" s="6" t="s">
        <v>15</v>
      </c>
      <c r="Q2" s="7" t="s">
        <v>16</v>
      </c>
      <c r="R2" s="8" t="s">
        <v>17</v>
      </c>
      <c r="S2" s="9" t="s">
        <v>18</v>
      </c>
      <c r="T2" s="10" t="s">
        <v>19</v>
      </c>
      <c r="V2" s="10" t="s">
        <v>20</v>
      </c>
      <c r="W2" s="11" t="s">
        <v>21</v>
      </c>
      <c r="Y2" s="12" t="s">
        <v>22</v>
      </c>
      <c r="Z2" s="13" t="s">
        <v>23</v>
      </c>
      <c r="AA2" s="14" t="s">
        <v>24</v>
      </c>
      <c r="AE2" s="85"/>
      <c r="AF2" s="89" t="s">
        <v>47</v>
      </c>
      <c r="AG2" s="90" t="s">
        <v>0</v>
      </c>
      <c r="AH2" s="91" t="s">
        <v>48</v>
      </c>
      <c r="AI2" s="92" t="s">
        <v>49</v>
      </c>
      <c r="AJ2" s="93" t="s">
        <v>50</v>
      </c>
      <c r="AK2" s="86"/>
      <c r="AL2" s="94" t="s">
        <v>51</v>
      </c>
      <c r="AM2" s="95" t="s">
        <v>52</v>
      </c>
      <c r="AN2" s="96" t="s">
        <v>53</v>
      </c>
      <c r="AO2" s="96" t="s">
        <v>54</v>
      </c>
      <c r="AP2" s="86"/>
    </row>
    <row r="3" spans="1:42" x14ac:dyDescent="0.2">
      <c r="A3" s="15">
        <v>7</v>
      </c>
      <c r="B3" s="16">
        <v>0.375</v>
      </c>
      <c r="C3" s="17">
        <v>2013</v>
      </c>
      <c r="D3" s="17">
        <v>2</v>
      </c>
      <c r="E3" s="17">
        <v>1</v>
      </c>
      <c r="F3" s="18">
        <v>323735</v>
      </c>
      <c r="G3" s="17">
        <v>0</v>
      </c>
      <c r="H3" s="18">
        <v>1426923</v>
      </c>
      <c r="I3" s="17">
        <v>0</v>
      </c>
      <c r="J3" s="17">
        <v>0</v>
      </c>
      <c r="K3" s="17">
        <v>0</v>
      </c>
      <c r="L3" s="18">
        <v>301.62439999999998</v>
      </c>
      <c r="M3" s="18">
        <v>26.5</v>
      </c>
      <c r="N3" s="19">
        <v>0</v>
      </c>
      <c r="O3" s="20">
        <v>21478</v>
      </c>
      <c r="P3" s="21">
        <f>F4-F3</f>
        <v>21478</v>
      </c>
      <c r="Q3" s="1">
        <v>1</v>
      </c>
      <c r="R3" s="22" t="e">
        <f>S3/4.1868</f>
        <v>#REF!</v>
      </c>
      <c r="S3" s="23" t="e">
        <f>#REF!*1000000</f>
        <v>#REF!</v>
      </c>
      <c r="T3" s="24" t="e">
        <f>R3*0.11237</f>
        <v>#REF!</v>
      </c>
      <c r="U3" s="25"/>
      <c r="V3" s="24">
        <f>O3</f>
        <v>21478</v>
      </c>
      <c r="W3" s="26">
        <f>V3*35.31467</f>
        <v>758488.48225999996</v>
      </c>
      <c r="X3" s="25"/>
      <c r="Y3" s="27" t="e">
        <f>V3*R3/1000000</f>
        <v>#REF!</v>
      </c>
      <c r="Z3" s="28" t="e">
        <f>S3*V3/1000000</f>
        <v>#REF!</v>
      </c>
      <c r="AA3" s="29" t="e">
        <f>W3*T3/1000000</f>
        <v>#REF!</v>
      </c>
      <c r="AE3" s="85" t="str">
        <f>RIGHT(F3,6)</f>
        <v>323735</v>
      </c>
      <c r="AF3" s="97">
        <v>7</v>
      </c>
      <c r="AG3" s="98">
        <v>1</v>
      </c>
      <c r="AH3" s="99">
        <v>323790</v>
      </c>
      <c r="AI3" s="100">
        <f t="shared" ref="AI3:AI34" si="0">IFERROR(AE3*1,0)</f>
        <v>323735</v>
      </c>
      <c r="AJ3" s="101">
        <f>(AI3-AH3)</f>
        <v>-55</v>
      </c>
      <c r="AK3" s="86"/>
      <c r="AL3" s="102">
        <f>AH4-AH3</f>
        <v>21451</v>
      </c>
      <c r="AM3" s="103">
        <f>AI4-AI3</f>
        <v>21478</v>
      </c>
      <c r="AN3" s="104">
        <f>(AM3-AL3)</f>
        <v>27</v>
      </c>
      <c r="AO3" s="105">
        <f t="shared" ref="AO3:AO33" si="1">IFERROR(AN3/AM3,"")</f>
        <v>1.2571002886674737E-3</v>
      </c>
      <c r="AP3" s="86"/>
    </row>
    <row r="4" spans="1:42" x14ac:dyDescent="0.2">
      <c r="A4" s="30">
        <v>7</v>
      </c>
      <c r="B4" s="31">
        <v>0.375</v>
      </c>
      <c r="C4" s="32">
        <v>2013</v>
      </c>
      <c r="D4" s="32">
        <v>2</v>
      </c>
      <c r="E4" s="32">
        <v>2</v>
      </c>
      <c r="F4" s="33">
        <v>345213</v>
      </c>
      <c r="G4" s="32">
        <v>0</v>
      </c>
      <c r="H4" s="33">
        <v>1427920</v>
      </c>
      <c r="I4" s="32">
        <v>0</v>
      </c>
      <c r="J4" s="32">
        <v>0</v>
      </c>
      <c r="K4" s="32">
        <v>0</v>
      </c>
      <c r="L4" s="33">
        <v>302.06240000000003</v>
      </c>
      <c r="M4" s="33">
        <v>26.2</v>
      </c>
      <c r="N4" s="34">
        <v>0</v>
      </c>
      <c r="O4" s="35">
        <v>21725</v>
      </c>
      <c r="P4" s="21">
        <f t="shared" ref="P4:P33" si="2">F5-F4</f>
        <v>21725</v>
      </c>
      <c r="Q4" s="1">
        <v>2</v>
      </c>
      <c r="R4" s="36" t="e">
        <f t="shared" ref="R4:R33" si="3">S4/4.1868</f>
        <v>#REF!</v>
      </c>
      <c r="S4" s="37" t="e">
        <f>#REF!*1000000</f>
        <v>#REF!</v>
      </c>
      <c r="T4" s="38" t="e">
        <f>R4*0.11237</f>
        <v>#REF!</v>
      </c>
      <c r="U4" s="25"/>
      <c r="V4" s="38">
        <f t="shared" ref="V4:V33" si="4">O4</f>
        <v>21725</v>
      </c>
      <c r="W4" s="39">
        <f>V4*35.31467</f>
        <v>767211.20574999996</v>
      </c>
      <c r="X4" s="25"/>
      <c r="Y4" s="40" t="e">
        <f>V4*R4/1000000</f>
        <v>#REF!</v>
      </c>
      <c r="Z4" s="37" t="e">
        <f>S4*V4/1000000</f>
        <v>#REF!</v>
      </c>
      <c r="AA4" s="38" t="e">
        <f>W4*T4/1000000</f>
        <v>#REF!</v>
      </c>
      <c r="AE4" s="85" t="str">
        <f t="shared" ref="AE4:AE34" si="5">RIGHT(F4,6)</f>
        <v>345213</v>
      </c>
      <c r="AF4" s="106">
        <v>7</v>
      </c>
      <c r="AG4" s="107">
        <v>2</v>
      </c>
      <c r="AH4" s="108">
        <v>345241</v>
      </c>
      <c r="AI4" s="109">
        <f t="shared" si="0"/>
        <v>345213</v>
      </c>
      <c r="AJ4" s="110">
        <f t="shared" ref="AJ4:AJ34" si="6">(AI4-AH4)</f>
        <v>-28</v>
      </c>
      <c r="AK4" s="86"/>
      <c r="AL4" s="102">
        <f t="shared" ref="AL4:AM33" si="7">AH5-AH4</f>
        <v>21749</v>
      </c>
      <c r="AM4" s="111">
        <f t="shared" si="7"/>
        <v>21725</v>
      </c>
      <c r="AN4" s="112">
        <f t="shared" ref="AN4:AN33" si="8">(AM4-AL4)</f>
        <v>-24</v>
      </c>
      <c r="AO4" s="113">
        <f t="shared" si="1"/>
        <v>-1.1047180667433831E-3</v>
      </c>
      <c r="AP4" s="86"/>
    </row>
    <row r="5" spans="1:42" x14ac:dyDescent="0.2">
      <c r="A5" s="30">
        <v>7</v>
      </c>
      <c r="B5" s="31">
        <v>0.375</v>
      </c>
      <c r="C5" s="32">
        <v>2013</v>
      </c>
      <c r="D5" s="32">
        <v>2</v>
      </c>
      <c r="E5" s="32">
        <v>3</v>
      </c>
      <c r="F5" s="33">
        <v>366938</v>
      </c>
      <c r="G5" s="32">
        <v>0</v>
      </c>
      <c r="H5" s="33">
        <v>1428931</v>
      </c>
      <c r="I5" s="32">
        <v>0</v>
      </c>
      <c r="J5" s="32">
        <v>0</v>
      </c>
      <c r="K5" s="32">
        <v>0</v>
      </c>
      <c r="L5" s="33">
        <v>301.63619999999997</v>
      </c>
      <c r="M5" s="33">
        <v>26.7</v>
      </c>
      <c r="N5" s="34">
        <v>0</v>
      </c>
      <c r="O5" s="35">
        <v>18676</v>
      </c>
      <c r="P5" s="21">
        <f t="shared" si="2"/>
        <v>18676</v>
      </c>
      <c r="Q5" s="1">
        <v>3</v>
      </c>
      <c r="R5" s="36" t="e">
        <f t="shared" si="3"/>
        <v>#REF!</v>
      </c>
      <c r="S5" s="37" t="e">
        <f>#REF!*1000000</f>
        <v>#REF!</v>
      </c>
      <c r="T5" s="38" t="e">
        <f t="shared" ref="T5:T33" si="9">R5*0.11237</f>
        <v>#REF!</v>
      </c>
      <c r="U5" s="25"/>
      <c r="V5" s="38">
        <f t="shared" si="4"/>
        <v>18676</v>
      </c>
      <c r="W5" s="39">
        <f t="shared" ref="W5:W33" si="10">V5*35.31467</f>
        <v>659536.77691999997</v>
      </c>
      <c r="X5" s="25"/>
      <c r="Y5" s="40" t="e">
        <f t="shared" ref="Y5:Y33" si="11">V5*R5/1000000</f>
        <v>#REF!</v>
      </c>
      <c r="Z5" s="37" t="e">
        <f t="shared" ref="Z5:Z33" si="12">S5*V5/1000000</f>
        <v>#REF!</v>
      </c>
      <c r="AA5" s="38" t="e">
        <f t="shared" ref="AA5:AA33" si="13">W5*T5/1000000</f>
        <v>#REF!</v>
      </c>
      <c r="AE5" s="85" t="str">
        <f t="shared" si="5"/>
        <v>366938</v>
      </c>
      <c r="AF5" s="106">
        <v>7</v>
      </c>
      <c r="AG5" s="107">
        <v>3</v>
      </c>
      <c r="AH5" s="108">
        <v>366990</v>
      </c>
      <c r="AI5" s="109">
        <f t="shared" si="0"/>
        <v>366938</v>
      </c>
      <c r="AJ5" s="110">
        <f t="shared" si="6"/>
        <v>-52</v>
      </c>
      <c r="AK5" s="86"/>
      <c r="AL5" s="102">
        <f t="shared" si="7"/>
        <v>18624</v>
      </c>
      <c r="AM5" s="111">
        <f t="shared" si="7"/>
        <v>18676</v>
      </c>
      <c r="AN5" s="112">
        <f t="shared" si="8"/>
        <v>52</v>
      </c>
      <c r="AO5" s="113">
        <f t="shared" si="1"/>
        <v>2.7843221246519599E-3</v>
      </c>
      <c r="AP5" s="86"/>
    </row>
    <row r="6" spans="1:42" x14ac:dyDescent="0.2">
      <c r="A6" s="30">
        <v>7</v>
      </c>
      <c r="B6" s="31">
        <v>0.375</v>
      </c>
      <c r="C6" s="32">
        <v>2013</v>
      </c>
      <c r="D6" s="32">
        <v>2</v>
      </c>
      <c r="E6" s="32">
        <v>4</v>
      </c>
      <c r="F6" s="33">
        <v>385614</v>
      </c>
      <c r="G6" s="32">
        <v>0</v>
      </c>
      <c r="H6" s="33">
        <v>1429797</v>
      </c>
      <c r="I6" s="32">
        <v>0</v>
      </c>
      <c r="J6" s="32">
        <v>0</v>
      </c>
      <c r="K6" s="32">
        <v>0</v>
      </c>
      <c r="L6" s="33">
        <v>303.29790000000003</v>
      </c>
      <c r="M6" s="33">
        <v>26</v>
      </c>
      <c r="N6" s="34">
        <v>0</v>
      </c>
      <c r="O6" s="35">
        <v>11780</v>
      </c>
      <c r="P6" s="21">
        <f t="shared" si="2"/>
        <v>11780</v>
      </c>
      <c r="Q6" s="1">
        <v>4</v>
      </c>
      <c r="R6" s="36" t="e">
        <f t="shared" si="3"/>
        <v>#REF!</v>
      </c>
      <c r="S6" s="37" t="e">
        <f>#REF!*1000000</f>
        <v>#REF!</v>
      </c>
      <c r="T6" s="38" t="e">
        <f t="shared" si="9"/>
        <v>#REF!</v>
      </c>
      <c r="U6" s="25"/>
      <c r="V6" s="38">
        <f t="shared" si="4"/>
        <v>11780</v>
      </c>
      <c r="W6" s="39">
        <f t="shared" si="10"/>
        <v>416006.8126</v>
      </c>
      <c r="X6" s="25"/>
      <c r="Y6" s="40" t="e">
        <f t="shared" si="11"/>
        <v>#REF!</v>
      </c>
      <c r="Z6" s="37" t="e">
        <f t="shared" si="12"/>
        <v>#REF!</v>
      </c>
      <c r="AA6" s="38" t="e">
        <f t="shared" si="13"/>
        <v>#REF!</v>
      </c>
      <c r="AE6" s="85" t="str">
        <f t="shared" si="5"/>
        <v>385614</v>
      </c>
      <c r="AF6" s="106">
        <v>7</v>
      </c>
      <c r="AG6" s="107">
        <v>4</v>
      </c>
      <c r="AH6" s="108">
        <v>385614</v>
      </c>
      <c r="AI6" s="109">
        <f t="shared" si="0"/>
        <v>385614</v>
      </c>
      <c r="AJ6" s="110">
        <f t="shared" si="6"/>
        <v>0</v>
      </c>
      <c r="AK6" s="86"/>
      <c r="AL6" s="102">
        <f t="shared" si="7"/>
        <v>11846</v>
      </c>
      <c r="AM6" s="111">
        <f t="shared" si="7"/>
        <v>11780</v>
      </c>
      <c r="AN6" s="112">
        <f t="shared" si="8"/>
        <v>-66</v>
      </c>
      <c r="AO6" s="113">
        <f t="shared" si="1"/>
        <v>-5.6027164685908317E-3</v>
      </c>
      <c r="AP6" s="86"/>
    </row>
    <row r="7" spans="1:42" x14ac:dyDescent="0.2">
      <c r="A7" s="30">
        <v>7</v>
      </c>
      <c r="B7" s="31">
        <v>0.375</v>
      </c>
      <c r="C7" s="32">
        <v>2013</v>
      </c>
      <c r="D7" s="32">
        <v>2</v>
      </c>
      <c r="E7" s="32">
        <v>5</v>
      </c>
      <c r="F7" s="33">
        <v>397394</v>
      </c>
      <c r="G7" s="32">
        <v>0</v>
      </c>
      <c r="H7" s="33">
        <v>1430342</v>
      </c>
      <c r="I7" s="32">
        <v>0</v>
      </c>
      <c r="J7" s="32">
        <v>0</v>
      </c>
      <c r="K7" s="32">
        <v>0</v>
      </c>
      <c r="L7" s="33">
        <v>305.64409999999998</v>
      </c>
      <c r="M7" s="33">
        <v>28.1</v>
      </c>
      <c r="N7" s="34">
        <v>0</v>
      </c>
      <c r="O7" s="35">
        <v>22815</v>
      </c>
      <c r="P7" s="21">
        <f t="shared" si="2"/>
        <v>22815</v>
      </c>
      <c r="Q7" s="1">
        <v>5</v>
      </c>
      <c r="R7" s="36" t="e">
        <f t="shared" si="3"/>
        <v>#REF!</v>
      </c>
      <c r="S7" s="37" t="e">
        <f>#REF!*1000000</f>
        <v>#REF!</v>
      </c>
      <c r="T7" s="38" t="e">
        <f t="shared" si="9"/>
        <v>#REF!</v>
      </c>
      <c r="U7" s="25"/>
      <c r="V7" s="38">
        <f t="shared" si="4"/>
        <v>22815</v>
      </c>
      <c r="W7" s="39">
        <f t="shared" si="10"/>
        <v>805704.19605000003</v>
      </c>
      <c r="X7" s="25"/>
      <c r="Y7" s="40" t="e">
        <f t="shared" si="11"/>
        <v>#REF!</v>
      </c>
      <c r="Z7" s="37" t="e">
        <f t="shared" si="12"/>
        <v>#REF!</v>
      </c>
      <c r="AA7" s="38" t="e">
        <f t="shared" si="13"/>
        <v>#REF!</v>
      </c>
      <c r="AE7" s="85" t="str">
        <f t="shared" si="5"/>
        <v>397394</v>
      </c>
      <c r="AF7" s="106">
        <v>7</v>
      </c>
      <c r="AG7" s="107">
        <v>5</v>
      </c>
      <c r="AH7" s="108">
        <v>397460</v>
      </c>
      <c r="AI7" s="109">
        <f t="shared" si="0"/>
        <v>397394</v>
      </c>
      <c r="AJ7" s="110">
        <f t="shared" si="6"/>
        <v>-66</v>
      </c>
      <c r="AK7" s="86"/>
      <c r="AL7" s="102">
        <f t="shared" si="7"/>
        <v>22811</v>
      </c>
      <c r="AM7" s="111">
        <f t="shared" si="7"/>
        <v>22815</v>
      </c>
      <c r="AN7" s="112">
        <f t="shared" si="8"/>
        <v>4</v>
      </c>
      <c r="AO7" s="113">
        <f t="shared" si="1"/>
        <v>1.7532325224632917E-4</v>
      </c>
      <c r="AP7" s="86"/>
    </row>
    <row r="8" spans="1:42" x14ac:dyDescent="0.2">
      <c r="A8" s="30">
        <v>7</v>
      </c>
      <c r="B8" s="31">
        <v>0.375</v>
      </c>
      <c r="C8" s="32">
        <v>2013</v>
      </c>
      <c r="D8" s="32">
        <v>2</v>
      </c>
      <c r="E8" s="32">
        <v>6</v>
      </c>
      <c r="F8" s="33">
        <v>420209</v>
      </c>
      <c r="G8" s="32">
        <v>0</v>
      </c>
      <c r="H8" s="33">
        <v>1431410</v>
      </c>
      <c r="I8" s="32">
        <v>0</v>
      </c>
      <c r="J8" s="32">
        <v>0</v>
      </c>
      <c r="K8" s="32">
        <v>0</v>
      </c>
      <c r="L8" s="33">
        <v>300.41129999999998</v>
      </c>
      <c r="M8" s="33">
        <v>27.1</v>
      </c>
      <c r="N8" s="34">
        <v>0</v>
      </c>
      <c r="O8" s="35">
        <v>21640</v>
      </c>
      <c r="P8" s="21">
        <f t="shared" si="2"/>
        <v>21640</v>
      </c>
      <c r="Q8" s="1">
        <v>6</v>
      </c>
      <c r="R8" s="36" t="e">
        <f t="shared" si="3"/>
        <v>#REF!</v>
      </c>
      <c r="S8" s="37" t="e">
        <f>#REF!*1000000</f>
        <v>#REF!</v>
      </c>
      <c r="T8" s="38" t="e">
        <f t="shared" si="9"/>
        <v>#REF!</v>
      </c>
      <c r="U8" s="25"/>
      <c r="V8" s="38">
        <f t="shared" si="4"/>
        <v>21640</v>
      </c>
      <c r="W8" s="39">
        <f t="shared" si="10"/>
        <v>764209.45880000002</v>
      </c>
      <c r="X8" s="25"/>
      <c r="Y8" s="40" t="e">
        <f t="shared" si="11"/>
        <v>#REF!</v>
      </c>
      <c r="Z8" s="37" t="e">
        <f t="shared" si="12"/>
        <v>#REF!</v>
      </c>
      <c r="AA8" s="38" t="e">
        <f t="shared" si="13"/>
        <v>#REF!</v>
      </c>
      <c r="AE8" s="85" t="str">
        <f t="shared" si="5"/>
        <v>420209</v>
      </c>
      <c r="AF8" s="106">
        <v>7</v>
      </c>
      <c r="AG8" s="107">
        <v>6</v>
      </c>
      <c r="AH8" s="108">
        <v>420271</v>
      </c>
      <c r="AI8" s="109">
        <f t="shared" si="0"/>
        <v>420209</v>
      </c>
      <c r="AJ8" s="110">
        <f t="shared" si="6"/>
        <v>-62</v>
      </c>
      <c r="AK8" s="86"/>
      <c r="AL8" s="102">
        <f t="shared" si="7"/>
        <v>21640</v>
      </c>
      <c r="AM8" s="111">
        <f t="shared" si="7"/>
        <v>21640</v>
      </c>
      <c r="AN8" s="112">
        <f t="shared" si="8"/>
        <v>0</v>
      </c>
      <c r="AO8" s="113">
        <f t="shared" si="1"/>
        <v>0</v>
      </c>
      <c r="AP8" s="86"/>
    </row>
    <row r="9" spans="1:42" x14ac:dyDescent="0.2">
      <c r="A9" s="30">
        <v>7</v>
      </c>
      <c r="B9" s="31">
        <v>0.375</v>
      </c>
      <c r="C9" s="32">
        <v>2013</v>
      </c>
      <c r="D9" s="32">
        <v>2</v>
      </c>
      <c r="E9" s="32">
        <v>7</v>
      </c>
      <c r="F9" s="33">
        <v>441849</v>
      </c>
      <c r="G9" s="32">
        <v>0</v>
      </c>
      <c r="H9" s="33">
        <v>1432422</v>
      </c>
      <c r="I9" s="32">
        <v>0</v>
      </c>
      <c r="J9" s="32">
        <v>0</v>
      </c>
      <c r="K9" s="32">
        <v>0</v>
      </c>
      <c r="L9" s="33">
        <v>301.0505</v>
      </c>
      <c r="M9" s="33">
        <v>27.3</v>
      </c>
      <c r="N9" s="34">
        <v>0</v>
      </c>
      <c r="O9" s="35">
        <v>21795</v>
      </c>
      <c r="P9" s="21">
        <f t="shared" si="2"/>
        <v>21795</v>
      </c>
      <c r="Q9" s="1">
        <v>7</v>
      </c>
      <c r="R9" s="36" t="e">
        <f t="shared" si="3"/>
        <v>#REF!</v>
      </c>
      <c r="S9" s="37" t="e">
        <f>#REF!*1000000</f>
        <v>#REF!</v>
      </c>
      <c r="T9" s="38" t="e">
        <f t="shared" si="9"/>
        <v>#REF!</v>
      </c>
      <c r="U9" s="25"/>
      <c r="V9" s="38">
        <f t="shared" si="4"/>
        <v>21795</v>
      </c>
      <c r="W9" s="39">
        <f t="shared" si="10"/>
        <v>769683.23265000002</v>
      </c>
      <c r="X9" s="25"/>
      <c r="Y9" s="40" t="e">
        <f t="shared" si="11"/>
        <v>#REF!</v>
      </c>
      <c r="Z9" s="37" t="e">
        <f t="shared" si="12"/>
        <v>#REF!</v>
      </c>
      <c r="AA9" s="38" t="e">
        <f t="shared" si="13"/>
        <v>#REF!</v>
      </c>
      <c r="AE9" s="85" t="str">
        <f t="shared" si="5"/>
        <v>441849</v>
      </c>
      <c r="AF9" s="106">
        <v>7</v>
      </c>
      <c r="AG9" s="107">
        <v>7</v>
      </c>
      <c r="AH9" s="108">
        <v>441911</v>
      </c>
      <c r="AI9" s="109">
        <f t="shared" si="0"/>
        <v>441849</v>
      </c>
      <c r="AJ9" s="110">
        <f t="shared" si="6"/>
        <v>-62</v>
      </c>
      <c r="AK9" s="86"/>
      <c r="AL9" s="102">
        <f t="shared" si="7"/>
        <v>-441911</v>
      </c>
      <c r="AM9" s="111">
        <f t="shared" si="7"/>
        <v>21795</v>
      </c>
      <c r="AN9" s="112">
        <f t="shared" si="8"/>
        <v>463706</v>
      </c>
      <c r="AO9" s="113">
        <f t="shared" si="1"/>
        <v>21.275797201192933</v>
      </c>
      <c r="AP9" s="86"/>
    </row>
    <row r="10" spans="1:42" x14ac:dyDescent="0.2">
      <c r="A10" s="30">
        <v>7</v>
      </c>
      <c r="B10" s="31">
        <v>0.375</v>
      </c>
      <c r="C10" s="32">
        <v>2013</v>
      </c>
      <c r="D10" s="32">
        <v>2</v>
      </c>
      <c r="E10" s="32">
        <v>8</v>
      </c>
      <c r="F10" s="33">
        <v>463644</v>
      </c>
      <c r="G10" s="32">
        <v>0</v>
      </c>
      <c r="H10" s="33">
        <v>1433441</v>
      </c>
      <c r="I10" s="32">
        <v>0</v>
      </c>
      <c r="J10" s="32">
        <v>0</v>
      </c>
      <c r="K10" s="32">
        <v>0</v>
      </c>
      <c r="L10" s="33">
        <v>301.11189999999999</v>
      </c>
      <c r="M10" s="33">
        <v>27.3</v>
      </c>
      <c r="N10" s="34">
        <v>0</v>
      </c>
      <c r="O10" s="35">
        <v>21879</v>
      </c>
      <c r="P10" s="21">
        <f t="shared" si="2"/>
        <v>21879</v>
      </c>
      <c r="Q10" s="1">
        <v>8</v>
      </c>
      <c r="R10" s="36" t="e">
        <f t="shared" si="3"/>
        <v>#REF!</v>
      </c>
      <c r="S10" s="37" t="e">
        <f>#REF!*1000000</f>
        <v>#REF!</v>
      </c>
      <c r="T10" s="38" t="e">
        <f t="shared" si="9"/>
        <v>#REF!</v>
      </c>
      <c r="U10" s="25"/>
      <c r="V10" s="38">
        <f t="shared" si="4"/>
        <v>21879</v>
      </c>
      <c r="W10" s="39">
        <f t="shared" si="10"/>
        <v>772649.66492999997</v>
      </c>
      <c r="X10" s="25"/>
      <c r="Y10" s="40" t="e">
        <f t="shared" si="11"/>
        <v>#REF!</v>
      </c>
      <c r="Z10" s="37" t="e">
        <f t="shared" si="12"/>
        <v>#REF!</v>
      </c>
      <c r="AA10" s="38" t="e">
        <f t="shared" si="13"/>
        <v>#REF!</v>
      </c>
      <c r="AE10" s="85" t="str">
        <f t="shared" si="5"/>
        <v>463644</v>
      </c>
      <c r="AF10" s="106">
        <v>7</v>
      </c>
      <c r="AG10" s="107">
        <v>8</v>
      </c>
      <c r="AH10" s="108">
        <v>0</v>
      </c>
      <c r="AI10" s="109">
        <f t="shared" si="0"/>
        <v>463644</v>
      </c>
      <c r="AJ10" s="110">
        <f t="shared" si="6"/>
        <v>463644</v>
      </c>
      <c r="AK10" s="86"/>
      <c r="AL10" s="102">
        <f t="shared" si="7"/>
        <v>470153</v>
      </c>
      <c r="AM10" s="111">
        <f t="shared" si="7"/>
        <v>21879</v>
      </c>
      <c r="AN10" s="112">
        <f t="shared" si="8"/>
        <v>-448274</v>
      </c>
      <c r="AO10" s="113">
        <f t="shared" si="1"/>
        <v>-20.488779194661547</v>
      </c>
      <c r="AP10" s="86"/>
    </row>
    <row r="11" spans="1:42" x14ac:dyDescent="0.2">
      <c r="A11" s="30">
        <v>7</v>
      </c>
      <c r="B11" s="31">
        <v>0.375</v>
      </c>
      <c r="C11" s="32">
        <v>2013</v>
      </c>
      <c r="D11" s="32">
        <v>2</v>
      </c>
      <c r="E11" s="32">
        <v>9</v>
      </c>
      <c r="F11" s="33">
        <v>485523</v>
      </c>
      <c r="G11" s="32">
        <v>0</v>
      </c>
      <c r="H11" s="33">
        <v>1434462</v>
      </c>
      <c r="I11" s="32">
        <v>0</v>
      </c>
      <c r="J11" s="32">
        <v>0</v>
      </c>
      <c r="K11" s="32">
        <v>0</v>
      </c>
      <c r="L11" s="33">
        <v>301.20170000000002</v>
      </c>
      <c r="M11" s="33">
        <v>27.1</v>
      </c>
      <c r="N11" s="34">
        <v>0</v>
      </c>
      <c r="O11" s="35">
        <v>21301</v>
      </c>
      <c r="P11" s="21">
        <f t="shared" si="2"/>
        <v>21301</v>
      </c>
      <c r="Q11" s="1">
        <v>9</v>
      </c>
      <c r="R11" s="41" t="e">
        <f t="shared" si="3"/>
        <v>#REF!</v>
      </c>
      <c r="S11" s="37" t="e">
        <f>#REF!*1000000</f>
        <v>#REF!</v>
      </c>
      <c r="T11" s="38" t="e">
        <f t="shared" si="9"/>
        <v>#REF!</v>
      </c>
      <c r="V11" s="42">
        <f t="shared" si="4"/>
        <v>21301</v>
      </c>
      <c r="W11" s="43">
        <f t="shared" si="10"/>
        <v>752237.78567000001</v>
      </c>
      <c r="Y11" s="40" t="e">
        <f t="shared" si="11"/>
        <v>#REF!</v>
      </c>
      <c r="Z11" s="37" t="e">
        <f t="shared" si="12"/>
        <v>#REF!</v>
      </c>
      <c r="AA11" s="38" t="e">
        <f t="shared" si="13"/>
        <v>#REF!</v>
      </c>
      <c r="AE11" s="85" t="str">
        <f t="shared" si="5"/>
        <v>485523</v>
      </c>
      <c r="AF11" s="106">
        <v>7</v>
      </c>
      <c r="AG11" s="107">
        <v>9</v>
      </c>
      <c r="AH11" s="108">
        <v>470153</v>
      </c>
      <c r="AI11" s="109">
        <f t="shared" si="0"/>
        <v>485523</v>
      </c>
      <c r="AJ11" s="110">
        <f t="shared" si="6"/>
        <v>15370</v>
      </c>
      <c r="AK11" s="86"/>
      <c r="AL11" s="102">
        <f t="shared" si="7"/>
        <v>2130</v>
      </c>
      <c r="AM11" s="111">
        <f t="shared" si="7"/>
        <v>21301</v>
      </c>
      <c r="AN11" s="112">
        <f t="shared" si="8"/>
        <v>19171</v>
      </c>
      <c r="AO11" s="113">
        <f t="shared" si="1"/>
        <v>0.90000469461527632</v>
      </c>
      <c r="AP11" s="86"/>
    </row>
    <row r="12" spans="1:42" x14ac:dyDescent="0.2">
      <c r="A12" s="30">
        <v>7</v>
      </c>
      <c r="B12" s="31">
        <v>0.375</v>
      </c>
      <c r="C12" s="32">
        <v>2013</v>
      </c>
      <c r="D12" s="32">
        <v>2</v>
      </c>
      <c r="E12" s="32">
        <v>10</v>
      </c>
      <c r="F12" s="33">
        <v>506824</v>
      </c>
      <c r="G12" s="32">
        <v>0</v>
      </c>
      <c r="H12" s="33">
        <v>1435456</v>
      </c>
      <c r="I12" s="32">
        <v>0</v>
      </c>
      <c r="J12" s="32">
        <v>0</v>
      </c>
      <c r="K12" s="32">
        <v>0</v>
      </c>
      <c r="L12" s="33">
        <v>301.64589999999998</v>
      </c>
      <c r="M12" s="33">
        <v>27.3</v>
      </c>
      <c r="N12" s="34">
        <v>0</v>
      </c>
      <c r="O12" s="35">
        <v>21513</v>
      </c>
      <c r="P12" s="21">
        <f t="shared" si="2"/>
        <v>21513</v>
      </c>
      <c r="Q12" s="1">
        <v>10</v>
      </c>
      <c r="R12" s="41" t="e">
        <f t="shared" si="3"/>
        <v>#REF!</v>
      </c>
      <c r="S12" s="37" t="e">
        <f>#REF!*1000000</f>
        <v>#REF!</v>
      </c>
      <c r="T12" s="38" t="e">
        <f t="shared" si="9"/>
        <v>#REF!</v>
      </c>
      <c r="V12" s="42">
        <f t="shared" si="4"/>
        <v>21513</v>
      </c>
      <c r="W12" s="43">
        <f t="shared" si="10"/>
        <v>759724.49571000005</v>
      </c>
      <c r="Y12" s="40" t="e">
        <f t="shared" si="11"/>
        <v>#REF!</v>
      </c>
      <c r="Z12" s="37" t="e">
        <f t="shared" si="12"/>
        <v>#REF!</v>
      </c>
      <c r="AA12" s="38" t="e">
        <f t="shared" si="13"/>
        <v>#REF!</v>
      </c>
      <c r="AE12" s="85" t="str">
        <f t="shared" si="5"/>
        <v>506824</v>
      </c>
      <c r="AF12" s="106">
        <v>7</v>
      </c>
      <c r="AG12" s="107">
        <v>10</v>
      </c>
      <c r="AH12" s="108">
        <v>472283</v>
      </c>
      <c r="AI12" s="109">
        <f t="shared" si="0"/>
        <v>506824</v>
      </c>
      <c r="AJ12" s="110">
        <f t="shared" si="6"/>
        <v>34541</v>
      </c>
      <c r="AK12" s="86"/>
      <c r="AL12" s="102">
        <f t="shared" si="7"/>
        <v>2151</v>
      </c>
      <c r="AM12" s="111">
        <f t="shared" si="7"/>
        <v>21513</v>
      </c>
      <c r="AN12" s="112">
        <f t="shared" si="8"/>
        <v>19362</v>
      </c>
      <c r="AO12" s="113">
        <f t="shared" si="1"/>
        <v>0.90001394505647747</v>
      </c>
      <c r="AP12" s="86"/>
    </row>
    <row r="13" spans="1:42" x14ac:dyDescent="0.2">
      <c r="A13" s="30">
        <v>7</v>
      </c>
      <c r="B13" s="31">
        <v>0.375</v>
      </c>
      <c r="C13" s="32">
        <v>2013</v>
      </c>
      <c r="D13" s="32">
        <v>2</v>
      </c>
      <c r="E13" s="32">
        <v>11</v>
      </c>
      <c r="F13" s="33">
        <v>528337</v>
      </c>
      <c r="G13" s="32">
        <v>0</v>
      </c>
      <c r="H13" s="33">
        <v>1436460</v>
      </c>
      <c r="I13" s="32">
        <v>0</v>
      </c>
      <c r="J13" s="32">
        <v>0</v>
      </c>
      <c r="K13" s="32">
        <v>0</v>
      </c>
      <c r="L13" s="33">
        <v>301.70569999999998</v>
      </c>
      <c r="M13" s="33">
        <v>27.5</v>
      </c>
      <c r="N13" s="34">
        <v>0</v>
      </c>
      <c r="O13" s="35">
        <v>21759</v>
      </c>
      <c r="P13" s="21">
        <f t="shared" si="2"/>
        <v>21759</v>
      </c>
      <c r="Q13" s="1">
        <v>11</v>
      </c>
      <c r="R13" s="41" t="e">
        <f t="shared" si="3"/>
        <v>#REF!</v>
      </c>
      <c r="S13" s="37" t="e">
        <f>#REF!*1000000</f>
        <v>#REF!</v>
      </c>
      <c r="T13" s="38" t="e">
        <f t="shared" si="9"/>
        <v>#REF!</v>
      </c>
      <c r="V13" s="42">
        <f t="shared" si="4"/>
        <v>21759</v>
      </c>
      <c r="W13" s="43">
        <f t="shared" si="10"/>
        <v>768411.90452999994</v>
      </c>
      <c r="Y13" s="40" t="e">
        <f t="shared" si="11"/>
        <v>#REF!</v>
      </c>
      <c r="Z13" s="37" t="e">
        <f t="shared" si="12"/>
        <v>#REF!</v>
      </c>
      <c r="AA13" s="38" t="e">
        <f t="shared" si="13"/>
        <v>#REF!</v>
      </c>
      <c r="AE13" s="85" t="str">
        <f t="shared" si="5"/>
        <v>528337</v>
      </c>
      <c r="AF13" s="106">
        <v>7</v>
      </c>
      <c r="AG13" s="107">
        <v>11</v>
      </c>
      <c r="AH13" s="108">
        <v>474434</v>
      </c>
      <c r="AI13" s="109">
        <f t="shared" si="0"/>
        <v>528337</v>
      </c>
      <c r="AJ13" s="110">
        <f t="shared" si="6"/>
        <v>53903</v>
      </c>
      <c r="AK13" s="86"/>
      <c r="AL13" s="102">
        <f t="shared" si="7"/>
        <v>2176</v>
      </c>
      <c r="AM13" s="111">
        <f t="shared" si="7"/>
        <v>21759</v>
      </c>
      <c r="AN13" s="112">
        <f t="shared" si="8"/>
        <v>19583</v>
      </c>
      <c r="AO13" s="113">
        <f t="shared" si="1"/>
        <v>0.89999540420056068</v>
      </c>
      <c r="AP13" s="86"/>
    </row>
    <row r="14" spans="1:42" x14ac:dyDescent="0.2">
      <c r="A14" s="30">
        <v>7</v>
      </c>
      <c r="B14" s="31">
        <v>0.375</v>
      </c>
      <c r="C14" s="32">
        <v>2013</v>
      </c>
      <c r="D14" s="32">
        <v>2</v>
      </c>
      <c r="E14" s="32">
        <v>12</v>
      </c>
      <c r="F14" s="33">
        <v>550096</v>
      </c>
      <c r="G14" s="32">
        <v>0</v>
      </c>
      <c r="H14" s="33">
        <v>1437478</v>
      </c>
      <c r="I14" s="32">
        <v>0</v>
      </c>
      <c r="J14" s="32">
        <v>0</v>
      </c>
      <c r="K14" s="32">
        <v>0</v>
      </c>
      <c r="L14" s="33">
        <v>301.22570000000002</v>
      </c>
      <c r="M14" s="33">
        <v>27.6</v>
      </c>
      <c r="N14" s="34">
        <v>0</v>
      </c>
      <c r="O14" s="35">
        <v>21679</v>
      </c>
      <c r="P14" s="21">
        <f t="shared" si="2"/>
        <v>21679</v>
      </c>
      <c r="Q14" s="1">
        <v>12</v>
      </c>
      <c r="R14" s="41" t="e">
        <f t="shared" si="3"/>
        <v>#REF!</v>
      </c>
      <c r="S14" s="37" t="e">
        <f>#REF!*1000000</f>
        <v>#REF!</v>
      </c>
      <c r="T14" s="38" t="e">
        <f t="shared" si="9"/>
        <v>#REF!</v>
      </c>
      <c r="V14" s="42">
        <f t="shared" si="4"/>
        <v>21679</v>
      </c>
      <c r="W14" s="43">
        <f t="shared" si="10"/>
        <v>765586.73092999996</v>
      </c>
      <c r="Y14" s="40" t="e">
        <f t="shared" si="11"/>
        <v>#REF!</v>
      </c>
      <c r="Z14" s="37" t="e">
        <f t="shared" si="12"/>
        <v>#REF!</v>
      </c>
      <c r="AA14" s="38" t="e">
        <f t="shared" si="13"/>
        <v>#REF!</v>
      </c>
      <c r="AE14" s="85" t="str">
        <f t="shared" si="5"/>
        <v>550096</v>
      </c>
      <c r="AF14" s="106">
        <v>7</v>
      </c>
      <c r="AG14" s="107">
        <v>12</v>
      </c>
      <c r="AH14" s="108">
        <v>476610</v>
      </c>
      <c r="AI14" s="109">
        <f t="shared" si="0"/>
        <v>550096</v>
      </c>
      <c r="AJ14" s="110">
        <f t="shared" si="6"/>
        <v>73486</v>
      </c>
      <c r="AK14" s="86"/>
      <c r="AL14" s="102">
        <f t="shared" si="7"/>
        <v>2168</v>
      </c>
      <c r="AM14" s="111">
        <f t="shared" si="7"/>
        <v>21679</v>
      </c>
      <c r="AN14" s="112">
        <f t="shared" si="8"/>
        <v>19511</v>
      </c>
      <c r="AO14" s="113">
        <f t="shared" si="1"/>
        <v>0.89999538724110895</v>
      </c>
      <c r="AP14" s="86"/>
    </row>
    <row r="15" spans="1:42" x14ac:dyDescent="0.2">
      <c r="A15" s="30">
        <v>7</v>
      </c>
      <c r="B15" s="31">
        <v>0.375</v>
      </c>
      <c r="C15" s="32">
        <v>2013</v>
      </c>
      <c r="D15" s="32">
        <v>2</v>
      </c>
      <c r="E15" s="32">
        <v>13</v>
      </c>
      <c r="F15" s="33">
        <v>571775</v>
      </c>
      <c r="G15" s="32">
        <v>0</v>
      </c>
      <c r="H15" s="33">
        <v>1438492</v>
      </c>
      <c r="I15" s="32">
        <v>0</v>
      </c>
      <c r="J15" s="32">
        <v>0</v>
      </c>
      <c r="K15" s="32">
        <v>0</v>
      </c>
      <c r="L15" s="33">
        <v>301.28859999999997</v>
      </c>
      <c r="M15" s="33">
        <v>27.7</v>
      </c>
      <c r="N15" s="34">
        <v>0</v>
      </c>
      <c r="O15" s="35">
        <v>21371</v>
      </c>
      <c r="P15" s="21">
        <f t="shared" si="2"/>
        <v>21371</v>
      </c>
      <c r="Q15" s="1">
        <v>13</v>
      </c>
      <c r="R15" s="41" t="e">
        <f t="shared" si="3"/>
        <v>#REF!</v>
      </c>
      <c r="S15" s="37" t="e">
        <f>#REF!*1000000</f>
        <v>#REF!</v>
      </c>
      <c r="T15" s="38" t="e">
        <f t="shared" si="9"/>
        <v>#REF!</v>
      </c>
      <c r="V15" s="42">
        <f t="shared" si="4"/>
        <v>21371</v>
      </c>
      <c r="W15" s="43">
        <f t="shared" si="10"/>
        <v>754709.81256999995</v>
      </c>
      <c r="Y15" s="40" t="e">
        <f t="shared" si="11"/>
        <v>#REF!</v>
      </c>
      <c r="Z15" s="37" t="e">
        <f t="shared" si="12"/>
        <v>#REF!</v>
      </c>
      <c r="AA15" s="38" t="e">
        <f t="shared" si="13"/>
        <v>#REF!</v>
      </c>
      <c r="AE15" s="85" t="str">
        <f t="shared" si="5"/>
        <v>571775</v>
      </c>
      <c r="AF15" s="106">
        <v>7</v>
      </c>
      <c r="AG15" s="107">
        <v>13</v>
      </c>
      <c r="AH15" s="108">
        <v>478778</v>
      </c>
      <c r="AI15" s="109">
        <f t="shared" si="0"/>
        <v>571775</v>
      </c>
      <c r="AJ15" s="110">
        <f t="shared" si="6"/>
        <v>92997</v>
      </c>
      <c r="AK15" s="86"/>
      <c r="AL15" s="102">
        <f t="shared" si="7"/>
        <v>2137</v>
      </c>
      <c r="AM15" s="111">
        <f t="shared" si="7"/>
        <v>21371</v>
      </c>
      <c r="AN15" s="112">
        <f t="shared" si="8"/>
        <v>19234</v>
      </c>
      <c r="AO15" s="113">
        <f t="shared" si="1"/>
        <v>0.90000467923822003</v>
      </c>
      <c r="AP15" s="86"/>
    </row>
    <row r="16" spans="1:42" x14ac:dyDescent="0.2">
      <c r="A16" s="30">
        <v>7</v>
      </c>
      <c r="B16" s="31">
        <v>0.375</v>
      </c>
      <c r="C16" s="32">
        <v>2013</v>
      </c>
      <c r="D16" s="32">
        <v>2</v>
      </c>
      <c r="E16" s="32">
        <v>14</v>
      </c>
      <c r="F16" s="33">
        <v>593146</v>
      </c>
      <c r="G16" s="32">
        <v>0</v>
      </c>
      <c r="H16" s="33">
        <v>1439492</v>
      </c>
      <c r="I16" s="32">
        <v>0</v>
      </c>
      <c r="J16" s="32">
        <v>0</v>
      </c>
      <c r="K16" s="32">
        <v>0</v>
      </c>
      <c r="L16" s="33">
        <v>301.3091</v>
      </c>
      <c r="M16" s="33">
        <v>27.5</v>
      </c>
      <c r="N16" s="34">
        <v>0</v>
      </c>
      <c r="O16" s="35">
        <v>21250</v>
      </c>
      <c r="P16" s="21">
        <f t="shared" si="2"/>
        <v>21250</v>
      </c>
      <c r="Q16" s="1">
        <v>14</v>
      </c>
      <c r="R16" s="41" t="e">
        <f t="shared" si="3"/>
        <v>#REF!</v>
      </c>
      <c r="S16" s="37" t="e">
        <f>#REF!*1000000</f>
        <v>#REF!</v>
      </c>
      <c r="T16" s="38" t="e">
        <f t="shared" si="9"/>
        <v>#REF!</v>
      </c>
      <c r="V16" s="42">
        <f t="shared" si="4"/>
        <v>21250</v>
      </c>
      <c r="W16" s="43">
        <f t="shared" si="10"/>
        <v>750436.73750000005</v>
      </c>
      <c r="Y16" s="40" t="e">
        <f t="shared" si="11"/>
        <v>#REF!</v>
      </c>
      <c r="Z16" s="37" t="e">
        <f t="shared" si="12"/>
        <v>#REF!</v>
      </c>
      <c r="AA16" s="38" t="e">
        <f t="shared" si="13"/>
        <v>#REF!</v>
      </c>
      <c r="AE16" s="85" t="str">
        <f t="shared" si="5"/>
        <v>593146</v>
      </c>
      <c r="AF16" s="106">
        <v>7</v>
      </c>
      <c r="AG16" s="107">
        <v>14</v>
      </c>
      <c r="AH16" s="108">
        <v>480915</v>
      </c>
      <c r="AI16" s="109">
        <f t="shared" si="0"/>
        <v>593146</v>
      </c>
      <c r="AJ16" s="110">
        <f t="shared" si="6"/>
        <v>112231</v>
      </c>
      <c r="AK16" s="86"/>
      <c r="AL16" s="102">
        <f t="shared" si="7"/>
        <v>133483</v>
      </c>
      <c r="AM16" s="111">
        <f t="shared" si="7"/>
        <v>21250</v>
      </c>
      <c r="AN16" s="112">
        <f t="shared" si="8"/>
        <v>-112233</v>
      </c>
      <c r="AO16" s="113">
        <f t="shared" si="1"/>
        <v>-5.2815529411764706</v>
      </c>
      <c r="AP16" s="86"/>
    </row>
    <row r="17" spans="1:42" x14ac:dyDescent="0.2">
      <c r="A17" s="30">
        <v>7</v>
      </c>
      <c r="B17" s="31">
        <v>0.375</v>
      </c>
      <c r="C17" s="32">
        <v>2013</v>
      </c>
      <c r="D17" s="32">
        <v>2</v>
      </c>
      <c r="E17" s="32">
        <v>15</v>
      </c>
      <c r="F17" s="33">
        <v>614396</v>
      </c>
      <c r="G17" s="32">
        <v>0</v>
      </c>
      <c r="H17" s="33">
        <v>1440483</v>
      </c>
      <c r="I17" s="32">
        <v>0</v>
      </c>
      <c r="J17" s="32">
        <v>0</v>
      </c>
      <c r="K17" s="32">
        <v>0</v>
      </c>
      <c r="L17" s="33">
        <v>301.5342</v>
      </c>
      <c r="M17" s="33">
        <v>27.3</v>
      </c>
      <c r="N17" s="34">
        <v>0</v>
      </c>
      <c r="O17" s="35">
        <v>20955</v>
      </c>
      <c r="P17" s="21">
        <f t="shared" si="2"/>
        <v>20955</v>
      </c>
      <c r="Q17" s="1">
        <v>15</v>
      </c>
      <c r="R17" s="41" t="e">
        <f t="shared" si="3"/>
        <v>#REF!</v>
      </c>
      <c r="S17" s="37" t="e">
        <f>#REF!*1000000</f>
        <v>#REF!</v>
      </c>
      <c r="T17" s="38" t="e">
        <f t="shared" si="9"/>
        <v>#REF!</v>
      </c>
      <c r="V17" s="42">
        <f t="shared" si="4"/>
        <v>20955</v>
      </c>
      <c r="W17" s="43">
        <f t="shared" si="10"/>
        <v>740018.90984999994</v>
      </c>
      <c r="Y17" s="40" t="e">
        <f t="shared" si="11"/>
        <v>#REF!</v>
      </c>
      <c r="Z17" s="37" t="e">
        <f t="shared" si="12"/>
        <v>#REF!</v>
      </c>
      <c r="AA17" s="38" t="e">
        <f t="shared" si="13"/>
        <v>#REF!</v>
      </c>
      <c r="AE17" s="85" t="str">
        <f t="shared" si="5"/>
        <v>614396</v>
      </c>
      <c r="AF17" s="106">
        <v>7</v>
      </c>
      <c r="AG17" s="107">
        <v>15</v>
      </c>
      <c r="AH17" s="108">
        <v>614398</v>
      </c>
      <c r="AI17" s="109">
        <f t="shared" si="0"/>
        <v>614396</v>
      </c>
      <c r="AJ17" s="110">
        <f t="shared" si="6"/>
        <v>-2</v>
      </c>
      <c r="AK17" s="86"/>
      <c r="AL17" s="102">
        <f t="shared" si="7"/>
        <v>20955</v>
      </c>
      <c r="AM17" s="111">
        <f t="shared" si="7"/>
        <v>20955</v>
      </c>
      <c r="AN17" s="112">
        <f t="shared" si="8"/>
        <v>0</v>
      </c>
      <c r="AO17" s="113">
        <f t="shared" si="1"/>
        <v>0</v>
      </c>
      <c r="AP17" s="86"/>
    </row>
    <row r="18" spans="1:42" x14ac:dyDescent="0.2">
      <c r="A18" s="30">
        <v>7</v>
      </c>
      <c r="B18" s="31">
        <v>0.375</v>
      </c>
      <c r="C18" s="32">
        <v>2013</v>
      </c>
      <c r="D18" s="32">
        <v>2</v>
      </c>
      <c r="E18" s="32">
        <v>16</v>
      </c>
      <c r="F18" s="33">
        <v>635351</v>
      </c>
      <c r="G18" s="32">
        <v>0</v>
      </c>
      <c r="H18" s="33">
        <v>1441460</v>
      </c>
      <c r="I18" s="32">
        <v>0</v>
      </c>
      <c r="J18" s="32">
        <v>0</v>
      </c>
      <c r="K18" s="32">
        <v>0</v>
      </c>
      <c r="L18" s="33">
        <v>301.80959999999999</v>
      </c>
      <c r="M18" s="33">
        <v>27</v>
      </c>
      <c r="N18" s="34">
        <v>0</v>
      </c>
      <c r="O18" s="35">
        <v>21879</v>
      </c>
      <c r="P18" s="21">
        <f t="shared" si="2"/>
        <v>21879</v>
      </c>
      <c r="Q18" s="1">
        <v>16</v>
      </c>
      <c r="R18" s="41" t="e">
        <f t="shared" si="3"/>
        <v>#REF!</v>
      </c>
      <c r="S18" s="37" t="e">
        <f>#REF!*1000000</f>
        <v>#REF!</v>
      </c>
      <c r="T18" s="38" t="e">
        <f t="shared" si="9"/>
        <v>#REF!</v>
      </c>
      <c r="V18" s="42">
        <f t="shared" si="4"/>
        <v>21879</v>
      </c>
      <c r="W18" s="43">
        <f t="shared" si="10"/>
        <v>772649.66492999997</v>
      </c>
      <c r="Y18" s="40" t="e">
        <f t="shared" si="11"/>
        <v>#REF!</v>
      </c>
      <c r="Z18" s="37" t="e">
        <f t="shared" si="12"/>
        <v>#REF!</v>
      </c>
      <c r="AA18" s="38" t="e">
        <f t="shared" si="13"/>
        <v>#REF!</v>
      </c>
      <c r="AE18" s="85" t="str">
        <f t="shared" si="5"/>
        <v>635351</v>
      </c>
      <c r="AF18" s="106">
        <v>7</v>
      </c>
      <c r="AG18" s="107">
        <v>16</v>
      </c>
      <c r="AH18" s="108">
        <v>635353</v>
      </c>
      <c r="AI18" s="109">
        <f t="shared" si="0"/>
        <v>635351</v>
      </c>
      <c r="AJ18" s="110">
        <f t="shared" si="6"/>
        <v>-2</v>
      </c>
      <c r="AK18" s="86"/>
      <c r="AL18" s="102">
        <f t="shared" si="7"/>
        <v>21878</v>
      </c>
      <c r="AM18" s="111">
        <f t="shared" si="7"/>
        <v>21879</v>
      </c>
      <c r="AN18" s="112">
        <f t="shared" si="8"/>
        <v>1</v>
      </c>
      <c r="AO18" s="113">
        <f t="shared" si="1"/>
        <v>4.5705928058869233E-5</v>
      </c>
      <c r="AP18" s="86"/>
    </row>
    <row r="19" spans="1:42" x14ac:dyDescent="0.2">
      <c r="A19" s="30">
        <v>7</v>
      </c>
      <c r="B19" s="31">
        <v>0.375</v>
      </c>
      <c r="C19" s="32">
        <v>2013</v>
      </c>
      <c r="D19" s="32">
        <v>2</v>
      </c>
      <c r="E19" s="32">
        <v>17</v>
      </c>
      <c r="F19" s="33">
        <v>657230</v>
      </c>
      <c r="G19" s="32">
        <v>0</v>
      </c>
      <c r="H19" s="33">
        <v>1442474</v>
      </c>
      <c r="I19" s="32">
        <v>0</v>
      </c>
      <c r="J19" s="32">
        <v>0</v>
      </c>
      <c r="K19" s="32">
        <v>0</v>
      </c>
      <c r="L19" s="33">
        <v>302.17489999999998</v>
      </c>
      <c r="M19" s="33">
        <v>26.1</v>
      </c>
      <c r="N19" s="34">
        <v>0</v>
      </c>
      <c r="O19" s="35">
        <v>21943</v>
      </c>
      <c r="P19" s="21">
        <f t="shared" si="2"/>
        <v>21943</v>
      </c>
      <c r="Q19" s="1">
        <v>17</v>
      </c>
      <c r="R19" s="41" t="e">
        <f t="shared" si="3"/>
        <v>#REF!</v>
      </c>
      <c r="S19" s="37" t="e">
        <f>#REF!*1000000</f>
        <v>#REF!</v>
      </c>
      <c r="T19" s="38" t="e">
        <f t="shared" si="9"/>
        <v>#REF!</v>
      </c>
      <c r="V19" s="42">
        <f t="shared" si="4"/>
        <v>21943</v>
      </c>
      <c r="W19" s="43">
        <f t="shared" si="10"/>
        <v>774909.80380999995</v>
      </c>
      <c r="Y19" s="40" t="e">
        <f t="shared" si="11"/>
        <v>#REF!</v>
      </c>
      <c r="Z19" s="37" t="e">
        <f t="shared" si="12"/>
        <v>#REF!</v>
      </c>
      <c r="AA19" s="38" t="e">
        <f t="shared" si="13"/>
        <v>#REF!</v>
      </c>
      <c r="AE19" s="85" t="str">
        <f t="shared" si="5"/>
        <v>657230</v>
      </c>
      <c r="AF19" s="106">
        <v>7</v>
      </c>
      <c r="AG19" s="107">
        <v>17</v>
      </c>
      <c r="AH19" s="108">
        <v>657231</v>
      </c>
      <c r="AI19" s="109">
        <f t="shared" si="0"/>
        <v>657230</v>
      </c>
      <c r="AJ19" s="110">
        <f t="shared" si="6"/>
        <v>-1</v>
      </c>
      <c r="AK19" s="86"/>
      <c r="AL19" s="102">
        <f t="shared" si="7"/>
        <v>21946</v>
      </c>
      <c r="AM19" s="111">
        <f t="shared" si="7"/>
        <v>21943</v>
      </c>
      <c r="AN19" s="112">
        <f t="shared" si="8"/>
        <v>-3</v>
      </c>
      <c r="AO19" s="113">
        <f t="shared" si="1"/>
        <v>-1.3671785990976621E-4</v>
      </c>
      <c r="AP19" s="86"/>
    </row>
    <row r="20" spans="1:42" x14ac:dyDescent="0.2">
      <c r="A20" s="30">
        <v>7</v>
      </c>
      <c r="B20" s="31">
        <v>0.375</v>
      </c>
      <c r="C20" s="32">
        <v>2013</v>
      </c>
      <c r="D20" s="32">
        <v>2</v>
      </c>
      <c r="E20" s="32">
        <v>18</v>
      </c>
      <c r="F20" s="33">
        <v>679173</v>
      </c>
      <c r="G20" s="32">
        <v>0</v>
      </c>
      <c r="H20" s="33">
        <v>1443491</v>
      </c>
      <c r="I20" s="32">
        <v>0</v>
      </c>
      <c r="J20" s="32">
        <v>0</v>
      </c>
      <c r="K20" s="32">
        <v>0</v>
      </c>
      <c r="L20" s="33">
        <v>302.35680000000002</v>
      </c>
      <c r="M20" s="33">
        <v>26.1</v>
      </c>
      <c r="N20" s="34">
        <v>0</v>
      </c>
      <c r="O20" s="35">
        <v>21526</v>
      </c>
      <c r="P20" s="21">
        <f t="shared" si="2"/>
        <v>21526</v>
      </c>
      <c r="Q20" s="1">
        <v>18</v>
      </c>
      <c r="R20" s="41" t="e">
        <f t="shared" si="3"/>
        <v>#REF!</v>
      </c>
      <c r="S20" s="37" t="e">
        <f>#REF!*1000000</f>
        <v>#REF!</v>
      </c>
      <c r="T20" s="38" t="e">
        <f t="shared" si="9"/>
        <v>#REF!</v>
      </c>
      <c r="V20" s="42">
        <f t="shared" si="4"/>
        <v>21526</v>
      </c>
      <c r="W20" s="43">
        <f t="shared" si="10"/>
        <v>760183.58641999995</v>
      </c>
      <c r="Y20" s="40" t="e">
        <f t="shared" si="11"/>
        <v>#REF!</v>
      </c>
      <c r="Z20" s="37" t="e">
        <f t="shared" si="12"/>
        <v>#REF!</v>
      </c>
      <c r="AA20" s="38" t="e">
        <f t="shared" si="13"/>
        <v>#REF!</v>
      </c>
      <c r="AE20" s="85" t="str">
        <f t="shared" si="5"/>
        <v>679173</v>
      </c>
      <c r="AF20" s="106">
        <v>7</v>
      </c>
      <c r="AG20" s="107">
        <v>18</v>
      </c>
      <c r="AH20" s="108">
        <v>679177</v>
      </c>
      <c r="AI20" s="109">
        <f t="shared" si="0"/>
        <v>679173</v>
      </c>
      <c r="AJ20" s="110">
        <f t="shared" si="6"/>
        <v>-4</v>
      </c>
      <c r="AK20" s="86"/>
      <c r="AL20" s="102">
        <f t="shared" si="7"/>
        <v>21526</v>
      </c>
      <c r="AM20" s="111">
        <f t="shared" si="7"/>
        <v>21526</v>
      </c>
      <c r="AN20" s="112">
        <f t="shared" si="8"/>
        <v>0</v>
      </c>
      <c r="AO20" s="113">
        <f t="shared" si="1"/>
        <v>0</v>
      </c>
      <c r="AP20" s="86"/>
    </row>
    <row r="21" spans="1:42" x14ac:dyDescent="0.2">
      <c r="A21" s="30">
        <v>7</v>
      </c>
      <c r="B21" s="31">
        <v>0.375</v>
      </c>
      <c r="C21" s="32">
        <v>2013</v>
      </c>
      <c r="D21" s="32">
        <v>2</v>
      </c>
      <c r="E21" s="32">
        <v>19</v>
      </c>
      <c r="F21" s="33">
        <v>700699</v>
      </c>
      <c r="G21" s="32">
        <v>0</v>
      </c>
      <c r="H21" s="33">
        <v>1444492</v>
      </c>
      <c r="I21" s="32">
        <v>0</v>
      </c>
      <c r="J21" s="32">
        <v>0</v>
      </c>
      <c r="K21" s="32">
        <v>0</v>
      </c>
      <c r="L21" s="33">
        <v>301.88319999999999</v>
      </c>
      <c r="M21" s="33">
        <v>26.7</v>
      </c>
      <c r="N21" s="34">
        <v>0</v>
      </c>
      <c r="O21" s="35">
        <v>21786</v>
      </c>
      <c r="P21" s="21">
        <f t="shared" si="2"/>
        <v>21786</v>
      </c>
      <c r="Q21" s="1">
        <v>19</v>
      </c>
      <c r="R21" s="41" t="e">
        <f t="shared" si="3"/>
        <v>#REF!</v>
      </c>
      <c r="S21" s="37" t="e">
        <f>#REF!*1000000</f>
        <v>#REF!</v>
      </c>
      <c r="T21" s="38" t="e">
        <f t="shared" si="9"/>
        <v>#REF!</v>
      </c>
      <c r="V21" s="42">
        <f t="shared" si="4"/>
        <v>21786</v>
      </c>
      <c r="W21" s="43">
        <f t="shared" si="10"/>
        <v>769365.40061999997</v>
      </c>
      <c r="Y21" s="40" t="e">
        <f t="shared" si="11"/>
        <v>#REF!</v>
      </c>
      <c r="Z21" s="37" t="e">
        <f t="shared" si="12"/>
        <v>#REF!</v>
      </c>
      <c r="AA21" s="38" t="e">
        <f t="shared" si="13"/>
        <v>#REF!</v>
      </c>
      <c r="AE21" s="85" t="str">
        <f t="shared" si="5"/>
        <v>700699</v>
      </c>
      <c r="AF21" s="106">
        <v>7</v>
      </c>
      <c r="AG21" s="107">
        <v>19</v>
      </c>
      <c r="AH21" s="108">
        <v>700703</v>
      </c>
      <c r="AI21" s="109">
        <f t="shared" si="0"/>
        <v>700699</v>
      </c>
      <c r="AJ21" s="110">
        <f t="shared" si="6"/>
        <v>-4</v>
      </c>
      <c r="AK21" s="86"/>
      <c r="AL21" s="102">
        <f t="shared" si="7"/>
        <v>21782</v>
      </c>
      <c r="AM21" s="111">
        <f t="shared" si="7"/>
        <v>21786</v>
      </c>
      <c r="AN21" s="112">
        <f t="shared" si="8"/>
        <v>4</v>
      </c>
      <c r="AO21" s="113">
        <f t="shared" si="1"/>
        <v>1.8360414945377767E-4</v>
      </c>
      <c r="AP21" s="86"/>
    </row>
    <row r="22" spans="1:42" x14ac:dyDescent="0.2">
      <c r="A22" s="30">
        <v>7</v>
      </c>
      <c r="B22" s="31">
        <v>0.375</v>
      </c>
      <c r="C22" s="32">
        <v>2013</v>
      </c>
      <c r="D22" s="32">
        <v>2</v>
      </c>
      <c r="E22" s="32">
        <v>20</v>
      </c>
      <c r="F22" s="33">
        <v>722485</v>
      </c>
      <c r="G22" s="32">
        <v>0</v>
      </c>
      <c r="H22" s="33">
        <v>1444492</v>
      </c>
      <c r="I22" s="32">
        <v>0</v>
      </c>
      <c r="J22" s="32">
        <v>0</v>
      </c>
      <c r="K22" s="32">
        <v>0</v>
      </c>
      <c r="L22" s="33">
        <v>301.88319999999999</v>
      </c>
      <c r="M22" s="33">
        <v>26.7</v>
      </c>
      <c r="N22" s="34">
        <v>0</v>
      </c>
      <c r="O22" s="35">
        <v>21986</v>
      </c>
      <c r="P22" s="21">
        <f t="shared" si="2"/>
        <v>21986</v>
      </c>
      <c r="Q22" s="1">
        <v>20</v>
      </c>
      <c r="R22" s="41" t="e">
        <f t="shared" si="3"/>
        <v>#REF!</v>
      </c>
      <c r="S22" s="37" t="e">
        <f>#REF!*1000000</f>
        <v>#REF!</v>
      </c>
      <c r="T22" s="38" t="e">
        <f t="shared" si="9"/>
        <v>#REF!</v>
      </c>
      <c r="V22" s="42">
        <f t="shared" si="4"/>
        <v>21986</v>
      </c>
      <c r="W22" s="43">
        <f t="shared" si="10"/>
        <v>776428.33461999998</v>
      </c>
      <c r="Y22" s="40" t="e">
        <f t="shared" si="11"/>
        <v>#REF!</v>
      </c>
      <c r="Z22" s="37" t="e">
        <f t="shared" si="12"/>
        <v>#REF!</v>
      </c>
      <c r="AA22" s="38" t="e">
        <f t="shared" si="13"/>
        <v>#REF!</v>
      </c>
      <c r="AE22" s="85" t="str">
        <f t="shared" si="5"/>
        <v>722485</v>
      </c>
      <c r="AF22" s="106">
        <v>7</v>
      </c>
      <c r="AG22" s="107">
        <v>20</v>
      </c>
      <c r="AH22" s="108">
        <v>722485</v>
      </c>
      <c r="AI22" s="109">
        <f t="shared" si="0"/>
        <v>722485</v>
      </c>
      <c r="AJ22" s="110">
        <f t="shared" si="6"/>
        <v>0</v>
      </c>
      <c r="AK22" s="86"/>
      <c r="AL22" s="102">
        <f t="shared" si="7"/>
        <v>21986</v>
      </c>
      <c r="AM22" s="111">
        <f t="shared" si="7"/>
        <v>21986</v>
      </c>
      <c r="AN22" s="112">
        <f t="shared" si="8"/>
        <v>0</v>
      </c>
      <c r="AO22" s="113">
        <f t="shared" si="1"/>
        <v>0</v>
      </c>
      <c r="AP22" s="86"/>
    </row>
    <row r="23" spans="1:42" x14ac:dyDescent="0.2">
      <c r="A23" s="30">
        <v>7</v>
      </c>
      <c r="B23" s="31">
        <v>0.375</v>
      </c>
      <c r="C23" s="32">
        <v>2013</v>
      </c>
      <c r="D23" s="32">
        <v>2</v>
      </c>
      <c r="E23" s="32">
        <v>21</v>
      </c>
      <c r="F23" s="33">
        <v>744471</v>
      </c>
      <c r="G23" s="32">
        <v>0</v>
      </c>
      <c r="H23" s="33">
        <v>1444492</v>
      </c>
      <c r="I23" s="32">
        <v>0</v>
      </c>
      <c r="J23" s="32">
        <v>0</v>
      </c>
      <c r="K23" s="32">
        <v>0</v>
      </c>
      <c r="L23" s="33">
        <v>301.88319999999999</v>
      </c>
      <c r="M23" s="33">
        <v>26.7</v>
      </c>
      <c r="N23" s="34">
        <v>0</v>
      </c>
      <c r="O23" s="35">
        <v>21762</v>
      </c>
      <c r="P23" s="21">
        <f t="shared" si="2"/>
        <v>21762</v>
      </c>
      <c r="Q23" s="1">
        <v>21</v>
      </c>
      <c r="R23" s="41" t="e">
        <f t="shared" si="3"/>
        <v>#REF!</v>
      </c>
      <c r="S23" s="37" t="e">
        <f>#REF!*1000000</f>
        <v>#REF!</v>
      </c>
      <c r="T23" s="38" t="e">
        <f t="shared" si="9"/>
        <v>#REF!</v>
      </c>
      <c r="V23" s="42">
        <f t="shared" si="4"/>
        <v>21762</v>
      </c>
      <c r="W23" s="43">
        <f t="shared" si="10"/>
        <v>768517.84854000004</v>
      </c>
      <c r="Y23" s="40" t="e">
        <f t="shared" si="11"/>
        <v>#REF!</v>
      </c>
      <c r="Z23" s="37" t="e">
        <f t="shared" si="12"/>
        <v>#REF!</v>
      </c>
      <c r="AA23" s="38" t="e">
        <f t="shared" si="13"/>
        <v>#REF!</v>
      </c>
      <c r="AE23" s="85" t="str">
        <f t="shared" si="5"/>
        <v>744471</v>
      </c>
      <c r="AF23" s="106">
        <v>7</v>
      </c>
      <c r="AG23" s="107">
        <v>21</v>
      </c>
      <c r="AH23" s="108">
        <v>744471</v>
      </c>
      <c r="AI23" s="109">
        <f t="shared" si="0"/>
        <v>744471</v>
      </c>
      <c r="AJ23" s="110">
        <f t="shared" si="6"/>
        <v>0</v>
      </c>
      <c r="AK23" s="86"/>
      <c r="AL23" s="102">
        <f t="shared" si="7"/>
        <v>21762</v>
      </c>
      <c r="AM23" s="111">
        <f t="shared" si="7"/>
        <v>21762</v>
      </c>
      <c r="AN23" s="112">
        <f t="shared" si="8"/>
        <v>0</v>
      </c>
      <c r="AO23" s="113">
        <f t="shared" si="1"/>
        <v>0</v>
      </c>
      <c r="AP23" s="86"/>
    </row>
    <row r="24" spans="1:42" x14ac:dyDescent="0.2">
      <c r="A24" s="30">
        <v>7</v>
      </c>
      <c r="B24" s="31">
        <v>0.375</v>
      </c>
      <c r="C24" s="32">
        <v>2013</v>
      </c>
      <c r="D24" s="32">
        <v>2</v>
      </c>
      <c r="E24" s="32">
        <v>22</v>
      </c>
      <c r="F24" s="33">
        <v>766233</v>
      </c>
      <c r="G24" s="32">
        <v>0</v>
      </c>
      <c r="H24" s="33">
        <v>1444492</v>
      </c>
      <c r="I24" s="32">
        <v>0</v>
      </c>
      <c r="J24" s="32">
        <v>0</v>
      </c>
      <c r="K24" s="32">
        <v>0</v>
      </c>
      <c r="L24" s="33">
        <v>301.88319999999999</v>
      </c>
      <c r="M24" s="33">
        <v>26.7</v>
      </c>
      <c r="N24" s="34">
        <v>0</v>
      </c>
      <c r="O24" s="35">
        <v>21612</v>
      </c>
      <c r="P24" s="21">
        <f t="shared" si="2"/>
        <v>21612</v>
      </c>
      <c r="Q24" s="1">
        <v>22</v>
      </c>
      <c r="R24" s="41" t="e">
        <f t="shared" si="3"/>
        <v>#REF!</v>
      </c>
      <c r="S24" s="37" t="e">
        <f>#REF!*1000000</f>
        <v>#REF!</v>
      </c>
      <c r="T24" s="38" t="e">
        <f t="shared" si="9"/>
        <v>#REF!</v>
      </c>
      <c r="V24" s="42">
        <f t="shared" si="4"/>
        <v>21612</v>
      </c>
      <c r="W24" s="43">
        <f t="shared" si="10"/>
        <v>763220.64804</v>
      </c>
      <c r="Y24" s="40" t="e">
        <f t="shared" si="11"/>
        <v>#REF!</v>
      </c>
      <c r="Z24" s="37" t="e">
        <f t="shared" si="12"/>
        <v>#REF!</v>
      </c>
      <c r="AA24" s="38" t="e">
        <f t="shared" si="13"/>
        <v>#REF!</v>
      </c>
      <c r="AE24" s="85" t="str">
        <f t="shared" si="5"/>
        <v>766233</v>
      </c>
      <c r="AF24" s="106">
        <v>7</v>
      </c>
      <c r="AG24" s="107">
        <v>22</v>
      </c>
      <c r="AH24" s="108">
        <v>766233</v>
      </c>
      <c r="AI24" s="109">
        <f t="shared" si="0"/>
        <v>766233</v>
      </c>
      <c r="AJ24" s="110">
        <f t="shared" si="6"/>
        <v>0</v>
      </c>
      <c r="AK24" s="86"/>
      <c r="AL24" s="102">
        <f t="shared" si="7"/>
        <v>21612</v>
      </c>
      <c r="AM24" s="111">
        <f t="shared" si="7"/>
        <v>21612</v>
      </c>
      <c r="AN24" s="112">
        <f t="shared" si="8"/>
        <v>0</v>
      </c>
      <c r="AO24" s="113">
        <f t="shared" si="1"/>
        <v>0</v>
      </c>
      <c r="AP24" s="86"/>
    </row>
    <row r="25" spans="1:42" x14ac:dyDescent="0.2">
      <c r="A25" s="30">
        <v>7</v>
      </c>
      <c r="B25" s="31">
        <v>0.375</v>
      </c>
      <c r="C25" s="32">
        <v>2013</v>
      </c>
      <c r="D25" s="32">
        <v>2</v>
      </c>
      <c r="E25" s="32">
        <v>23</v>
      </c>
      <c r="F25" s="33">
        <v>787845</v>
      </c>
      <c r="G25" s="32">
        <v>0</v>
      </c>
      <c r="H25" s="33">
        <v>1444492</v>
      </c>
      <c r="I25" s="32">
        <v>0</v>
      </c>
      <c r="J25" s="32">
        <v>0</v>
      </c>
      <c r="K25" s="32">
        <v>0</v>
      </c>
      <c r="L25" s="33">
        <v>301.88319999999999</v>
      </c>
      <c r="M25" s="33">
        <v>26.7</v>
      </c>
      <c r="N25" s="34">
        <v>0</v>
      </c>
      <c r="O25" s="35">
        <v>20508</v>
      </c>
      <c r="P25" s="21">
        <f t="shared" si="2"/>
        <v>20508</v>
      </c>
      <c r="Q25" s="1">
        <v>23</v>
      </c>
      <c r="R25" s="41" t="e">
        <f t="shared" si="3"/>
        <v>#REF!</v>
      </c>
      <c r="S25" s="37" t="e">
        <f>#REF!*1000000</f>
        <v>#REF!</v>
      </c>
      <c r="T25" s="38" t="e">
        <f t="shared" si="9"/>
        <v>#REF!</v>
      </c>
      <c r="V25" s="42">
        <f t="shared" si="4"/>
        <v>20508</v>
      </c>
      <c r="W25" s="43">
        <f t="shared" si="10"/>
        <v>724233.25236000004</v>
      </c>
      <c r="Y25" s="40" t="e">
        <f t="shared" si="11"/>
        <v>#REF!</v>
      </c>
      <c r="Z25" s="37" t="e">
        <f t="shared" si="12"/>
        <v>#REF!</v>
      </c>
      <c r="AA25" s="38" t="e">
        <f t="shared" si="13"/>
        <v>#REF!</v>
      </c>
      <c r="AE25" s="85" t="str">
        <f t="shared" si="5"/>
        <v>787845</v>
      </c>
      <c r="AF25" s="106">
        <v>7</v>
      </c>
      <c r="AG25" s="107">
        <v>23</v>
      </c>
      <c r="AH25" s="108">
        <v>787845</v>
      </c>
      <c r="AI25" s="109">
        <f t="shared" si="0"/>
        <v>787845</v>
      </c>
      <c r="AJ25" s="110">
        <f t="shared" si="6"/>
        <v>0</v>
      </c>
      <c r="AK25" s="86"/>
      <c r="AL25" s="102">
        <f t="shared" si="7"/>
        <v>20508</v>
      </c>
      <c r="AM25" s="111">
        <f t="shared" si="7"/>
        <v>20508</v>
      </c>
      <c r="AN25" s="112">
        <f t="shared" si="8"/>
        <v>0</v>
      </c>
      <c r="AO25" s="113">
        <f t="shared" si="1"/>
        <v>0</v>
      </c>
      <c r="AP25" s="86"/>
    </row>
    <row r="26" spans="1:42" x14ac:dyDescent="0.2">
      <c r="A26" s="30">
        <v>7</v>
      </c>
      <c r="B26" s="31">
        <v>0.375</v>
      </c>
      <c r="C26" s="32">
        <v>2013</v>
      </c>
      <c r="D26" s="32">
        <v>2</v>
      </c>
      <c r="E26" s="32">
        <v>24</v>
      </c>
      <c r="F26" s="33">
        <v>808353</v>
      </c>
      <c r="G26" s="32">
        <v>0</v>
      </c>
      <c r="H26" s="33">
        <v>1444492</v>
      </c>
      <c r="I26" s="32">
        <v>0</v>
      </c>
      <c r="J26" s="32">
        <v>0</v>
      </c>
      <c r="K26" s="32">
        <v>0</v>
      </c>
      <c r="L26" s="33">
        <v>301.88319999999999</v>
      </c>
      <c r="M26" s="33">
        <v>26.7</v>
      </c>
      <c r="N26" s="34">
        <v>0</v>
      </c>
      <c r="O26" s="35">
        <v>20040</v>
      </c>
      <c r="P26" s="21">
        <f t="shared" si="2"/>
        <v>20040</v>
      </c>
      <c r="Q26" s="1">
        <v>24</v>
      </c>
      <c r="R26" s="41" t="e">
        <f t="shared" si="3"/>
        <v>#REF!</v>
      </c>
      <c r="S26" s="37" t="e">
        <f>#REF!*1000000</f>
        <v>#REF!</v>
      </c>
      <c r="T26" s="38" t="e">
        <f t="shared" si="9"/>
        <v>#REF!</v>
      </c>
      <c r="V26" s="42">
        <f t="shared" si="4"/>
        <v>20040</v>
      </c>
      <c r="W26" s="43">
        <f t="shared" si="10"/>
        <v>707705.98679999996</v>
      </c>
      <c r="Y26" s="40" t="e">
        <f t="shared" si="11"/>
        <v>#REF!</v>
      </c>
      <c r="Z26" s="37" t="e">
        <f t="shared" si="12"/>
        <v>#REF!</v>
      </c>
      <c r="AA26" s="38" t="e">
        <f t="shared" si="13"/>
        <v>#REF!</v>
      </c>
      <c r="AE26" s="85" t="str">
        <f t="shared" si="5"/>
        <v>808353</v>
      </c>
      <c r="AF26" s="106">
        <v>7</v>
      </c>
      <c r="AG26" s="107">
        <v>24</v>
      </c>
      <c r="AH26" s="108">
        <v>808353</v>
      </c>
      <c r="AI26" s="109">
        <f t="shared" si="0"/>
        <v>808353</v>
      </c>
      <c r="AJ26" s="110">
        <f t="shared" si="6"/>
        <v>0</v>
      </c>
      <c r="AK26" s="86"/>
      <c r="AL26" s="102">
        <f t="shared" si="7"/>
        <v>20040</v>
      </c>
      <c r="AM26" s="111">
        <f t="shared" si="7"/>
        <v>20040</v>
      </c>
      <c r="AN26" s="112">
        <f t="shared" si="8"/>
        <v>0</v>
      </c>
      <c r="AO26" s="113">
        <f t="shared" si="1"/>
        <v>0</v>
      </c>
      <c r="AP26" s="86"/>
    </row>
    <row r="27" spans="1:42" x14ac:dyDescent="0.2">
      <c r="A27" s="30">
        <v>7</v>
      </c>
      <c r="B27" s="31">
        <v>0.375</v>
      </c>
      <c r="C27" s="32">
        <v>2013</v>
      </c>
      <c r="D27" s="32">
        <v>2</v>
      </c>
      <c r="E27" s="32">
        <v>25</v>
      </c>
      <c r="F27" s="33">
        <v>828393</v>
      </c>
      <c r="G27" s="32">
        <v>0</v>
      </c>
      <c r="H27" s="33">
        <v>1444492</v>
      </c>
      <c r="I27" s="32">
        <v>0</v>
      </c>
      <c r="J27" s="32">
        <v>0</v>
      </c>
      <c r="K27" s="32">
        <v>0</v>
      </c>
      <c r="L27" s="33">
        <v>301.88319999999999</v>
      </c>
      <c r="M27" s="33">
        <v>26.7</v>
      </c>
      <c r="N27" s="34">
        <v>0</v>
      </c>
      <c r="O27" s="35">
        <v>20551</v>
      </c>
      <c r="P27" s="21">
        <f t="shared" si="2"/>
        <v>20551</v>
      </c>
      <c r="Q27" s="1">
        <v>25</v>
      </c>
      <c r="R27" s="41" t="e">
        <f t="shared" si="3"/>
        <v>#REF!</v>
      </c>
      <c r="S27" s="37" t="e">
        <f>#REF!*1000000</f>
        <v>#REF!</v>
      </c>
      <c r="T27" s="38" t="e">
        <f t="shared" si="9"/>
        <v>#REF!</v>
      </c>
      <c r="V27" s="42">
        <f t="shared" si="4"/>
        <v>20551</v>
      </c>
      <c r="W27" s="43">
        <f t="shared" si="10"/>
        <v>725751.78316999995</v>
      </c>
      <c r="Y27" s="40" t="e">
        <f t="shared" si="11"/>
        <v>#REF!</v>
      </c>
      <c r="Z27" s="37" t="e">
        <f t="shared" si="12"/>
        <v>#REF!</v>
      </c>
      <c r="AA27" s="38" t="e">
        <f t="shared" si="13"/>
        <v>#REF!</v>
      </c>
      <c r="AE27" s="85" t="str">
        <f t="shared" si="5"/>
        <v>828393</v>
      </c>
      <c r="AF27" s="106">
        <v>7</v>
      </c>
      <c r="AG27" s="107">
        <v>25</v>
      </c>
      <c r="AH27" s="108">
        <v>828393</v>
      </c>
      <c r="AI27" s="109">
        <f t="shared" si="0"/>
        <v>828393</v>
      </c>
      <c r="AJ27" s="110">
        <f t="shared" si="6"/>
        <v>0</v>
      </c>
      <c r="AK27" s="86"/>
      <c r="AL27" s="102">
        <f t="shared" si="7"/>
        <v>20551</v>
      </c>
      <c r="AM27" s="111">
        <f t="shared" si="7"/>
        <v>20551</v>
      </c>
      <c r="AN27" s="112">
        <f t="shared" si="8"/>
        <v>0</v>
      </c>
      <c r="AO27" s="113">
        <f t="shared" si="1"/>
        <v>0</v>
      </c>
      <c r="AP27" s="86"/>
    </row>
    <row r="28" spans="1:42" x14ac:dyDescent="0.2">
      <c r="A28" s="30">
        <v>7</v>
      </c>
      <c r="B28" s="31">
        <v>0.375</v>
      </c>
      <c r="C28" s="32">
        <v>2013</v>
      </c>
      <c r="D28" s="32">
        <v>2</v>
      </c>
      <c r="E28" s="32">
        <v>26</v>
      </c>
      <c r="F28" s="33">
        <v>848944</v>
      </c>
      <c r="G28" s="32">
        <v>0</v>
      </c>
      <c r="H28" s="33">
        <v>1444492</v>
      </c>
      <c r="I28" s="32">
        <v>0</v>
      </c>
      <c r="J28" s="32">
        <v>0</v>
      </c>
      <c r="K28" s="32">
        <v>0</v>
      </c>
      <c r="L28" s="33">
        <v>301.88319999999999</v>
      </c>
      <c r="M28" s="33">
        <v>26.7</v>
      </c>
      <c r="N28" s="34">
        <v>0</v>
      </c>
      <c r="O28" s="35">
        <v>21671</v>
      </c>
      <c r="P28" s="21">
        <f t="shared" si="2"/>
        <v>21671</v>
      </c>
      <c r="Q28" s="1">
        <v>26</v>
      </c>
      <c r="R28" s="41" t="e">
        <f t="shared" si="3"/>
        <v>#REF!</v>
      </c>
      <c r="S28" s="37" t="e">
        <f>#REF!*1000000</f>
        <v>#REF!</v>
      </c>
      <c r="T28" s="38" t="e">
        <f t="shared" si="9"/>
        <v>#REF!</v>
      </c>
      <c r="V28" s="42">
        <f t="shared" si="4"/>
        <v>21671</v>
      </c>
      <c r="W28" s="43">
        <f t="shared" si="10"/>
        <v>765304.21357000002</v>
      </c>
      <c r="Y28" s="40" t="e">
        <f t="shared" si="11"/>
        <v>#REF!</v>
      </c>
      <c r="Z28" s="37" t="e">
        <f t="shared" si="12"/>
        <v>#REF!</v>
      </c>
      <c r="AA28" s="38" t="e">
        <f t="shared" si="13"/>
        <v>#REF!</v>
      </c>
      <c r="AE28" s="85" t="str">
        <f t="shared" si="5"/>
        <v>848944</v>
      </c>
      <c r="AF28" s="106">
        <v>7</v>
      </c>
      <c r="AG28" s="107">
        <v>26</v>
      </c>
      <c r="AH28" s="108">
        <v>848944</v>
      </c>
      <c r="AI28" s="109">
        <f t="shared" si="0"/>
        <v>848944</v>
      </c>
      <c r="AJ28" s="110">
        <f t="shared" si="6"/>
        <v>0</v>
      </c>
      <c r="AK28" s="86"/>
      <c r="AL28" s="102">
        <f t="shared" si="7"/>
        <v>21671</v>
      </c>
      <c r="AM28" s="111">
        <f t="shared" si="7"/>
        <v>21671</v>
      </c>
      <c r="AN28" s="112">
        <f t="shared" si="8"/>
        <v>0</v>
      </c>
      <c r="AO28" s="113">
        <f t="shared" si="1"/>
        <v>0</v>
      </c>
      <c r="AP28" s="86"/>
    </row>
    <row r="29" spans="1:42" x14ac:dyDescent="0.2">
      <c r="A29" s="30">
        <v>7</v>
      </c>
      <c r="B29" s="31">
        <v>0.375</v>
      </c>
      <c r="C29" s="32">
        <v>2013</v>
      </c>
      <c r="D29" s="32">
        <v>2</v>
      </c>
      <c r="E29" s="32">
        <v>27</v>
      </c>
      <c r="F29" s="33">
        <v>870615</v>
      </c>
      <c r="G29" s="32">
        <v>0</v>
      </c>
      <c r="H29" s="33">
        <v>1444492</v>
      </c>
      <c r="I29" s="32">
        <v>0</v>
      </c>
      <c r="J29" s="32">
        <v>0</v>
      </c>
      <c r="K29" s="32">
        <v>0</v>
      </c>
      <c r="L29" s="33">
        <v>301.88319999999999</v>
      </c>
      <c r="M29" s="33">
        <v>26.7</v>
      </c>
      <c r="N29" s="34">
        <v>0</v>
      </c>
      <c r="O29" s="35">
        <v>22508</v>
      </c>
      <c r="P29" s="21">
        <f t="shared" si="2"/>
        <v>22508</v>
      </c>
      <c r="Q29" s="1">
        <v>27</v>
      </c>
      <c r="R29" s="41" t="e">
        <f t="shared" si="3"/>
        <v>#REF!</v>
      </c>
      <c r="S29" s="37" t="e">
        <f>#REF!*1000000</f>
        <v>#REF!</v>
      </c>
      <c r="T29" s="38" t="e">
        <f t="shared" si="9"/>
        <v>#REF!</v>
      </c>
      <c r="V29" s="42">
        <f t="shared" si="4"/>
        <v>22508</v>
      </c>
      <c r="W29" s="43">
        <f t="shared" si="10"/>
        <v>794862.59236000001</v>
      </c>
      <c r="Y29" s="40" t="e">
        <f t="shared" si="11"/>
        <v>#REF!</v>
      </c>
      <c r="Z29" s="37" t="e">
        <f t="shared" si="12"/>
        <v>#REF!</v>
      </c>
      <c r="AA29" s="38" t="e">
        <f t="shared" si="13"/>
        <v>#REF!</v>
      </c>
      <c r="AE29" s="85" t="str">
        <f t="shared" si="5"/>
        <v>870615</v>
      </c>
      <c r="AF29" s="106">
        <v>7</v>
      </c>
      <c r="AG29" s="107">
        <v>27</v>
      </c>
      <c r="AH29" s="108">
        <v>870615</v>
      </c>
      <c r="AI29" s="109">
        <f t="shared" si="0"/>
        <v>870615</v>
      </c>
      <c r="AJ29" s="110">
        <f t="shared" si="6"/>
        <v>0</v>
      </c>
      <c r="AK29" s="86"/>
      <c r="AL29" s="102">
        <f t="shared" si="7"/>
        <v>22508</v>
      </c>
      <c r="AM29" s="111">
        <f t="shared" si="7"/>
        <v>22508</v>
      </c>
      <c r="AN29" s="112">
        <f t="shared" si="8"/>
        <v>0</v>
      </c>
      <c r="AO29" s="113">
        <f t="shared" si="1"/>
        <v>0</v>
      </c>
      <c r="AP29" s="86"/>
    </row>
    <row r="30" spans="1:42" x14ac:dyDescent="0.2">
      <c r="A30" s="30">
        <v>7</v>
      </c>
      <c r="B30" s="31">
        <v>0.375</v>
      </c>
      <c r="C30" s="32">
        <v>2013</v>
      </c>
      <c r="D30" s="32">
        <v>2</v>
      </c>
      <c r="E30" s="32">
        <v>28</v>
      </c>
      <c r="F30" s="33">
        <v>893123</v>
      </c>
      <c r="G30" s="32">
        <v>0</v>
      </c>
      <c r="H30" s="33">
        <v>1444492</v>
      </c>
      <c r="I30" s="32">
        <v>0</v>
      </c>
      <c r="J30" s="32">
        <v>0</v>
      </c>
      <c r="K30" s="32">
        <v>0</v>
      </c>
      <c r="L30" s="33">
        <v>301.88319999999999</v>
      </c>
      <c r="M30" s="33">
        <v>26.7</v>
      </c>
      <c r="N30" s="34">
        <v>0</v>
      </c>
      <c r="O30" s="35">
        <v>22503</v>
      </c>
      <c r="P30" s="21">
        <f t="shared" si="2"/>
        <v>22503</v>
      </c>
      <c r="Q30" s="1">
        <v>28</v>
      </c>
      <c r="R30" s="41" t="e">
        <f t="shared" si="3"/>
        <v>#REF!</v>
      </c>
      <c r="S30" s="37" t="e">
        <f>#REF!*1000000</f>
        <v>#REF!</v>
      </c>
      <c r="T30" s="38" t="e">
        <f t="shared" si="9"/>
        <v>#REF!</v>
      </c>
      <c r="V30" s="42">
        <f t="shared" si="4"/>
        <v>22503</v>
      </c>
      <c r="W30" s="43">
        <f t="shared" si="10"/>
        <v>794686.01901000005</v>
      </c>
      <c r="Y30" s="40" t="e">
        <f t="shared" si="11"/>
        <v>#REF!</v>
      </c>
      <c r="Z30" s="37" t="e">
        <f t="shared" si="12"/>
        <v>#REF!</v>
      </c>
      <c r="AA30" s="38" t="e">
        <f t="shared" si="13"/>
        <v>#REF!</v>
      </c>
      <c r="AE30" s="85" t="str">
        <f t="shared" si="5"/>
        <v>893123</v>
      </c>
      <c r="AF30" s="106">
        <v>7</v>
      </c>
      <c r="AG30" s="107">
        <v>28</v>
      </c>
      <c r="AH30" s="108">
        <v>893123</v>
      </c>
      <c r="AI30" s="109">
        <f t="shared" si="0"/>
        <v>893123</v>
      </c>
      <c r="AJ30" s="110">
        <f t="shared" si="6"/>
        <v>0</v>
      </c>
      <c r="AK30" s="86"/>
      <c r="AL30" s="102">
        <f t="shared" si="7"/>
        <v>22503</v>
      </c>
      <c r="AM30" s="111">
        <f t="shared" si="7"/>
        <v>22503</v>
      </c>
      <c r="AN30" s="112">
        <f t="shared" si="8"/>
        <v>0</v>
      </c>
      <c r="AO30" s="113">
        <f t="shared" si="1"/>
        <v>0</v>
      </c>
      <c r="AP30" s="86"/>
    </row>
    <row r="31" spans="1:42" x14ac:dyDescent="0.2">
      <c r="A31" s="30">
        <v>7</v>
      </c>
      <c r="B31" s="31">
        <v>0.375</v>
      </c>
      <c r="C31" s="32">
        <v>2013</v>
      </c>
      <c r="D31" s="32">
        <v>3</v>
      </c>
      <c r="E31" s="32">
        <v>1</v>
      </c>
      <c r="F31" s="33">
        <v>915626</v>
      </c>
      <c r="G31" s="32">
        <v>0</v>
      </c>
      <c r="H31" s="33">
        <v>1444492</v>
      </c>
      <c r="I31" s="32">
        <v>0</v>
      </c>
      <c r="J31" s="32">
        <v>0</v>
      </c>
      <c r="K31" s="32">
        <v>0</v>
      </c>
      <c r="L31" s="33">
        <v>301.88319999999999</v>
      </c>
      <c r="M31" s="33">
        <v>26.7</v>
      </c>
      <c r="N31" s="34">
        <v>0</v>
      </c>
      <c r="O31" s="35">
        <v>22184</v>
      </c>
      <c r="P31" s="21">
        <f t="shared" si="2"/>
        <v>-915626</v>
      </c>
      <c r="Q31" s="1">
        <v>29</v>
      </c>
      <c r="R31" s="41" t="e">
        <f t="shared" si="3"/>
        <v>#REF!</v>
      </c>
      <c r="S31" s="37" t="e">
        <f>#REF!*1000000</f>
        <v>#REF!</v>
      </c>
      <c r="T31" s="38" t="e">
        <f t="shared" si="9"/>
        <v>#REF!</v>
      </c>
      <c r="V31" s="42">
        <f t="shared" si="4"/>
        <v>22184</v>
      </c>
      <c r="W31" s="43">
        <f t="shared" si="10"/>
        <v>783420.63928</v>
      </c>
      <c r="Y31" s="40" t="e">
        <f t="shared" si="11"/>
        <v>#REF!</v>
      </c>
      <c r="Z31" s="37" t="e">
        <f t="shared" si="12"/>
        <v>#REF!</v>
      </c>
      <c r="AA31" s="38" t="e">
        <f t="shared" si="13"/>
        <v>#REF!</v>
      </c>
      <c r="AE31" s="85" t="str">
        <f t="shared" si="5"/>
        <v>915626</v>
      </c>
      <c r="AF31" s="106">
        <v>7</v>
      </c>
      <c r="AG31" s="107">
        <v>1</v>
      </c>
      <c r="AH31" s="108">
        <v>915626</v>
      </c>
      <c r="AI31" s="109">
        <f t="shared" si="0"/>
        <v>915626</v>
      </c>
      <c r="AJ31" s="110">
        <f t="shared" si="6"/>
        <v>0</v>
      </c>
      <c r="AK31" s="86"/>
      <c r="AL31" s="102">
        <f t="shared" si="7"/>
        <v>-915626</v>
      </c>
      <c r="AM31" s="111">
        <f t="shared" si="7"/>
        <v>-915626</v>
      </c>
      <c r="AN31" s="112">
        <f t="shared" si="8"/>
        <v>0</v>
      </c>
      <c r="AO31" s="113">
        <f t="shared" si="1"/>
        <v>0</v>
      </c>
      <c r="AP31" s="86"/>
    </row>
    <row r="32" spans="1:42" x14ac:dyDescent="0.2">
      <c r="A32" s="30"/>
      <c r="B32" s="31"/>
      <c r="C32" s="32"/>
      <c r="D32" s="32"/>
      <c r="E32" s="32"/>
      <c r="F32" s="33"/>
      <c r="G32" s="32"/>
      <c r="H32" s="33"/>
      <c r="I32" s="32"/>
      <c r="J32" s="32"/>
      <c r="K32" s="32"/>
      <c r="L32" s="33"/>
      <c r="M32" s="33"/>
      <c r="N32" s="34"/>
      <c r="O32" s="35"/>
      <c r="P32" s="21">
        <f t="shared" si="2"/>
        <v>0</v>
      </c>
      <c r="Q32" s="1">
        <v>30</v>
      </c>
      <c r="R32" s="41" t="e">
        <f t="shared" si="3"/>
        <v>#REF!</v>
      </c>
      <c r="S32" s="37" t="e">
        <f>#REF!*1000000</f>
        <v>#REF!</v>
      </c>
      <c r="T32" s="38" t="e">
        <f t="shared" si="9"/>
        <v>#REF!</v>
      </c>
      <c r="V32" s="42">
        <f t="shared" si="4"/>
        <v>0</v>
      </c>
      <c r="W32" s="43">
        <f t="shared" si="10"/>
        <v>0</v>
      </c>
      <c r="Y32" s="40" t="e">
        <f t="shared" si="11"/>
        <v>#REF!</v>
      </c>
      <c r="Z32" s="37" t="e">
        <f t="shared" si="12"/>
        <v>#REF!</v>
      </c>
      <c r="AA32" s="38" t="e">
        <f t="shared" si="13"/>
        <v>#REF!</v>
      </c>
      <c r="AE32" s="85" t="str">
        <f t="shared" si="5"/>
        <v/>
      </c>
      <c r="AF32" s="106"/>
      <c r="AG32" s="107"/>
      <c r="AH32" s="108"/>
      <c r="AI32" s="109">
        <f t="shared" si="0"/>
        <v>0</v>
      </c>
      <c r="AJ32" s="110">
        <f t="shared" si="6"/>
        <v>0</v>
      </c>
      <c r="AK32" s="86"/>
      <c r="AL32" s="102">
        <f t="shared" si="7"/>
        <v>0</v>
      </c>
      <c r="AM32" s="111">
        <f t="shared" si="7"/>
        <v>0</v>
      </c>
      <c r="AN32" s="112">
        <f t="shared" si="8"/>
        <v>0</v>
      </c>
      <c r="AO32" s="113" t="str">
        <f t="shared" si="1"/>
        <v/>
      </c>
      <c r="AP32" s="86"/>
    </row>
    <row r="33" spans="1:42" ht="13.5" thickBot="1" x14ac:dyDescent="0.25">
      <c r="A33" s="30"/>
      <c r="B33" s="31"/>
      <c r="C33" s="32"/>
      <c r="D33" s="32"/>
      <c r="E33" s="32"/>
      <c r="F33" s="33"/>
      <c r="G33" s="32"/>
      <c r="H33" s="33"/>
      <c r="I33" s="32"/>
      <c r="J33" s="32"/>
      <c r="K33" s="32"/>
      <c r="L33" s="33"/>
      <c r="M33" s="33"/>
      <c r="N33" s="34"/>
      <c r="O33" s="35"/>
      <c r="P33" s="21">
        <f t="shared" si="2"/>
        <v>0</v>
      </c>
      <c r="Q33" s="1">
        <v>31</v>
      </c>
      <c r="R33" s="44" t="e">
        <f t="shared" si="3"/>
        <v>#REF!</v>
      </c>
      <c r="S33" s="45" t="e">
        <f>#REF!*1000000</f>
        <v>#REF!</v>
      </c>
      <c r="T33" s="46" t="e">
        <f t="shared" si="9"/>
        <v>#REF!</v>
      </c>
      <c r="V33" s="47">
        <f t="shared" si="4"/>
        <v>0</v>
      </c>
      <c r="W33" s="48">
        <f t="shared" si="10"/>
        <v>0</v>
      </c>
      <c r="Y33" s="40" t="e">
        <f t="shared" si="11"/>
        <v>#REF!</v>
      </c>
      <c r="Z33" s="37" t="e">
        <f t="shared" si="12"/>
        <v>#REF!</v>
      </c>
      <c r="AA33" s="38" t="e">
        <f t="shared" si="13"/>
        <v>#REF!</v>
      </c>
      <c r="AE33" s="85" t="str">
        <f t="shared" si="5"/>
        <v/>
      </c>
      <c r="AF33" s="106"/>
      <c r="AG33" s="107"/>
      <c r="AH33" s="108"/>
      <c r="AI33" s="109">
        <f t="shared" si="0"/>
        <v>0</v>
      </c>
      <c r="AJ33" s="110">
        <f t="shared" si="6"/>
        <v>0</v>
      </c>
      <c r="AK33" s="86"/>
      <c r="AL33" s="102">
        <f t="shared" si="7"/>
        <v>0</v>
      </c>
      <c r="AM33" s="114">
        <f t="shared" si="7"/>
        <v>0</v>
      </c>
      <c r="AN33" s="112">
        <f t="shared" si="8"/>
        <v>0</v>
      </c>
      <c r="AO33" s="113" t="str">
        <f t="shared" si="1"/>
        <v/>
      </c>
      <c r="AP33" s="86"/>
    </row>
    <row r="34" spans="1:42" ht="13.5" thickBot="1" x14ac:dyDescent="0.25">
      <c r="A34" s="49"/>
      <c r="B34" s="50"/>
      <c r="C34" s="51"/>
      <c r="D34" s="51"/>
      <c r="E34" s="51"/>
      <c r="F34" s="52"/>
      <c r="G34" s="51"/>
      <c r="H34" s="52"/>
      <c r="I34" s="51"/>
      <c r="J34" s="51"/>
      <c r="K34" s="51"/>
      <c r="L34" s="52"/>
      <c r="M34" s="52"/>
      <c r="N34" s="53"/>
      <c r="O34" s="54"/>
      <c r="R34" s="55"/>
      <c r="S34" s="56"/>
      <c r="T34" s="57"/>
      <c r="V34" s="58"/>
      <c r="W34" s="59"/>
      <c r="Y34" s="60"/>
      <c r="Z34" s="61"/>
      <c r="AA34" s="62"/>
      <c r="AE34" s="85" t="str">
        <f t="shared" si="5"/>
        <v/>
      </c>
      <c r="AF34" s="115"/>
      <c r="AG34" s="116"/>
      <c r="AH34" s="117"/>
      <c r="AI34" s="118">
        <f t="shared" si="0"/>
        <v>0</v>
      </c>
      <c r="AJ34" s="119">
        <f t="shared" si="6"/>
        <v>0</v>
      </c>
      <c r="AK34" s="86"/>
      <c r="AL34" s="120"/>
      <c r="AM34" s="121"/>
      <c r="AN34" s="122"/>
      <c r="AO34" s="122"/>
      <c r="AP34" s="86"/>
    </row>
    <row r="35" spans="1:42" ht="13.5" thickBot="1" x14ac:dyDescent="0.25">
      <c r="AE35" s="85"/>
      <c r="AF35" s="86"/>
      <c r="AG35" s="86"/>
      <c r="AH35" s="86"/>
      <c r="AI35" s="86"/>
      <c r="AJ35" s="86"/>
      <c r="AK35" s="86"/>
      <c r="AL35" s="86"/>
      <c r="AM35" s="86"/>
      <c r="AN35" s="86"/>
      <c r="AO35" s="86"/>
      <c r="AP35" s="86"/>
    </row>
    <row r="36" spans="1:42" ht="13.5" thickBot="1" x14ac:dyDescent="0.25">
      <c r="D36" s="63" t="s">
        <v>8</v>
      </c>
      <c r="E36" s="64">
        <f>COUNT(E3:E34)</f>
        <v>29</v>
      </c>
      <c r="K36" s="63" t="s">
        <v>25</v>
      </c>
      <c r="L36" s="65">
        <f>MAX(L3:L34)</f>
        <v>305.64409999999998</v>
      </c>
      <c r="M36" s="65">
        <f>MAX(M3:M34)</f>
        <v>28.1</v>
      </c>
      <c r="N36" s="63" t="s">
        <v>26</v>
      </c>
      <c r="O36" s="65">
        <f>SUM(O3:O33)</f>
        <v>614075</v>
      </c>
      <c r="Q36" s="63" t="s">
        <v>27</v>
      </c>
      <c r="R36" s="66" t="e">
        <f>AVERAGE(R3:R33)</f>
        <v>#REF!</v>
      </c>
      <c r="S36" s="66" t="e">
        <f>AVERAGE(S3:S33)</f>
        <v>#REF!</v>
      </c>
      <c r="T36" s="67" t="e">
        <f>AVERAGE(T3:T33)</f>
        <v>#REF!</v>
      </c>
      <c r="V36" s="68">
        <f>SUM(V3:V33)</f>
        <v>614075</v>
      </c>
      <c r="W36" s="69">
        <f>SUM(W3:W33)</f>
        <v>21685855.980250001</v>
      </c>
      <c r="Y36" s="70" t="e">
        <f>SUM(Y3:Y33)</f>
        <v>#REF!</v>
      </c>
      <c r="Z36" s="71" t="e">
        <f>SUM(Z3:Z33)</f>
        <v>#REF!</v>
      </c>
      <c r="AA36" s="72" t="e">
        <f>SUM(AA3:AA33)</f>
        <v>#REF!</v>
      </c>
      <c r="AE36" s="85"/>
      <c r="AF36" s="123" t="s">
        <v>55</v>
      </c>
      <c r="AG36" s="124">
        <f>COUNT(AG3:AG34)</f>
        <v>29</v>
      </c>
      <c r="AH36" s="86"/>
      <c r="AI36" s="86"/>
      <c r="AJ36" s="125">
        <f>SUM(AJ3:AJ33)</f>
        <v>845834</v>
      </c>
      <c r="AK36" s="126" t="s">
        <v>32</v>
      </c>
      <c r="AL36" s="127"/>
      <c r="AM36" s="127"/>
      <c r="AN36" s="125">
        <f>SUM(AN3:AN33)</f>
        <v>55</v>
      </c>
      <c r="AO36" s="128" t="s">
        <v>32</v>
      </c>
      <c r="AP36" s="86"/>
    </row>
    <row r="37" spans="1:42" ht="13.5" thickBot="1" x14ac:dyDescent="0.25">
      <c r="K37" s="63" t="s">
        <v>27</v>
      </c>
      <c r="L37" s="73">
        <f>AVERAGE(L3:L34)</f>
        <v>301.85538275862075</v>
      </c>
      <c r="M37" s="73">
        <f>AVERAGE(M3:M34)</f>
        <v>26.90000000000002</v>
      </c>
      <c r="N37" s="63" t="s">
        <v>28</v>
      </c>
      <c r="O37" s="74">
        <f>O36*35.31467</f>
        <v>21685855.980250001</v>
      </c>
      <c r="R37" s="75" t="s">
        <v>29</v>
      </c>
      <c r="S37" s="75" t="s">
        <v>30</v>
      </c>
      <c r="T37" s="75" t="s">
        <v>31</v>
      </c>
      <c r="V37" s="76" t="s">
        <v>32</v>
      </c>
      <c r="W37" s="76" t="s">
        <v>32</v>
      </c>
      <c r="Y37" s="76" t="s">
        <v>32</v>
      </c>
      <c r="Z37" s="76" t="s">
        <v>32</v>
      </c>
      <c r="AA37" s="76" t="s">
        <v>32</v>
      </c>
      <c r="AE37" s="85"/>
      <c r="AF37" s="123" t="s">
        <v>56</v>
      </c>
      <c r="AG37" s="129">
        <f>COUNT(E3:E34)-COUNT(AG3:AG34)</f>
        <v>0</v>
      </c>
      <c r="AH37" s="86"/>
      <c r="AI37" s="86"/>
      <c r="AJ37" s="86"/>
      <c r="AK37" s="86"/>
      <c r="AL37" s="86"/>
      <c r="AM37" s="86"/>
      <c r="AN37" s="130">
        <f>IFERROR(AN36/SUM(AM3:AM33),"")</f>
        <v>-1.6989204133010022E-4</v>
      </c>
      <c r="AO37" s="128" t="s">
        <v>57</v>
      </c>
      <c r="AP37" s="86"/>
    </row>
    <row r="38" spans="1:42" ht="13.5" thickBot="1" x14ac:dyDescent="0.25">
      <c r="K38" s="63" t="s">
        <v>33</v>
      </c>
      <c r="L38" s="74">
        <f>MIN(L3:L34)</f>
        <v>300.41129999999998</v>
      </c>
      <c r="M38" s="74">
        <f>MIN(M3:M34)</f>
        <v>26</v>
      </c>
      <c r="V38" s="77" t="s">
        <v>26</v>
      </c>
      <c r="W38" s="77" t="s">
        <v>34</v>
      </c>
      <c r="Y38" s="77" t="s">
        <v>35</v>
      </c>
      <c r="Z38" s="77" t="s">
        <v>36</v>
      </c>
      <c r="AA38" s="77" t="s">
        <v>37</v>
      </c>
      <c r="AE38" s="85"/>
      <c r="AF38" s="86"/>
      <c r="AG38" s="86"/>
      <c r="AH38" s="86"/>
      <c r="AI38" s="86"/>
      <c r="AJ38" s="86"/>
      <c r="AK38" s="86"/>
      <c r="AL38" s="86"/>
      <c r="AM38" s="86"/>
      <c r="AN38" s="86"/>
      <c r="AO38" s="86"/>
      <c r="AP38" s="86"/>
    </row>
    <row r="39" spans="1:42" ht="13.5" thickBot="1" x14ac:dyDescent="0.25">
      <c r="L39" s="78" t="s">
        <v>38</v>
      </c>
      <c r="M39" s="77" t="s">
        <v>39</v>
      </c>
      <c r="AE39" s="85"/>
      <c r="AF39" s="86"/>
      <c r="AG39" s="86"/>
      <c r="AH39" s="86"/>
      <c r="AI39" s="86"/>
      <c r="AJ39" s="86"/>
      <c r="AK39" s="86"/>
      <c r="AL39" s="86"/>
      <c r="AM39" s="86"/>
      <c r="AN39" s="86"/>
      <c r="AO39" s="86"/>
      <c r="AP39" s="86"/>
    </row>
    <row r="40" spans="1:42" ht="13.5" thickBot="1" x14ac:dyDescent="0.25">
      <c r="AE40" s="85"/>
      <c r="AF40" s="123" t="s">
        <v>58</v>
      </c>
      <c r="AG40" s="124">
        <v>1</v>
      </c>
      <c r="AH40" s="86" t="s">
        <v>26</v>
      </c>
      <c r="AI40" s="86"/>
      <c r="AJ40" s="86"/>
      <c r="AK40" s="86"/>
      <c r="AL40" s="86"/>
      <c r="AM40" s="86"/>
      <c r="AN40" s="86"/>
      <c r="AO40" s="86"/>
      <c r="AP40" s="86"/>
    </row>
    <row r="41" spans="1:42" ht="13.5" thickBot="1" x14ac:dyDescent="0.25">
      <c r="AE41" s="85"/>
      <c r="AF41" s="123" t="s">
        <v>59</v>
      </c>
      <c r="AG41" s="131">
        <v>0.01</v>
      </c>
      <c r="AH41" s="86"/>
      <c r="AI41" s="86"/>
      <c r="AJ41" s="86"/>
      <c r="AK41" s="86"/>
      <c r="AL41" s="86"/>
      <c r="AM41" s="86"/>
      <c r="AN41" s="86"/>
      <c r="AO41" s="86"/>
      <c r="AP41" s="86"/>
    </row>
    <row r="42" spans="1:42" x14ac:dyDescent="0.2">
      <c r="AE42" s="85"/>
      <c r="AF42" s="86"/>
      <c r="AG42" s="86"/>
      <c r="AH42" s="86"/>
      <c r="AI42" s="86"/>
      <c r="AJ42" s="86"/>
      <c r="AK42" s="86"/>
      <c r="AL42" s="86"/>
      <c r="AM42" s="86"/>
      <c r="AN42" s="86"/>
      <c r="AO42" s="86"/>
      <c r="AP42" s="86"/>
    </row>
    <row r="43" spans="1:42" x14ac:dyDescent="0.2">
      <c r="K43" s="79" t="s">
        <v>40</v>
      </c>
      <c r="L43" s="80">
        <v>0.1</v>
      </c>
      <c r="M43" s="79"/>
      <c r="AE43" s="85"/>
      <c r="AF43" s="86"/>
      <c r="AG43" s="86"/>
      <c r="AH43" s="86"/>
      <c r="AI43" s="86"/>
      <c r="AJ43" s="86"/>
      <c r="AK43" s="86"/>
      <c r="AL43" s="86"/>
      <c r="AM43" s="86"/>
      <c r="AN43" s="86"/>
      <c r="AO43" s="86"/>
      <c r="AP43" s="86"/>
    </row>
    <row r="44" spans="1:42" x14ac:dyDescent="0.2">
      <c r="K44" s="81" t="s">
        <v>41</v>
      </c>
      <c r="L44" s="82">
        <f>L37*(1+$L$43)</f>
        <v>332.04092103448284</v>
      </c>
      <c r="M44" s="82">
        <f>M37*(1+$L$43)</f>
        <v>29.590000000000025</v>
      </c>
    </row>
    <row r="45" spans="1:42" x14ac:dyDescent="0.2">
      <c r="K45" s="81" t="s">
        <v>42</v>
      </c>
      <c r="L45" s="82">
        <f>L37*(1-$L$43)</f>
        <v>271.66984448275866</v>
      </c>
      <c r="M45" s="82">
        <f>M37*(1-$L$43)</f>
        <v>24.210000000000019</v>
      </c>
    </row>
    <row r="47" spans="1:42" x14ac:dyDescent="0.2">
      <c r="A47" s="63" t="s">
        <v>43</v>
      </c>
      <c r="B47" s="83" t="s">
        <v>44</v>
      </c>
    </row>
    <row r="48" spans="1:42" x14ac:dyDescent="0.2">
      <c r="A48" s="63" t="s">
        <v>45</v>
      </c>
      <c r="B48" s="84">
        <v>40582</v>
      </c>
    </row>
  </sheetData>
  <phoneticPr fontId="5" type="noConversion"/>
  <conditionalFormatting sqref="L3:L34">
    <cfRule type="cellIs" dxfId="47" priority="47" stopIfTrue="1" operator="lessThan">
      <formula>$L$45</formula>
    </cfRule>
    <cfRule type="cellIs" dxfId="46" priority="48" stopIfTrue="1" operator="greaterThan">
      <formula>$L$44</formula>
    </cfRule>
  </conditionalFormatting>
  <conditionalFormatting sqref="M3:M34">
    <cfRule type="cellIs" dxfId="45" priority="45" stopIfTrue="1" operator="lessThan">
      <formula>$M$45</formula>
    </cfRule>
    <cfRule type="cellIs" dxfId="44" priority="46" stopIfTrue="1" operator="greaterThan">
      <formula>$M$44</formula>
    </cfRule>
  </conditionalFormatting>
  <conditionalFormatting sqref="O3:O34">
    <cfRule type="cellIs" dxfId="43" priority="44" stopIfTrue="1" operator="lessThan">
      <formula>0</formula>
    </cfRule>
  </conditionalFormatting>
  <conditionalFormatting sqref="O3:O33">
    <cfRule type="cellIs" dxfId="42" priority="43" stopIfTrue="1" operator="lessThan">
      <formula>0</formula>
    </cfRule>
  </conditionalFormatting>
  <conditionalFormatting sqref="O3">
    <cfRule type="cellIs" dxfId="41" priority="42" stopIfTrue="1" operator="notEqual">
      <formula>$P$3</formula>
    </cfRule>
  </conditionalFormatting>
  <conditionalFormatting sqref="O4">
    <cfRule type="cellIs" dxfId="40" priority="41" stopIfTrue="1" operator="notEqual">
      <formula>P$4</formula>
    </cfRule>
  </conditionalFormatting>
  <conditionalFormatting sqref="O5">
    <cfRule type="cellIs" dxfId="39" priority="40" stopIfTrue="1" operator="notEqual">
      <formula>$P$5</formula>
    </cfRule>
  </conditionalFormatting>
  <conditionalFormatting sqref="O6">
    <cfRule type="cellIs" dxfId="38" priority="39" stopIfTrue="1" operator="notEqual">
      <formula>$P$6</formula>
    </cfRule>
  </conditionalFormatting>
  <conditionalFormatting sqref="O7">
    <cfRule type="cellIs" dxfId="37" priority="38" stopIfTrue="1" operator="notEqual">
      <formula>$P$7</formula>
    </cfRule>
  </conditionalFormatting>
  <conditionalFormatting sqref="O8">
    <cfRule type="cellIs" dxfId="36" priority="37" stopIfTrue="1" operator="notEqual">
      <formula>$P$8</formula>
    </cfRule>
  </conditionalFormatting>
  <conditionalFormatting sqref="O9">
    <cfRule type="cellIs" dxfId="35" priority="36" stopIfTrue="1" operator="notEqual">
      <formula>$P$9</formula>
    </cfRule>
  </conditionalFormatting>
  <conditionalFormatting sqref="O10">
    <cfRule type="cellIs" dxfId="34" priority="34" stopIfTrue="1" operator="notEqual">
      <formula>$P$10</formula>
    </cfRule>
    <cfRule type="cellIs" dxfId="33" priority="35" stopIfTrue="1" operator="greaterThan">
      <formula>$P$10</formula>
    </cfRule>
  </conditionalFormatting>
  <conditionalFormatting sqref="O11">
    <cfRule type="cellIs" dxfId="32" priority="32" stopIfTrue="1" operator="notEqual">
      <formula>$P$11</formula>
    </cfRule>
    <cfRule type="cellIs" dxfId="31" priority="33" stopIfTrue="1" operator="greaterThan">
      <formula>$P$11</formula>
    </cfRule>
  </conditionalFormatting>
  <conditionalFormatting sqref="O12">
    <cfRule type="cellIs" dxfId="30" priority="31" stopIfTrue="1" operator="notEqual">
      <formula>$P$12</formula>
    </cfRule>
  </conditionalFormatting>
  <conditionalFormatting sqref="O14">
    <cfRule type="cellIs" dxfId="29" priority="30" stopIfTrue="1" operator="notEqual">
      <formula>$P$14</formula>
    </cfRule>
  </conditionalFormatting>
  <conditionalFormatting sqref="O15">
    <cfRule type="cellIs" dxfId="28" priority="29" stopIfTrue="1" operator="notEqual">
      <formula>$P$15</formula>
    </cfRule>
  </conditionalFormatting>
  <conditionalFormatting sqref="O16">
    <cfRule type="cellIs" dxfId="27" priority="28" stopIfTrue="1" operator="notEqual">
      <formula>$P$16</formula>
    </cfRule>
  </conditionalFormatting>
  <conditionalFormatting sqref="O17">
    <cfRule type="cellIs" dxfId="26" priority="27" stopIfTrue="1" operator="notEqual">
      <formula>$P$17</formula>
    </cfRule>
  </conditionalFormatting>
  <conditionalFormatting sqref="O18">
    <cfRule type="cellIs" dxfId="25" priority="26" stopIfTrue="1" operator="notEqual">
      <formula>$P$18</formula>
    </cfRule>
  </conditionalFormatting>
  <conditionalFormatting sqref="O19">
    <cfRule type="cellIs" dxfId="24" priority="24" stopIfTrue="1" operator="notEqual">
      <formula>$P$19</formula>
    </cfRule>
    <cfRule type="cellIs" dxfId="23" priority="25" stopIfTrue="1" operator="greaterThan">
      <formula>$P$19</formula>
    </cfRule>
  </conditionalFormatting>
  <conditionalFormatting sqref="O20">
    <cfRule type="cellIs" dxfId="22" priority="22" stopIfTrue="1" operator="notEqual">
      <formula>$P$20</formula>
    </cfRule>
    <cfRule type="cellIs" dxfId="21" priority="23" stopIfTrue="1" operator="greaterThan">
      <formula>$P$20</formula>
    </cfRule>
  </conditionalFormatting>
  <conditionalFormatting sqref="O21">
    <cfRule type="cellIs" dxfId="20" priority="21" stopIfTrue="1" operator="notEqual">
      <formula>$P$21</formula>
    </cfRule>
  </conditionalFormatting>
  <conditionalFormatting sqref="O22">
    <cfRule type="cellIs" dxfId="19" priority="20" stopIfTrue="1" operator="notEqual">
      <formula>$P$22</formula>
    </cfRule>
  </conditionalFormatting>
  <conditionalFormatting sqref="O23">
    <cfRule type="cellIs" dxfId="18" priority="19" stopIfTrue="1" operator="notEqual">
      <formula>$P$23</formula>
    </cfRule>
  </conditionalFormatting>
  <conditionalFormatting sqref="O24">
    <cfRule type="cellIs" dxfId="17" priority="17" stopIfTrue="1" operator="notEqual">
      <formula>$P$24</formula>
    </cfRule>
    <cfRule type="cellIs" dxfId="16" priority="18" stopIfTrue="1" operator="greaterThan">
      <formula>$P$24</formula>
    </cfRule>
  </conditionalFormatting>
  <conditionalFormatting sqref="O25">
    <cfRule type="cellIs" dxfId="15" priority="15" stopIfTrue="1" operator="notEqual">
      <formula>$P$25</formula>
    </cfRule>
    <cfRule type="cellIs" dxfId="14" priority="16" stopIfTrue="1" operator="greaterThan">
      <formula>$P$25</formula>
    </cfRule>
  </conditionalFormatting>
  <conditionalFormatting sqref="O26">
    <cfRule type="cellIs" dxfId="13" priority="14" stopIfTrue="1" operator="notEqual">
      <formula>$P$26</formula>
    </cfRule>
  </conditionalFormatting>
  <conditionalFormatting sqref="O27">
    <cfRule type="cellIs" dxfId="12" priority="13" stopIfTrue="1" operator="notEqual">
      <formula>$P$27</formula>
    </cfRule>
  </conditionalFormatting>
  <conditionalFormatting sqref="O28">
    <cfRule type="cellIs" dxfId="11" priority="12" stopIfTrue="1" operator="notEqual">
      <formula>$P$28</formula>
    </cfRule>
  </conditionalFormatting>
  <conditionalFormatting sqref="O29">
    <cfRule type="cellIs" dxfId="10" priority="11" stopIfTrue="1" operator="notEqual">
      <formula>$P$29</formula>
    </cfRule>
  </conditionalFormatting>
  <conditionalFormatting sqref="O30">
    <cfRule type="cellIs" dxfId="9" priority="10" stopIfTrue="1" operator="notEqual">
      <formula>$P$30</formula>
    </cfRule>
  </conditionalFormatting>
  <conditionalFormatting sqref="O31">
    <cfRule type="cellIs" dxfId="8" priority="8" stopIfTrue="1" operator="notEqual">
      <formula>$P$31</formula>
    </cfRule>
    <cfRule type="cellIs" dxfId="7" priority="9" stopIfTrue="1" operator="greaterThan">
      <formula>$P$31</formula>
    </cfRule>
  </conditionalFormatting>
  <conditionalFormatting sqref="O32">
    <cfRule type="cellIs" dxfId="6" priority="6" stopIfTrue="1" operator="notEqual">
      <formula>$P$32</formula>
    </cfRule>
    <cfRule type="cellIs" dxfId="5" priority="7" stopIfTrue="1" operator="greaterThan">
      <formula>$P$32</formula>
    </cfRule>
  </conditionalFormatting>
  <conditionalFormatting sqref="O33">
    <cfRule type="cellIs" dxfId="4" priority="5" stopIfTrue="1" operator="notEqual">
      <formula>$P$33</formula>
    </cfRule>
  </conditionalFormatting>
  <conditionalFormatting sqref="O13">
    <cfRule type="cellIs" dxfId="3" priority="4" stopIfTrue="1" operator="notEqual">
      <formula>$P$13</formula>
    </cfRule>
  </conditionalFormatting>
  <conditionalFormatting sqref="AG3:AG34">
    <cfRule type="cellIs" dxfId="2" priority="3" stopIfTrue="1" operator="notEqual">
      <formula>E3</formula>
    </cfRule>
  </conditionalFormatting>
  <conditionalFormatting sqref="AH3:AH34">
    <cfRule type="cellIs" dxfId="1" priority="2" stopIfTrue="1" operator="notBetween">
      <formula>AI3+$AG$40</formula>
      <formula>AI3-$AG$40</formula>
    </cfRule>
  </conditionalFormatting>
  <conditionalFormatting sqref="AL3:AL33">
    <cfRule type="cellIs" dxfId="0" priority="1" stopIfTrue="1" operator="notBetween">
      <formula>AM3*(1+$AG$41)</formula>
      <formula>AM3*(1-$AG$41)</formula>
    </cfRule>
  </conditionalFormatting>
  <pageMargins left="0.75" right="0.75" top="1" bottom="1" header="0" footer="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LEE</vt:lpstr>
    </vt:vector>
  </TitlesOfParts>
  <Company>IGASAMEX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 Hugo Santiago R.</dc:creator>
  <cp:lastModifiedBy>Hodin Escalante</cp:lastModifiedBy>
  <cp:lastPrinted>2010-04-05T15:41:21Z</cp:lastPrinted>
  <dcterms:created xsi:type="dcterms:W3CDTF">1998-07-10T20:28:39Z</dcterms:created>
  <dcterms:modified xsi:type="dcterms:W3CDTF">2013-08-12T22:03:37Z</dcterms:modified>
</cp:coreProperties>
</file>