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9540" windowHeight="4155" tabRatio="540"/>
  </bookViews>
  <sheets>
    <sheet name="Balance Flujo Comp." sheetId="1" r:id="rId1"/>
    <sheet name="Presion" sheetId="2" r:id="rId2"/>
    <sheet name="Temperarura" sheetId="3" r:id="rId3"/>
    <sheet name="Perfil Flujo" sheetId="8" r:id="rId4"/>
    <sheet name="Perfil Presion" sheetId="9" r:id="rId5"/>
    <sheet name="Perfil Temperatura" sheetId="10" r:id="rId6"/>
    <sheet name="Interconexion" sheetId="11" r:id="rId7"/>
    <sheet name="Ronal, + Consumo" sheetId="42" r:id="rId8"/>
    <sheet name="Valeo, + Cercano" sheetId="60" r:id="rId9"/>
    <sheet name="DRenc, + Lejano" sheetId="76" r:id="rId10"/>
    <sheet name="Comex" sheetId="77" r:id="rId11"/>
    <sheet name="Samsung" sheetId="78" r:id="rId12"/>
    <sheet name="Martin Rea" sheetId="79" r:id="rId13"/>
    <sheet name="Fracsa 2" sheetId="81" r:id="rId14"/>
    <sheet name="Foam" sheetId="83" r:id="rId15"/>
    <sheet name="Bravo" sheetId="80" r:id="rId16"/>
    <sheet name="Euro" sheetId="82" r:id="rId17"/>
    <sheet name="Avery" sheetId="86" r:id="rId18"/>
    <sheet name="Vrk" sheetId="85" r:id="rId19"/>
    <sheet name="Trw" sheetId="84" r:id="rId20"/>
    <sheet name="IPC" sheetId="87" r:id="rId21"/>
    <sheet name="Narmx" sheetId="88" r:id="rId22"/>
    <sheet name="Rohm" sheetId="89" r:id="rId23"/>
    <sheet name="Securency" sheetId="95" r:id="rId24"/>
    <sheet name="Metokote" sheetId="103" r:id="rId25"/>
    <sheet name="Crown" sheetId="93" r:id="rId26"/>
    <sheet name="Messier" sheetId="90" r:id="rId27"/>
    <sheet name="Jafra" sheetId="94" r:id="rId28"/>
    <sheet name="Norgren" sheetId="92" r:id="rId29"/>
    <sheet name="AERnnova C." sheetId="97" r:id="rId30"/>
    <sheet name="Elicamex" sheetId="96" r:id="rId31"/>
    <sheet name="Kluber" sheetId="100" r:id="rId32"/>
    <sheet name="AERnnova S" sheetId="99" r:id="rId33"/>
    <sheet name="Eaton" sheetId="98" r:id="rId34"/>
    <sheet name="KH Mex" sheetId="106" r:id="rId35"/>
    <sheet name="Copper" sheetId="101" r:id="rId36"/>
    <sheet name="Beach" sheetId="102" r:id="rId37"/>
    <sheet name="MPI" sheetId="104" r:id="rId38"/>
    <sheet name="Hitachi" sheetId="107" r:id="rId39"/>
  </sheets>
  <definedNames>
    <definedName name="_xlnm.Print_Area" localSheetId="32">'AERnnova S'!$A$1:$AB$46</definedName>
    <definedName name="_xlnm.Print_Area" localSheetId="17">Avery!$A$1:$AH$46</definedName>
    <definedName name="_xlnm.Print_Area" localSheetId="0">'Balance Flujo Comp.'!$A$1:$AT$50</definedName>
    <definedName name="_xlnm.Print_Area" localSheetId="15">Bravo!$A$1:$AF$46</definedName>
    <definedName name="_xlnm.Print_Area" localSheetId="10">Comex!$A$1:$AG$46</definedName>
    <definedName name="_xlnm.Print_Area" localSheetId="25">Crown!$A$1:$AF$46</definedName>
    <definedName name="_xlnm.Print_Area" localSheetId="9">'DRenc, + Lejano'!$A$1:$AH$46</definedName>
    <definedName name="_xlnm.Print_Area" localSheetId="33">Eaton!$A$1:$AF$46</definedName>
    <definedName name="_xlnm.Print_Area" localSheetId="16">Euro!$A$1:$AF$46</definedName>
    <definedName name="_xlnm.Print_Area" localSheetId="13">'Fracsa 2'!$A$1:$AF$46</definedName>
    <definedName name="_xlnm.Print_Area" localSheetId="6">Interconexion!$A$1:$AD$48</definedName>
    <definedName name="_xlnm.Print_Area" localSheetId="20">IPC!$A$1:$AF$46</definedName>
    <definedName name="_xlnm.Print_Area" localSheetId="34">'KH Mex'!$A$1:$AF$46</definedName>
    <definedName name="_xlnm.Print_Area" localSheetId="12">'Martin Rea'!$A$1:$AF$46</definedName>
    <definedName name="_xlnm.Print_Area" localSheetId="26">Messier!$A$1:$AF$46</definedName>
    <definedName name="_xlnm.Print_Area" localSheetId="24">Metokote!$A$1:$AF$46</definedName>
    <definedName name="_xlnm.Print_Area" localSheetId="21">Narmx!$A$1:$AH$46</definedName>
    <definedName name="_xlnm.Print_Area" localSheetId="1">Presion!$A$1:$AM$42</definedName>
    <definedName name="_xlnm.Print_Area" localSheetId="22">Rohm!$A$1:$AF$46</definedName>
    <definedName name="_xlnm.Print_Area" localSheetId="7">'Ronal, + Consumo'!$A$1:$AF$46</definedName>
    <definedName name="_xlnm.Print_Area" localSheetId="11">Samsung!$A$1:$AF$46</definedName>
    <definedName name="_xlnm.Print_Area" localSheetId="2">Temperarura!$A$1:$AN$37</definedName>
    <definedName name="_xlnm.Print_Area" localSheetId="8">'Valeo, + Cercano'!$A$1:$AE$46</definedName>
    <definedName name="_xlnm.Print_Area" localSheetId="18">Vrk!$A$1:$AD$46</definedName>
  </definedNames>
  <calcPr calcId="125725"/>
</workbook>
</file>

<file path=xl/calcChain.xml><?xml version="1.0" encoding="utf-8"?>
<calcChain xmlns="http://schemas.openxmlformats.org/spreadsheetml/2006/main">
  <c r="Q11" i="92"/>
  <c r="U11" i="104"/>
  <c r="Q11" i="102"/>
  <c r="U11" i="88"/>
  <c r="Q11" i="85"/>
  <c r="U11" i="42"/>
  <c r="U11" i="95"/>
  <c r="U11" i="89"/>
  <c r="U11" i="103"/>
  <c r="U11" i="106"/>
  <c r="U11" i="87"/>
  <c r="Q11" i="84"/>
  <c r="U11" i="96"/>
  <c r="U11" i="98"/>
  <c r="U11" i="80"/>
  <c r="U11" i="82"/>
  <c r="U12" i="86"/>
  <c r="I10" i="1" s="1"/>
  <c r="U13" i="86"/>
  <c r="I11" i="1" s="1"/>
  <c r="U11" i="86"/>
  <c r="Q11" i="99"/>
  <c r="U11" i="97"/>
  <c r="Q11" i="100"/>
  <c r="Q11" i="101"/>
  <c r="U11" i="83"/>
  <c r="U11" i="81"/>
  <c r="U11" i="79"/>
  <c r="U11" i="90"/>
  <c r="U11" i="94"/>
  <c r="U11" i="93"/>
  <c r="U11" i="78"/>
  <c r="U11" i="77"/>
  <c r="U14" i="76"/>
  <c r="U13"/>
  <c r="AD11" i="1" s="1"/>
  <c r="U12" i="76"/>
  <c r="AD10" i="1" s="1"/>
  <c r="U11" i="76"/>
  <c r="Q15" i="60"/>
  <c r="Q14"/>
  <c r="Q13"/>
  <c r="Q12"/>
  <c r="Q11"/>
  <c r="U39" i="77"/>
  <c r="U38"/>
  <c r="U12" i="83"/>
  <c r="F10" i="1" s="1"/>
  <c r="U13" i="83"/>
  <c r="U14" i="86"/>
  <c r="U15"/>
  <c r="U16"/>
  <c r="I14" i="1" s="1"/>
  <c r="U17" i="86"/>
  <c r="Q13" i="100"/>
  <c r="Q12"/>
  <c r="W10" i="1" s="1"/>
  <c r="U41" i="104"/>
  <c r="Q28" i="100"/>
  <c r="S28"/>
  <c r="Q29"/>
  <c r="Q30"/>
  <c r="W28" i="1" s="1"/>
  <c r="Q31" i="100"/>
  <c r="Q32"/>
  <c r="W30" i="1" s="1"/>
  <c r="Q33" i="100"/>
  <c r="W31" i="1" s="1"/>
  <c r="Q34" i="100"/>
  <c r="W32" i="1" s="1"/>
  <c r="Q35" i="100"/>
  <c r="S35"/>
  <c r="W48" i="1" s="1"/>
  <c r="Q36" i="100"/>
  <c r="W34" i="1" s="1"/>
  <c r="Q37" i="100"/>
  <c r="W35" i="1" s="1"/>
  <c r="Q39" i="101"/>
  <c r="Q38"/>
  <c r="Q37"/>
  <c r="Z35" i="1" s="1"/>
  <c r="Q36" i="101"/>
  <c r="Z34" i="1" s="1"/>
  <c r="Q35" i="101"/>
  <c r="Q34"/>
  <c r="Q33"/>
  <c r="Z31" i="1" s="1"/>
  <c r="Q32" i="101"/>
  <c r="Q31"/>
  <c r="Z29" i="1" s="1"/>
  <c r="Q30" i="101"/>
  <c r="Q29"/>
  <c r="Z27" i="1" s="1"/>
  <c r="Q28" i="101"/>
  <c r="U41" i="77"/>
  <c r="U40"/>
  <c r="U13" i="79"/>
  <c r="G11" i="1" s="1"/>
  <c r="Q13" i="85"/>
  <c r="L11" i="1" s="1"/>
  <c r="U29" i="81"/>
  <c r="AC27" i="1" s="1"/>
  <c r="W14" i="107"/>
  <c r="W21"/>
  <c r="W28"/>
  <c r="W35"/>
  <c r="AH48" i="1" s="1"/>
  <c r="BA27"/>
  <c r="U12" i="79"/>
  <c r="G10" i="1" s="1"/>
  <c r="U12" i="97"/>
  <c r="Y10" i="1" s="1"/>
  <c r="U12" i="77"/>
  <c r="E10" i="1" s="1"/>
  <c r="U12" i="81"/>
  <c r="AC10" i="1" s="1"/>
  <c r="U12" i="80"/>
  <c r="P10" i="1" s="1"/>
  <c r="U12" i="82"/>
  <c r="H10" i="1" s="1"/>
  <c r="Q12" i="85"/>
  <c r="L10" i="1" s="1"/>
  <c r="U12" i="87"/>
  <c r="M10" i="1" s="1"/>
  <c r="U12" i="88"/>
  <c r="N10" i="1" s="1"/>
  <c r="U12" i="89"/>
  <c r="O10" i="1" s="1"/>
  <c r="U12" i="103"/>
  <c r="AE10" i="1" s="1"/>
  <c r="U12" i="93"/>
  <c r="U10" i="1" s="1"/>
  <c r="U12" i="90"/>
  <c r="S10" i="1" s="1"/>
  <c r="U12" i="94"/>
  <c r="R10" i="1" s="1"/>
  <c r="Q12" i="99"/>
  <c r="AA10" i="1" s="1"/>
  <c r="U12" i="98"/>
  <c r="X10" i="1" s="1"/>
  <c r="U12" i="106"/>
  <c r="AG10" i="1" s="1"/>
  <c r="U12" i="104"/>
  <c r="AF10" i="1" s="1"/>
  <c r="U13" i="97"/>
  <c r="Y11" i="1" s="1"/>
  <c r="U13" i="77"/>
  <c r="E11" i="1" s="1"/>
  <c r="U13" i="81"/>
  <c r="AC11" i="1" s="1"/>
  <c r="F11"/>
  <c r="U13" i="80"/>
  <c r="P11" i="1" s="1"/>
  <c r="U13" i="82"/>
  <c r="H11" i="1" s="1"/>
  <c r="U13" i="87"/>
  <c r="M11" i="1" s="1"/>
  <c r="U13" i="88"/>
  <c r="N11" i="1" s="1"/>
  <c r="U13" i="89"/>
  <c r="O11" i="1" s="1"/>
  <c r="U13" i="103"/>
  <c r="AE11" i="1" s="1"/>
  <c r="U13" i="93"/>
  <c r="U11" i="1" s="1"/>
  <c r="U13" i="90"/>
  <c r="S11" i="1" s="1"/>
  <c r="U13" i="94"/>
  <c r="R11" i="1" s="1"/>
  <c r="Q13" i="99"/>
  <c r="AA11" i="1" s="1"/>
  <c r="U13" i="98"/>
  <c r="X11" i="1" s="1"/>
  <c r="U13" i="106"/>
  <c r="AG11" i="1" s="1"/>
  <c r="U13" i="104"/>
  <c r="AF11" i="1" s="1"/>
  <c r="L9"/>
  <c r="Q14" i="99"/>
  <c r="S14"/>
  <c r="Q15"/>
  <c r="Q16"/>
  <c r="Q17"/>
  <c r="Q18"/>
  <c r="Q19"/>
  <c r="Q20"/>
  <c r="AA18" i="1" s="1"/>
  <c r="Q21" i="99"/>
  <c r="AA19" i="1" s="1"/>
  <c r="S21" i="99"/>
  <c r="Q22"/>
  <c r="AA20" i="1" s="1"/>
  <c r="Q23" i="99"/>
  <c r="Q24"/>
  <c r="AA22" i="1" s="1"/>
  <c r="Q25" i="99"/>
  <c r="AA23" i="1"/>
  <c r="Q26" i="99"/>
  <c r="AA24" i="1"/>
  <c r="Q27" i="99"/>
  <c r="AA25" i="1" s="1"/>
  <c r="Q28" i="99"/>
  <c r="AA26" i="1" s="1"/>
  <c r="S28" i="99"/>
  <c r="Q29"/>
  <c r="AA27" i="1" s="1"/>
  <c r="Q30" i="99"/>
  <c r="AA28" i="1" s="1"/>
  <c r="Q31" i="99"/>
  <c r="AA29" i="1" s="1"/>
  <c r="Q32" i="99"/>
  <c r="AA30" i="1" s="1"/>
  <c r="Q33" i="99"/>
  <c r="AA31" i="1" s="1"/>
  <c r="Q34" i="99"/>
  <c r="Q35"/>
  <c r="S35"/>
  <c r="AA48" i="1" s="1"/>
  <c r="Q36" i="99"/>
  <c r="AA34" i="1" s="1"/>
  <c r="Q37" i="99"/>
  <c r="Q38"/>
  <c r="AA36" i="1" s="1"/>
  <c r="Q39" i="99"/>
  <c r="AA37" i="1" s="1"/>
  <c r="Q40" i="99"/>
  <c r="Q41"/>
  <c r="AA39" i="1" s="1"/>
  <c r="AG12" i="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K40"/>
  <c r="AJ40"/>
  <c r="AI40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Y14" i="88"/>
  <c r="N12" i="2" s="1"/>
  <c r="Y15" i="88"/>
  <c r="N13" i="2" s="1"/>
  <c r="Y16" i="88"/>
  <c r="N14" i="2" s="1"/>
  <c r="Y17" i="88"/>
  <c r="N15" i="2" s="1"/>
  <c r="Y18" i="88"/>
  <c r="N16" i="2" s="1"/>
  <c r="Y19" i="88"/>
  <c r="N17" i="2" s="1"/>
  <c r="Y20" i="88"/>
  <c r="N18" i="2" s="1"/>
  <c r="Y21" i="88"/>
  <c r="N19" i="2" s="1"/>
  <c r="Y22" i="88"/>
  <c r="N20" i="2" s="1"/>
  <c r="Y23" i="88"/>
  <c r="N21" i="2"/>
  <c r="Y24" i="88"/>
  <c r="N22" i="2" s="1"/>
  <c r="Y25" i="88"/>
  <c r="N23" i="2" s="1"/>
  <c r="Y26" i="88"/>
  <c r="N24" i="2" s="1"/>
  <c r="Y27" i="88"/>
  <c r="N25" i="2" s="1"/>
  <c r="Y28" i="88"/>
  <c r="N26" i="2"/>
  <c r="Y29" i="88"/>
  <c r="N27" i="2"/>
  <c r="Y30" i="88"/>
  <c r="N28" i="2"/>
  <c r="Y31" i="88"/>
  <c r="N29" i="2"/>
  <c r="Y32" i="88"/>
  <c r="N30" i="2"/>
  <c r="Y33" i="88"/>
  <c r="N31" i="2" s="1"/>
  <c r="Y34" i="88"/>
  <c r="N32" i="2"/>
  <c r="Y35" i="88"/>
  <c r="N33" i="2"/>
  <c r="Y36" i="88"/>
  <c r="N34" i="2"/>
  <c r="Y37" i="88"/>
  <c r="N35" i="2"/>
  <c r="Y38" i="88"/>
  <c r="N36" i="2"/>
  <c r="Y39" i="88"/>
  <c r="N37" i="2"/>
  <c r="Y40" i="88"/>
  <c r="N38" i="2"/>
  <c r="Y41" i="88"/>
  <c r="N39" i="2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U14" i="85"/>
  <c r="L12" i="2" s="1"/>
  <c r="U15" i="85"/>
  <c r="L13" i="2"/>
  <c r="U16" i="85"/>
  <c r="L14" i="2"/>
  <c r="U17" i="85"/>
  <c r="L15" i="2"/>
  <c r="U18" i="85"/>
  <c r="L16" i="2"/>
  <c r="U19" i="85"/>
  <c r="L17" i="2"/>
  <c r="U20" i="85"/>
  <c r="L18" i="2"/>
  <c r="U21" i="85"/>
  <c r="L19" i="2" s="1"/>
  <c r="U22" i="85"/>
  <c r="L20" i="2" s="1"/>
  <c r="U23" i="85"/>
  <c r="L21" i="2"/>
  <c r="U24" i="85"/>
  <c r="L22" i="2"/>
  <c r="U25" i="85"/>
  <c r="L23" i="2"/>
  <c r="U26" i="85"/>
  <c r="L24" i="2"/>
  <c r="U27" i="85"/>
  <c r="L25" i="2" s="1"/>
  <c r="U28" i="85"/>
  <c r="L26" i="2" s="1"/>
  <c r="U29" i="85"/>
  <c r="U30"/>
  <c r="L28" i="2" s="1"/>
  <c r="U31" i="85"/>
  <c r="L29" i="2" s="1"/>
  <c r="U32" i="85"/>
  <c r="L30" i="2" s="1"/>
  <c r="U33" i="85"/>
  <c r="L31" i="2" s="1"/>
  <c r="U34" i="85"/>
  <c r="L32" i="2" s="1"/>
  <c r="U35" i="85"/>
  <c r="L33" i="2"/>
  <c r="U36" i="85"/>
  <c r="L34" i="2"/>
  <c r="U37" i="85"/>
  <c r="L35" i="2" s="1"/>
  <c r="U38" i="85"/>
  <c r="L36" i="2" s="1"/>
  <c r="U39" i="85"/>
  <c r="L37" i="2" s="1"/>
  <c r="U40" i="85"/>
  <c r="L38" i="2" s="1"/>
  <c r="U41" i="85"/>
  <c r="L39" i="2" s="1"/>
  <c r="AD12" i="60"/>
  <c r="K10" i="2" s="1"/>
  <c r="AD13" i="60"/>
  <c r="K11" i="2" s="1"/>
  <c r="AD14" i="60"/>
  <c r="K12" i="2" s="1"/>
  <c r="AD15" i="60"/>
  <c r="K13" i="2"/>
  <c r="AD16" i="60"/>
  <c r="K14" i="2"/>
  <c r="AD17" i="60"/>
  <c r="K15" i="2"/>
  <c r="AD18" i="60"/>
  <c r="K16" i="2" s="1"/>
  <c r="AD19" i="60"/>
  <c r="K17" i="2" s="1"/>
  <c r="AD20" i="60"/>
  <c r="K18" i="2" s="1"/>
  <c r="AD21" i="60"/>
  <c r="K19" i="2" s="1"/>
  <c r="AD22" i="60"/>
  <c r="K20" i="2" s="1"/>
  <c r="AD23" i="60"/>
  <c r="K21" i="2" s="1"/>
  <c r="AD24" i="60"/>
  <c r="K22" i="2" s="1"/>
  <c r="AD25" i="60"/>
  <c r="K23" i="2" s="1"/>
  <c r="AD26" i="60"/>
  <c r="K24" i="2" s="1"/>
  <c r="AD27" i="60"/>
  <c r="K25" i="2" s="1"/>
  <c r="AD28" i="60"/>
  <c r="K26" i="2" s="1"/>
  <c r="AD29" i="60"/>
  <c r="K27" i="2" s="1"/>
  <c r="AD30" i="60"/>
  <c r="K28" i="2" s="1"/>
  <c r="AD31" i="60"/>
  <c r="K29" i="2" s="1"/>
  <c r="AD32" i="60"/>
  <c r="K30" i="2" s="1"/>
  <c r="AD33" i="60"/>
  <c r="K31" i="2" s="1"/>
  <c r="AD34" i="60"/>
  <c r="K32" i="2"/>
  <c r="AD35" i="60"/>
  <c r="K33" i="2"/>
  <c r="AD36" i="60"/>
  <c r="AD37"/>
  <c r="K35" i="2" s="1"/>
  <c r="AD38" i="60"/>
  <c r="K36" i="2" s="1"/>
  <c r="AD39" i="60"/>
  <c r="K37" i="2" s="1"/>
  <c r="AD40" i="60"/>
  <c r="K38" i="2" s="1"/>
  <c r="AD41" i="60"/>
  <c r="K39" i="2" s="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Y14" i="86"/>
  <c r="I12" i="2" s="1"/>
  <c r="Y15" i="86"/>
  <c r="I13" i="2" s="1"/>
  <c r="Y16" i="86"/>
  <c r="I14" i="2" s="1"/>
  <c r="Y17" i="86"/>
  <c r="I15" i="2" s="1"/>
  <c r="Y18" i="86"/>
  <c r="I16" i="2" s="1"/>
  <c r="Y19" i="86"/>
  <c r="I17" i="2" s="1"/>
  <c r="Y20" i="86"/>
  <c r="I18" i="2" s="1"/>
  <c r="Y21" i="86"/>
  <c r="I19" i="2" s="1"/>
  <c r="Y22" i="86"/>
  <c r="I20" i="2" s="1"/>
  <c r="Y23" i="86"/>
  <c r="I21" i="2" s="1"/>
  <c r="Y24" i="86"/>
  <c r="I22" i="2" s="1"/>
  <c r="Y25" i="86"/>
  <c r="I23" i="2" s="1"/>
  <c r="Y26" i="86"/>
  <c r="I24" i="2" s="1"/>
  <c r="Y27" i="86"/>
  <c r="I25" i="2" s="1"/>
  <c r="Y28" i="86"/>
  <c r="I26" i="2" s="1"/>
  <c r="Y29" i="86"/>
  <c r="I27" i="2" s="1"/>
  <c r="Y30" i="86"/>
  <c r="I28" i="2" s="1"/>
  <c r="Y31" i="86"/>
  <c r="I29" i="2" s="1"/>
  <c r="Y32" i="86"/>
  <c r="I30" i="2" s="1"/>
  <c r="Y33" i="86"/>
  <c r="I31" i="2" s="1"/>
  <c r="Y34" i="86"/>
  <c r="I32" i="2" s="1"/>
  <c r="Y35" i="86"/>
  <c r="I33" i="2" s="1"/>
  <c r="Y36" i="86"/>
  <c r="I34" i="2" s="1"/>
  <c r="Y37" i="86"/>
  <c r="I35" i="2"/>
  <c r="Y38" i="86"/>
  <c r="Y39"/>
  <c r="I37" i="2" s="1"/>
  <c r="Y40" i="86"/>
  <c r="I38" i="2" s="1"/>
  <c r="Y41" i="86"/>
  <c r="I39" i="2" s="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P8" i="11"/>
  <c r="B9" i="2" s="1"/>
  <c r="P9" i="11"/>
  <c r="B10" i="2" s="1"/>
  <c r="P10" i="11"/>
  <c r="B11" i="2" s="1"/>
  <c r="P11" i="11"/>
  <c r="B12" i="2" s="1"/>
  <c r="P12" i="11"/>
  <c r="B13" i="2" s="1"/>
  <c r="P13" i="11"/>
  <c r="B14" i="2" s="1"/>
  <c r="P14" i="11"/>
  <c r="B15" i="2" s="1"/>
  <c r="P15" i="11"/>
  <c r="B16" i="2" s="1"/>
  <c r="P16" i="11"/>
  <c r="B17" i="2" s="1"/>
  <c r="P17" i="11"/>
  <c r="B18" i="2" s="1"/>
  <c r="P18" i="11"/>
  <c r="B19" i="2" s="1"/>
  <c r="P19" i="11"/>
  <c r="B20" i="2" s="1"/>
  <c r="P20" i="11"/>
  <c r="B21" i="2" s="1"/>
  <c r="P21" i="11"/>
  <c r="B22" i="2" s="1"/>
  <c r="P22" i="11"/>
  <c r="B23" i="2" s="1"/>
  <c r="P23" i="11"/>
  <c r="B24" i="2" s="1"/>
  <c r="P24" i="11"/>
  <c r="B25" i="2" s="1"/>
  <c r="P25" i="11"/>
  <c r="B26" i="2" s="1"/>
  <c r="P26" i="11"/>
  <c r="P27"/>
  <c r="B28" i="2" s="1"/>
  <c r="P28" i="11"/>
  <c r="B29" i="2" s="1"/>
  <c r="P29" i="11"/>
  <c r="B30" i="2" s="1"/>
  <c r="P30" i="11"/>
  <c r="B31" i="2" s="1"/>
  <c r="P31" i="11"/>
  <c r="B32" i="2" s="1"/>
  <c r="P32" i="11"/>
  <c r="B33" i="2" s="1"/>
  <c r="P33" i="11"/>
  <c r="B34" i="2" s="1"/>
  <c r="P34" i="11"/>
  <c r="B35" i="2" s="1"/>
  <c r="P35" i="11"/>
  <c r="B36" i="2" s="1"/>
  <c r="P36" i="11"/>
  <c r="B37" i="2" s="1"/>
  <c r="P37" i="11"/>
  <c r="B38" i="2" s="1"/>
  <c r="P38" i="11"/>
  <c r="B39" i="2" s="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9"/>
  <c r="N8" i="11"/>
  <c r="B9" i="1" s="1"/>
  <c r="N9" i="11"/>
  <c r="B10" i="1" s="1"/>
  <c r="N10" i="11"/>
  <c r="B11" i="1" s="1"/>
  <c r="N11" i="11"/>
  <c r="B12" i="1" s="1"/>
  <c r="N12" i="11"/>
  <c r="B13" i="1" s="1"/>
  <c r="N13" i="11"/>
  <c r="B14" i="1" s="1"/>
  <c r="N14" i="11"/>
  <c r="B15" i="1" s="1"/>
  <c r="N15" i="11"/>
  <c r="B16" i="1" s="1"/>
  <c r="N16" i="11"/>
  <c r="B17" i="1" s="1"/>
  <c r="N17" i="11"/>
  <c r="B18" i="1" s="1"/>
  <c r="N18" i="11"/>
  <c r="B19" i="1" s="1"/>
  <c r="N19" i="11"/>
  <c r="B20" i="1" s="1"/>
  <c r="N20" i="11"/>
  <c r="B21" i="1" s="1"/>
  <c r="N21" i="11"/>
  <c r="B22" i="1" s="1"/>
  <c r="N22" i="11"/>
  <c r="B23" i="1" s="1"/>
  <c r="N23" i="11"/>
  <c r="B24" i="1" s="1"/>
  <c r="N24" i="11"/>
  <c r="B25" i="1" s="1"/>
  <c r="N25" i="11"/>
  <c r="R25" s="1"/>
  <c r="N26"/>
  <c r="B27" i="1" s="1"/>
  <c r="N27" i="11"/>
  <c r="B28" i="1" s="1"/>
  <c r="N28" i="11"/>
  <c r="B29" i="1" s="1"/>
  <c r="N29" i="11"/>
  <c r="B30" i="1" s="1"/>
  <c r="N30" i="11"/>
  <c r="B31" i="1" s="1"/>
  <c r="N31" i="11"/>
  <c r="R31" s="1"/>
  <c r="N32"/>
  <c r="B33" i="1" s="1"/>
  <c r="N33" i="11"/>
  <c r="R33" s="1"/>
  <c r="N34"/>
  <c r="B35" i="1" s="1"/>
  <c r="N35" i="11"/>
  <c r="R35" s="1"/>
  <c r="N36"/>
  <c r="B37" i="1" s="1"/>
  <c r="N37" i="11"/>
  <c r="B38" i="1" s="1"/>
  <c r="N38" i="11"/>
  <c r="B39" i="1" s="1"/>
  <c r="U23" i="107"/>
  <c r="AH21" i="1" s="1"/>
  <c r="U24" i="107"/>
  <c r="AH22" i="1" s="1"/>
  <c r="U25" i="107"/>
  <c r="AH23" i="1" s="1"/>
  <c r="U26" i="107"/>
  <c r="AH24" i="1" s="1"/>
  <c r="U27" i="107"/>
  <c r="AH25" i="1" s="1"/>
  <c r="U28" i="107"/>
  <c r="AH26" i="1"/>
  <c r="U29" i="107"/>
  <c r="AH27" i="1"/>
  <c r="U30" i="107"/>
  <c r="AH28" i="1"/>
  <c r="U31" i="107"/>
  <c r="AH29" i="1"/>
  <c r="U32" i="107"/>
  <c r="AH30" i="1"/>
  <c r="U33" i="107"/>
  <c r="AH31" i="1"/>
  <c r="U34" i="107"/>
  <c r="AH32" i="1"/>
  <c r="U35" i="107"/>
  <c r="AH33" i="1" s="1"/>
  <c r="U36" i="107"/>
  <c r="AH34" i="1" s="1"/>
  <c r="U37" i="107"/>
  <c r="AH35" i="1" s="1"/>
  <c r="U38" i="107"/>
  <c r="AH36" i="1" s="1"/>
  <c r="U39" i="107"/>
  <c r="U40"/>
  <c r="AH38" i="1" s="1"/>
  <c r="U41" i="107"/>
  <c r="AH39" i="1" s="1"/>
  <c r="U11" i="107"/>
  <c r="W11"/>
  <c r="AH44" i="1" s="1"/>
  <c r="AC11" i="107"/>
  <c r="AE11"/>
  <c r="U12"/>
  <c r="Y11" s="1"/>
  <c r="U13"/>
  <c r="AH11" i="1" s="1"/>
  <c r="U14" i="107"/>
  <c r="AH12" i="1" s="1"/>
  <c r="AH45"/>
  <c r="AC14" i="107"/>
  <c r="AE14"/>
  <c r="U15"/>
  <c r="AH13" i="1" s="1"/>
  <c r="U16" i="107"/>
  <c r="AH14" i="1" s="1"/>
  <c r="U17" i="107"/>
  <c r="AH15" i="1" s="1"/>
  <c r="U18" i="107"/>
  <c r="AH16" i="1" s="1"/>
  <c r="U19" i="107"/>
  <c r="AH17" i="1" s="1"/>
  <c r="U20" i="107"/>
  <c r="AH18" i="1" s="1"/>
  <c r="U21" i="107"/>
  <c r="AH46" i="1"/>
  <c r="AC21" i="107"/>
  <c r="AE21"/>
  <c r="U22"/>
  <c r="AH47" i="1"/>
  <c r="AC28" i="107"/>
  <c r="AE28"/>
  <c r="AC35"/>
  <c r="AE35"/>
  <c r="U40" i="80"/>
  <c r="U41" i="78"/>
  <c r="U32" i="77"/>
  <c r="U15" i="82"/>
  <c r="C5" i="3"/>
  <c r="C6"/>
  <c r="K4"/>
  <c r="K5"/>
  <c r="K6"/>
  <c r="AD4"/>
  <c r="AD5"/>
  <c r="AD6"/>
  <c r="E4"/>
  <c r="E5"/>
  <c r="E6"/>
  <c r="D4"/>
  <c r="D5"/>
  <c r="D6"/>
  <c r="G4"/>
  <c r="G5"/>
  <c r="G6"/>
  <c r="AC4"/>
  <c r="AC5"/>
  <c r="AC6"/>
  <c r="F4"/>
  <c r="F5"/>
  <c r="F6"/>
  <c r="P4"/>
  <c r="P5"/>
  <c r="P6"/>
  <c r="H4"/>
  <c r="H5"/>
  <c r="H6"/>
  <c r="I4"/>
  <c r="I5"/>
  <c r="I6"/>
  <c r="L4"/>
  <c r="L5"/>
  <c r="L6"/>
  <c r="J4"/>
  <c r="J5"/>
  <c r="J6"/>
  <c r="M4"/>
  <c r="M5"/>
  <c r="M6"/>
  <c r="N4"/>
  <c r="N5"/>
  <c r="N6"/>
  <c r="O4"/>
  <c r="O5"/>
  <c r="O6"/>
  <c r="V4"/>
  <c r="V5"/>
  <c r="V6"/>
  <c r="AE4"/>
  <c r="AE5"/>
  <c r="AE6"/>
  <c r="U4"/>
  <c r="U5"/>
  <c r="U6"/>
  <c r="S4"/>
  <c r="S5"/>
  <c r="S6"/>
  <c r="R4"/>
  <c r="R5"/>
  <c r="R6"/>
  <c r="Q4"/>
  <c r="Q5"/>
  <c r="Q6"/>
  <c r="Y4"/>
  <c r="Y5"/>
  <c r="Y6"/>
  <c r="T4"/>
  <c r="T5"/>
  <c r="T6"/>
  <c r="W4"/>
  <c r="W5"/>
  <c r="W6"/>
  <c r="AA4"/>
  <c r="AA5"/>
  <c r="AA6"/>
  <c r="X4"/>
  <c r="X5"/>
  <c r="X6"/>
  <c r="AG4"/>
  <c r="AG5"/>
  <c r="AG6"/>
  <c r="Z4"/>
  <c r="Z5"/>
  <c r="Z6"/>
  <c r="AB4"/>
  <c r="AB5"/>
  <c r="AB6"/>
  <c r="AF4"/>
  <c r="AF5"/>
  <c r="AF6"/>
  <c r="C4"/>
  <c r="C7"/>
  <c r="C8"/>
  <c r="C9"/>
  <c r="C10"/>
  <c r="C11"/>
  <c r="C12"/>
  <c r="C13"/>
  <c r="K7"/>
  <c r="K8"/>
  <c r="K9"/>
  <c r="K10"/>
  <c r="K11"/>
  <c r="K12"/>
  <c r="K13"/>
  <c r="AD7"/>
  <c r="AD8"/>
  <c r="AD9"/>
  <c r="AD10"/>
  <c r="AD11"/>
  <c r="AD12"/>
  <c r="AD13"/>
  <c r="E7"/>
  <c r="E8"/>
  <c r="E9"/>
  <c r="E10"/>
  <c r="E11"/>
  <c r="E12"/>
  <c r="E13"/>
  <c r="D7"/>
  <c r="D8"/>
  <c r="D9"/>
  <c r="D10"/>
  <c r="D11"/>
  <c r="D12"/>
  <c r="D13"/>
  <c r="G7"/>
  <c r="G8"/>
  <c r="G9"/>
  <c r="G10"/>
  <c r="G11"/>
  <c r="G12"/>
  <c r="G13"/>
  <c r="AC7"/>
  <c r="AC8"/>
  <c r="AC9"/>
  <c r="AC10"/>
  <c r="AC11"/>
  <c r="AC12"/>
  <c r="AC13"/>
  <c r="F7"/>
  <c r="F8"/>
  <c r="F9"/>
  <c r="F10"/>
  <c r="F11"/>
  <c r="F12"/>
  <c r="F13"/>
  <c r="P7"/>
  <c r="P8"/>
  <c r="P9"/>
  <c r="P10"/>
  <c r="P11"/>
  <c r="P12"/>
  <c r="P13"/>
  <c r="H7"/>
  <c r="H8"/>
  <c r="H9"/>
  <c r="H10"/>
  <c r="H11"/>
  <c r="H12"/>
  <c r="H13"/>
  <c r="I7"/>
  <c r="I8"/>
  <c r="I9"/>
  <c r="I10"/>
  <c r="I11"/>
  <c r="I12"/>
  <c r="I13"/>
  <c r="L7"/>
  <c r="L8"/>
  <c r="L9"/>
  <c r="L10"/>
  <c r="L11"/>
  <c r="L12"/>
  <c r="L13"/>
  <c r="J7"/>
  <c r="J8"/>
  <c r="J9"/>
  <c r="J10"/>
  <c r="J11"/>
  <c r="J12"/>
  <c r="J13"/>
  <c r="M7"/>
  <c r="M8"/>
  <c r="M9"/>
  <c r="M10"/>
  <c r="M11"/>
  <c r="M12"/>
  <c r="M13"/>
  <c r="N7"/>
  <c r="N8"/>
  <c r="N9"/>
  <c r="N10"/>
  <c r="N11"/>
  <c r="N12"/>
  <c r="N13"/>
  <c r="O7"/>
  <c r="O8"/>
  <c r="O9"/>
  <c r="O10"/>
  <c r="O11"/>
  <c r="O12"/>
  <c r="O13"/>
  <c r="V7"/>
  <c r="V8"/>
  <c r="V9"/>
  <c r="V10"/>
  <c r="V11"/>
  <c r="V12"/>
  <c r="V13"/>
  <c r="AE7"/>
  <c r="AE8"/>
  <c r="AE9"/>
  <c r="AE10"/>
  <c r="AE11"/>
  <c r="AE12"/>
  <c r="AE13"/>
  <c r="U7"/>
  <c r="U8"/>
  <c r="U9"/>
  <c r="U10"/>
  <c r="U11"/>
  <c r="U12"/>
  <c r="U13"/>
  <c r="S7"/>
  <c r="S8"/>
  <c r="S9"/>
  <c r="S10"/>
  <c r="S11"/>
  <c r="S12"/>
  <c r="S13"/>
  <c r="R7"/>
  <c r="R8"/>
  <c r="R9"/>
  <c r="R10"/>
  <c r="R11"/>
  <c r="R12"/>
  <c r="R13"/>
  <c r="Q7"/>
  <c r="Q8"/>
  <c r="Q9"/>
  <c r="Q10"/>
  <c r="Q11"/>
  <c r="Q12"/>
  <c r="Q13"/>
  <c r="Y7"/>
  <c r="Y8"/>
  <c r="Y9"/>
  <c r="Y10"/>
  <c r="Y11"/>
  <c r="Y12"/>
  <c r="Y13"/>
  <c r="T7"/>
  <c r="T8"/>
  <c r="T9"/>
  <c r="T10"/>
  <c r="T11"/>
  <c r="T12"/>
  <c r="T13"/>
  <c r="W7"/>
  <c r="W8"/>
  <c r="W9"/>
  <c r="W10"/>
  <c r="W11"/>
  <c r="W12"/>
  <c r="W13"/>
  <c r="AA7"/>
  <c r="AA8"/>
  <c r="AA9"/>
  <c r="AA10"/>
  <c r="AA11"/>
  <c r="AA12"/>
  <c r="AA13"/>
  <c r="X7"/>
  <c r="X8"/>
  <c r="X9"/>
  <c r="X10"/>
  <c r="X11"/>
  <c r="X12"/>
  <c r="X13"/>
  <c r="AG7"/>
  <c r="AG8"/>
  <c r="AG9"/>
  <c r="AG10"/>
  <c r="AG11"/>
  <c r="AG12"/>
  <c r="AG13"/>
  <c r="Z7"/>
  <c r="Z8"/>
  <c r="Z9"/>
  <c r="Z10"/>
  <c r="Z11"/>
  <c r="Z12"/>
  <c r="Z13"/>
  <c r="AB7"/>
  <c r="AB8"/>
  <c r="AB9"/>
  <c r="AB10"/>
  <c r="AB11"/>
  <c r="AB12"/>
  <c r="AB13"/>
  <c r="AF7"/>
  <c r="AF8"/>
  <c r="AF9"/>
  <c r="AF10"/>
  <c r="AF11"/>
  <c r="AF12"/>
  <c r="AF13"/>
  <c r="C14"/>
  <c r="C15"/>
  <c r="C16"/>
  <c r="C17"/>
  <c r="C18"/>
  <c r="C19"/>
  <c r="C20"/>
  <c r="K14"/>
  <c r="K15"/>
  <c r="K16"/>
  <c r="K17"/>
  <c r="K18"/>
  <c r="K19"/>
  <c r="K20"/>
  <c r="AD14"/>
  <c r="AD15"/>
  <c r="AD16"/>
  <c r="AD17"/>
  <c r="AD18"/>
  <c r="AD19"/>
  <c r="AD20"/>
  <c r="E14"/>
  <c r="E15"/>
  <c r="E16"/>
  <c r="E17"/>
  <c r="E18"/>
  <c r="E19"/>
  <c r="E20"/>
  <c r="D14"/>
  <c r="D15"/>
  <c r="D16"/>
  <c r="D17"/>
  <c r="D18"/>
  <c r="D19"/>
  <c r="D20"/>
  <c r="G14"/>
  <c r="G15"/>
  <c r="G16"/>
  <c r="G17"/>
  <c r="G18"/>
  <c r="G19"/>
  <c r="G20"/>
  <c r="AC14"/>
  <c r="AC15"/>
  <c r="AC16"/>
  <c r="AC17"/>
  <c r="AC18"/>
  <c r="AC19"/>
  <c r="AC20"/>
  <c r="F14"/>
  <c r="F15"/>
  <c r="F16"/>
  <c r="F17"/>
  <c r="F18"/>
  <c r="F19"/>
  <c r="F20"/>
  <c r="P14"/>
  <c r="P15"/>
  <c r="P16"/>
  <c r="P17"/>
  <c r="P18"/>
  <c r="P19"/>
  <c r="P20"/>
  <c r="H14"/>
  <c r="H15"/>
  <c r="H16"/>
  <c r="H17"/>
  <c r="H18"/>
  <c r="H19"/>
  <c r="H20"/>
  <c r="I14"/>
  <c r="I15"/>
  <c r="I16"/>
  <c r="I17"/>
  <c r="I18"/>
  <c r="I19"/>
  <c r="I20"/>
  <c r="L14"/>
  <c r="L15"/>
  <c r="L16"/>
  <c r="L17"/>
  <c r="L18"/>
  <c r="L19"/>
  <c r="L20"/>
  <c r="J14"/>
  <c r="J15"/>
  <c r="J16"/>
  <c r="J17"/>
  <c r="J18"/>
  <c r="J19"/>
  <c r="J20"/>
  <c r="M14"/>
  <c r="M15"/>
  <c r="M16"/>
  <c r="M17"/>
  <c r="M18"/>
  <c r="M19"/>
  <c r="M20"/>
  <c r="N14"/>
  <c r="N15"/>
  <c r="N16"/>
  <c r="N17"/>
  <c r="N18"/>
  <c r="N19"/>
  <c r="N20"/>
  <c r="O14"/>
  <c r="O15"/>
  <c r="O16"/>
  <c r="O17"/>
  <c r="O18"/>
  <c r="O19"/>
  <c r="O20"/>
  <c r="V14"/>
  <c r="V15"/>
  <c r="V16"/>
  <c r="V17"/>
  <c r="V18"/>
  <c r="V19"/>
  <c r="V20"/>
  <c r="AE14"/>
  <c r="AE15"/>
  <c r="AE16"/>
  <c r="AE17"/>
  <c r="AE18"/>
  <c r="AE19"/>
  <c r="AE20"/>
  <c r="U14"/>
  <c r="U15"/>
  <c r="U16"/>
  <c r="U17"/>
  <c r="U18"/>
  <c r="U19"/>
  <c r="U20"/>
  <c r="S14"/>
  <c r="S15"/>
  <c r="S16"/>
  <c r="S17"/>
  <c r="S18"/>
  <c r="S19"/>
  <c r="S20"/>
  <c r="R14"/>
  <c r="R15"/>
  <c r="R16"/>
  <c r="R17"/>
  <c r="R18"/>
  <c r="R19"/>
  <c r="R20"/>
  <c r="Q14"/>
  <c r="Q15"/>
  <c r="Q16"/>
  <c r="Q17"/>
  <c r="Q18"/>
  <c r="Q19"/>
  <c r="Q20"/>
  <c r="Y14"/>
  <c r="Y15"/>
  <c r="Y16"/>
  <c r="Y17"/>
  <c r="Y18"/>
  <c r="Y19"/>
  <c r="Y20"/>
  <c r="T14"/>
  <c r="T15"/>
  <c r="T16"/>
  <c r="T17"/>
  <c r="T18"/>
  <c r="T19"/>
  <c r="T20"/>
  <c r="W14"/>
  <c r="W15"/>
  <c r="W16"/>
  <c r="W17"/>
  <c r="W18"/>
  <c r="W19"/>
  <c r="W20"/>
  <c r="AA14"/>
  <c r="AA15"/>
  <c r="AA16"/>
  <c r="AA17"/>
  <c r="AA18"/>
  <c r="AA19"/>
  <c r="AA20"/>
  <c r="X14"/>
  <c r="X15"/>
  <c r="X16"/>
  <c r="X17"/>
  <c r="X18"/>
  <c r="X19"/>
  <c r="X20"/>
  <c r="AG14"/>
  <c r="AG15"/>
  <c r="AG16"/>
  <c r="AG17"/>
  <c r="AG18"/>
  <c r="AG19"/>
  <c r="AG20"/>
  <c r="Z14"/>
  <c r="Z15"/>
  <c r="Z16"/>
  <c r="Z17"/>
  <c r="Z18"/>
  <c r="Z19"/>
  <c r="Z20"/>
  <c r="AB14"/>
  <c r="AB15"/>
  <c r="AB16"/>
  <c r="AB17"/>
  <c r="AB18"/>
  <c r="AB19"/>
  <c r="AB20"/>
  <c r="AF14"/>
  <c r="AF15"/>
  <c r="AF16"/>
  <c r="AF17"/>
  <c r="AF18"/>
  <c r="AF19"/>
  <c r="AF20"/>
  <c r="C21"/>
  <c r="C22"/>
  <c r="C23"/>
  <c r="C24"/>
  <c r="C25"/>
  <c r="C26"/>
  <c r="C27"/>
  <c r="K21"/>
  <c r="K22"/>
  <c r="K23"/>
  <c r="K24"/>
  <c r="K25"/>
  <c r="K26"/>
  <c r="K27"/>
  <c r="AD21"/>
  <c r="AD22"/>
  <c r="AD23"/>
  <c r="AD24"/>
  <c r="AD25"/>
  <c r="AD26"/>
  <c r="AD27"/>
  <c r="E21"/>
  <c r="E22"/>
  <c r="E23"/>
  <c r="E24"/>
  <c r="E25"/>
  <c r="E26"/>
  <c r="E27"/>
  <c r="D21"/>
  <c r="D22"/>
  <c r="D23"/>
  <c r="D24"/>
  <c r="D25"/>
  <c r="D26"/>
  <c r="D27"/>
  <c r="G21"/>
  <c r="G22"/>
  <c r="G23"/>
  <c r="G24"/>
  <c r="G25"/>
  <c r="G26"/>
  <c r="G27"/>
  <c r="AC21"/>
  <c r="AC22"/>
  <c r="AC23"/>
  <c r="AC24"/>
  <c r="AC25"/>
  <c r="AC26"/>
  <c r="AC27"/>
  <c r="F21"/>
  <c r="F22"/>
  <c r="F23"/>
  <c r="F24"/>
  <c r="F25"/>
  <c r="F26"/>
  <c r="F27"/>
  <c r="P21"/>
  <c r="P22"/>
  <c r="P23"/>
  <c r="P24"/>
  <c r="P25"/>
  <c r="P26"/>
  <c r="P27"/>
  <c r="H21"/>
  <c r="H22"/>
  <c r="H23"/>
  <c r="H24"/>
  <c r="H25"/>
  <c r="H26"/>
  <c r="H27"/>
  <c r="I21"/>
  <c r="I22"/>
  <c r="I23"/>
  <c r="I24"/>
  <c r="I25"/>
  <c r="I26"/>
  <c r="I27"/>
  <c r="L21"/>
  <c r="L22"/>
  <c r="L23"/>
  <c r="L24"/>
  <c r="L25"/>
  <c r="L26"/>
  <c r="L27"/>
  <c r="J21"/>
  <c r="J22"/>
  <c r="J23"/>
  <c r="J24"/>
  <c r="J25"/>
  <c r="J26"/>
  <c r="J27"/>
  <c r="M21"/>
  <c r="M22"/>
  <c r="M23"/>
  <c r="M24"/>
  <c r="M25"/>
  <c r="M26"/>
  <c r="M27"/>
  <c r="N21"/>
  <c r="N22"/>
  <c r="N23"/>
  <c r="N24"/>
  <c r="N25"/>
  <c r="N26"/>
  <c r="N27"/>
  <c r="O21"/>
  <c r="O22"/>
  <c r="O23"/>
  <c r="O24"/>
  <c r="O25"/>
  <c r="O26"/>
  <c r="O27"/>
  <c r="V21"/>
  <c r="V22"/>
  <c r="V23"/>
  <c r="V24"/>
  <c r="V25"/>
  <c r="V26"/>
  <c r="V27"/>
  <c r="AE21"/>
  <c r="AE22"/>
  <c r="AE23"/>
  <c r="AE24"/>
  <c r="AE25"/>
  <c r="AE26"/>
  <c r="AE27"/>
  <c r="U21"/>
  <c r="U22"/>
  <c r="U23"/>
  <c r="U24"/>
  <c r="U25"/>
  <c r="U26"/>
  <c r="U27"/>
  <c r="S21"/>
  <c r="S22"/>
  <c r="S23"/>
  <c r="S24"/>
  <c r="S25"/>
  <c r="S26"/>
  <c r="S27"/>
  <c r="R21"/>
  <c r="R22"/>
  <c r="R23"/>
  <c r="R24"/>
  <c r="R25"/>
  <c r="R26"/>
  <c r="R27"/>
  <c r="Q21"/>
  <c r="Q22"/>
  <c r="Q23"/>
  <c r="Q24"/>
  <c r="Q25"/>
  <c r="Q26"/>
  <c r="Q27"/>
  <c r="Y21"/>
  <c r="Y22"/>
  <c r="Y23"/>
  <c r="Y24"/>
  <c r="Y25"/>
  <c r="Y26"/>
  <c r="Y27"/>
  <c r="T21"/>
  <c r="T22"/>
  <c r="T23"/>
  <c r="T24"/>
  <c r="T25"/>
  <c r="T26"/>
  <c r="T27"/>
  <c r="W21"/>
  <c r="W22"/>
  <c r="W23"/>
  <c r="W24"/>
  <c r="W25"/>
  <c r="W26"/>
  <c r="W27"/>
  <c r="AA21"/>
  <c r="AA22"/>
  <c r="AA23"/>
  <c r="AA24"/>
  <c r="AA25"/>
  <c r="AA26"/>
  <c r="AA27"/>
  <c r="X21"/>
  <c r="X22"/>
  <c r="X23"/>
  <c r="X24"/>
  <c r="X25"/>
  <c r="X26"/>
  <c r="X27"/>
  <c r="AG21"/>
  <c r="AG22"/>
  <c r="AG23"/>
  <c r="AG24"/>
  <c r="AG25"/>
  <c r="AG26"/>
  <c r="AG27"/>
  <c r="Z21"/>
  <c r="Z22"/>
  <c r="Z23"/>
  <c r="Z24"/>
  <c r="Z25"/>
  <c r="Z26"/>
  <c r="Z27"/>
  <c r="AB21"/>
  <c r="AB22"/>
  <c r="AB23"/>
  <c r="AB24"/>
  <c r="AB25"/>
  <c r="AB26"/>
  <c r="AB27"/>
  <c r="AF21"/>
  <c r="AF22"/>
  <c r="AF23"/>
  <c r="AF24"/>
  <c r="AF25"/>
  <c r="AF26"/>
  <c r="AF27"/>
  <c r="C28"/>
  <c r="C29"/>
  <c r="C30"/>
  <c r="C31"/>
  <c r="C32"/>
  <c r="C33"/>
  <c r="C34"/>
  <c r="K28"/>
  <c r="K29"/>
  <c r="K30"/>
  <c r="K31"/>
  <c r="K32"/>
  <c r="K33"/>
  <c r="K34"/>
  <c r="AD28"/>
  <c r="AD29"/>
  <c r="AD30"/>
  <c r="AD31"/>
  <c r="AD32"/>
  <c r="AD33"/>
  <c r="AD34"/>
  <c r="E28"/>
  <c r="E29"/>
  <c r="E30"/>
  <c r="E31"/>
  <c r="E32"/>
  <c r="E33"/>
  <c r="E34"/>
  <c r="D28"/>
  <c r="D29"/>
  <c r="D30"/>
  <c r="D31"/>
  <c r="D32"/>
  <c r="D33"/>
  <c r="D34"/>
  <c r="G28"/>
  <c r="G29"/>
  <c r="G30"/>
  <c r="G31"/>
  <c r="G32"/>
  <c r="G33"/>
  <c r="G34"/>
  <c r="AC28"/>
  <c r="AC29"/>
  <c r="AC30"/>
  <c r="AC31"/>
  <c r="AC32"/>
  <c r="AC33"/>
  <c r="AC34"/>
  <c r="F28"/>
  <c r="F29"/>
  <c r="F30"/>
  <c r="F31"/>
  <c r="F32"/>
  <c r="F33"/>
  <c r="F34"/>
  <c r="P28"/>
  <c r="P29"/>
  <c r="P30"/>
  <c r="P31"/>
  <c r="P32"/>
  <c r="P33"/>
  <c r="P34"/>
  <c r="H28"/>
  <c r="H29"/>
  <c r="H30"/>
  <c r="H31"/>
  <c r="H32"/>
  <c r="H33"/>
  <c r="H34"/>
  <c r="I28"/>
  <c r="I29"/>
  <c r="I30"/>
  <c r="I31"/>
  <c r="I32"/>
  <c r="I33"/>
  <c r="I34"/>
  <c r="L28"/>
  <c r="L29"/>
  <c r="L30"/>
  <c r="L31"/>
  <c r="L32"/>
  <c r="L33"/>
  <c r="L34"/>
  <c r="J28"/>
  <c r="J29"/>
  <c r="J30"/>
  <c r="J31"/>
  <c r="J32"/>
  <c r="J33"/>
  <c r="J34"/>
  <c r="M28"/>
  <c r="M29"/>
  <c r="M30"/>
  <c r="M31"/>
  <c r="M32"/>
  <c r="M33"/>
  <c r="M34"/>
  <c r="N28"/>
  <c r="N29"/>
  <c r="N30"/>
  <c r="N31"/>
  <c r="N32"/>
  <c r="N33"/>
  <c r="N34"/>
  <c r="O28"/>
  <c r="O29"/>
  <c r="O30"/>
  <c r="O31"/>
  <c r="O32"/>
  <c r="O33"/>
  <c r="O34"/>
  <c r="V28"/>
  <c r="V29"/>
  <c r="V30"/>
  <c r="V31"/>
  <c r="V32"/>
  <c r="V33"/>
  <c r="V34"/>
  <c r="AE28"/>
  <c r="AE29"/>
  <c r="AE30"/>
  <c r="AE31"/>
  <c r="AE32"/>
  <c r="AE33"/>
  <c r="AE34"/>
  <c r="U28"/>
  <c r="U29"/>
  <c r="U30"/>
  <c r="U31"/>
  <c r="U32"/>
  <c r="U33"/>
  <c r="U34"/>
  <c r="S28"/>
  <c r="S29"/>
  <c r="S30"/>
  <c r="S31"/>
  <c r="S32"/>
  <c r="S33"/>
  <c r="S34"/>
  <c r="R28"/>
  <c r="R29"/>
  <c r="R30"/>
  <c r="R31"/>
  <c r="R32"/>
  <c r="R33"/>
  <c r="R34"/>
  <c r="R36"/>
  <c r="Q28"/>
  <c r="Q29"/>
  <c r="Q30"/>
  <c r="Q31"/>
  <c r="Q32"/>
  <c r="Q33"/>
  <c r="Q34"/>
  <c r="Y28"/>
  <c r="Y29"/>
  <c r="Y30"/>
  <c r="Y31"/>
  <c r="Y32"/>
  <c r="Y33"/>
  <c r="Y34"/>
  <c r="T28"/>
  <c r="T29"/>
  <c r="T30"/>
  <c r="T31"/>
  <c r="T32"/>
  <c r="T33"/>
  <c r="T34"/>
  <c r="W28"/>
  <c r="W29"/>
  <c r="W30"/>
  <c r="W31"/>
  <c r="W32"/>
  <c r="W33"/>
  <c r="W34"/>
  <c r="AA28"/>
  <c r="AA29"/>
  <c r="AA30"/>
  <c r="AA31"/>
  <c r="AA32"/>
  <c r="AA33"/>
  <c r="AA34"/>
  <c r="X28"/>
  <c r="X29"/>
  <c r="X30"/>
  <c r="X31"/>
  <c r="X32"/>
  <c r="X33"/>
  <c r="X34"/>
  <c r="AG28"/>
  <c r="AG29"/>
  <c r="AG30"/>
  <c r="AG31"/>
  <c r="AG32"/>
  <c r="AG33"/>
  <c r="AG34"/>
  <c r="Z28"/>
  <c r="Z29"/>
  <c r="Z30"/>
  <c r="Z31"/>
  <c r="Z32"/>
  <c r="Z33"/>
  <c r="Z34"/>
  <c r="AB28"/>
  <c r="AB29"/>
  <c r="AB30"/>
  <c r="AB31"/>
  <c r="AB32"/>
  <c r="AB33"/>
  <c r="AB34"/>
  <c r="AF28"/>
  <c r="AF29"/>
  <c r="AF30"/>
  <c r="AF31"/>
  <c r="AF32"/>
  <c r="AF33"/>
  <c r="AF34"/>
  <c r="B5"/>
  <c r="B6"/>
  <c r="B4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Y11" i="76"/>
  <c r="Y14"/>
  <c r="Y21"/>
  <c r="Y28"/>
  <c r="Y35"/>
  <c r="AD11" i="60"/>
  <c r="U11" s="1"/>
  <c r="U14"/>
  <c r="U21"/>
  <c r="W11" i="42"/>
  <c r="W14"/>
  <c r="C45" i="1" s="1"/>
  <c r="W21" i="42"/>
  <c r="W28"/>
  <c r="W35"/>
  <c r="C48" i="1" s="1"/>
  <c r="S11" i="60"/>
  <c r="K44" i="1" s="1"/>
  <c r="W11" i="76"/>
  <c r="AD44" i="1" s="1"/>
  <c r="W11" i="77"/>
  <c r="E44" i="1" s="1"/>
  <c r="W11" i="78"/>
  <c r="D44" i="1" s="1"/>
  <c r="W11" i="79"/>
  <c r="G44" i="1" s="1"/>
  <c r="W11" i="81"/>
  <c r="AC44" i="1" s="1"/>
  <c r="W11" i="83"/>
  <c r="F44" i="1" s="1"/>
  <c r="W11" i="80"/>
  <c r="P44" i="1" s="1"/>
  <c r="W11" i="82"/>
  <c r="H44" i="1" s="1"/>
  <c r="W11" i="86"/>
  <c r="I44" i="1" s="1"/>
  <c r="S11" i="85"/>
  <c r="L44" i="1" s="1"/>
  <c r="S11" i="84"/>
  <c r="J44" i="1" s="1"/>
  <c r="W11" i="87"/>
  <c r="M44" i="1" s="1"/>
  <c r="W11" i="88"/>
  <c r="N44" i="1" s="1"/>
  <c r="W11" i="89"/>
  <c r="O44" i="1" s="1"/>
  <c r="W11" i="95"/>
  <c r="V44" i="1" s="1"/>
  <c r="W11" i="103"/>
  <c r="AE44" i="1" s="1"/>
  <c r="W11" i="93"/>
  <c r="U44" i="1" s="1"/>
  <c r="W11" i="90"/>
  <c r="S44" i="1" s="1"/>
  <c r="W11" i="94"/>
  <c r="R44" i="1" s="1"/>
  <c r="S11" i="92"/>
  <c r="Q44" i="1" s="1"/>
  <c r="W11" i="97"/>
  <c r="Y44" i="1" s="1"/>
  <c r="W11" i="96"/>
  <c r="T44" i="1" s="1"/>
  <c r="S11" i="100"/>
  <c r="W44" i="1" s="1"/>
  <c r="S11" i="99"/>
  <c r="AA44" i="1" s="1"/>
  <c r="W11" i="98"/>
  <c r="X44" i="1" s="1"/>
  <c r="W11" i="106"/>
  <c r="AG44" i="1" s="1"/>
  <c r="S11" i="101"/>
  <c r="Z44" i="1" s="1"/>
  <c r="S11" i="102"/>
  <c r="AB44" i="1" s="1"/>
  <c r="W11" i="104"/>
  <c r="AF44" i="1" s="1"/>
  <c r="S14" i="60"/>
  <c r="K45" i="1" s="1"/>
  <c r="W14" i="76"/>
  <c r="AD45" i="1" s="1"/>
  <c r="W14" i="77"/>
  <c r="E45" i="1" s="1"/>
  <c r="W14" i="78"/>
  <c r="D45" i="1" s="1"/>
  <c r="W14" i="79"/>
  <c r="G45" i="1" s="1"/>
  <c r="W14" i="81"/>
  <c r="AC45" i="1" s="1"/>
  <c r="W14" i="83"/>
  <c r="F45" i="1" s="1"/>
  <c r="W14" i="80"/>
  <c r="P45" i="1" s="1"/>
  <c r="W14" i="82"/>
  <c r="H45" i="1" s="1"/>
  <c r="W14" i="86"/>
  <c r="I45" i="1" s="1"/>
  <c r="S14" i="85"/>
  <c r="L45" i="1" s="1"/>
  <c r="S14" i="84"/>
  <c r="J45" i="1" s="1"/>
  <c r="W14" i="87"/>
  <c r="M45" i="1" s="1"/>
  <c r="W14" i="88"/>
  <c r="N45" i="1" s="1"/>
  <c r="W14" i="89"/>
  <c r="O45" i="1" s="1"/>
  <c r="W14" i="95"/>
  <c r="V45" i="1" s="1"/>
  <c r="W14" i="103"/>
  <c r="AE45" i="1" s="1"/>
  <c r="W14" i="93"/>
  <c r="U45" i="1" s="1"/>
  <c r="W14" i="90"/>
  <c r="S45" i="1" s="1"/>
  <c r="W14" i="94"/>
  <c r="R45" i="1" s="1"/>
  <c r="S14" i="92"/>
  <c r="Q45" i="1" s="1"/>
  <c r="W14" i="97"/>
  <c r="Y45" i="1" s="1"/>
  <c r="W14" i="96"/>
  <c r="T45" i="1" s="1"/>
  <c r="S14" i="100"/>
  <c r="W45" i="1" s="1"/>
  <c r="AA45"/>
  <c r="W14" i="98"/>
  <c r="X45" i="1" s="1"/>
  <c r="W14" i="106"/>
  <c r="AG45" i="1" s="1"/>
  <c r="S14" i="101"/>
  <c r="Z45" i="1" s="1"/>
  <c r="S14" i="102"/>
  <c r="AB45" i="1" s="1"/>
  <c r="W14" i="104"/>
  <c r="AF45" i="1" s="1"/>
  <c r="C46"/>
  <c r="S21" i="60"/>
  <c r="K46" i="1" s="1"/>
  <c r="W21" i="76"/>
  <c r="AD46" i="1" s="1"/>
  <c r="W21" i="77"/>
  <c r="E46" i="1" s="1"/>
  <c r="W21" i="78"/>
  <c r="D46" i="1" s="1"/>
  <c r="W21" i="79"/>
  <c r="G46" i="1" s="1"/>
  <c r="W21" i="81"/>
  <c r="AC46" i="1" s="1"/>
  <c r="W21" i="83"/>
  <c r="F46" i="1" s="1"/>
  <c r="W21" i="80"/>
  <c r="P46" i="1" s="1"/>
  <c r="W21" i="82"/>
  <c r="H46" i="1" s="1"/>
  <c r="W21" i="86"/>
  <c r="I46" i="1" s="1"/>
  <c r="S21" i="85"/>
  <c r="L46" i="1" s="1"/>
  <c r="S21" i="84"/>
  <c r="J46" i="1" s="1"/>
  <c r="W21" i="87"/>
  <c r="M46" i="1" s="1"/>
  <c r="W21" i="88"/>
  <c r="N46" i="1" s="1"/>
  <c r="W21" i="89"/>
  <c r="O46" i="1" s="1"/>
  <c r="W21" i="95"/>
  <c r="V46" i="1" s="1"/>
  <c r="W21" i="103"/>
  <c r="AE46" i="1" s="1"/>
  <c r="W21" i="93"/>
  <c r="U46" i="1" s="1"/>
  <c r="W21" i="90"/>
  <c r="S46" i="1" s="1"/>
  <c r="W21" i="94"/>
  <c r="R46" i="1" s="1"/>
  <c r="S21" i="92"/>
  <c r="Q46" i="1" s="1"/>
  <c r="W21" i="97"/>
  <c r="Y46" i="1" s="1"/>
  <c r="W21" i="96"/>
  <c r="T46" i="1" s="1"/>
  <c r="S21" i="100"/>
  <c r="W46" i="1" s="1"/>
  <c r="AA46"/>
  <c r="W21" i="98"/>
  <c r="X46" i="1" s="1"/>
  <c r="W21" i="106"/>
  <c r="AG46" i="1" s="1"/>
  <c r="S21" i="101"/>
  <c r="Z46" i="1" s="1"/>
  <c r="S21" i="102"/>
  <c r="AB46" i="1" s="1"/>
  <c r="W21" i="104"/>
  <c r="AF46" i="1" s="1"/>
  <c r="C47"/>
  <c r="S28" i="60"/>
  <c r="K47" i="1" s="1"/>
  <c r="W28" i="76"/>
  <c r="AD47" i="1" s="1"/>
  <c r="W28" i="77"/>
  <c r="E47" i="1" s="1"/>
  <c r="W28" i="78"/>
  <c r="D47" i="1" s="1"/>
  <c r="W28" i="79"/>
  <c r="G47" i="1" s="1"/>
  <c r="W28" i="81"/>
  <c r="AC47" i="1" s="1"/>
  <c r="W28" i="83"/>
  <c r="F47" i="1" s="1"/>
  <c r="W28" i="80"/>
  <c r="P47" i="1" s="1"/>
  <c r="W28" i="82"/>
  <c r="H47" i="1" s="1"/>
  <c r="W28" i="86"/>
  <c r="I47" i="1" s="1"/>
  <c r="S28" i="85"/>
  <c r="L47" i="1" s="1"/>
  <c r="S28" i="84"/>
  <c r="J47" i="1" s="1"/>
  <c r="W28" i="87"/>
  <c r="M47" i="1" s="1"/>
  <c r="W28" i="88"/>
  <c r="N47" i="1" s="1"/>
  <c r="W28" i="89"/>
  <c r="O47" i="1" s="1"/>
  <c r="W28" i="95"/>
  <c r="V47" i="1" s="1"/>
  <c r="W28" i="103"/>
  <c r="AE47" i="1" s="1"/>
  <c r="W28" i="93"/>
  <c r="U47" i="1" s="1"/>
  <c r="W28" i="90"/>
  <c r="S47" i="1" s="1"/>
  <c r="W28" i="94"/>
  <c r="R47" i="1" s="1"/>
  <c r="S28" i="92"/>
  <c r="Q47" i="1" s="1"/>
  <c r="W28" i="97"/>
  <c r="Y47" i="1" s="1"/>
  <c r="W28" i="96"/>
  <c r="T47" i="1" s="1"/>
  <c r="W47"/>
  <c r="AA47"/>
  <c r="W28" i="98"/>
  <c r="X47" i="1" s="1"/>
  <c r="W28" i="106"/>
  <c r="AG47" i="1" s="1"/>
  <c r="S28" i="101"/>
  <c r="Z47" i="1" s="1"/>
  <c r="S28" i="102"/>
  <c r="AB47" i="1" s="1"/>
  <c r="W28" i="104"/>
  <c r="AF47" i="1" s="1"/>
  <c r="S35" i="60"/>
  <c r="K48" i="1" s="1"/>
  <c r="W35" i="76"/>
  <c r="AD48" i="1" s="1"/>
  <c r="W35" i="77"/>
  <c r="E48" i="1" s="1"/>
  <c r="W35" i="78"/>
  <c r="D48" i="1" s="1"/>
  <c r="W35" i="79"/>
  <c r="G48" i="1" s="1"/>
  <c r="W35" i="81"/>
  <c r="AC48" i="1" s="1"/>
  <c r="W35" i="83"/>
  <c r="F48" i="1" s="1"/>
  <c r="W35" i="80"/>
  <c r="P48" i="1" s="1"/>
  <c r="W35" i="82"/>
  <c r="H48" i="1" s="1"/>
  <c r="W35" i="86"/>
  <c r="I48" i="1" s="1"/>
  <c r="S35" i="85"/>
  <c r="L48" i="1" s="1"/>
  <c r="S35" i="84"/>
  <c r="J48" i="1" s="1"/>
  <c r="W35" i="87"/>
  <c r="M48" i="1" s="1"/>
  <c r="W35" i="88"/>
  <c r="N48" i="1" s="1"/>
  <c r="W35" i="89"/>
  <c r="O48" i="1" s="1"/>
  <c r="W35" i="95"/>
  <c r="V48" i="1" s="1"/>
  <c r="W35" i="103"/>
  <c r="AE48" i="1" s="1"/>
  <c r="W35" i="93"/>
  <c r="U48" i="1" s="1"/>
  <c r="W35" i="90"/>
  <c r="S48" i="1" s="1"/>
  <c r="W35" i="94"/>
  <c r="R48" i="1" s="1"/>
  <c r="S35" i="92"/>
  <c r="Q48" i="1" s="1"/>
  <c r="W35" i="97"/>
  <c r="Y48" i="1" s="1"/>
  <c r="W35" i="96"/>
  <c r="T48" i="1" s="1"/>
  <c r="W35" i="98"/>
  <c r="X48" i="1" s="1"/>
  <c r="W35" i="106"/>
  <c r="AG48" i="1" s="1"/>
  <c r="S35" i="101"/>
  <c r="Z48" i="1" s="1"/>
  <c r="S35" i="102"/>
  <c r="AB48" i="1" s="1"/>
  <c r="W35" i="104"/>
  <c r="AF48" i="1" s="1"/>
  <c r="U12" i="42"/>
  <c r="C10" i="1" s="1"/>
  <c r="K10"/>
  <c r="U12" i="78"/>
  <c r="D10" i="1" s="1"/>
  <c r="Q12" i="84"/>
  <c r="U12" i="95"/>
  <c r="V10" i="1" s="1"/>
  <c r="Q12" i="92"/>
  <c r="Q10" i="1" s="1"/>
  <c r="U12" i="96"/>
  <c r="T10" i="1" s="1"/>
  <c r="Q12" i="101"/>
  <c r="Z10" i="1" s="1"/>
  <c r="Q12" i="102"/>
  <c r="AB10" i="1" s="1"/>
  <c r="U13" i="42"/>
  <c r="C11" i="1" s="1"/>
  <c r="U13" i="78"/>
  <c r="D11" i="1" s="1"/>
  <c r="Q13" i="84"/>
  <c r="J11" i="1" s="1"/>
  <c r="U13" i="95"/>
  <c r="V11" i="1" s="1"/>
  <c r="Q13" i="92"/>
  <c r="Q11" i="1" s="1"/>
  <c r="U13" i="96"/>
  <c r="T11" i="1" s="1"/>
  <c r="W11"/>
  <c r="Q13" i="101"/>
  <c r="Z11" i="1" s="1"/>
  <c r="Q13" i="102"/>
  <c r="C9" i="1"/>
  <c r="K9"/>
  <c r="AD9"/>
  <c r="E9"/>
  <c r="D9"/>
  <c r="G9"/>
  <c r="AC9"/>
  <c r="F9"/>
  <c r="P9"/>
  <c r="H9"/>
  <c r="I9"/>
  <c r="J9"/>
  <c r="M9"/>
  <c r="N9"/>
  <c r="O9"/>
  <c r="V9"/>
  <c r="AE9"/>
  <c r="U9"/>
  <c r="S9"/>
  <c r="R9"/>
  <c r="Q9"/>
  <c r="Y9"/>
  <c r="T9"/>
  <c r="W9"/>
  <c r="AA9"/>
  <c r="X9"/>
  <c r="AG9"/>
  <c r="Z9"/>
  <c r="AB9"/>
  <c r="AF9"/>
  <c r="U14" i="42"/>
  <c r="C12" i="1" s="1"/>
  <c r="K12"/>
  <c r="AD12"/>
  <c r="U14" i="77"/>
  <c r="E12" i="1" s="1"/>
  <c r="U14" i="78"/>
  <c r="D12" i="1" s="1"/>
  <c r="U14" i="79"/>
  <c r="G12" i="1" s="1"/>
  <c r="U14" i="81"/>
  <c r="AC12" i="1" s="1"/>
  <c r="U14" i="83"/>
  <c r="F12" i="1" s="1"/>
  <c r="U14" i="80"/>
  <c r="P12" i="1" s="1"/>
  <c r="U14" i="82"/>
  <c r="H12" i="1" s="1"/>
  <c r="I12"/>
  <c r="Q14" i="85"/>
  <c r="L12" i="1" s="1"/>
  <c r="Q14" i="84"/>
  <c r="J12" i="1" s="1"/>
  <c r="U14" i="87"/>
  <c r="M12" i="1" s="1"/>
  <c r="U14" i="88"/>
  <c r="N12" i="1" s="1"/>
  <c r="U14" i="89"/>
  <c r="O12" i="1" s="1"/>
  <c r="U14" i="95"/>
  <c r="V12" i="1" s="1"/>
  <c r="U14" i="103"/>
  <c r="AE12" i="1" s="1"/>
  <c r="U14" i="93"/>
  <c r="U12" i="1" s="1"/>
  <c r="U14" i="90"/>
  <c r="S12" i="1" s="1"/>
  <c r="U14" i="94"/>
  <c r="R12" i="1" s="1"/>
  <c r="Q14" i="92"/>
  <c r="Q12" i="1" s="1"/>
  <c r="U14" i="97"/>
  <c r="Y12" i="1" s="1"/>
  <c r="U14" i="96"/>
  <c r="T12" i="1" s="1"/>
  <c r="Q14" i="100"/>
  <c r="W12" i="1" s="1"/>
  <c r="AA12"/>
  <c r="U14" i="98"/>
  <c r="X12" i="1" s="1"/>
  <c r="U14" i="106"/>
  <c r="AG12" i="1" s="1"/>
  <c r="Q14" i="101"/>
  <c r="Z12" i="1" s="1"/>
  <c r="Q14" i="102"/>
  <c r="AB12" i="1" s="1"/>
  <c r="U14" i="104"/>
  <c r="AF12" i="1" s="1"/>
  <c r="U15" i="42"/>
  <c r="C13" i="1" s="1"/>
  <c r="K13"/>
  <c r="U15" i="76"/>
  <c r="AD13" i="1" s="1"/>
  <c r="U15" i="77"/>
  <c r="E13" i="1" s="1"/>
  <c r="U15" i="78"/>
  <c r="D13" i="1" s="1"/>
  <c r="U15" i="79"/>
  <c r="G13" i="1" s="1"/>
  <c r="U15" i="81"/>
  <c r="AC13" i="1" s="1"/>
  <c r="U15" i="83"/>
  <c r="F13" i="1" s="1"/>
  <c r="U15" i="80"/>
  <c r="P13" i="1" s="1"/>
  <c r="H13"/>
  <c r="I13"/>
  <c r="Q15" i="85"/>
  <c r="L13" i="1" s="1"/>
  <c r="Q15" i="84"/>
  <c r="J13" i="1" s="1"/>
  <c r="U15" i="87"/>
  <c r="M13" i="1" s="1"/>
  <c r="U15" i="88"/>
  <c r="N13" i="1" s="1"/>
  <c r="U15" i="89"/>
  <c r="O13" i="1" s="1"/>
  <c r="U15" i="95"/>
  <c r="V13" i="1" s="1"/>
  <c r="U15" i="103"/>
  <c r="AE13" i="1" s="1"/>
  <c r="U15" i="93"/>
  <c r="U13" i="1" s="1"/>
  <c r="U15" i="90"/>
  <c r="S13" i="1" s="1"/>
  <c r="U15" i="94"/>
  <c r="R13" i="1" s="1"/>
  <c r="Q15" i="92"/>
  <c r="Q13" i="1" s="1"/>
  <c r="U15" i="97"/>
  <c r="Y13" i="1" s="1"/>
  <c r="U15" i="96"/>
  <c r="T13" i="1" s="1"/>
  <c r="Q15" i="100"/>
  <c r="W13" i="1" s="1"/>
  <c r="AA13"/>
  <c r="U15" i="98"/>
  <c r="X13" i="1" s="1"/>
  <c r="U15" i="106"/>
  <c r="AG13" i="1" s="1"/>
  <c r="Q15" i="101"/>
  <c r="Z13" i="1" s="1"/>
  <c r="Q15" i="102"/>
  <c r="AB13" i="1" s="1"/>
  <c r="U15" i="104"/>
  <c r="AF13" i="1" s="1"/>
  <c r="U16" i="42"/>
  <c r="C14" i="1" s="1"/>
  <c r="Q16" i="60"/>
  <c r="K14" i="1" s="1"/>
  <c r="U16" i="76"/>
  <c r="AD14" i="1" s="1"/>
  <c r="U16" i="77"/>
  <c r="E14" i="1" s="1"/>
  <c r="U16" i="78"/>
  <c r="D14" i="1" s="1"/>
  <c r="U16" i="79"/>
  <c r="G14" i="1" s="1"/>
  <c r="U16" i="81"/>
  <c r="AC14" i="1" s="1"/>
  <c r="U16" i="83"/>
  <c r="F14" i="1" s="1"/>
  <c r="U16" i="80"/>
  <c r="P14" i="1" s="1"/>
  <c r="U16" i="82"/>
  <c r="H14" i="1" s="1"/>
  <c r="Q16" i="85"/>
  <c r="L14" i="1" s="1"/>
  <c r="Q16" i="84"/>
  <c r="J14" i="1" s="1"/>
  <c r="U16" i="87"/>
  <c r="M14" i="1" s="1"/>
  <c r="U16" i="88"/>
  <c r="N14" i="1" s="1"/>
  <c r="U16" i="89"/>
  <c r="O14" i="1" s="1"/>
  <c r="U16" i="95"/>
  <c r="V14" i="1" s="1"/>
  <c r="U16" i="103"/>
  <c r="AE14" i="1" s="1"/>
  <c r="U16" i="93"/>
  <c r="U14" i="1" s="1"/>
  <c r="U16" i="90"/>
  <c r="S14" i="1" s="1"/>
  <c r="U16" i="94"/>
  <c r="R14" i="1" s="1"/>
  <c r="Q16" i="92"/>
  <c r="Q14" i="1" s="1"/>
  <c r="U16" i="97"/>
  <c r="Y14" i="1" s="1"/>
  <c r="U16" i="96"/>
  <c r="T14" i="1" s="1"/>
  <c r="Q16" i="100"/>
  <c r="W14" i="1" s="1"/>
  <c r="AA14"/>
  <c r="U16" i="98"/>
  <c r="X14" i="1" s="1"/>
  <c r="U16" i="106"/>
  <c r="AG14" i="1" s="1"/>
  <c r="Q16" i="101"/>
  <c r="Z14" i="1" s="1"/>
  <c r="Q16" i="102"/>
  <c r="AB14" i="1" s="1"/>
  <c r="U16" i="104"/>
  <c r="AF14" i="1" s="1"/>
  <c r="U17" i="42"/>
  <c r="C15" i="1" s="1"/>
  <c r="Q17" i="60"/>
  <c r="K15" i="1" s="1"/>
  <c r="U17" i="76"/>
  <c r="AD15" i="1" s="1"/>
  <c r="U17" i="77"/>
  <c r="E15" i="1" s="1"/>
  <c r="U17" i="78"/>
  <c r="D15" i="1" s="1"/>
  <c r="U17" i="79"/>
  <c r="G15" i="1" s="1"/>
  <c r="U17" i="81"/>
  <c r="AC15" i="1" s="1"/>
  <c r="U17" i="83"/>
  <c r="F15" i="1" s="1"/>
  <c r="U17" i="80"/>
  <c r="P15" i="1" s="1"/>
  <c r="U17" i="82"/>
  <c r="H15" i="1" s="1"/>
  <c r="I15"/>
  <c r="Q17" i="85"/>
  <c r="L15" i="1" s="1"/>
  <c r="Q17" i="84"/>
  <c r="J15" i="1" s="1"/>
  <c r="U17" i="87"/>
  <c r="M15" i="1" s="1"/>
  <c r="U17" i="88"/>
  <c r="N15" i="1" s="1"/>
  <c r="U17" i="89"/>
  <c r="O15" i="1" s="1"/>
  <c r="U17" i="95"/>
  <c r="V15" i="1" s="1"/>
  <c r="U17" i="103"/>
  <c r="AE15" i="1" s="1"/>
  <c r="U17" i="93"/>
  <c r="U15" i="1" s="1"/>
  <c r="U17" i="90"/>
  <c r="S15" i="1" s="1"/>
  <c r="U17" i="94"/>
  <c r="R15" i="1" s="1"/>
  <c r="Q17" i="92"/>
  <c r="Q15" i="1" s="1"/>
  <c r="U17" i="97"/>
  <c r="Y15" i="1" s="1"/>
  <c r="U17" i="96"/>
  <c r="T15" i="1" s="1"/>
  <c r="Q17" i="100"/>
  <c r="W15" i="1" s="1"/>
  <c r="AA15"/>
  <c r="U17" i="98"/>
  <c r="X15" i="1" s="1"/>
  <c r="U17" i="106"/>
  <c r="AG15" i="1" s="1"/>
  <c r="Q17" i="101"/>
  <c r="Z15" i="1" s="1"/>
  <c r="Q17" i="102"/>
  <c r="AB15" i="1" s="1"/>
  <c r="U17" i="104"/>
  <c r="AF15" i="1" s="1"/>
  <c r="U18" i="42"/>
  <c r="C16" i="1" s="1"/>
  <c r="Q18" i="60"/>
  <c r="K16" i="1" s="1"/>
  <c r="U18" i="76"/>
  <c r="AD16" i="1" s="1"/>
  <c r="U18" i="77"/>
  <c r="E16" i="1" s="1"/>
  <c r="U18" i="78"/>
  <c r="D16" i="1" s="1"/>
  <c r="U18" i="79"/>
  <c r="G16" i="1" s="1"/>
  <c r="U18" i="81"/>
  <c r="AC16" i="1" s="1"/>
  <c r="U18" i="83"/>
  <c r="F16" i="1" s="1"/>
  <c r="U18" i="80"/>
  <c r="P16" i="1" s="1"/>
  <c r="U18" i="82"/>
  <c r="H16" i="1" s="1"/>
  <c r="U18" i="86"/>
  <c r="I16" i="1" s="1"/>
  <c r="Q18" i="85"/>
  <c r="L16" i="1" s="1"/>
  <c r="Q18" i="84"/>
  <c r="J16" i="1" s="1"/>
  <c r="U18" i="87"/>
  <c r="M16" i="1" s="1"/>
  <c r="U18" i="88"/>
  <c r="N16" i="1" s="1"/>
  <c r="U18" i="89"/>
  <c r="O16" i="1" s="1"/>
  <c r="U18" i="95"/>
  <c r="V16" i="1" s="1"/>
  <c r="U18" i="103"/>
  <c r="AE16" i="1" s="1"/>
  <c r="U18" i="93"/>
  <c r="U16" i="1" s="1"/>
  <c r="U18" i="90"/>
  <c r="S16" i="1" s="1"/>
  <c r="U18" i="94"/>
  <c r="R16" i="1" s="1"/>
  <c r="Q18" i="92"/>
  <c r="Q16" i="1" s="1"/>
  <c r="U18" i="97"/>
  <c r="Y16" i="1" s="1"/>
  <c r="U18" i="96"/>
  <c r="T16" i="1" s="1"/>
  <c r="Q18" i="100"/>
  <c r="W16" i="1" s="1"/>
  <c r="AA16"/>
  <c r="U18" i="98"/>
  <c r="X16" i="1" s="1"/>
  <c r="U18" i="106"/>
  <c r="AG16" i="1" s="1"/>
  <c r="Q18" i="101"/>
  <c r="Z16" i="1" s="1"/>
  <c r="Q18" i="102"/>
  <c r="AB16" i="1" s="1"/>
  <c r="U18" i="104"/>
  <c r="AF16" i="1" s="1"/>
  <c r="U19" i="42"/>
  <c r="C17" i="1" s="1"/>
  <c r="Q19" i="60"/>
  <c r="K17" i="1" s="1"/>
  <c r="U19" i="76"/>
  <c r="AD17" i="1" s="1"/>
  <c r="U19" i="77"/>
  <c r="E17" i="1" s="1"/>
  <c r="U19" i="78"/>
  <c r="D17" i="1" s="1"/>
  <c r="U19" i="79"/>
  <c r="G17" i="1" s="1"/>
  <c r="U19" i="81"/>
  <c r="AC17" i="1" s="1"/>
  <c r="U19" i="83"/>
  <c r="F17" i="1" s="1"/>
  <c r="U19" i="80"/>
  <c r="P17" i="1" s="1"/>
  <c r="U19" i="82"/>
  <c r="H17" i="1" s="1"/>
  <c r="U19" i="86"/>
  <c r="I17" i="1" s="1"/>
  <c r="Q19" i="85"/>
  <c r="L17" i="1" s="1"/>
  <c r="Q19" i="84"/>
  <c r="J17" i="1" s="1"/>
  <c r="U19" i="87"/>
  <c r="M17" i="1" s="1"/>
  <c r="U19" i="88"/>
  <c r="N17" i="1" s="1"/>
  <c r="U19" i="89"/>
  <c r="O17" i="1" s="1"/>
  <c r="U19" i="95"/>
  <c r="V17" i="1" s="1"/>
  <c r="U19" i="103"/>
  <c r="AE17" i="1" s="1"/>
  <c r="U19" i="93"/>
  <c r="U17" i="1" s="1"/>
  <c r="U19" i="90"/>
  <c r="S17" i="1" s="1"/>
  <c r="U19" i="94"/>
  <c r="R17" i="1" s="1"/>
  <c r="Q19" i="92"/>
  <c r="Q17" i="1" s="1"/>
  <c r="U19" i="97"/>
  <c r="Y17" i="1" s="1"/>
  <c r="U19" i="96"/>
  <c r="T17" i="1" s="1"/>
  <c r="Q19" i="100"/>
  <c r="W17" i="1" s="1"/>
  <c r="AA17"/>
  <c r="U19" i="98"/>
  <c r="X17" i="1" s="1"/>
  <c r="U19" i="106"/>
  <c r="AG17" i="1" s="1"/>
  <c r="Q19" i="101"/>
  <c r="Z17" i="1" s="1"/>
  <c r="Q19" i="102"/>
  <c r="AB17" i="1" s="1"/>
  <c r="U19" i="104"/>
  <c r="AF17" i="1" s="1"/>
  <c r="U20" i="42"/>
  <c r="C18" i="1" s="1"/>
  <c r="Q20" i="60"/>
  <c r="K18" i="1" s="1"/>
  <c r="U20" i="76"/>
  <c r="AD18" i="1" s="1"/>
  <c r="U20" i="77"/>
  <c r="E18" i="1" s="1"/>
  <c r="U20" i="78"/>
  <c r="D18" i="1" s="1"/>
  <c r="U20" i="79"/>
  <c r="G18" i="1" s="1"/>
  <c r="U20" i="81"/>
  <c r="AC18" i="1" s="1"/>
  <c r="U20" i="83"/>
  <c r="F18" i="1" s="1"/>
  <c r="U20" i="80"/>
  <c r="P18" i="1" s="1"/>
  <c r="U20" i="82"/>
  <c r="H18" i="1" s="1"/>
  <c r="U20" i="86"/>
  <c r="I18" i="1" s="1"/>
  <c r="Q20" i="85"/>
  <c r="L18" i="1" s="1"/>
  <c r="Q20" i="84"/>
  <c r="J18" i="1" s="1"/>
  <c r="U20" i="87"/>
  <c r="M18" i="1" s="1"/>
  <c r="U20" i="88"/>
  <c r="N18" i="1" s="1"/>
  <c r="U20" i="89"/>
  <c r="O18" i="1" s="1"/>
  <c r="U20" i="95"/>
  <c r="V18" i="1" s="1"/>
  <c r="U20" i="103"/>
  <c r="AE18" i="1" s="1"/>
  <c r="U20" i="93"/>
  <c r="U18" i="1" s="1"/>
  <c r="U20" i="90"/>
  <c r="S18" i="1" s="1"/>
  <c r="U20" i="94"/>
  <c r="R18" i="1" s="1"/>
  <c r="Q20" i="92"/>
  <c r="Q18" i="1" s="1"/>
  <c r="U20" i="97"/>
  <c r="Y18" i="1" s="1"/>
  <c r="U20" i="96"/>
  <c r="T18" i="1" s="1"/>
  <c r="Q20" i="100"/>
  <c r="W18" i="1" s="1"/>
  <c r="U20" i="98"/>
  <c r="X18" i="1" s="1"/>
  <c r="U20" i="106"/>
  <c r="AG18" i="1" s="1"/>
  <c r="Q20" i="101"/>
  <c r="Z18" i="1" s="1"/>
  <c r="Q20" i="102"/>
  <c r="AB18" i="1" s="1"/>
  <c r="U20" i="104"/>
  <c r="U21" i="42"/>
  <c r="C19" i="1" s="1"/>
  <c r="Q21" i="60"/>
  <c r="K19" i="1" s="1"/>
  <c r="U21" i="76"/>
  <c r="AD19" i="1" s="1"/>
  <c r="U21" i="77"/>
  <c r="E19" i="1" s="1"/>
  <c r="U21" i="78"/>
  <c r="D19" i="1" s="1"/>
  <c r="U21" i="79"/>
  <c r="G19" i="1" s="1"/>
  <c r="U21" i="81"/>
  <c r="AC19" i="1" s="1"/>
  <c r="U21" i="83"/>
  <c r="F19" i="1" s="1"/>
  <c r="U21" i="80"/>
  <c r="P19" i="1" s="1"/>
  <c r="U21" i="82"/>
  <c r="H19" i="1" s="1"/>
  <c r="U21" i="86"/>
  <c r="I19" i="1" s="1"/>
  <c r="Q21" i="85"/>
  <c r="L19" i="1" s="1"/>
  <c r="Q21" i="84"/>
  <c r="J19" i="1" s="1"/>
  <c r="U21" i="87"/>
  <c r="M19" i="1" s="1"/>
  <c r="U21" i="88"/>
  <c r="N19" i="1" s="1"/>
  <c r="U21" i="89"/>
  <c r="U21" i="95"/>
  <c r="V19" i="1" s="1"/>
  <c r="U21" i="103"/>
  <c r="AE19" i="1" s="1"/>
  <c r="U21" i="93"/>
  <c r="U19" i="1" s="1"/>
  <c r="U21" i="90"/>
  <c r="S19" i="1" s="1"/>
  <c r="U21" i="94"/>
  <c r="R19" i="1" s="1"/>
  <c r="Q21" i="92"/>
  <c r="Q19" i="1" s="1"/>
  <c r="U21" i="97"/>
  <c r="Y19" i="1" s="1"/>
  <c r="U21" i="96"/>
  <c r="T19" i="1" s="1"/>
  <c r="Q21" i="100"/>
  <c r="W19" i="1" s="1"/>
  <c r="U21" i="98"/>
  <c r="X19" i="1" s="1"/>
  <c r="U21" i="106"/>
  <c r="AG19" i="1" s="1"/>
  <c r="Q21" i="101"/>
  <c r="Z19" i="1" s="1"/>
  <c r="Q21" i="102"/>
  <c r="AB19" i="1" s="1"/>
  <c r="U21" i="104"/>
  <c r="AF19" i="1" s="1"/>
  <c r="U22" i="42"/>
  <c r="C20" i="1" s="1"/>
  <c r="Q22" i="60"/>
  <c r="U22" i="76"/>
  <c r="AD20" i="1" s="1"/>
  <c r="U22" i="77"/>
  <c r="U22" i="78"/>
  <c r="D20" i="1" s="1"/>
  <c r="U22" i="79"/>
  <c r="G20" i="1" s="1"/>
  <c r="U22" i="81"/>
  <c r="AC20" i="1" s="1"/>
  <c r="U22" i="83"/>
  <c r="F20" i="1" s="1"/>
  <c r="U22" i="80"/>
  <c r="P20" i="1" s="1"/>
  <c r="U22" i="82"/>
  <c r="U22" i="86"/>
  <c r="I20" i="1" s="1"/>
  <c r="Q22" i="85"/>
  <c r="Q22" i="84"/>
  <c r="J20" i="1" s="1"/>
  <c r="U22" i="87"/>
  <c r="M20" i="1" s="1"/>
  <c r="U22" i="88"/>
  <c r="N20" i="1" s="1"/>
  <c r="U22" i="89"/>
  <c r="O20" i="1" s="1"/>
  <c r="U22" i="95"/>
  <c r="V20" i="1" s="1"/>
  <c r="U22" i="103"/>
  <c r="U22" i="93"/>
  <c r="U20" i="1" s="1"/>
  <c r="U22" i="90"/>
  <c r="S20" i="1" s="1"/>
  <c r="U22" i="94"/>
  <c r="R20" i="1" s="1"/>
  <c r="Q22" i="92"/>
  <c r="Q20" i="1" s="1"/>
  <c r="U22" i="97"/>
  <c r="Y20" i="1" s="1"/>
  <c r="U22" i="96"/>
  <c r="T20" i="1" s="1"/>
  <c r="Q22" i="100"/>
  <c r="W20" i="1" s="1"/>
  <c r="U22" i="98"/>
  <c r="X20" i="1" s="1"/>
  <c r="U22" i="106"/>
  <c r="AG20" i="1" s="1"/>
  <c r="Q22" i="101"/>
  <c r="Z20" i="1" s="1"/>
  <c r="Q22" i="102"/>
  <c r="AB20" i="1" s="1"/>
  <c r="U22" i="104"/>
  <c r="AF20" i="1" s="1"/>
  <c r="U23" i="42"/>
  <c r="C21" i="1" s="1"/>
  <c r="Q23" i="60"/>
  <c r="K21" i="1" s="1"/>
  <c r="U23" i="76"/>
  <c r="AD21" i="1" s="1"/>
  <c r="U23" i="77"/>
  <c r="E21" i="1" s="1"/>
  <c r="U23" i="78"/>
  <c r="D21" i="1" s="1"/>
  <c r="U23" i="79"/>
  <c r="U23" i="81"/>
  <c r="AC21" i="1" s="1"/>
  <c r="U23" i="83"/>
  <c r="F21" i="1" s="1"/>
  <c r="U23" i="80"/>
  <c r="P21" i="1" s="1"/>
  <c r="U23" i="82"/>
  <c r="H21" i="1" s="1"/>
  <c r="U23" i="86"/>
  <c r="I21" i="1" s="1"/>
  <c r="Q23" i="85"/>
  <c r="L21" i="1" s="1"/>
  <c r="Q23" i="84"/>
  <c r="J21" i="1" s="1"/>
  <c r="U23" i="87"/>
  <c r="M21" i="1" s="1"/>
  <c r="U23" i="88"/>
  <c r="N21" i="1" s="1"/>
  <c r="U23" i="89"/>
  <c r="O21" i="1" s="1"/>
  <c r="U23" i="95"/>
  <c r="V21" i="1" s="1"/>
  <c r="U23" i="103"/>
  <c r="AE21" i="1" s="1"/>
  <c r="U23" i="93"/>
  <c r="U21" i="1" s="1"/>
  <c r="U23" i="90"/>
  <c r="U23" i="94"/>
  <c r="R21" i="1" s="1"/>
  <c r="Q23" i="92"/>
  <c r="Q21" i="1" s="1"/>
  <c r="U23" i="97"/>
  <c r="Y21" i="1" s="1"/>
  <c r="U23" i="96"/>
  <c r="T21" i="1" s="1"/>
  <c r="Q23" i="100"/>
  <c r="W21" i="1" s="1"/>
  <c r="AA21"/>
  <c r="U23" i="98"/>
  <c r="X21" i="1" s="1"/>
  <c r="U23" i="106"/>
  <c r="AG21" i="1" s="1"/>
  <c r="Q23" i="101"/>
  <c r="Z21" i="1" s="1"/>
  <c r="Q23" i="102"/>
  <c r="AB21" i="1" s="1"/>
  <c r="U23" i="104"/>
  <c r="AF21" i="1" s="1"/>
  <c r="U24" i="42"/>
  <c r="C22" i="1" s="1"/>
  <c r="Q24" i="60"/>
  <c r="K22" i="1" s="1"/>
  <c r="U24" i="76"/>
  <c r="AD22" i="1" s="1"/>
  <c r="U24" i="77"/>
  <c r="E22" i="1" s="1"/>
  <c r="U24" i="78"/>
  <c r="D22" i="1" s="1"/>
  <c r="U24" i="79"/>
  <c r="G22" i="1" s="1"/>
  <c r="U24" i="81"/>
  <c r="AC22" i="1" s="1"/>
  <c r="U24" i="83"/>
  <c r="F22" i="1" s="1"/>
  <c r="U24" i="80"/>
  <c r="P22" i="1" s="1"/>
  <c r="U24" i="82"/>
  <c r="H22" i="1" s="1"/>
  <c r="U24" i="86"/>
  <c r="I22" i="1" s="1"/>
  <c r="Q24" i="85"/>
  <c r="L22" i="1" s="1"/>
  <c r="Q24" i="84"/>
  <c r="J22" i="1" s="1"/>
  <c r="U24" i="87"/>
  <c r="U24" i="88"/>
  <c r="N22" i="1" s="1"/>
  <c r="U24" i="89"/>
  <c r="O22" i="1" s="1"/>
  <c r="U24" i="95"/>
  <c r="V22" i="1" s="1"/>
  <c r="U24" i="103"/>
  <c r="AE22" i="1" s="1"/>
  <c r="U24" i="93"/>
  <c r="U22" i="1" s="1"/>
  <c r="U24" i="90"/>
  <c r="S22" i="1" s="1"/>
  <c r="U24" i="94"/>
  <c r="R22" i="1" s="1"/>
  <c r="Q24" i="92"/>
  <c r="U24" i="97"/>
  <c r="Y22" i="1" s="1"/>
  <c r="U24" i="96"/>
  <c r="T22" i="1" s="1"/>
  <c r="Q24" i="100"/>
  <c r="W22" i="1" s="1"/>
  <c r="U24" i="98"/>
  <c r="X22" i="1" s="1"/>
  <c r="U24" i="106"/>
  <c r="AG22" i="1" s="1"/>
  <c r="Q24" i="101"/>
  <c r="Z22" i="1" s="1"/>
  <c r="Q24" i="102"/>
  <c r="AB22" i="1" s="1"/>
  <c r="U24" i="104"/>
  <c r="AF22" i="1" s="1"/>
  <c r="U25" i="42"/>
  <c r="C23" i="1" s="1"/>
  <c r="Q25" i="60"/>
  <c r="K23" i="1" s="1"/>
  <c r="U25" i="76"/>
  <c r="AD23" i="1" s="1"/>
  <c r="U25" i="77"/>
  <c r="E23" i="1" s="1"/>
  <c r="U25" i="78"/>
  <c r="D23" i="1" s="1"/>
  <c r="U25" i="79"/>
  <c r="G23" i="1" s="1"/>
  <c r="U25" i="81"/>
  <c r="AC23" i="1" s="1"/>
  <c r="U25" i="83"/>
  <c r="F23" i="1" s="1"/>
  <c r="U25" i="80"/>
  <c r="P23" i="1" s="1"/>
  <c r="U25" i="82"/>
  <c r="H23" i="1" s="1"/>
  <c r="U25" i="86"/>
  <c r="I23" i="1" s="1"/>
  <c r="Q25" i="85"/>
  <c r="L23" i="1" s="1"/>
  <c r="Q25" i="84"/>
  <c r="J23" i="1" s="1"/>
  <c r="U25" i="87"/>
  <c r="M23" i="1" s="1"/>
  <c r="U25" i="88"/>
  <c r="N23" i="1" s="1"/>
  <c r="U25" i="89"/>
  <c r="O23" i="1" s="1"/>
  <c r="U25" i="95"/>
  <c r="V23" i="1" s="1"/>
  <c r="U25" i="103"/>
  <c r="AE23" i="1" s="1"/>
  <c r="U25" i="93"/>
  <c r="U23" i="1" s="1"/>
  <c r="U25" i="90"/>
  <c r="S23" i="1" s="1"/>
  <c r="U25" i="94"/>
  <c r="R23" i="1" s="1"/>
  <c r="Q25" i="92"/>
  <c r="Q23" i="1" s="1"/>
  <c r="U25" i="97"/>
  <c r="Y23" i="1" s="1"/>
  <c r="U25" i="96"/>
  <c r="T23" i="1" s="1"/>
  <c r="Q25" i="100"/>
  <c r="W23" i="1" s="1"/>
  <c r="U25" i="98"/>
  <c r="X23" i="1" s="1"/>
  <c r="U25" i="106"/>
  <c r="AG23" i="1" s="1"/>
  <c r="Q25" i="101"/>
  <c r="Z23" i="1" s="1"/>
  <c r="Q25" i="102"/>
  <c r="AB23" i="1" s="1"/>
  <c r="U25" i="104"/>
  <c r="AF23" i="1" s="1"/>
  <c r="U26" i="42"/>
  <c r="Q26" i="60"/>
  <c r="K24" i="1" s="1"/>
  <c r="U26" i="76"/>
  <c r="AD24" i="1" s="1"/>
  <c r="U26" i="77"/>
  <c r="E24" i="1" s="1"/>
  <c r="U26" i="78"/>
  <c r="D24" i="1" s="1"/>
  <c r="U26" i="79"/>
  <c r="G24" i="1" s="1"/>
  <c r="U26" i="81"/>
  <c r="AC24" i="1" s="1"/>
  <c r="U26" i="83"/>
  <c r="F24" i="1" s="1"/>
  <c r="U26" i="80"/>
  <c r="U26" i="82"/>
  <c r="H24" i="1" s="1"/>
  <c r="U26" i="86"/>
  <c r="I24" i="1" s="1"/>
  <c r="Q26" i="85"/>
  <c r="L24" i="1" s="1"/>
  <c r="Q26" i="84"/>
  <c r="J24" i="1" s="1"/>
  <c r="U26" i="87"/>
  <c r="M24" i="1" s="1"/>
  <c r="U26" i="88"/>
  <c r="N24" i="1" s="1"/>
  <c r="U26" i="89"/>
  <c r="O24" i="1" s="1"/>
  <c r="U26" i="95"/>
  <c r="U26" i="103"/>
  <c r="AE24" i="1" s="1"/>
  <c r="U26" i="93"/>
  <c r="U24" i="1" s="1"/>
  <c r="U26" i="90"/>
  <c r="S24" i="1" s="1"/>
  <c r="U26" i="94"/>
  <c r="R24" i="1" s="1"/>
  <c r="Q26" i="92"/>
  <c r="Q24" i="1" s="1"/>
  <c r="U26" i="97"/>
  <c r="Y24" i="1" s="1"/>
  <c r="U26" i="96"/>
  <c r="T24" i="1" s="1"/>
  <c r="Q26" i="100"/>
  <c r="U26" i="98"/>
  <c r="X24" i="1" s="1"/>
  <c r="U26" i="106"/>
  <c r="AG24" i="1" s="1"/>
  <c r="Q26" i="101"/>
  <c r="Z24" i="1" s="1"/>
  <c r="Q26" i="102"/>
  <c r="AB24" i="1" s="1"/>
  <c r="U26" i="104"/>
  <c r="AF24" i="1" s="1"/>
  <c r="U27" i="42"/>
  <c r="C25" i="1" s="1"/>
  <c r="Q27" i="60"/>
  <c r="K25" i="1" s="1"/>
  <c r="U27" i="76"/>
  <c r="AD25" i="1" s="1"/>
  <c r="U27" i="77"/>
  <c r="E25" i="1" s="1"/>
  <c r="U27" i="78"/>
  <c r="D25" i="1" s="1"/>
  <c r="U27" i="79"/>
  <c r="G25" i="1" s="1"/>
  <c r="U27" i="81"/>
  <c r="U27" i="83"/>
  <c r="AA21" s="1"/>
  <c r="U27" i="80"/>
  <c r="P25" i="1" s="1"/>
  <c r="U27" i="82"/>
  <c r="H25" i="1" s="1"/>
  <c r="U27" i="86"/>
  <c r="I25" i="1" s="1"/>
  <c r="Q27" i="85"/>
  <c r="L25" i="1" s="1"/>
  <c r="Q27" i="84"/>
  <c r="U27" i="87"/>
  <c r="M25" i="1" s="1"/>
  <c r="U27" i="88"/>
  <c r="N25" i="1" s="1"/>
  <c r="U27" i="89"/>
  <c r="AA21" s="1"/>
  <c r="U27" i="95"/>
  <c r="V25" i="1" s="1"/>
  <c r="U27" i="103"/>
  <c r="AE25" i="1" s="1"/>
  <c r="U27" i="93"/>
  <c r="U25" i="1" s="1"/>
  <c r="U27" i="90"/>
  <c r="AA21" s="1"/>
  <c r="U27" i="94"/>
  <c r="R25" i="1" s="1"/>
  <c r="Q27" i="92"/>
  <c r="Q25" i="1" s="1"/>
  <c r="U27" i="97"/>
  <c r="Y25" i="1" s="1"/>
  <c r="U27" i="96"/>
  <c r="T25" i="1" s="1"/>
  <c r="Q27" i="100"/>
  <c r="U27" i="98"/>
  <c r="X25" i="1" s="1"/>
  <c r="U27" i="106"/>
  <c r="Q27" i="101"/>
  <c r="W21" s="1"/>
  <c r="Q27" i="102"/>
  <c r="AB25" i="1" s="1"/>
  <c r="U27" i="104"/>
  <c r="AF25" i="1" s="1"/>
  <c r="U28" i="42"/>
  <c r="C26" i="1" s="1"/>
  <c r="Q28" i="60"/>
  <c r="K26" i="1" s="1"/>
  <c r="U28" i="76"/>
  <c r="U28" i="77"/>
  <c r="E26" i="1" s="1"/>
  <c r="U28" i="78"/>
  <c r="D26" i="1" s="1"/>
  <c r="U28" i="79"/>
  <c r="G26" i="1" s="1"/>
  <c r="U28" i="81"/>
  <c r="U28" i="83"/>
  <c r="F26" i="1" s="1"/>
  <c r="U28" i="80"/>
  <c r="P26" i="1" s="1"/>
  <c r="U28" i="82"/>
  <c r="U28" i="86"/>
  <c r="I26" i="1" s="1"/>
  <c r="Q28" i="85"/>
  <c r="L26" i="1" s="1"/>
  <c r="Q28" i="84"/>
  <c r="J26" i="1" s="1"/>
  <c r="U28" i="87"/>
  <c r="M26" i="1" s="1"/>
  <c r="U28" i="88"/>
  <c r="N26" i="1" s="1"/>
  <c r="U28" i="89"/>
  <c r="O26" i="1" s="1"/>
  <c r="U28" i="95"/>
  <c r="V26" i="1" s="1"/>
  <c r="U28" i="103"/>
  <c r="U28" i="93"/>
  <c r="U26" i="1" s="1"/>
  <c r="U28" i="90"/>
  <c r="S26" i="1" s="1"/>
  <c r="U28" i="94"/>
  <c r="R26" i="1" s="1"/>
  <c r="Q28" i="92"/>
  <c r="Q26" i="1" s="1"/>
  <c r="U28" i="97"/>
  <c r="Y26" i="1" s="1"/>
  <c r="U28" i="96"/>
  <c r="T26" i="1" s="1"/>
  <c r="U28" i="98"/>
  <c r="U28" i="106"/>
  <c r="Z26" i="1"/>
  <c r="Q28" i="102"/>
  <c r="AB26" i="1" s="1"/>
  <c r="U28" i="104"/>
  <c r="AF26" i="1" s="1"/>
  <c r="U29" i="42"/>
  <c r="C27" i="1" s="1"/>
  <c r="Q29" i="60"/>
  <c r="K27" i="1" s="1"/>
  <c r="U29" i="76"/>
  <c r="U29" i="77"/>
  <c r="E27" i="1" s="1"/>
  <c r="U29" i="78"/>
  <c r="U29" i="79"/>
  <c r="U29" i="83"/>
  <c r="U29" i="80"/>
  <c r="P27" i="1" s="1"/>
  <c r="U29" i="82"/>
  <c r="H27" i="1" s="1"/>
  <c r="U29" i="86"/>
  <c r="I27" i="1" s="1"/>
  <c r="Q29" i="85"/>
  <c r="L27" i="1" s="1"/>
  <c r="Q29" i="84"/>
  <c r="U29" i="87"/>
  <c r="M27" i="1" s="1"/>
  <c r="U29" i="88"/>
  <c r="N27" i="1" s="1"/>
  <c r="U29" i="89"/>
  <c r="O27" i="1" s="1"/>
  <c r="U29" i="95"/>
  <c r="V27" i="1" s="1"/>
  <c r="U29" i="103"/>
  <c r="AE27" i="1" s="1"/>
  <c r="U29" i="93"/>
  <c r="U27" i="1" s="1"/>
  <c r="U29" i="90"/>
  <c r="S27" i="1" s="1"/>
  <c r="U29" i="94"/>
  <c r="R27" i="1" s="1"/>
  <c r="Q29" i="92"/>
  <c r="Q27" i="1" s="1"/>
  <c r="U29" i="97"/>
  <c r="Y27" i="1" s="1"/>
  <c r="U29" i="96"/>
  <c r="U29" i="98"/>
  <c r="X27" i="1" s="1"/>
  <c r="U29" i="106"/>
  <c r="AG27" i="1" s="1"/>
  <c r="Q29" i="102"/>
  <c r="AB27" i="1" s="1"/>
  <c r="U29" i="104"/>
  <c r="AF27" i="1" s="1"/>
  <c r="U30" i="42"/>
  <c r="C28" i="1" s="1"/>
  <c r="Q30" i="60"/>
  <c r="K28" i="1" s="1"/>
  <c r="U30" i="76"/>
  <c r="AD28" i="1" s="1"/>
  <c r="U30" i="77"/>
  <c r="E28" i="1" s="1"/>
  <c r="U30" i="78"/>
  <c r="D28" i="1" s="1"/>
  <c r="U30" i="79"/>
  <c r="U30" i="81"/>
  <c r="U30" i="83"/>
  <c r="U30" i="80"/>
  <c r="P28" i="1" s="1"/>
  <c r="U30" i="82"/>
  <c r="H28" i="1" s="1"/>
  <c r="U30" i="86"/>
  <c r="I28" i="1" s="1"/>
  <c r="Q30" i="85"/>
  <c r="L28" i="1" s="1"/>
  <c r="Q30" i="84"/>
  <c r="J28" i="1" s="1"/>
  <c r="U30" i="87"/>
  <c r="M28" i="1" s="1"/>
  <c r="U30" i="88"/>
  <c r="N28" i="1" s="1"/>
  <c r="U30" i="89"/>
  <c r="O28" i="1" s="1"/>
  <c r="U30" i="95"/>
  <c r="V28" i="1" s="1"/>
  <c r="U30" i="103"/>
  <c r="AE28" i="1" s="1"/>
  <c r="U30" i="93"/>
  <c r="U28" i="1" s="1"/>
  <c r="U30" i="90"/>
  <c r="S28" i="1" s="1"/>
  <c r="U30" i="94"/>
  <c r="R28" i="1" s="1"/>
  <c r="Q30" i="92"/>
  <c r="Q28" i="1" s="1"/>
  <c r="U30" i="97"/>
  <c r="Y28" i="1" s="1"/>
  <c r="U30" i="96"/>
  <c r="T28" i="1" s="1"/>
  <c r="U30" i="98"/>
  <c r="X28" i="1" s="1"/>
  <c r="U30" i="106"/>
  <c r="AG28" i="1" s="1"/>
  <c r="Z28"/>
  <c r="Q30" i="102"/>
  <c r="AB28" i="1" s="1"/>
  <c r="U30" i="104"/>
  <c r="AF28" i="1"/>
  <c r="U31" i="42"/>
  <c r="C29" i="1" s="1"/>
  <c r="Q31" i="60"/>
  <c r="K29" i="1" s="1"/>
  <c r="U31" i="76"/>
  <c r="AD29" i="1" s="1"/>
  <c r="U31" i="77"/>
  <c r="E29" i="1" s="1"/>
  <c r="U31" i="78"/>
  <c r="D29" i="1" s="1"/>
  <c r="U31" i="79"/>
  <c r="G29" i="1" s="1"/>
  <c r="U31" i="81"/>
  <c r="U31" i="83"/>
  <c r="F29" i="1" s="1"/>
  <c r="U31" i="80"/>
  <c r="U31" i="82"/>
  <c r="H29" i="1" s="1"/>
  <c r="U31" i="86"/>
  <c r="I29" i="1" s="1"/>
  <c r="Q31" i="85"/>
  <c r="L29" i="1" s="1"/>
  <c r="Q31" i="84"/>
  <c r="U31" i="87"/>
  <c r="M29" i="1" s="1"/>
  <c r="U31" i="88"/>
  <c r="N29" i="1" s="1"/>
  <c r="U31" i="89"/>
  <c r="O29" i="1" s="1"/>
  <c r="U31" i="95"/>
  <c r="V29" i="1" s="1"/>
  <c r="U31" i="103"/>
  <c r="AE29" i="1" s="1"/>
  <c r="U31" i="93"/>
  <c r="U31" i="90"/>
  <c r="S29" i="1" s="1"/>
  <c r="U31" i="94"/>
  <c r="R29" i="1" s="1"/>
  <c r="Q31" i="92"/>
  <c r="Q29" i="1" s="1"/>
  <c r="U31" i="97"/>
  <c r="U31" i="96"/>
  <c r="T29" i="1" s="1"/>
  <c r="U31" i="98"/>
  <c r="X29" i="1" s="1"/>
  <c r="U31" i="106"/>
  <c r="AG29" i="1" s="1"/>
  <c r="Q31" i="102"/>
  <c r="AB29" i="1" s="1"/>
  <c r="U31" i="104"/>
  <c r="AF29" i="1" s="1"/>
  <c r="U32" i="42"/>
  <c r="C30" i="1" s="1"/>
  <c r="Q32" i="60"/>
  <c r="K30" i="1" s="1"/>
  <c r="U32" i="76"/>
  <c r="U32" i="78"/>
  <c r="D30" i="1" s="1"/>
  <c r="U32" i="79"/>
  <c r="G30" i="1" s="1"/>
  <c r="U32" i="81"/>
  <c r="AC30" i="1" s="1"/>
  <c r="U32" i="83"/>
  <c r="F30" i="1" s="1"/>
  <c r="U32" i="80"/>
  <c r="P30" i="1" s="1"/>
  <c r="U32" i="82"/>
  <c r="H30" i="1" s="1"/>
  <c r="U32" i="86"/>
  <c r="I30" i="1" s="1"/>
  <c r="Q32" i="85"/>
  <c r="L30" i="1" s="1"/>
  <c r="Q32" i="84"/>
  <c r="J30" i="1" s="1"/>
  <c r="U32" i="87"/>
  <c r="M30" i="1" s="1"/>
  <c r="U32" i="88"/>
  <c r="N30" i="1" s="1"/>
  <c r="U32" i="89"/>
  <c r="O30" i="1" s="1"/>
  <c r="U32" i="95"/>
  <c r="V30" i="1" s="1"/>
  <c r="U32" i="103"/>
  <c r="AE30" i="1" s="1"/>
  <c r="U32" i="93"/>
  <c r="U30" i="1" s="1"/>
  <c r="U32" i="90"/>
  <c r="S30" i="1" s="1"/>
  <c r="U32" i="94"/>
  <c r="R30" i="1" s="1"/>
  <c r="Q32" i="92"/>
  <c r="Q30" i="1" s="1"/>
  <c r="U32" i="97"/>
  <c r="Y30" i="1" s="1"/>
  <c r="U32" i="96"/>
  <c r="T30" i="1" s="1"/>
  <c r="U32" i="98"/>
  <c r="X30" i="1" s="1"/>
  <c r="U32" i="106"/>
  <c r="AG30" i="1" s="1"/>
  <c r="Z30"/>
  <c r="Q32" i="102"/>
  <c r="U32" i="104"/>
  <c r="AF30" i="1" s="1"/>
  <c r="U33" i="42"/>
  <c r="C31" i="1" s="1"/>
  <c r="Q33" i="60"/>
  <c r="K31" i="1" s="1"/>
  <c r="U33" i="76"/>
  <c r="AD31" i="1" s="1"/>
  <c r="U33" i="77"/>
  <c r="E31" i="1" s="1"/>
  <c r="U33" i="78"/>
  <c r="D31" i="1" s="1"/>
  <c r="U33" i="79"/>
  <c r="G31" i="1" s="1"/>
  <c r="U33" i="81"/>
  <c r="AC31" i="1" s="1"/>
  <c r="U33" i="83"/>
  <c r="F31" i="1" s="1"/>
  <c r="U33" i="80"/>
  <c r="P31" i="1" s="1"/>
  <c r="U33" i="82"/>
  <c r="H31" i="1" s="1"/>
  <c r="U33" i="86"/>
  <c r="I31" i="1" s="1"/>
  <c r="Q33" i="85"/>
  <c r="L31" i="1" s="1"/>
  <c r="Q33" i="84"/>
  <c r="J31" i="1" s="1"/>
  <c r="U33" i="87"/>
  <c r="M31" i="1" s="1"/>
  <c r="U33" i="88"/>
  <c r="N31" i="1" s="1"/>
  <c r="U33" i="89"/>
  <c r="O31" i="1" s="1"/>
  <c r="U33" i="95"/>
  <c r="V31" i="1" s="1"/>
  <c r="U33" i="103"/>
  <c r="AE31" i="1" s="1"/>
  <c r="U33" i="93"/>
  <c r="U31" i="1" s="1"/>
  <c r="U33" i="90"/>
  <c r="S31" i="1" s="1"/>
  <c r="U33" i="94"/>
  <c r="Q33" i="92"/>
  <c r="Q31" i="1" s="1"/>
  <c r="U33" i="97"/>
  <c r="Y31" i="1" s="1"/>
  <c r="U33" i="96"/>
  <c r="T31" i="1" s="1"/>
  <c r="U33" i="98"/>
  <c r="U33" i="106"/>
  <c r="AG31" i="1" s="1"/>
  <c r="Q33" i="102"/>
  <c r="U33" i="104"/>
  <c r="U34" i="42"/>
  <c r="C32" i="1" s="1"/>
  <c r="Q34" i="60"/>
  <c r="K32" i="1" s="1"/>
  <c r="U34" i="76"/>
  <c r="AD32" i="1" s="1"/>
  <c r="U34" i="77"/>
  <c r="U34" i="78"/>
  <c r="D32" i="1" s="1"/>
  <c r="U34" i="79"/>
  <c r="U34" i="81"/>
  <c r="AC32" i="1" s="1"/>
  <c r="U34" i="83"/>
  <c r="F32" i="1" s="1"/>
  <c r="U34" i="80"/>
  <c r="P32" i="1" s="1"/>
  <c r="U34" i="82"/>
  <c r="H32" i="1" s="1"/>
  <c r="U34" i="86"/>
  <c r="I32" i="1" s="1"/>
  <c r="Q34" i="85"/>
  <c r="L32" i="1" s="1"/>
  <c r="Q34" i="84"/>
  <c r="J32" i="1" s="1"/>
  <c r="U34" i="87"/>
  <c r="U34" i="88"/>
  <c r="N32" i="1" s="1"/>
  <c r="U34" i="89"/>
  <c r="O32" i="1" s="1"/>
  <c r="U34" i="95"/>
  <c r="V32" i="1" s="1"/>
  <c r="U34" i="103"/>
  <c r="AE32" i="1" s="1"/>
  <c r="U34" i="93"/>
  <c r="U32" i="1" s="1"/>
  <c r="U34" i="90"/>
  <c r="U34" i="94"/>
  <c r="R32" i="1" s="1"/>
  <c r="Q34" i="92"/>
  <c r="Q32" i="1" s="1"/>
  <c r="U34" i="97"/>
  <c r="Y32" i="1" s="1"/>
  <c r="U34" i="96"/>
  <c r="T32" i="1" s="1"/>
  <c r="AA32"/>
  <c r="U34" i="98"/>
  <c r="X32" i="1" s="1"/>
  <c r="U34" i="106"/>
  <c r="AG32" i="1" s="1"/>
  <c r="Z32"/>
  <c r="Q34" i="102"/>
  <c r="AB32" i="1" s="1"/>
  <c r="U34" i="104"/>
  <c r="AF32" i="1" s="1"/>
  <c r="U35" i="42"/>
  <c r="C33" i="1" s="1"/>
  <c r="Q35" i="60"/>
  <c r="K33" i="1" s="1"/>
  <c r="U35" i="76"/>
  <c r="AD33" i="1" s="1"/>
  <c r="U35" i="77"/>
  <c r="E33" i="1" s="1"/>
  <c r="U35" i="78"/>
  <c r="D33" i="1" s="1"/>
  <c r="U35" i="79"/>
  <c r="U35" i="81"/>
  <c r="AC33" i="1" s="1"/>
  <c r="U35" i="83"/>
  <c r="F33" i="1" s="1"/>
  <c r="U35" i="80"/>
  <c r="P33" i="1" s="1"/>
  <c r="U35" i="82"/>
  <c r="U35" i="86"/>
  <c r="I33" i="1" s="1"/>
  <c r="Q35" i="85"/>
  <c r="L33" i="1" s="1"/>
  <c r="Q35" i="84"/>
  <c r="J33" i="1" s="1"/>
  <c r="U35" i="87"/>
  <c r="M33" i="1" s="1"/>
  <c r="U35" i="88"/>
  <c r="N33" i="1" s="1"/>
  <c r="U35" i="89"/>
  <c r="O33" i="1" s="1"/>
  <c r="U35" i="95"/>
  <c r="V33" i="1" s="1"/>
  <c r="U35" i="103"/>
  <c r="AE33" i="1" s="1"/>
  <c r="U35" i="93"/>
  <c r="U33" i="1" s="1"/>
  <c r="U35" i="90"/>
  <c r="S33" i="1" s="1"/>
  <c r="U35" i="94"/>
  <c r="R33" i="1" s="1"/>
  <c r="Q35" i="92"/>
  <c r="Q33" i="1" s="1"/>
  <c r="U35" i="97"/>
  <c r="Y33" i="1" s="1"/>
  <c r="U35" i="96"/>
  <c r="W33" i="1"/>
  <c r="U35" i="98"/>
  <c r="X33" i="1" s="1"/>
  <c r="U35" i="106"/>
  <c r="Q35" i="102"/>
  <c r="AB33" i="1" s="1"/>
  <c r="U35" i="104"/>
  <c r="AF33" i="1" s="1"/>
  <c r="U36" i="42"/>
  <c r="C34" i="1" s="1"/>
  <c r="Q36" i="60"/>
  <c r="K34" i="1" s="1"/>
  <c r="U36" i="76"/>
  <c r="U36" i="77"/>
  <c r="E34" i="1" s="1"/>
  <c r="U36" i="78"/>
  <c r="U36" i="79"/>
  <c r="G34" i="1" s="1"/>
  <c r="U36" i="81"/>
  <c r="U36" i="83"/>
  <c r="F34" i="1" s="1"/>
  <c r="U36" i="80"/>
  <c r="P34" i="1" s="1"/>
  <c r="U36" i="82"/>
  <c r="H34" i="1" s="1"/>
  <c r="U36" i="86"/>
  <c r="I34" i="1" s="1"/>
  <c r="Q36" i="85"/>
  <c r="L34" i="1" s="1"/>
  <c r="Q36" i="84"/>
  <c r="U36" i="87"/>
  <c r="M34" i="1" s="1"/>
  <c r="U36" i="88"/>
  <c r="U36" i="89"/>
  <c r="O34" i="1" s="1"/>
  <c r="U36" i="95"/>
  <c r="V34" i="1" s="1"/>
  <c r="U36" i="103"/>
  <c r="AE34" i="1" s="1"/>
  <c r="U36" i="93"/>
  <c r="U34" i="1" s="1"/>
  <c r="U36" i="90"/>
  <c r="S34" i="1" s="1"/>
  <c r="U36" i="94"/>
  <c r="Q36" i="92"/>
  <c r="Q34" i="1" s="1"/>
  <c r="U36" i="97"/>
  <c r="U36" i="96"/>
  <c r="T34" i="1" s="1"/>
  <c r="U36" i="98"/>
  <c r="X34" i="1" s="1"/>
  <c r="U36" i="106"/>
  <c r="Q36" i="102"/>
  <c r="AB34" i="1" s="1"/>
  <c r="U36" i="104"/>
  <c r="AF34" i="1" s="1"/>
  <c r="U37" i="42"/>
  <c r="C35" i="1" s="1"/>
  <c r="Q37" i="60"/>
  <c r="K35" i="1" s="1"/>
  <c r="U37" i="76"/>
  <c r="AD35" i="1" s="1"/>
  <c r="U37" i="77"/>
  <c r="E35" i="1" s="1"/>
  <c r="U37" i="78"/>
  <c r="D35" i="1" s="1"/>
  <c r="U37" i="79"/>
  <c r="G35" i="1" s="1"/>
  <c r="U37" i="81"/>
  <c r="AC35" i="1" s="1"/>
  <c r="U37" i="83"/>
  <c r="F35" i="1" s="1"/>
  <c r="U37" i="80"/>
  <c r="P35" i="1" s="1"/>
  <c r="U37" i="82"/>
  <c r="H35" i="1" s="1"/>
  <c r="U37" i="86"/>
  <c r="I35" i="1" s="1"/>
  <c r="Q37" i="85"/>
  <c r="L35" i="1" s="1"/>
  <c r="Q37" i="84"/>
  <c r="J35" i="1" s="1"/>
  <c r="U37" i="87"/>
  <c r="M35" i="1" s="1"/>
  <c r="U37" i="88"/>
  <c r="N35" i="1" s="1"/>
  <c r="U37" i="89"/>
  <c r="O35" i="1" s="1"/>
  <c r="U37" i="95"/>
  <c r="V35" i="1" s="1"/>
  <c r="U37" i="103"/>
  <c r="AE35" i="1"/>
  <c r="U37" i="93"/>
  <c r="U35" i="1" s="1"/>
  <c r="U37" i="90"/>
  <c r="S35" i="1" s="1"/>
  <c r="U37" i="94"/>
  <c r="R35" i="1" s="1"/>
  <c r="Q37" i="92"/>
  <c r="Q35" i="1" s="1"/>
  <c r="U37" i="97"/>
  <c r="Y35" i="1" s="1"/>
  <c r="U37" i="96"/>
  <c r="T35" i="1" s="1"/>
  <c r="AA35"/>
  <c r="U37" i="98"/>
  <c r="X35" i="1" s="1"/>
  <c r="U37" i="106"/>
  <c r="AG35" i="1" s="1"/>
  <c r="Q37" i="102"/>
  <c r="AB35" i="1" s="1"/>
  <c r="U37" i="104"/>
  <c r="AF35" i="1" s="1"/>
  <c r="U38" i="42"/>
  <c r="C36" i="1" s="1"/>
  <c r="Q38" i="60"/>
  <c r="K36" i="1" s="1"/>
  <c r="U38" i="76"/>
  <c r="AD36" i="1" s="1"/>
  <c r="U38" i="78"/>
  <c r="D36" i="1" s="1"/>
  <c r="U38" i="79"/>
  <c r="G36" i="1"/>
  <c r="U38" i="81"/>
  <c r="AC36" i="1" s="1"/>
  <c r="U38" i="83"/>
  <c r="F36" i="1" s="1"/>
  <c r="U38" i="80"/>
  <c r="P36" i="1" s="1"/>
  <c r="U38" i="82"/>
  <c r="H36" i="1" s="1"/>
  <c r="U38" i="86"/>
  <c r="I36" i="1" s="1"/>
  <c r="Q38" i="85"/>
  <c r="L36" i="1" s="1"/>
  <c r="Q38" i="84"/>
  <c r="J36" i="1" s="1"/>
  <c r="U38" i="87"/>
  <c r="M36" i="1" s="1"/>
  <c r="U38" i="88"/>
  <c r="N36" i="1" s="1"/>
  <c r="U38" i="89"/>
  <c r="O36" i="1" s="1"/>
  <c r="U38" i="95"/>
  <c r="V36" i="1" s="1"/>
  <c r="U38" i="103"/>
  <c r="AE36" i="1" s="1"/>
  <c r="U38" i="93"/>
  <c r="U36" i="1" s="1"/>
  <c r="U38" i="90"/>
  <c r="U38" i="94"/>
  <c r="Q38" i="92"/>
  <c r="Q36" i="1" s="1"/>
  <c r="U38" i="97"/>
  <c r="Y36" i="1" s="1"/>
  <c r="U38" i="96"/>
  <c r="T36" i="1" s="1"/>
  <c r="Q38" i="100"/>
  <c r="W36" i="1" s="1"/>
  <c r="U38" i="98"/>
  <c r="X36" i="1" s="1"/>
  <c r="U38" i="106"/>
  <c r="AG36" i="1" s="1"/>
  <c r="Z36"/>
  <c r="Q38" i="102"/>
  <c r="AB36" i="1" s="1"/>
  <c r="U38" i="104"/>
  <c r="AF36" i="1" s="1"/>
  <c r="U39" i="42"/>
  <c r="C37" i="1" s="1"/>
  <c r="Q39" i="60"/>
  <c r="K37" i="1" s="1"/>
  <c r="U39" i="76"/>
  <c r="AD37" i="1" s="1"/>
  <c r="E37"/>
  <c r="U39" i="78"/>
  <c r="D37" i="1" s="1"/>
  <c r="U39" i="79"/>
  <c r="G37" i="1" s="1"/>
  <c r="U39" i="81"/>
  <c r="AC37" i="1" s="1"/>
  <c r="U39" i="83"/>
  <c r="F37" i="1" s="1"/>
  <c r="U39" i="80"/>
  <c r="P37" i="1" s="1"/>
  <c r="U39" i="82"/>
  <c r="H37" i="1" s="1"/>
  <c r="U39" i="86"/>
  <c r="Q39" i="85"/>
  <c r="L37" i="1" s="1"/>
  <c r="Q39" i="84"/>
  <c r="J37" i="1" s="1"/>
  <c r="U39" i="87"/>
  <c r="M37" i="1" s="1"/>
  <c r="U39" i="88"/>
  <c r="N37" i="1" s="1"/>
  <c r="U39" i="89"/>
  <c r="O37" i="1" s="1"/>
  <c r="U39" i="95"/>
  <c r="V37" i="1" s="1"/>
  <c r="U39" i="103"/>
  <c r="AE37" i="1" s="1"/>
  <c r="U39" i="93"/>
  <c r="U37" i="1" s="1"/>
  <c r="U39" i="90"/>
  <c r="S37" i="1" s="1"/>
  <c r="U39" i="94"/>
  <c r="R37" i="1" s="1"/>
  <c r="Q39" i="92"/>
  <c r="Q37" i="1" s="1"/>
  <c r="U39" i="97"/>
  <c r="Y37" i="1" s="1"/>
  <c r="U39" i="96"/>
  <c r="T37" i="1" s="1"/>
  <c r="Q39" i="100"/>
  <c r="W37" i="1" s="1"/>
  <c r="U39" i="98"/>
  <c r="U39" i="106"/>
  <c r="Q39" i="102"/>
  <c r="AB37" i="1" s="1"/>
  <c r="U39" i="104"/>
  <c r="U40" i="42"/>
  <c r="C38" i="1" s="1"/>
  <c r="Q40" i="60"/>
  <c r="U40" i="76"/>
  <c r="AD38" i="1" s="1"/>
  <c r="E38"/>
  <c r="U40" i="78"/>
  <c r="D38" i="1" s="1"/>
  <c r="U40" i="79"/>
  <c r="U40" i="81"/>
  <c r="AC38" i="1" s="1"/>
  <c r="U40" i="83"/>
  <c r="F38" i="1" s="1"/>
  <c r="P38"/>
  <c r="U40" i="82"/>
  <c r="H38" i="1" s="1"/>
  <c r="U40" i="86"/>
  <c r="I38" i="1" s="1"/>
  <c r="Q40" i="85"/>
  <c r="L38" i="1" s="1"/>
  <c r="Q40" i="84"/>
  <c r="J38" i="1" s="1"/>
  <c r="U40" i="87"/>
  <c r="M38" i="1" s="1"/>
  <c r="U40" i="88"/>
  <c r="N38" i="1" s="1"/>
  <c r="U40" i="89"/>
  <c r="O38" i="1" s="1"/>
  <c r="U40" i="95"/>
  <c r="V38" i="1" s="1"/>
  <c r="U40" i="103"/>
  <c r="AE38" i="1" s="1"/>
  <c r="U40" i="93"/>
  <c r="U38" i="1" s="1"/>
  <c r="U40" i="90"/>
  <c r="S38" i="1" s="1"/>
  <c r="U40" i="94"/>
  <c r="R38" i="1" s="1"/>
  <c r="Q40" i="92"/>
  <c r="Q38" i="1" s="1"/>
  <c r="U40" i="97"/>
  <c r="U40" i="96"/>
  <c r="Q40" i="100"/>
  <c r="W38" i="1" s="1"/>
  <c r="AA38"/>
  <c r="U40" i="98"/>
  <c r="X38" i="1" s="1"/>
  <c r="U40" i="106"/>
  <c r="AG38" i="1" s="1"/>
  <c r="Q40" i="101"/>
  <c r="Z38" i="1" s="1"/>
  <c r="Q40" i="102"/>
  <c r="AB38" i="1" s="1"/>
  <c r="U40" i="104"/>
  <c r="AF38" i="1" s="1"/>
  <c r="U41" i="42"/>
  <c r="C39" i="1" s="1"/>
  <c r="Q41" i="60"/>
  <c r="K39" i="1" s="1"/>
  <c r="U41" i="76"/>
  <c r="AD39" i="1" s="1"/>
  <c r="E39"/>
  <c r="D39"/>
  <c r="U41" i="79"/>
  <c r="G39" i="1" s="1"/>
  <c r="U41" i="81"/>
  <c r="AC39" i="1" s="1"/>
  <c r="U41" i="83"/>
  <c r="F39" i="1" s="1"/>
  <c r="U41" i="80"/>
  <c r="P39" i="1" s="1"/>
  <c r="U41" i="82"/>
  <c r="U41" i="86"/>
  <c r="I39" i="1" s="1"/>
  <c r="Q41" i="85"/>
  <c r="L39" i="1" s="1"/>
  <c r="Q41" i="84"/>
  <c r="J39" i="1" s="1"/>
  <c r="U41" i="87"/>
  <c r="M39" i="1" s="1"/>
  <c r="U41" i="88"/>
  <c r="N39" i="1" s="1"/>
  <c r="U41" i="89"/>
  <c r="O39" i="1" s="1"/>
  <c r="U41" i="95"/>
  <c r="V39" i="1" s="1"/>
  <c r="U41" i="103"/>
  <c r="AE39" i="1" s="1"/>
  <c r="U41" i="93"/>
  <c r="U39" i="1" s="1"/>
  <c r="U41" i="90"/>
  <c r="S39" i="1" s="1"/>
  <c r="U41" i="94"/>
  <c r="R39" i="1" s="1"/>
  <c r="Q41" i="92"/>
  <c r="Q39" i="1" s="1"/>
  <c r="U41" i="97"/>
  <c r="Y39" i="1" s="1"/>
  <c r="U41" i="96"/>
  <c r="T39" i="1" s="1"/>
  <c r="Q41" i="100"/>
  <c r="W39" i="1" s="1"/>
  <c r="U41" i="98"/>
  <c r="X39" i="1" s="1"/>
  <c r="U41" i="106"/>
  <c r="AG39" i="1" s="1"/>
  <c r="Q41" i="101"/>
  <c r="Z39" i="1" s="1"/>
  <c r="Q41" i="102"/>
  <c r="AB39" i="1" s="1"/>
  <c r="AF39"/>
  <c r="AG10" i="2"/>
  <c r="AG11"/>
  <c r="AG9"/>
  <c r="Y11" i="106"/>
  <c r="AA11"/>
  <c r="AC11"/>
  <c r="AE11"/>
  <c r="AA14"/>
  <c r="AC14"/>
  <c r="AE14"/>
  <c r="AC21"/>
  <c r="AE21"/>
  <c r="AC28"/>
  <c r="AE28"/>
  <c r="AC35"/>
  <c r="AE35"/>
  <c r="AB11" i="77"/>
  <c r="AA11" i="42"/>
  <c r="T11" i="11"/>
  <c r="AD11" s="1"/>
  <c r="T14"/>
  <c r="AD14" s="1"/>
  <c r="T21"/>
  <c r="AD21" s="1"/>
  <c r="T28"/>
  <c r="AD28" s="1"/>
  <c r="T35"/>
  <c r="AD35" s="1"/>
  <c r="Y14" i="102"/>
  <c r="AA14"/>
  <c r="AA35"/>
  <c r="AA28"/>
  <c r="AA21"/>
  <c r="AA11"/>
  <c r="AA35" i="101"/>
  <c r="AA28"/>
  <c r="AA21"/>
  <c r="AA14"/>
  <c r="AA11"/>
  <c r="AA11" i="100"/>
  <c r="AA14"/>
  <c r="AA21"/>
  <c r="AA28"/>
  <c r="AA35"/>
  <c r="Y35" i="102"/>
  <c r="Y28"/>
  <c r="Y21"/>
  <c r="Y11"/>
  <c r="Y35" i="101"/>
  <c r="Y28"/>
  <c r="Y21"/>
  <c r="Y14"/>
  <c r="Y11"/>
  <c r="Y11" i="100"/>
  <c r="Y14"/>
  <c r="Y21"/>
  <c r="Y28"/>
  <c r="Y35"/>
  <c r="Z14" i="77"/>
  <c r="AA14" i="99"/>
  <c r="AA21"/>
  <c r="AA28"/>
  <c r="Y14"/>
  <c r="Y21"/>
  <c r="Y28"/>
  <c r="AA35"/>
  <c r="Y35"/>
  <c r="AA11"/>
  <c r="Y11"/>
  <c r="AA14" i="92"/>
  <c r="AA21"/>
  <c r="AA28"/>
  <c r="AA35"/>
  <c r="AA11"/>
  <c r="Y14"/>
  <c r="Y21"/>
  <c r="Y28"/>
  <c r="Y35"/>
  <c r="Y11"/>
  <c r="AG14" i="88"/>
  <c r="AG21"/>
  <c r="AG28"/>
  <c r="AG11"/>
  <c r="AG35"/>
  <c r="AE14"/>
  <c r="AE28"/>
  <c r="Y11"/>
  <c r="N9" i="2" s="1"/>
  <c r="Y12" i="88"/>
  <c r="Y13"/>
  <c r="N11" i="2" s="1"/>
  <c r="AE35" i="88"/>
  <c r="AC11"/>
  <c r="AA11"/>
  <c r="AG11" i="86"/>
  <c r="AG14"/>
  <c r="AG21"/>
  <c r="AG28"/>
  <c r="AG35"/>
  <c r="AE14"/>
  <c r="Y13"/>
  <c r="I11" i="2" s="1"/>
  <c r="Y11" i="86"/>
  <c r="Y12"/>
  <c r="I10" i="2" s="1"/>
  <c r="AC11" i="86"/>
  <c r="AC14" i="85"/>
  <c r="AC21"/>
  <c r="AC28"/>
  <c r="AC11"/>
  <c r="AC35"/>
  <c r="AA14"/>
  <c r="U13"/>
  <c r="L11" i="2" s="1"/>
  <c r="U11" i="85"/>
  <c r="U12"/>
  <c r="L10" i="2" s="1"/>
  <c r="Y11" i="85"/>
  <c r="W11"/>
  <c r="AA14" i="84"/>
  <c r="AA21"/>
  <c r="AA28"/>
  <c r="AA35"/>
  <c r="AA11"/>
  <c r="Y11"/>
  <c r="Y14"/>
  <c r="Y21"/>
  <c r="Y28"/>
  <c r="Y35"/>
  <c r="AE35" i="104"/>
  <c r="AC35"/>
  <c r="AE28"/>
  <c r="AC28"/>
  <c r="AE21"/>
  <c r="AC21"/>
  <c r="AE14"/>
  <c r="AC14"/>
  <c r="Y14"/>
  <c r="AE11"/>
  <c r="AC11"/>
  <c r="AA11"/>
  <c r="Y11"/>
  <c r="W11" i="101"/>
  <c r="U14" i="100"/>
  <c r="AE35" i="103"/>
  <c r="AC35"/>
  <c r="AE28"/>
  <c r="AC28"/>
  <c r="AE21"/>
  <c r="AC21"/>
  <c r="AE14"/>
  <c r="AC14"/>
  <c r="AE11"/>
  <c r="AC11"/>
  <c r="AA11"/>
  <c r="Y11"/>
  <c r="W21" i="99"/>
  <c r="W11"/>
  <c r="U11"/>
  <c r="AE35" i="98"/>
  <c r="AC35"/>
  <c r="AE28"/>
  <c r="AC28"/>
  <c r="AE21"/>
  <c r="AC21"/>
  <c r="AE14"/>
  <c r="AC14"/>
  <c r="AA14"/>
  <c r="AE11"/>
  <c r="AC11"/>
  <c r="Y11"/>
  <c r="AE35" i="97"/>
  <c r="AC35"/>
  <c r="AE28"/>
  <c r="AC28"/>
  <c r="AE21"/>
  <c r="AC21"/>
  <c r="AE14"/>
  <c r="AC14"/>
  <c r="Y14"/>
  <c r="AE11"/>
  <c r="AC11"/>
  <c r="AA11"/>
  <c r="Y11"/>
  <c r="AE35" i="96"/>
  <c r="AC35"/>
  <c r="AE28"/>
  <c r="AC28"/>
  <c r="AE21"/>
  <c r="AC21"/>
  <c r="AE14"/>
  <c r="AC14"/>
  <c r="Y14"/>
  <c r="AE11"/>
  <c r="AC11"/>
  <c r="Y11"/>
  <c r="AE35" i="95"/>
  <c r="AC35"/>
  <c r="AE28"/>
  <c r="AC28"/>
  <c r="AE21"/>
  <c r="AC21"/>
  <c r="AE14"/>
  <c r="AC14"/>
  <c r="AE11"/>
  <c r="AC11"/>
  <c r="AA11"/>
  <c r="AE35" i="94"/>
  <c r="AC35"/>
  <c r="AE28"/>
  <c r="AC28"/>
  <c r="AE21"/>
  <c r="AC21"/>
  <c r="AE14"/>
  <c r="AC14"/>
  <c r="Y14"/>
  <c r="AE11"/>
  <c r="AC11"/>
  <c r="AA11"/>
  <c r="Y11"/>
  <c r="AE35" i="93"/>
  <c r="AC35"/>
  <c r="AE28"/>
  <c r="AC28"/>
  <c r="AE21"/>
  <c r="AC21"/>
  <c r="AE14"/>
  <c r="AC14"/>
  <c r="AE11"/>
  <c r="AC11"/>
  <c r="AA11"/>
  <c r="Y11"/>
  <c r="AE35" i="90"/>
  <c r="AC35"/>
  <c r="AE28"/>
  <c r="AC28"/>
  <c r="AE21"/>
  <c r="AC21"/>
  <c r="AE14"/>
  <c r="AC14"/>
  <c r="AE11"/>
  <c r="AC11"/>
  <c r="AA11"/>
  <c r="Y11"/>
  <c r="AE35" i="89"/>
  <c r="AC35"/>
  <c r="AE28"/>
  <c r="AC28"/>
  <c r="AE21"/>
  <c r="AC21"/>
  <c r="AE14"/>
  <c r="AC14"/>
  <c r="Y14"/>
  <c r="AE11"/>
  <c r="AC11"/>
  <c r="AA11"/>
  <c r="Y11"/>
  <c r="AE35" i="87"/>
  <c r="AC35"/>
  <c r="AE28"/>
  <c r="AC28"/>
  <c r="AE21"/>
  <c r="AC21"/>
  <c r="AE14"/>
  <c r="AC14"/>
  <c r="Y14"/>
  <c r="AE11"/>
  <c r="AC11"/>
  <c r="AA11"/>
  <c r="Y11"/>
  <c r="W14" i="84"/>
  <c r="W11"/>
  <c r="AE35" i="83"/>
  <c r="AC35"/>
  <c r="AE28"/>
  <c r="AC28"/>
  <c r="AE21"/>
  <c r="AC21"/>
  <c r="AE14"/>
  <c r="AC14"/>
  <c r="Y14"/>
  <c r="AE11"/>
  <c r="AC11"/>
  <c r="AA11"/>
  <c r="Y11"/>
  <c r="AE35" i="82"/>
  <c r="AC35"/>
  <c r="AE28"/>
  <c r="AC28"/>
  <c r="AE21"/>
  <c r="AC21"/>
  <c r="AE14"/>
  <c r="AC14"/>
  <c r="Y14"/>
  <c r="AE11"/>
  <c r="AC11"/>
  <c r="AA11"/>
  <c r="Y11"/>
  <c r="AE35" i="81"/>
  <c r="AC35"/>
  <c r="AE28"/>
  <c r="AC28"/>
  <c r="AE21"/>
  <c r="AC21"/>
  <c r="AE14"/>
  <c r="AC14"/>
  <c r="AE11"/>
  <c r="AC11"/>
  <c r="AA11"/>
  <c r="Y11"/>
  <c r="AE35" i="80"/>
  <c r="AC35"/>
  <c r="AE28"/>
  <c r="AC28"/>
  <c r="AE21"/>
  <c r="AC21"/>
  <c r="AE14"/>
  <c r="AC14"/>
  <c r="Y14"/>
  <c r="AE11"/>
  <c r="AC11"/>
  <c r="AA11"/>
  <c r="Y11"/>
  <c r="AA11" i="79"/>
  <c r="AA11" i="78"/>
  <c r="AE35" i="79"/>
  <c r="AC35"/>
  <c r="AE28"/>
  <c r="AC28"/>
  <c r="AE21"/>
  <c r="AC21"/>
  <c r="AE14"/>
  <c r="AC14"/>
  <c r="AE11"/>
  <c r="AC11"/>
  <c r="Y11"/>
  <c r="AF11" i="77"/>
  <c r="AF14"/>
  <c r="AF21"/>
  <c r="AF28"/>
  <c r="AF35"/>
  <c r="AD11"/>
  <c r="AD14"/>
  <c r="AD21"/>
  <c r="AD28"/>
  <c r="AD35"/>
  <c r="Z11"/>
  <c r="Z21"/>
  <c r="AG11" i="76"/>
  <c r="AG14"/>
  <c r="AG21"/>
  <c r="AG28"/>
  <c r="AG35"/>
  <c r="AE11"/>
  <c r="AE14"/>
  <c r="AE21"/>
  <c r="AE28"/>
  <c r="AE35"/>
  <c r="AC11"/>
  <c r="AA11"/>
  <c r="AB11" i="11"/>
  <c r="AB14"/>
  <c r="AB21"/>
  <c r="AB28"/>
  <c r="AB35"/>
  <c r="Z11"/>
  <c r="Z14"/>
  <c r="X11"/>
  <c r="X14"/>
  <c r="V11"/>
  <c r="V14"/>
  <c r="V35"/>
  <c r="AE35" i="78"/>
  <c r="AC35"/>
  <c r="AE28"/>
  <c r="AC28"/>
  <c r="AE21"/>
  <c r="AC21"/>
  <c r="AA21"/>
  <c r="AE14"/>
  <c r="AC14"/>
  <c r="Y14"/>
  <c r="AE11"/>
  <c r="AC11"/>
  <c r="Y11"/>
  <c r="AC11" i="60"/>
  <c r="AC14"/>
  <c r="AC21"/>
  <c r="AC28"/>
  <c r="AC35"/>
  <c r="AA11"/>
  <c r="AA14"/>
  <c r="AA21"/>
  <c r="Y14"/>
  <c r="W21"/>
  <c r="AC28" i="42"/>
  <c r="AC11"/>
  <c r="AE35"/>
  <c r="AE11"/>
  <c r="AE14"/>
  <c r="AE21"/>
  <c r="AE28"/>
  <c r="AC35"/>
  <c r="AC21"/>
  <c r="AC14"/>
  <c r="Y11"/>
  <c r="BC34" i="1"/>
  <c r="BB34"/>
  <c r="BA34"/>
  <c r="BC27"/>
  <c r="BB27"/>
  <c r="AU33"/>
  <c r="AV33" s="1"/>
  <c r="AU34"/>
  <c r="AV34" s="1"/>
  <c r="AU35"/>
  <c r="AV35" s="1"/>
  <c r="AU36"/>
  <c r="AV36" s="1"/>
  <c r="AU37"/>
  <c r="AV37" s="1"/>
  <c r="AU38"/>
  <c r="AV38" s="1"/>
  <c r="AU39"/>
  <c r="AV39" s="1"/>
  <c r="AU26"/>
  <c r="AV26" s="1"/>
  <c r="AU27"/>
  <c r="AV27" s="1"/>
  <c r="AU28"/>
  <c r="AV28" s="1"/>
  <c r="AU29"/>
  <c r="AV29" s="1"/>
  <c r="AU30"/>
  <c r="AV30" s="1"/>
  <c r="AU31"/>
  <c r="AV31" s="1"/>
  <c r="AU32"/>
  <c r="AV32" s="1"/>
  <c r="W9" i="2"/>
  <c r="Z9"/>
  <c r="Z40" s="1"/>
  <c r="AB9"/>
  <c r="AB40" s="1"/>
  <c r="AE10"/>
  <c r="AE11"/>
  <c r="AE9"/>
  <c r="AF10"/>
  <c r="AF11"/>
  <c r="AF38"/>
  <c r="AF39"/>
  <c r="AF9"/>
  <c r="AF40" s="1"/>
  <c r="AI40" i="1"/>
  <c r="AJ40"/>
  <c r="AK40"/>
  <c r="AA10" i="2"/>
  <c r="AA41" s="1"/>
  <c r="AA11"/>
  <c r="AA9"/>
  <c r="AA40" s="1"/>
  <c r="X10"/>
  <c r="X11"/>
  <c r="X9"/>
  <c r="X40" s="1"/>
  <c r="Y10"/>
  <c r="Y11"/>
  <c r="Y9"/>
  <c r="T39"/>
  <c r="T9"/>
  <c r="V9"/>
  <c r="R10"/>
  <c r="R11"/>
  <c r="R40" s="1"/>
  <c r="R9"/>
  <c r="U10"/>
  <c r="U11"/>
  <c r="U9"/>
  <c r="Q9"/>
  <c r="S10"/>
  <c r="S11"/>
  <c r="S9"/>
  <c r="O10"/>
  <c r="O11"/>
  <c r="O40" s="1"/>
  <c r="O9"/>
  <c r="N10"/>
  <c r="M10"/>
  <c r="M11"/>
  <c r="M9"/>
  <c r="M40" s="1"/>
  <c r="I9"/>
  <c r="L9"/>
  <c r="J11"/>
  <c r="J10"/>
  <c r="J9"/>
  <c r="F10"/>
  <c r="F41" s="1"/>
  <c r="F11"/>
  <c r="F9"/>
  <c r="F40" s="1"/>
  <c r="H10"/>
  <c r="H11"/>
  <c r="H40" s="1"/>
  <c r="H9"/>
  <c r="AC10"/>
  <c r="AC42" s="1"/>
  <c r="AC11"/>
  <c r="AC9"/>
  <c r="P10"/>
  <c r="P11"/>
  <c r="P40" s="1"/>
  <c r="P9"/>
  <c r="G10"/>
  <c r="G11"/>
  <c r="G9"/>
  <c r="D9"/>
  <c r="D41" s="1"/>
  <c r="E10"/>
  <c r="E11"/>
  <c r="E9"/>
  <c r="E41" s="1"/>
  <c r="AD9"/>
  <c r="K9"/>
  <c r="C9"/>
  <c r="C42" s="1"/>
  <c r="R32" i="11"/>
  <c r="R36"/>
  <c r="R37"/>
  <c r="R8"/>
  <c r="R9"/>
  <c r="R10"/>
  <c r="R11"/>
  <c r="R12"/>
  <c r="R13"/>
  <c r="R14"/>
  <c r="R15"/>
  <c r="R16"/>
  <c r="R17"/>
  <c r="R19"/>
  <c r="R21"/>
  <c r="R23"/>
  <c r="R29"/>
  <c r="C1" i="3"/>
  <c r="D1"/>
  <c r="E1" s="1"/>
  <c r="F1" s="1"/>
  <c r="G1" s="1"/>
  <c r="H1" s="1"/>
  <c r="I1" s="1"/>
  <c r="J1" s="1"/>
  <c r="K1" s="1"/>
  <c r="L1" s="1"/>
  <c r="M1" s="1"/>
  <c r="N1" s="1"/>
  <c r="O1" s="1"/>
  <c r="P1" s="1"/>
  <c r="Q1" s="1"/>
  <c r="R1" s="1"/>
  <c r="S1" s="1"/>
  <c r="T1" s="1"/>
  <c r="U1" s="1"/>
  <c r="V1" s="1"/>
  <c r="W1" s="1"/>
  <c r="X1" s="1"/>
  <c r="Y1" s="1"/>
  <c r="Z1" s="1"/>
  <c r="AA1" s="1"/>
  <c r="AB1" s="1"/>
  <c r="AC1" s="1"/>
  <c r="AD1" s="1"/>
  <c r="AE1" s="1"/>
  <c r="AF1" s="1"/>
  <c r="AG1" s="1"/>
  <c r="AH1" s="1"/>
  <c r="AI1" s="1"/>
  <c r="AJ1" s="1"/>
  <c r="C6" i="2"/>
  <c r="D6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I6" s="1"/>
  <c r="AJ6" s="1"/>
  <c r="AK6" s="1"/>
  <c r="AU19" i="1"/>
  <c r="AV19" s="1"/>
  <c r="AU20"/>
  <c r="AV20" s="1"/>
  <c r="AU21"/>
  <c r="AV21" s="1"/>
  <c r="AU22"/>
  <c r="AV22" s="1"/>
  <c r="AU23"/>
  <c r="AV23" s="1"/>
  <c r="AU24"/>
  <c r="AV24" s="1"/>
  <c r="AU25"/>
  <c r="AV25" s="1"/>
  <c r="AU12"/>
  <c r="AV12" s="1"/>
  <c r="AU13"/>
  <c r="AV13" s="1"/>
  <c r="AU14"/>
  <c r="AV14" s="1"/>
  <c r="AU15"/>
  <c r="AV15" s="1"/>
  <c r="AU16"/>
  <c r="AV16" s="1"/>
  <c r="AU17"/>
  <c r="AV17" s="1"/>
  <c r="AU18"/>
  <c r="AV18" s="1"/>
  <c r="AU9"/>
  <c r="AV9" s="1"/>
  <c r="AU10"/>
  <c r="AV10" s="1"/>
  <c r="AU11"/>
  <c r="AV11" s="1"/>
  <c r="E42" i="11"/>
  <c r="E44" s="1"/>
  <c r="C35" i="3"/>
  <c r="A33"/>
  <c r="A32" s="1"/>
  <c r="A31" s="1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A16" s="1"/>
  <c r="A15" s="1"/>
  <c r="A14" s="1"/>
  <c r="A13" s="1"/>
  <c r="A12" s="1"/>
  <c r="A11" s="1"/>
  <c r="A10" s="1"/>
  <c r="A9" s="1"/>
  <c r="A8" s="1"/>
  <c r="A7" s="1"/>
  <c r="A6" s="1"/>
  <c r="A5" s="1"/>
  <c r="A4" s="1"/>
  <c r="A38" i="2"/>
  <c r="A37" s="1"/>
  <c r="A36" s="1"/>
  <c r="A35" s="1"/>
  <c r="A34" s="1"/>
  <c r="A33" s="1"/>
  <c r="A32" s="1"/>
  <c r="A31" s="1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A16" s="1"/>
  <c r="A15" s="1"/>
  <c r="A14" s="1"/>
  <c r="A13" s="1"/>
  <c r="A12" s="1"/>
  <c r="A11" s="1"/>
  <c r="A10" s="1"/>
  <c r="A9" s="1"/>
  <c r="A38" i="1"/>
  <c r="A37" s="1"/>
  <c r="A36" s="1"/>
  <c r="A35" s="1"/>
  <c r="A34" s="1"/>
  <c r="A33" s="1"/>
  <c r="A32" s="1"/>
  <c r="A31" s="1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A16" s="1"/>
  <c r="A15" s="1"/>
  <c r="A14" s="1"/>
  <c r="A13" s="1"/>
  <c r="A12" s="1"/>
  <c r="A11" s="1"/>
  <c r="A10" s="1"/>
  <c r="A9" s="1"/>
  <c r="J35" i="3"/>
  <c r="AH35"/>
  <c r="AI35"/>
  <c r="AJ35"/>
  <c r="AH36"/>
  <c r="AI36"/>
  <c r="AJ36"/>
  <c r="AH37"/>
  <c r="AI37"/>
  <c r="AJ37"/>
  <c r="AI41" i="2"/>
  <c r="AJ41"/>
  <c r="AK41"/>
  <c r="J42"/>
  <c r="AI42"/>
  <c r="AJ42"/>
  <c r="AK42"/>
  <c r="AE11" i="88"/>
  <c r="C44" i="1"/>
  <c r="AA21" i="107"/>
  <c r="AA11"/>
  <c r="AH9" i="1"/>
  <c r="AH20"/>
  <c r="AH10"/>
  <c r="Y14" i="107"/>
  <c r="AM9" i="1"/>
  <c r="W28" i="85"/>
  <c r="U28" i="99"/>
  <c r="T42" i="2"/>
  <c r="H35" i="3"/>
  <c r="R35"/>
  <c r="AE42" i="2"/>
  <c r="AE41"/>
  <c r="AD37" i="3"/>
  <c r="AD26" i="1"/>
  <c r="AD41" i="2"/>
  <c r="AD35" i="3"/>
  <c r="U4" i="107"/>
  <c r="Y28"/>
  <c r="AA28"/>
  <c r="AG42" i="2"/>
  <c r="D40"/>
  <c r="D42"/>
  <c r="U37" i="3"/>
  <c r="Y21" i="107"/>
  <c r="AA14"/>
  <c r="AH19" i="1"/>
  <c r="U2" i="107"/>
  <c r="U21" i="102"/>
  <c r="AB42" i="2"/>
  <c r="W21" i="102"/>
  <c r="U14"/>
  <c r="U28"/>
  <c r="Y21" i="106"/>
  <c r="Y14" i="98"/>
  <c r="W28" i="99"/>
  <c r="W14"/>
  <c r="U35"/>
  <c r="U14"/>
  <c r="Y21" i="96"/>
  <c r="T33" i="1"/>
  <c r="Y21" i="97"/>
  <c r="AA14"/>
  <c r="AA21"/>
  <c r="AA28"/>
  <c r="Y28" i="94"/>
  <c r="S35" i="3"/>
  <c r="Y14" i="90"/>
  <c r="AA14"/>
  <c r="Y21" i="93"/>
  <c r="Y14"/>
  <c r="AA14"/>
  <c r="AE21" i="88"/>
  <c r="N37" i="3"/>
  <c r="AA14" i="88"/>
  <c r="AC14"/>
  <c r="W21" i="84"/>
  <c r="W35" i="85"/>
  <c r="Y35"/>
  <c r="AA21"/>
  <c r="AC14" i="86"/>
  <c r="AE21"/>
  <c r="AA14"/>
  <c r="U2" i="83"/>
  <c r="G28" i="1"/>
  <c r="Y21" i="78"/>
  <c r="AB14" i="77"/>
  <c r="AD42" i="2"/>
  <c r="AD40"/>
  <c r="AC21" i="76"/>
  <c r="AA21"/>
  <c r="AC14"/>
  <c r="U35" i="60"/>
  <c r="AA14" i="42"/>
  <c r="R24" i="11"/>
  <c r="R38"/>
  <c r="R34"/>
  <c r="V21"/>
  <c r="R28"/>
  <c r="R20"/>
  <c r="R30"/>
  <c r="R26"/>
  <c r="R22"/>
  <c r="R18"/>
  <c r="Z21"/>
  <c r="X21"/>
  <c r="P35" i="3"/>
  <c r="P37"/>
  <c r="J34" i="1"/>
  <c r="G38"/>
  <c r="Y35" i="60"/>
  <c r="K38" i="1"/>
  <c r="Z37"/>
  <c r="S32"/>
  <c r="E32"/>
  <c r="AF31"/>
  <c r="X31"/>
  <c r="AB30"/>
  <c r="T27"/>
  <c r="AA28" i="96"/>
  <c r="Y28"/>
  <c r="Y28" i="89"/>
  <c r="F27" i="1"/>
  <c r="AE26"/>
  <c r="Y28" i="103"/>
  <c r="AA28"/>
  <c r="H26" i="1"/>
  <c r="Y28" i="82"/>
  <c r="G21" i="1"/>
  <c r="U2" i="79"/>
  <c r="K20" i="1"/>
  <c r="O19"/>
  <c r="AF18"/>
  <c r="U4" i="104"/>
  <c r="AA14"/>
  <c r="AB11" i="1"/>
  <c r="U11" i="102"/>
  <c r="W11"/>
  <c r="K11" i="1"/>
  <c r="W11" i="60"/>
  <c r="Y11"/>
  <c r="U11" i="100"/>
  <c r="J10" i="1"/>
  <c r="U11" i="84"/>
  <c r="AL21" i="3"/>
  <c r="D34" i="1"/>
  <c r="Y34"/>
  <c r="N34"/>
  <c r="AC34"/>
  <c r="AA35" i="76"/>
  <c r="W24" i="1"/>
  <c r="V24"/>
  <c r="Y21" i="95"/>
  <c r="P24" i="1"/>
  <c r="Y21" i="80"/>
  <c r="AA21"/>
  <c r="C24" i="1"/>
  <c r="Y21" i="42"/>
  <c r="AA21"/>
  <c r="S21" i="1"/>
  <c r="Y21" i="90"/>
  <c r="L20" i="1"/>
  <c r="R34"/>
  <c r="U4" i="106"/>
  <c r="AG33" i="1"/>
  <c r="U4" i="76"/>
  <c r="Q5" i="84"/>
  <c r="Q3" i="85"/>
  <c r="W35" i="84"/>
  <c r="AF37" i="1"/>
  <c r="X37"/>
  <c r="AA28" i="87"/>
  <c r="M32" i="1"/>
  <c r="G32"/>
  <c r="AD30"/>
  <c r="AC28" i="76"/>
  <c r="W29" i="1"/>
  <c r="Y28" i="95"/>
  <c r="P29" i="1"/>
  <c r="AA28" i="80"/>
  <c r="Q22" i="1"/>
  <c r="M22"/>
  <c r="AA21" i="87"/>
  <c r="Y21"/>
  <c r="AE20" i="1"/>
  <c r="Y21" i="103"/>
  <c r="AA21"/>
  <c r="AL14" i="3"/>
  <c r="AL7"/>
  <c r="E30" i="1"/>
  <c r="Z28" i="77"/>
  <c r="AB28"/>
  <c r="X28" i="11"/>
  <c r="B27" i="2"/>
  <c r="V28" i="11"/>
  <c r="AF37" i="3"/>
  <c r="AF42" i="2"/>
  <c r="AA35" i="104"/>
  <c r="AF35" i="3"/>
  <c r="AA28" i="104"/>
  <c r="Y35"/>
  <c r="U2"/>
  <c r="U2" i="98"/>
  <c r="X36" i="3"/>
  <c r="Y28" i="98"/>
  <c r="AA33" i="1"/>
  <c r="AA35" i="3"/>
  <c r="Q5" i="99"/>
  <c r="U21"/>
  <c r="AA36" i="3"/>
  <c r="Q3" i="99"/>
  <c r="AA28" i="90"/>
  <c r="AA35"/>
  <c r="S40" i="2"/>
  <c r="Y28" i="90"/>
  <c r="S37" i="3"/>
  <c r="S41" i="2"/>
  <c r="AA21" i="93"/>
  <c r="AA28"/>
  <c r="U4"/>
  <c r="U41" i="2"/>
  <c r="Y28" i="93"/>
  <c r="AA28" i="89"/>
  <c r="Y21"/>
  <c r="O35" i="3"/>
  <c r="M37"/>
  <c r="Y28" i="87"/>
  <c r="Y28" i="83"/>
  <c r="U4"/>
  <c r="F28" i="1"/>
  <c r="F25"/>
  <c r="F42" i="2"/>
  <c r="Y21" i="83"/>
  <c r="F35" i="3"/>
  <c r="AA14" i="81"/>
  <c r="AA35"/>
  <c r="Y14"/>
  <c r="AA21"/>
  <c r="AC36" i="3"/>
  <c r="AC35"/>
  <c r="AA35" i="78"/>
  <c r="D36" i="3"/>
  <c r="D37"/>
  <c r="Q3" i="60"/>
  <c r="K37" i="3"/>
  <c r="Y28" i="60"/>
  <c r="Y21"/>
  <c r="W28"/>
  <c r="U28"/>
  <c r="Y28" i="85"/>
  <c r="Y21"/>
  <c r="W21"/>
  <c r="U21" i="84"/>
  <c r="J27" i="1"/>
  <c r="J25"/>
  <c r="J36" i="3"/>
  <c r="AA35" i="79"/>
  <c r="AA28"/>
  <c r="Y21"/>
  <c r="AA21"/>
  <c r="AA28" i="42"/>
  <c r="Y28"/>
  <c r="C37" i="3"/>
  <c r="C40" i="2"/>
  <c r="W37" i="3"/>
  <c r="U14" i="101"/>
  <c r="U11"/>
  <c r="W35"/>
  <c r="Z33" i="1"/>
  <c r="Q40" i="2"/>
  <c r="U11" i="92"/>
  <c r="U21"/>
  <c r="W11"/>
  <c r="U14"/>
  <c r="Q35" i="3"/>
  <c r="W21" i="92"/>
  <c r="W14"/>
  <c r="Q37" i="3"/>
  <c r="W28" i="92"/>
  <c r="Q42" i="2"/>
  <c r="AC21" i="88"/>
  <c r="AA28"/>
  <c r="AA21"/>
  <c r="U35" i="102"/>
  <c r="AB37" i="3"/>
  <c r="Q3" i="102"/>
  <c r="AB41" i="2"/>
  <c r="Q5" i="102"/>
  <c r="AC26" i="1"/>
  <c r="AC25"/>
  <c r="AC37" i="3"/>
  <c r="U2" i="81"/>
  <c r="Y21"/>
  <c r="AC40" i="2"/>
  <c r="AA28" i="86"/>
  <c r="AE35"/>
  <c r="I35" i="3"/>
  <c r="AA35" i="95"/>
  <c r="U2" i="89"/>
  <c r="U4"/>
  <c r="O37" i="3"/>
  <c r="Y35" i="103"/>
  <c r="AE37" i="3"/>
  <c r="U4" i="103"/>
  <c r="Y35" i="90"/>
  <c r="S42" i="2"/>
  <c r="U4" i="90"/>
  <c r="S36" i="1"/>
  <c r="U2" i="106"/>
  <c r="AG40" i="2"/>
  <c r="U2" i="94"/>
  <c r="R36" i="1"/>
  <c r="AA35" i="107"/>
  <c r="T35" i="3"/>
  <c r="U2" i="96"/>
  <c r="T41" i="2"/>
  <c r="T38" i="1"/>
  <c r="U2" i="80"/>
  <c r="AA35"/>
  <c r="H37" i="3"/>
  <c r="H42" i="2"/>
  <c r="J40"/>
  <c r="E35" i="3"/>
  <c r="F37"/>
  <c r="AA35" i="83"/>
  <c r="Y35"/>
  <c r="U4" i="42"/>
  <c r="AA35" i="86"/>
  <c r="I37" i="1"/>
  <c r="I36" i="2"/>
  <c r="M35" i="3"/>
  <c r="M36"/>
  <c r="Y35" i="87"/>
  <c r="U4"/>
  <c r="Y42" i="2"/>
  <c r="U2" i="97"/>
  <c r="Y35" i="3"/>
  <c r="Y40" i="2"/>
  <c r="Y36" i="3"/>
  <c r="AA35" i="97"/>
  <c r="Y38" i="1"/>
  <c r="Y41" i="2"/>
  <c r="W25" i="1"/>
  <c r="U35" i="101"/>
  <c r="W28"/>
  <c r="Z35" i="3"/>
  <c r="AE36"/>
  <c r="C41" i="2"/>
  <c r="X41"/>
  <c r="G42"/>
  <c r="B37" i="3"/>
  <c r="E36"/>
  <c r="L37"/>
  <c r="L36"/>
  <c r="G37"/>
  <c r="K35"/>
  <c r="U35" i="84" l="1"/>
  <c r="AH40" i="2"/>
  <c r="AA35" i="96"/>
  <c r="T36" i="3"/>
  <c r="U4" i="97"/>
  <c r="O41" i="2"/>
  <c r="O42"/>
  <c r="U2" i="88"/>
  <c r="M41" i="2"/>
  <c r="AA28" i="82"/>
  <c r="U4"/>
  <c r="Y28" i="81"/>
  <c r="Y35"/>
  <c r="U4" i="78"/>
  <c r="AL9" i="1"/>
  <c r="AL11"/>
  <c r="Q3" i="100"/>
  <c r="W11"/>
  <c r="N7" i="101"/>
  <c r="AW19" i="1"/>
  <c r="AT19" s="1"/>
  <c r="AY14" s="1"/>
  <c r="AW12"/>
  <c r="AT12" s="1"/>
  <c r="AY15" s="1"/>
  <c r="H33"/>
  <c r="Y35" i="82"/>
  <c r="G33" i="1"/>
  <c r="Y35" i="79"/>
  <c r="R31" i="1"/>
  <c r="AA28" i="94"/>
  <c r="U29" i="1"/>
  <c r="U2" i="93"/>
  <c r="J29" i="1"/>
  <c r="AL29" s="1"/>
  <c r="AO29" s="1"/>
  <c r="W28" i="84"/>
  <c r="AC29" i="1"/>
  <c r="U4" i="81"/>
  <c r="D27" i="1"/>
  <c r="Y28" i="78"/>
  <c r="AD27" i="1"/>
  <c r="AA28" i="76"/>
  <c r="AG26" i="1"/>
  <c r="AA28" i="106"/>
  <c r="Y28"/>
  <c r="AC35" i="76"/>
  <c r="Y35" i="97"/>
  <c r="AA35" i="87"/>
  <c r="U4" i="88"/>
  <c r="U4" i="86"/>
  <c r="Y35" i="42"/>
  <c r="E40" i="2"/>
  <c r="E42"/>
  <c r="P42"/>
  <c r="Y35" i="96"/>
  <c r="U2" i="90"/>
  <c r="U2" i="103"/>
  <c r="Y35" i="89"/>
  <c r="AC35" i="86"/>
  <c r="AC41" i="2"/>
  <c r="AC35" i="88"/>
  <c r="Q5" i="92"/>
  <c r="AA35" i="42"/>
  <c r="U2" i="78"/>
  <c r="U2" i="87"/>
  <c r="Y35" i="93"/>
  <c r="U4" i="98"/>
  <c r="Y35"/>
  <c r="U2" i="76"/>
  <c r="Y35" i="78"/>
  <c r="W35" i="102"/>
  <c r="AD34" i="1"/>
  <c r="AE11" i="86"/>
  <c r="AG34" i="1"/>
  <c r="AA35" i="106"/>
  <c r="Y29" i="1"/>
  <c r="Y28" i="97"/>
  <c r="B36" i="3"/>
  <c r="R37"/>
  <c r="V35"/>
  <c r="AN14"/>
  <c r="AN4"/>
  <c r="R41" i="2"/>
  <c r="Q5" i="85"/>
  <c r="AA21" i="96"/>
  <c r="Y21" i="98"/>
  <c r="Y21" i="104"/>
  <c r="U4" i="79"/>
  <c r="AA21" i="82"/>
  <c r="H41" i="2"/>
  <c r="X42"/>
  <c r="Y14" i="42"/>
  <c r="W14" i="60"/>
  <c r="AA14" i="78"/>
  <c r="AA14" i="76"/>
  <c r="Y14" i="79"/>
  <c r="AA14" i="80"/>
  <c r="AA14" i="82"/>
  <c r="AA14" i="83"/>
  <c r="U14" i="84"/>
  <c r="AA14" i="87"/>
  <c r="AA14" i="89"/>
  <c r="AA14" i="94"/>
  <c r="AA14" i="95"/>
  <c r="AA11" i="96"/>
  <c r="AA14"/>
  <c r="AA21" i="98"/>
  <c r="AA14" i="103"/>
  <c r="W14" i="100"/>
  <c r="W14" i="102"/>
  <c r="AA21" i="104"/>
  <c r="W14" i="85"/>
  <c r="Y14"/>
  <c r="AA11"/>
  <c r="Y14" i="106"/>
  <c r="AG41" i="2"/>
  <c r="AA21" i="106"/>
  <c r="W21" i="100"/>
  <c r="Y14" i="103"/>
  <c r="AA14" i="79"/>
  <c r="W35" i="3"/>
  <c r="Q36"/>
  <c r="Q41" i="2"/>
  <c r="V42"/>
  <c r="U4" i="77"/>
  <c r="Z35"/>
  <c r="AB35"/>
  <c r="U2"/>
  <c r="N2" i="11"/>
  <c r="N4"/>
  <c r="X35"/>
  <c r="Z35"/>
  <c r="R27"/>
  <c r="E45" s="1"/>
  <c r="E46" s="1"/>
  <c r="B36" i="1"/>
  <c r="AA35" i="88"/>
  <c r="AC28"/>
  <c r="U2" i="82"/>
  <c r="Z42" i="2"/>
  <c r="Q3" i="101"/>
  <c r="Q5"/>
  <c r="Z25" i="1"/>
  <c r="AL25" s="1"/>
  <c r="AO25" s="1"/>
  <c r="U28" i="101"/>
  <c r="AA28" i="98"/>
  <c r="X26" i="1"/>
  <c r="AN7" i="3"/>
  <c r="V40" i="2"/>
  <c r="V37" i="3"/>
  <c r="V41" i="2"/>
  <c r="U2" i="95"/>
  <c r="U4"/>
  <c r="AA28"/>
  <c r="AA21"/>
  <c r="Y11"/>
  <c r="Y14"/>
  <c r="Y35"/>
  <c r="AA11" i="86"/>
  <c r="AA35" i="60"/>
  <c r="AM33" i="2"/>
  <c r="AM26"/>
  <c r="B32" i="1"/>
  <c r="AM32" s="1"/>
  <c r="B26"/>
  <c r="E36"/>
  <c r="AA28" i="81"/>
  <c r="AG25" i="1"/>
  <c r="AN28" i="3"/>
  <c r="Y35" i="107"/>
  <c r="U4" i="94"/>
  <c r="AA35"/>
  <c r="AA21"/>
  <c r="Y21"/>
  <c r="O25" i="1"/>
  <c r="Y35" i="80"/>
  <c r="Y28"/>
  <c r="U4"/>
  <c r="W28" i="102"/>
  <c r="U28" i="84"/>
  <c r="AA28" i="78"/>
  <c r="W40" i="2"/>
  <c r="U21" i="100"/>
  <c r="AL48" i="1"/>
  <c r="W41" i="2"/>
  <c r="U35" i="100"/>
  <c r="U28"/>
  <c r="W28"/>
  <c r="Q5"/>
  <c r="W26" i="1"/>
  <c r="W35" i="100"/>
  <c r="W27" i="1"/>
  <c r="AN21" i="3"/>
  <c r="U35" i="92"/>
  <c r="W35"/>
  <c r="U28"/>
  <c r="Q3"/>
  <c r="G40" i="2"/>
  <c r="Y28" i="79"/>
  <c r="G27" i="1"/>
  <c r="AL32"/>
  <c r="AA28" i="85"/>
  <c r="AL34" i="1"/>
  <c r="AM29"/>
  <c r="AA28" i="83"/>
  <c r="AM23" i="1"/>
  <c r="AM21"/>
  <c r="AM17"/>
  <c r="AM15"/>
  <c r="AM13"/>
  <c r="AM24"/>
  <c r="AM22"/>
  <c r="AM18"/>
  <c r="AM16"/>
  <c r="AM14"/>
  <c r="Y28" i="104"/>
  <c r="AL36" i="1"/>
  <c r="AP12"/>
  <c r="Z28" i="11"/>
  <c r="B34" i="1"/>
  <c r="U2" i="86"/>
  <c r="AA11" i="98"/>
  <c r="AM35" i="1"/>
  <c r="AL35"/>
  <c r="AO35" s="1"/>
  <c r="AL33"/>
  <c r="AO33" s="1"/>
  <c r="AM33"/>
  <c r="AM30"/>
  <c r="AL30"/>
  <c r="AO30" s="1"/>
  <c r="AC28" i="86"/>
  <c r="P41" i="2"/>
  <c r="U40"/>
  <c r="U42"/>
  <c r="T37" i="3"/>
  <c r="C36"/>
  <c r="AL4"/>
  <c r="U35"/>
  <c r="AL38" i="1"/>
  <c r="AO38" s="1"/>
  <c r="AW9"/>
  <c r="AT9" s="1"/>
  <c r="AY16" s="1"/>
  <c r="G41" i="2"/>
  <c r="J41"/>
  <c r="M42"/>
  <c r="T40"/>
  <c r="AA42"/>
  <c r="AE40"/>
  <c r="U4" i="96"/>
  <c r="Y35" i="106"/>
  <c r="AA35" i="82"/>
  <c r="AA35" i="93"/>
  <c r="U2" i="42"/>
  <c r="Q3" i="84"/>
  <c r="AM38" i="1"/>
  <c r="AF41" i="2"/>
  <c r="H39" i="1"/>
  <c r="AM39" s="1"/>
  <c r="Y35" i="94"/>
  <c r="AA35" i="103"/>
  <c r="AA35" i="89"/>
  <c r="AA35" i="98"/>
  <c r="W35" i="60"/>
  <c r="Q5"/>
  <c r="AG37" i="1"/>
  <c r="AG40" s="1"/>
  <c r="AB31"/>
  <c r="AC28"/>
  <c r="AM28" s="1"/>
  <c r="S25"/>
  <c r="W14" i="101"/>
  <c r="AB35" i="3"/>
  <c r="Y37"/>
  <c r="H36"/>
  <c r="P36"/>
  <c r="G35"/>
  <c r="AF36"/>
  <c r="AB36"/>
  <c r="Z37"/>
  <c r="X37"/>
  <c r="X35"/>
  <c r="W36"/>
  <c r="U36"/>
  <c r="N36"/>
  <c r="J37"/>
  <c r="I36"/>
  <c r="F36"/>
  <c r="G36"/>
  <c r="D35"/>
  <c r="AD36"/>
  <c r="K36"/>
  <c r="AH37" i="1"/>
  <c r="AE28" i="86"/>
  <c r="K34" i="2"/>
  <c r="K42" s="1"/>
  <c r="AA28" i="60"/>
  <c r="AA35" i="85"/>
  <c r="L27" i="2"/>
  <c r="L40" s="1"/>
  <c r="Z41"/>
  <c r="W35" i="99"/>
  <c r="Y21" i="82"/>
  <c r="AB21" i="77"/>
  <c r="AB4" s="1"/>
  <c r="AL28" i="3"/>
  <c r="S36"/>
  <c r="AE35"/>
  <c r="V36"/>
  <c r="O36"/>
  <c r="N35"/>
  <c r="I37"/>
  <c r="E37"/>
  <c r="AA37"/>
  <c r="L35"/>
  <c r="AP26" i="1"/>
  <c r="AP9"/>
  <c r="AH41" i="2"/>
  <c r="W42"/>
  <c r="R42"/>
  <c r="AP19" i="1"/>
  <c r="B41" i="2"/>
  <c r="B42"/>
  <c r="AM9"/>
  <c r="B40"/>
  <c r="AM12"/>
  <c r="AM19"/>
  <c r="B35" i="3"/>
  <c r="Z40" i="1"/>
  <c r="U21" i="101"/>
  <c r="AL26" i="1"/>
  <c r="AO26" s="1"/>
  <c r="AB40"/>
  <c r="AF40"/>
  <c r="AH40"/>
  <c r="AH42" i="2"/>
  <c r="AM26" i="1"/>
  <c r="X40"/>
  <c r="AA40"/>
  <c r="T40"/>
  <c r="Y40"/>
  <c r="Q40"/>
  <c r="R40"/>
  <c r="S40"/>
  <c r="U40"/>
  <c r="AE40"/>
  <c r="AL47"/>
  <c r="V40"/>
  <c r="AL44"/>
  <c r="O40"/>
  <c r="N41" i="2"/>
  <c r="N40"/>
  <c r="N42"/>
  <c r="N40" i="1"/>
  <c r="M40"/>
  <c r="J40"/>
  <c r="L41" i="2"/>
  <c r="L40" i="1"/>
  <c r="I40" i="2"/>
  <c r="I42"/>
  <c r="AC21" i="86"/>
  <c r="AA21"/>
  <c r="H20" i="1"/>
  <c r="P40"/>
  <c r="F40"/>
  <c r="AC40"/>
  <c r="G40"/>
  <c r="D40"/>
  <c r="E20"/>
  <c r="E40" s="1"/>
  <c r="AM10"/>
  <c r="AL10"/>
  <c r="AO10" s="1"/>
  <c r="AD40"/>
  <c r="AL46"/>
  <c r="AL24"/>
  <c r="AO24" s="1"/>
  <c r="K40" i="2"/>
  <c r="K40" i="1"/>
  <c r="K41" i="2"/>
  <c r="AL45" i="1"/>
  <c r="AL13"/>
  <c r="AO13" s="1"/>
  <c r="AM11"/>
  <c r="C40"/>
  <c r="AO11"/>
  <c r="AL23"/>
  <c r="AO23" s="1"/>
  <c r="AL22"/>
  <c r="AO22" s="1"/>
  <c r="AL21"/>
  <c r="AO21" s="1"/>
  <c r="AL20"/>
  <c r="AO20" s="1"/>
  <c r="AM19"/>
  <c r="AL19"/>
  <c r="AL18"/>
  <c r="AO18" s="1"/>
  <c r="AL17"/>
  <c r="AO17" s="1"/>
  <c r="AL16"/>
  <c r="AO16" s="1"/>
  <c r="AL15"/>
  <c r="AO15" s="1"/>
  <c r="AL14"/>
  <c r="AO14" s="1"/>
  <c r="AL12"/>
  <c r="AM12"/>
  <c r="AW33"/>
  <c r="AT33" s="1"/>
  <c r="AY30" s="1"/>
  <c r="AO9"/>
  <c r="AW26"/>
  <c r="AT26" s="1"/>
  <c r="AY31" s="1"/>
  <c r="W40"/>
  <c r="I41" i="2"/>
  <c r="I40" i="1"/>
  <c r="Z36" i="3"/>
  <c r="L42" i="2" l="1"/>
  <c r="H40" i="1"/>
  <c r="AL28"/>
  <c r="AO28" s="1"/>
  <c r="AM27"/>
  <c r="AO32"/>
  <c r="AR9"/>
  <c r="AL27"/>
  <c r="AO27" s="1"/>
  <c r="AM36"/>
  <c r="AO36"/>
  <c r="AM25"/>
  <c r="AM41" s="1"/>
  <c r="AM20"/>
  <c r="AO34"/>
  <c r="B40"/>
  <c r="C42" s="1"/>
  <c r="AP33"/>
  <c r="AM34"/>
  <c r="AY37"/>
  <c r="AM37"/>
  <c r="AL37"/>
  <c r="AL39"/>
  <c r="AO39" s="1"/>
  <c r="AL31"/>
  <c r="AM31"/>
  <c r="AR26" s="1"/>
  <c r="AR12"/>
  <c r="AQ9"/>
  <c r="AQ10" s="1"/>
  <c r="AO19"/>
  <c r="AQ19"/>
  <c r="AQ20" s="1"/>
  <c r="AO12"/>
  <c r="AQ12"/>
  <c r="AQ13" s="1"/>
  <c r="AM40"/>
  <c r="AR19" l="1"/>
  <c r="I42"/>
  <c r="AF42"/>
  <c r="M42"/>
  <c r="E42"/>
  <c r="AR33"/>
  <c r="AR35" s="1"/>
  <c r="AG42"/>
  <c r="S42"/>
  <c r="N42"/>
  <c r="AC42"/>
  <c r="R42"/>
  <c r="K42"/>
  <c r="Z42"/>
  <c r="Y42"/>
  <c r="F42"/>
  <c r="W42"/>
  <c r="AB42"/>
  <c r="T42"/>
  <c r="V42"/>
  <c r="L42"/>
  <c r="AD42"/>
  <c r="H42"/>
  <c r="AH42"/>
  <c r="X42"/>
  <c r="Q42"/>
  <c r="AE42"/>
  <c r="O42"/>
  <c r="J42"/>
  <c r="P42"/>
  <c r="D42"/>
  <c r="AA42"/>
  <c r="U42"/>
  <c r="G42"/>
  <c r="AO31"/>
  <c r="AQ26"/>
  <c r="AQ27" s="1"/>
  <c r="AQ33"/>
  <c r="AQ34" s="1"/>
  <c r="AO37"/>
  <c r="AR40" l="1"/>
  <c r="B42"/>
</calcChain>
</file>

<file path=xl/sharedStrings.xml><?xml version="1.0" encoding="utf-8"?>
<sst xmlns="http://schemas.openxmlformats.org/spreadsheetml/2006/main" count="3898" uniqueCount="387">
  <si>
    <t>Interconexion</t>
  </si>
  <si>
    <t>Dia</t>
  </si>
  <si>
    <t xml:space="preserve"> % Error</t>
  </si>
  <si>
    <t>Promedio</t>
  </si>
  <si>
    <t>Max</t>
  </si>
  <si>
    <t>Min</t>
  </si>
  <si>
    <t>TEMPERATURA (°C)</t>
  </si>
  <si>
    <t xml:space="preserve">Base Time     </t>
  </si>
  <si>
    <t xml:space="preserve">22057-01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</si>
  <si>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</si>
  <si>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</si>
  <si>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</si>
  <si>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</si>
  <si>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</si>
  <si>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</si>
  <si>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</si>
  <si>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</si>
  <si>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</si>
  <si>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</si>
  <si>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</si>
  <si>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Ronal</t>
  </si>
  <si>
    <t>Samsung</t>
  </si>
  <si>
    <t>Comex</t>
  </si>
  <si>
    <t xml:space="preserve"> </t>
  </si>
  <si>
    <t>Number of Logs Stored:</t>
  </si>
  <si>
    <t xml:space="preserve"> Fault/Alarms RecordedNone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</si>
  <si>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</si>
  <si>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</si>
  <si>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</si>
  <si>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</si>
  <si>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</si>
  <si>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</si>
  <si>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</si>
  <si>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°C</t>
  </si>
  <si>
    <t xml:space="preserve"> Nm³/H</t>
  </si>
  <si>
    <t xml:space="preserve"> V</t>
  </si>
  <si>
    <t>% Consumo</t>
  </si>
  <si>
    <t>Caseta;</t>
  </si>
  <si>
    <t>Foam</t>
  </si>
  <si>
    <t>Tafime</t>
  </si>
  <si>
    <t>Euro</t>
  </si>
  <si>
    <t>Avery</t>
  </si>
  <si>
    <t>Trw</t>
  </si>
  <si>
    <t>Valeo</t>
  </si>
  <si>
    <t>Vrk</t>
  </si>
  <si>
    <t>Ipc</t>
  </si>
  <si>
    <t>Rohm</t>
  </si>
  <si>
    <t>Norgren</t>
  </si>
  <si>
    <t>Jafra</t>
  </si>
  <si>
    <t>Messier</t>
  </si>
  <si>
    <t>Elica</t>
  </si>
  <si>
    <t>Beach</t>
  </si>
  <si>
    <t>Crown</t>
  </si>
  <si>
    <t>Securency</t>
  </si>
  <si>
    <t>Kluber</t>
  </si>
  <si>
    <t>Eaton</t>
  </si>
  <si>
    <t>Bravo</t>
  </si>
  <si>
    <t>Aerr C.</t>
  </si>
  <si>
    <t>Cooper</t>
  </si>
  <si>
    <t>Aerr S.</t>
  </si>
  <si>
    <t>Metecno</t>
  </si>
  <si>
    <t>Plenco</t>
  </si>
  <si>
    <t>Hines</t>
  </si>
  <si>
    <t>Registro de Datos Diario</t>
  </si>
  <si>
    <t>1 Pulso =</t>
  </si>
  <si>
    <t>0.1m³</t>
  </si>
  <si>
    <t>Unidad de Presión</t>
  </si>
  <si>
    <t>psi</t>
  </si>
  <si>
    <t>Unidad de Temperatura</t>
  </si>
  <si>
    <t>Periodo Caudal de Pico</t>
  </si>
  <si>
    <t>Hora</t>
  </si>
  <si>
    <t>Año</t>
  </si>
  <si>
    <t>Mes</t>
  </si>
  <si>
    <t>Día</t>
  </si>
  <si>
    <t>1m³</t>
  </si>
  <si>
    <t>PRESION (psig)</t>
  </si>
  <si>
    <t>FLUJO m3</t>
  </si>
  <si>
    <t>1 mins</t>
  </si>
  <si>
    <t>-</t>
  </si>
  <si>
    <t>2.0 Odorizante agregado:</t>
  </si>
  <si>
    <t>3.0 Odorización total (1 + 2):</t>
  </si>
  <si>
    <t>5.0 Odorizante utilizado en el trimestre (3-4):</t>
  </si>
  <si>
    <t>6.0 Volumen de gas transportado en el trimestre:</t>
  </si>
  <si>
    <t>MMCF</t>
  </si>
  <si>
    <t>7.0 Relación Odorizante/gas (5/6):</t>
  </si>
  <si>
    <t>gal/MMCF</t>
  </si>
  <si>
    <t>8.0 Valor de referencia:</t>
  </si>
  <si>
    <t xml:space="preserve"> PSIG</t>
  </si>
  <si>
    <t xml:space="preserve"> Time Downloaded 08-01-10, 09:37:56  Operator   LOI</t>
  </si>
  <si>
    <t xml:space="preserve">Power In  </t>
  </si>
  <si>
    <t>Flujo Pico</t>
  </si>
  <si>
    <t xml:space="preserve">Temperatura </t>
  </si>
  <si>
    <t>Presion</t>
  </si>
  <si>
    <t>Volumen TOTAL del Mes</t>
  </si>
  <si>
    <t>Unit Serial Number:  02/09/42014</t>
  </si>
  <si>
    <t xml:space="preserve"> Uncorrect</t>
  </si>
  <si>
    <t>Fault Vol</t>
  </si>
  <si>
    <t xml:space="preserve"> Average</t>
  </si>
  <si>
    <t>Temperature</t>
  </si>
  <si>
    <t>Flow</t>
  </si>
  <si>
    <t>Log</t>
  </si>
  <si>
    <t>Number</t>
  </si>
  <si>
    <t>Unit Serial Number:  04/05/26128</t>
  </si>
  <si>
    <t>Unit Serial Number:   03/07/32834</t>
  </si>
  <si>
    <t>Unit Serial Number:   08/08/40267</t>
  </si>
  <si>
    <t>Unit Serial Number:   06/08/39644</t>
  </si>
  <si>
    <t>Unit Serial Number:   04/05/26136</t>
  </si>
  <si>
    <t>Unit Serial Number:   02/09/42015</t>
  </si>
  <si>
    <t>Unit Serial Number:   06/07/33461</t>
  </si>
  <si>
    <t>Unit Serial Number:   03/07/32930</t>
  </si>
  <si>
    <t>Unit Serial Number:   09/08/40475</t>
  </si>
  <si>
    <t>Unit Serial Number:   03/07/32931</t>
  </si>
  <si>
    <t>Unit Serial Number:  01/08/37537</t>
  </si>
  <si>
    <t>Unit Serial Number:   03/07/32830</t>
  </si>
  <si>
    <t>Unit Serial Number:   02/09/41999</t>
  </si>
  <si>
    <t>Corregido</t>
  </si>
  <si>
    <t>Pulsos</t>
  </si>
  <si>
    <t>Corregidos</t>
  </si>
  <si>
    <t>Pulsos No</t>
  </si>
  <si>
    <t>Volumen No</t>
  </si>
  <si>
    <t>Unit Serial Number:   10/09/43393</t>
  </si>
  <si>
    <t>Estatica</t>
  </si>
  <si>
    <t>PSIG</t>
  </si>
  <si>
    <t>Kp</t>
  </si>
  <si>
    <t>°C</t>
  </si>
  <si>
    <t>GJ/D</t>
  </si>
  <si>
    <t>PROMEDIO</t>
  </si>
  <si>
    <t>USUARIOS</t>
  </si>
  <si>
    <t>DIFERENCIA</t>
  </si>
  <si>
    <t>No. Usuario</t>
  </si>
  <si>
    <t>Consumo</t>
  </si>
  <si>
    <t>por Día en</t>
  </si>
  <si>
    <t>Micro</t>
  </si>
  <si>
    <t>Drive Rate;  1 m³/rev</t>
  </si>
  <si>
    <t>m³</t>
  </si>
  <si>
    <t>Observaciones;</t>
  </si>
  <si>
    <t>Unit Serial Number:   10/09/43394</t>
  </si>
  <si>
    <t>BALANCE COMPUTADORES</t>
  </si>
  <si>
    <t xml:space="preserve"> PSIA</t>
  </si>
  <si>
    <t>Presion Estatica GasPIQ PSIG</t>
  </si>
  <si>
    <t xml:space="preserve"> 9:00:00 a.m. </t>
  </si>
  <si>
    <t>METECNO</t>
  </si>
  <si>
    <t>PLENCO</t>
  </si>
  <si>
    <t>HINES</t>
  </si>
  <si>
    <t>DREnc</t>
  </si>
  <si>
    <t>Narmx</t>
  </si>
  <si>
    <t>Metocote</t>
  </si>
  <si>
    <t>MPI</t>
  </si>
  <si>
    <t>IGASAMEX</t>
  </si>
  <si>
    <t xml:space="preserve"> P.G.P.B.</t>
  </si>
  <si>
    <t>2da. Quincena</t>
  </si>
  <si>
    <t>1er. Quincena</t>
  </si>
  <si>
    <t>Gran TOTAL</t>
  </si>
  <si>
    <t>GasPIQ</t>
  </si>
  <si>
    <t>Semana</t>
  </si>
  <si>
    <t>Semanal</t>
  </si>
  <si>
    <t xml:space="preserve"> PSI</t>
  </si>
  <si>
    <t xml:space="preserve"> Fpv²</t>
  </si>
  <si>
    <t>Suma</t>
  </si>
  <si>
    <t>P.G.P.B.</t>
  </si>
  <si>
    <t>Pressure</t>
  </si>
  <si>
    <t xml:space="preserve"> Min</t>
  </si>
  <si>
    <t xml:space="preserve"> Max</t>
  </si>
  <si>
    <t xml:space="preserve"> Ending</t>
  </si>
  <si>
    <t xml:space="preserve"> Temp</t>
  </si>
  <si>
    <t>Press</t>
  </si>
  <si>
    <t>Temp</t>
  </si>
  <si>
    <t xml:space="preserve"> Batt.</t>
  </si>
  <si>
    <t>Voltage</t>
  </si>
  <si>
    <t>No. Cliente:  049 - 011</t>
  </si>
  <si>
    <t xml:space="preserve"> 02/09/42014</t>
  </si>
  <si>
    <t>Flujos</t>
  </si>
  <si>
    <t xml:space="preserve">Maximos </t>
  </si>
  <si>
    <t>por semana</t>
  </si>
  <si>
    <t>Caudal</t>
  </si>
  <si>
    <t>de Pico</t>
  </si>
  <si>
    <t>m³/hora</t>
  </si>
  <si>
    <t>Volumen</t>
  </si>
  <si>
    <t>acumulado</t>
  </si>
  <si>
    <t>en micro</t>
  </si>
  <si>
    <t>Instantaneos</t>
  </si>
  <si>
    <r>
      <t xml:space="preserve">Número de Serie del Corrector :  </t>
    </r>
    <r>
      <rPr>
        <b/>
        <sz val="10"/>
        <color indexed="9"/>
        <rFont val="Arial"/>
        <family val="2"/>
      </rPr>
      <t>41305</t>
    </r>
  </si>
  <si>
    <t>Presión</t>
  </si>
  <si>
    <t>del cliente</t>
  </si>
  <si>
    <t>mas cercano</t>
  </si>
  <si>
    <t>Bullhorn :</t>
  </si>
  <si>
    <t>Reguladores :</t>
  </si>
  <si>
    <t>Medidor :</t>
  </si>
  <si>
    <t xml:space="preserve">3M 175 No. serie. </t>
  </si>
  <si>
    <t>Cap. Maxima :</t>
  </si>
  <si>
    <t>m3/hr.</t>
  </si>
  <si>
    <t>627 de 2" Roscado Trim 1/2"</t>
  </si>
  <si>
    <t>Micro :</t>
  </si>
  <si>
    <t>Blanco,41305, 30 Bar.</t>
  </si>
  <si>
    <t xml:space="preserve">Volumen </t>
  </si>
  <si>
    <t>No Corregido</t>
  </si>
  <si>
    <t>en Condición</t>
  </si>
  <si>
    <t>de Falla</t>
  </si>
  <si>
    <t xml:space="preserve"> Super</t>
  </si>
  <si>
    <t>comp</t>
  </si>
  <si>
    <t>Valv. de Seguridad :</t>
  </si>
  <si>
    <t>EZR de 2" Roscado Trim 60%</t>
  </si>
  <si>
    <t xml:space="preserve">11M 175 No. serie. </t>
  </si>
  <si>
    <t>02/09/42014, 30 Bar, Finware 1.9.</t>
  </si>
  <si>
    <t>Temp.</t>
  </si>
  <si>
    <t>Prom.</t>
  </si>
  <si>
    <t>Inter.</t>
  </si>
  <si>
    <t>Usua.</t>
  </si>
  <si>
    <t>1.0 Nivel INICIAL del tanque:</t>
  </si>
  <si>
    <t>4.0 Nivel FINAL del tanque:</t>
  </si>
  <si>
    <t>Totalizado</t>
  </si>
  <si>
    <t>por día</t>
  </si>
  <si>
    <t>por día KM3/D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</si>
  <si>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</si>
  <si>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en MCF</t>
  </si>
  <si>
    <t>Floboss :</t>
  </si>
  <si>
    <t>Filtro Coalescente :</t>
  </si>
  <si>
    <t>Reguladores Linea 2 :</t>
  </si>
  <si>
    <t>Reguladores Linea 1 :</t>
  </si>
  <si>
    <t>Tanque de mercaptano :</t>
  </si>
  <si>
    <t>No. Cliente:  049 - 073</t>
  </si>
  <si>
    <t>mas Lejano</t>
  </si>
  <si>
    <t>No. Cliente:  049 - 000</t>
  </si>
  <si>
    <t>Mostrar</t>
  </si>
  <si>
    <t>Digitos</t>
  </si>
  <si>
    <t>No. Cliente:  049 - 049</t>
  </si>
  <si>
    <t>No. Cliente:  049 - 039</t>
  </si>
  <si>
    <t>No. Cliente:  049 - 031</t>
  </si>
  <si>
    <t>Meter/Site ID:   Tafime 11M 175</t>
  </si>
  <si>
    <t>Meter/Site ID:   Samsung 16M 175</t>
  </si>
  <si>
    <t>Meter/Site ID:   Comex 16M 175</t>
  </si>
  <si>
    <t>Meter/Site ID:   DRenc 3M 175</t>
  </si>
  <si>
    <t>Meter/Site ID:   Ronal 11M 175</t>
  </si>
  <si>
    <t>No. Cliente:  049 - 051</t>
  </si>
  <si>
    <t>Meter/Site ID:   Bravo 3M 175</t>
  </si>
  <si>
    <t>No. Cliente:  049 - 065</t>
  </si>
  <si>
    <t>Meter/Site ID:   Fracsa 2   11M 175</t>
  </si>
  <si>
    <t>No. Cliente:  049 - 047</t>
  </si>
  <si>
    <t>Meter/Site ID:   Eurotranciatura   3M 175</t>
  </si>
  <si>
    <t>Drive Rate;  0.1 m³/rev</t>
  </si>
  <si>
    <t>Unit Serial Number:  03/10/44417</t>
  </si>
  <si>
    <t>No. Cliente:  049 - 013</t>
  </si>
  <si>
    <t>Meter/Site ID:   Foam Fabricators   2M 175</t>
  </si>
  <si>
    <t>No. Cliente:  049 - 007</t>
  </si>
  <si>
    <t>Frenos y Mecanismos, S.A. de C.V.    ( TRW )</t>
  </si>
  <si>
    <r>
      <t xml:space="preserve">Número de Serie del Corrector :  </t>
    </r>
    <r>
      <rPr>
        <b/>
        <sz val="10"/>
        <color indexed="9"/>
        <rFont val="Arial"/>
        <family val="2"/>
      </rPr>
      <t>5652</t>
    </r>
  </si>
  <si>
    <r>
      <t xml:space="preserve">Número de Serie del Corrector :  </t>
    </r>
    <r>
      <rPr>
        <b/>
        <sz val="10"/>
        <color indexed="9"/>
        <rFont val="Arial"/>
        <family val="2"/>
      </rPr>
      <t>41513</t>
    </r>
  </si>
  <si>
    <t>No. Cliente:  049 - 021</t>
  </si>
  <si>
    <t>VRK Automotive Systems, S.A. de C.V.</t>
  </si>
  <si>
    <t>Ronal Mexicana, S.A. de C.V.</t>
  </si>
  <si>
    <t>Valeo Sylvania Iluminación, S. de R.L. de C.V.</t>
  </si>
  <si>
    <t>Drenc, S.A. de C.V.</t>
  </si>
  <si>
    <t xml:space="preserve">Comex  -  Lafarge, S.A. de C.V. </t>
  </si>
  <si>
    <t>Samsung Electronics México, S.A. de C.V.  ( Queretaro )</t>
  </si>
  <si>
    <t>Tafime México, S.A. de C.V.</t>
  </si>
  <si>
    <t>Bravo Energy México, S. de R.L de C.V.</t>
  </si>
  <si>
    <t>Fracsa Alloys Queretaro, S.A. de C.V. ( 2 )</t>
  </si>
  <si>
    <t>Eurotranciatura México, S.A. de C.V.</t>
  </si>
  <si>
    <t>Foam Fabricators México, S. de R.L. de C.V.</t>
  </si>
  <si>
    <t>No. Cliente:  049 - 009</t>
  </si>
  <si>
    <t>Avery Dennison, S.A. de C.V.</t>
  </si>
  <si>
    <t>Meter/Site ID:   Avery   3M 175</t>
  </si>
  <si>
    <t>No. Cliente:  049 - 019</t>
  </si>
  <si>
    <t>Industrial Powder Coating de México, S.A. de C.V.    ( IPC )</t>
  </si>
  <si>
    <t>Unit Serial Number:   08/12/47775</t>
  </si>
  <si>
    <t>Meter/Site ID:   Industril P.C.   5M 175</t>
  </si>
  <si>
    <t>No. Cliente:  049 - 035</t>
  </si>
  <si>
    <t>Narmx / Pullman de Queretaro, S.A. de C.V.</t>
  </si>
  <si>
    <t>Meter/Site ID:   Narmx  2M 175</t>
  </si>
  <si>
    <t>No. Cliente:  049 - 057</t>
  </si>
  <si>
    <t>Rohm &amp; Hass México, S. de R.L. de C.V.</t>
  </si>
  <si>
    <t>No. Cliente:  049 - 055</t>
  </si>
  <si>
    <t>Meter/Site ID:   Rohm &amp; Hass 3M 175</t>
  </si>
  <si>
    <t>No. Cliente:  049 - 053</t>
  </si>
  <si>
    <t>Messier Services Americas, S.A. de C.V.</t>
  </si>
  <si>
    <t>Meter/Site ID:   Messier S. 2M 175</t>
  </si>
  <si>
    <t>No. Cliente:  049 - 037</t>
  </si>
  <si>
    <t>Norgren Manufacturing de México, S.A. de C.V.</t>
  </si>
  <si>
    <r>
      <t xml:space="preserve">Número de Serie del Corrector :  </t>
    </r>
    <r>
      <rPr>
        <b/>
        <sz val="10"/>
        <color indexed="9"/>
        <rFont val="Arial"/>
        <family val="2"/>
      </rPr>
      <t>40761</t>
    </r>
  </si>
  <si>
    <t>Industrias Montacargas, S. de R.L. de C.V.    ( CROWN )</t>
  </si>
  <si>
    <t>Meter/Site ID:  Crown M.  2M 175</t>
  </si>
  <si>
    <t xml:space="preserve">Jafra Manufacturing, S.A. de C.V.  </t>
  </si>
  <si>
    <t>No. Cliente:  049 - 071</t>
  </si>
  <si>
    <t>Meter/Site ID:  Jafra  3M 175</t>
  </si>
  <si>
    <t>Securency México, S.A. de C.V.</t>
  </si>
  <si>
    <t>No. Cliente:  049 - 061</t>
  </si>
  <si>
    <t>Meter/Site ID:  Securency  3M 175</t>
  </si>
  <si>
    <t>Elicamex, S.A. de C.V.</t>
  </si>
  <si>
    <t>No. Cliente:  049 - 063</t>
  </si>
  <si>
    <t>Meter/Site ID:  Elicamex  3M 175</t>
  </si>
  <si>
    <t>No. Cliente:  049 - 069</t>
  </si>
  <si>
    <t>Meter/Site ID:  AERnnova C. 3M 175</t>
  </si>
  <si>
    <t>AERnnova Componentes México, S.A. de C.V.</t>
  </si>
  <si>
    <t>Eaton Technologies, S. de R.L. de C.V.</t>
  </si>
  <si>
    <t>No. Cliente:  049 - 001</t>
  </si>
  <si>
    <t>Meter/Site ID:  Eaton   3M 175</t>
  </si>
  <si>
    <r>
      <t xml:space="preserve">Número de Serie del Corrector :  </t>
    </r>
    <r>
      <rPr>
        <b/>
        <sz val="10"/>
        <color indexed="9"/>
        <rFont val="Arial"/>
        <family val="2"/>
      </rPr>
      <t>10469</t>
    </r>
  </si>
  <si>
    <t>AERnnova Aerospace México, S.A. de C.V.</t>
  </si>
  <si>
    <t>No. Cliente:  049 - 067</t>
  </si>
  <si>
    <r>
      <t xml:space="preserve">Número de Serie del Corrector :  </t>
    </r>
    <r>
      <rPr>
        <b/>
        <sz val="10"/>
        <color indexed="9"/>
        <rFont val="Arial"/>
        <family val="2"/>
      </rPr>
      <t>10429</t>
    </r>
  </si>
  <si>
    <t>Kluber Lubricacion Mexicana, S.A. de C.V.</t>
  </si>
  <si>
    <t>No. Cliente:  049 - 023</t>
  </si>
  <si>
    <t>No. Cliente:  049 - 029</t>
  </si>
  <si>
    <t>Cooper Tools de México, S. de R.L. de C.V.</t>
  </si>
  <si>
    <r>
      <t xml:space="preserve">Número de Serie del Corrector :  </t>
    </r>
    <r>
      <rPr>
        <b/>
        <sz val="10"/>
        <color indexed="9"/>
        <rFont val="Arial"/>
        <family val="2"/>
      </rPr>
      <t>40772</t>
    </r>
  </si>
  <si>
    <t>No. Cliente:  049 - 017</t>
  </si>
  <si>
    <r>
      <t xml:space="preserve">Número de Serie del Corrector :  </t>
    </r>
    <r>
      <rPr>
        <b/>
        <sz val="10"/>
        <color indexed="9"/>
        <rFont val="Arial"/>
        <family val="2"/>
      </rPr>
      <t>40793</t>
    </r>
  </si>
  <si>
    <t>Beachmold México, S. de R.L. de C.V.</t>
  </si>
  <si>
    <t>No. Cliente:  049 - ???</t>
  </si>
  <si>
    <t>Metokote</t>
  </si>
  <si>
    <t>MPI de Mexico, S.A. de C.V.</t>
  </si>
  <si>
    <t>Meter/Site ID:  Metokote   5M 175</t>
  </si>
  <si>
    <t>Unit Serial Number:   08/12/47799</t>
  </si>
  <si>
    <t>Meter/Site ID:  MPI   3M 175</t>
  </si>
  <si>
    <t>Unit Serial Number:   11/11/46911</t>
  </si>
  <si>
    <t>Fracsa 2</t>
  </si>
  <si>
    <t xml:space="preserve"> m³/dia</t>
  </si>
  <si>
    <t>horario</t>
  </si>
  <si>
    <t>Maximo</t>
  </si>
  <si>
    <t>m3/día.</t>
  </si>
  <si>
    <t>promedio</t>
  </si>
  <si>
    <t>semanal</t>
  </si>
  <si>
    <t>m3/semana.</t>
  </si>
  <si>
    <t>Temperatura</t>
  </si>
  <si>
    <t>Maxima</t>
  </si>
  <si>
    <t>Horario</t>
  </si>
  <si>
    <t>Flujo</t>
  </si>
  <si>
    <t>diario</t>
  </si>
  <si>
    <t>Psig/día.</t>
  </si>
  <si>
    <t>Horarios</t>
  </si>
  <si>
    <t>Maximos</t>
  </si>
  <si>
    <t>Por Semana</t>
  </si>
  <si>
    <t>m3/hr</t>
  </si>
  <si>
    <t>Combersión</t>
  </si>
  <si>
    <t>Horaria</t>
  </si>
  <si>
    <t xml:space="preserve">Por </t>
  </si>
  <si>
    <t>KH Mex, S. De R.L. De C.V.</t>
  </si>
  <si>
    <t xml:space="preserve">Unit Serial Number:   </t>
  </si>
  <si>
    <t>Meter/Site ID:  KH Mex   2M 175</t>
  </si>
  <si>
    <t>Drive Rate;   m³/rev</t>
  </si>
  <si>
    <t>KH Mex</t>
  </si>
  <si>
    <t>Arranco 11 De Marzo</t>
  </si>
  <si>
    <t>DRenc</t>
  </si>
  <si>
    <t>Hitachi</t>
  </si>
  <si>
    <t>11/30/2013 09:46:06</t>
  </si>
  <si>
    <t>11/30/2013 09:59:16</t>
  </si>
  <si>
    <t>11/30/2013 10:16:08</t>
  </si>
  <si>
    <t>11/30/2013 09:42:36</t>
  </si>
  <si>
    <t>11/30/2013 09:41:18</t>
  </si>
  <si>
    <t>11/30/2013 11:11:22</t>
  </si>
  <si>
    <t>06-01/09:00:00</t>
  </si>
  <si>
    <t xml:space="preserve"> 01/06/2014 </t>
  </si>
  <si>
    <t>06-08/09:00:00</t>
  </si>
  <si>
    <t>06-07/09:00:00</t>
  </si>
  <si>
    <t>06-06/09:00:00</t>
  </si>
  <si>
    <t>06-05/09:00:00</t>
  </si>
  <si>
    <t>06-04/09:00:00</t>
  </si>
  <si>
    <t>06-03/09:00:00</t>
  </si>
  <si>
    <t>06-02/09:00:00</t>
  </si>
  <si>
    <t xml:space="preserve"> 11/06/2014 </t>
  </si>
  <si>
    <t xml:space="preserve"> 10/06/2014 </t>
  </si>
  <si>
    <t xml:space="preserve"> 09/06/2014 </t>
  </si>
  <si>
    <t xml:space="preserve"> 08/06/2014 </t>
  </si>
  <si>
    <t xml:space="preserve"> 07/06/2014 </t>
  </si>
  <si>
    <t xml:space="preserve"> 06/06/2014 </t>
  </si>
  <si>
    <t xml:space="preserve"> 05/06/2014 </t>
  </si>
  <si>
    <t xml:space="preserve"> 04/06/2014 </t>
  </si>
  <si>
    <t xml:space="preserve"> 03/06/2014 </t>
  </si>
  <si>
    <t xml:space="preserve"> 02/06/2014 </t>
  </si>
  <si>
    <t xml:space="preserve"> 29/06/2014 </t>
  </si>
  <si>
    <t xml:space="preserve"> 12/06/2014 </t>
  </si>
  <si>
    <t xml:space="preserve"> 13/06/2014 </t>
  </si>
  <si>
    <t xml:space="preserve"> 14/06/2014 </t>
  </si>
  <si>
    <t xml:space="preserve"> 15/06/2014 </t>
  </si>
  <si>
    <t xml:space="preserve"> 16/06/2014 </t>
  </si>
  <si>
    <t xml:space="preserve"> 17/06/2014 </t>
  </si>
  <si>
    <t xml:space="preserve"> 18/06/2014 </t>
  </si>
  <si>
    <t xml:space="preserve"> 19/06/2014 </t>
  </si>
  <si>
    <t xml:space="preserve"> 20/06/2014 </t>
  </si>
  <si>
    <t xml:space="preserve"> 21/06/2014 </t>
  </si>
  <si>
    <t xml:space="preserve"> 22/06/2014 </t>
  </si>
  <si>
    <t xml:space="preserve"> 23/06/2014 </t>
  </si>
  <si>
    <t xml:space="preserve"> 24/06/2014 </t>
  </si>
  <si>
    <t xml:space="preserve"> 25/06/2014 </t>
  </si>
  <si>
    <t xml:space="preserve"> 26/06/2014 </t>
  </si>
  <si>
    <t xml:space="preserve"> 27/06/2014 </t>
  </si>
  <si>
    <t xml:space="preserve"> 28/06/2014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</si>
</sst>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#,##0.0"/>
  </numFmts>
  <fonts count="7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10"/>
      <color indexed="13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11"/>
      <name val="Arial"/>
      <family val="2"/>
    </font>
    <font>
      <sz val="10"/>
      <name val="Geneva"/>
    </font>
    <font>
      <b/>
      <sz val="9"/>
      <color indexed="12"/>
      <name val="Arial"/>
      <family val="2"/>
    </font>
    <font>
      <b/>
      <sz val="24"/>
      <color indexed="12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3"/>
      <name val="Arial"/>
      <family val="2"/>
    </font>
    <font>
      <sz val="10"/>
      <color indexed="13"/>
      <name val="Arial"/>
      <family val="2"/>
    </font>
    <font>
      <b/>
      <sz val="11"/>
      <color indexed="13"/>
      <name val="Arial"/>
      <family val="2"/>
    </font>
    <font>
      <sz val="10"/>
      <color indexed="12"/>
      <name val="Calibri"/>
      <family val="2"/>
    </font>
    <font>
      <b/>
      <sz val="11"/>
      <color indexed="12"/>
      <name val="Calibri"/>
      <family val="2"/>
    </font>
    <font>
      <b/>
      <sz val="10"/>
      <color indexed="12"/>
      <name val="Calibri"/>
      <family val="2"/>
    </font>
    <font>
      <b/>
      <sz val="10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13"/>
      <name val="Arial"/>
      <family val="2"/>
    </font>
    <font>
      <b/>
      <i/>
      <sz val="18"/>
      <color indexed="9"/>
      <name val="Arial"/>
      <family val="2"/>
    </font>
    <font>
      <b/>
      <i/>
      <sz val="22"/>
      <color indexed="9"/>
      <name val="Arial"/>
      <family val="2"/>
    </font>
    <font>
      <i/>
      <sz val="11"/>
      <color indexed="9"/>
      <name val="Arial"/>
      <family val="2"/>
    </font>
    <font>
      <sz val="13"/>
      <color indexed="13"/>
      <name val="Calibri"/>
      <family val="2"/>
    </font>
    <font>
      <b/>
      <i/>
      <sz val="12"/>
      <color indexed="9"/>
      <name val="Calibri"/>
      <family val="2"/>
    </font>
    <font>
      <i/>
      <sz val="12"/>
      <color indexed="9"/>
      <name val="Calibri"/>
      <family val="2"/>
    </font>
    <font>
      <i/>
      <sz val="13"/>
      <color indexed="9"/>
      <name val="Calibri"/>
      <family val="2"/>
    </font>
    <font>
      <i/>
      <sz val="11"/>
      <color indexed="9"/>
      <name val="Calibri"/>
      <family val="2"/>
    </font>
    <font>
      <b/>
      <sz val="11"/>
      <color indexed="9"/>
      <name val="Calibri"/>
      <family val="2"/>
    </font>
    <font>
      <sz val="10"/>
      <color indexed="23"/>
      <name val="Arial"/>
      <family val="2"/>
    </font>
    <font>
      <sz val="10"/>
      <color indexed="63"/>
      <name val="Arial"/>
      <family val="2"/>
    </font>
    <font>
      <b/>
      <sz val="11"/>
      <color indexed="9"/>
      <name val="Arial"/>
      <family val="2"/>
    </font>
    <font>
      <b/>
      <sz val="24"/>
      <color indexed="9"/>
      <name val="Arial"/>
      <family val="2"/>
    </font>
    <font>
      <b/>
      <sz val="12"/>
      <color indexed="9"/>
      <name val="Arial"/>
      <family val="2"/>
    </font>
    <font>
      <sz val="11"/>
      <color indexed="15"/>
      <name val="Calibri"/>
      <family val="2"/>
    </font>
    <font>
      <sz val="12"/>
      <color indexed="9"/>
      <name val="Calibri"/>
      <family val="2"/>
    </font>
    <font>
      <b/>
      <sz val="11"/>
      <color indexed="12"/>
      <name val="Arial"/>
      <family val="2"/>
    </font>
    <font>
      <b/>
      <sz val="10"/>
      <color indexed="52"/>
      <name val="Arial"/>
      <family val="2"/>
    </font>
    <font>
      <b/>
      <sz val="12"/>
      <color indexed="12"/>
      <name val="Arial"/>
      <family val="2"/>
    </font>
    <font>
      <sz val="14"/>
      <color indexed="13"/>
      <name val="Calibri"/>
      <family val="2"/>
    </font>
    <font>
      <sz val="14"/>
      <color indexed="9"/>
      <name val="Calibri"/>
      <family val="2"/>
    </font>
    <font>
      <sz val="11"/>
      <color indexed="13"/>
      <name val="Calibri"/>
      <family val="2"/>
    </font>
    <font>
      <sz val="10"/>
      <color indexed="12"/>
      <name val="Arial"/>
      <family val="2"/>
    </font>
    <font>
      <sz val="8"/>
      <color indexed="8"/>
      <name val="Tahom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48"/>
      </bottom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9" fillId="25" borderId="0" applyNumberFormat="0" applyBorder="0" applyAlignment="0" applyProtection="0"/>
    <xf numFmtId="0" fontId="60" fillId="26" borderId="49" applyNumberFormat="0" applyAlignment="0" applyProtection="0"/>
    <xf numFmtId="0" fontId="61" fillId="27" borderId="50" applyNumberFormat="0" applyAlignment="0" applyProtection="0"/>
    <xf numFmtId="0" fontId="62" fillId="0" borderId="51" applyNumberFormat="0" applyFill="0" applyAlignment="0" applyProtection="0"/>
    <xf numFmtId="0" fontId="63" fillId="0" borderId="0" applyNumberFormat="0" applyFill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58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64" fillId="34" borderId="49" applyNumberFormat="0" applyAlignment="0" applyProtection="0"/>
    <xf numFmtId="0" fontId="65" fillId="35" borderId="0" applyNumberFormat="0" applyBorder="0" applyAlignment="0" applyProtection="0"/>
    <xf numFmtId="43" fontId="1" fillId="0" borderId="0" applyFont="0" applyFill="0" applyBorder="0" applyAlignment="0" applyProtection="0"/>
    <xf numFmtId="0" fontId="66" fillId="36" borderId="0" applyNumberFormat="0" applyBorder="0" applyAlignment="0" applyProtection="0"/>
    <xf numFmtId="0" fontId="57" fillId="0" borderId="0"/>
    <xf numFmtId="0" fontId="13" fillId="0" borderId="0"/>
    <xf numFmtId="0" fontId="13" fillId="0" borderId="0"/>
    <xf numFmtId="0" fontId="57" fillId="37" borderId="52" applyNumberFormat="0" applyFont="0" applyAlignment="0" applyProtection="0"/>
    <xf numFmtId="9" fontId="1" fillId="0" borderId="0" applyFont="0" applyFill="0" applyBorder="0" applyAlignment="0" applyProtection="0"/>
    <xf numFmtId="0" fontId="67" fillId="26" borderId="53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54" applyNumberFormat="0" applyFill="0" applyAlignment="0" applyProtection="0"/>
    <xf numFmtId="0" fontId="72" fillId="0" borderId="55" applyNumberFormat="0" applyFill="0" applyAlignment="0" applyProtection="0"/>
    <xf numFmtId="0" fontId="63" fillId="0" borderId="56" applyNumberFormat="0" applyFill="0" applyAlignment="0" applyProtection="0"/>
    <xf numFmtId="0" fontId="73" fillId="0" borderId="57" applyNumberFormat="0" applyFill="0" applyAlignment="0" applyProtection="0"/>
  </cellStyleXfs>
  <cellXfs count="248">
    <xf numFmtId="0" fontId="0" fillId="0" borderId="0" xfId="0"/>
    <xf numFmtId="0" fontId="3" fillId="0" borderId="1" xfId="0" applyFont="1" applyBorder="1" applyAlignment="1">
      <alignment horizontal="center"/>
    </xf>
    <xf numFmtId="164" fontId="5" fillId="2" borderId="1" xfId="0" applyNumberFormat="1" applyFont="1" applyFill="1" applyBorder="1"/>
    <xf numFmtId="0" fontId="4" fillId="2" borderId="2" xfId="0" applyFont="1" applyFill="1" applyBorder="1"/>
    <xf numFmtId="164" fontId="5" fillId="2" borderId="3" xfId="0" applyNumberFormat="1" applyFont="1" applyFill="1" applyBorder="1"/>
    <xf numFmtId="164" fontId="5" fillId="2" borderId="4" xfId="0" applyNumberFormat="1" applyFont="1" applyFill="1" applyBorder="1"/>
    <xf numFmtId="0" fontId="4" fillId="2" borderId="5" xfId="0" applyFont="1" applyFill="1" applyBorder="1"/>
    <xf numFmtId="164" fontId="5" fillId="2" borderId="6" xfId="0" applyNumberFormat="1" applyFont="1" applyFill="1" applyBorder="1"/>
    <xf numFmtId="0" fontId="4" fillId="2" borderId="7" xfId="0" applyFon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/>
    <xf numFmtId="0" fontId="3" fillId="0" borderId="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/>
    <xf numFmtId="3" fontId="0" fillId="0" borderId="0" xfId="0" applyNumberFormat="1"/>
    <xf numFmtId="0" fontId="3" fillId="0" borderId="0" xfId="0" applyFont="1" applyAlignment="1">
      <alignment horizontal="center"/>
    </xf>
    <xf numFmtId="20" fontId="0" fillId="0" borderId="0" xfId="0" applyNumberFormat="1"/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Border="1"/>
    <xf numFmtId="166" fontId="5" fillId="2" borderId="3" xfId="0" applyNumberFormat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166" fontId="5" fillId="2" borderId="8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center"/>
    </xf>
    <xf numFmtId="164" fontId="3" fillId="0" borderId="11" xfId="0" applyNumberFormat="1" applyFont="1" applyBorder="1" applyAlignment="1"/>
    <xf numFmtId="164" fontId="11" fillId="0" borderId="11" xfId="0" applyNumberFormat="1" applyFont="1" applyBorder="1" applyAlignment="1"/>
    <xf numFmtId="10" fontId="3" fillId="0" borderId="11" xfId="38" applyNumberFormat="1" applyFont="1" applyBorder="1" applyAlignment="1"/>
    <xf numFmtId="0" fontId="0" fillId="0" borderId="0" xfId="0" applyAlignment="1"/>
    <xf numFmtId="165" fontId="12" fillId="0" borderId="0" xfId="0" applyNumberFormat="1" applyFont="1" applyAlignment="1"/>
    <xf numFmtId="165" fontId="3" fillId="0" borderId="0" xfId="0" applyNumberFormat="1" applyFont="1" applyAlignment="1"/>
    <xf numFmtId="0" fontId="3" fillId="0" borderId="0" xfId="0" applyFont="1" applyAlignment="1"/>
    <xf numFmtId="4" fontId="3" fillId="0" borderId="0" xfId="0" applyNumberFormat="1" applyFont="1" applyAlignment="1">
      <alignment horizontal="right"/>
    </xf>
    <xf numFmtId="10" fontId="3" fillId="0" borderId="12" xfId="0" applyNumberFormat="1" applyFont="1" applyBorder="1" applyAlignment="1">
      <alignment horizontal="center"/>
    </xf>
    <xf numFmtId="0" fontId="19" fillId="0" borderId="0" xfId="0" applyFont="1"/>
    <xf numFmtId="164" fontId="3" fillId="0" borderId="11" xfId="0" applyNumberFormat="1" applyFont="1" applyBorder="1" applyAlignment="1">
      <alignment horizontal="right"/>
    </xf>
    <xf numFmtId="0" fontId="3" fillId="0" borderId="11" xfId="0" applyFont="1" applyBorder="1"/>
    <xf numFmtId="0" fontId="0" fillId="0" borderId="0" xfId="0" applyFill="1"/>
    <xf numFmtId="0" fontId="0" fillId="2" borderId="0" xfId="0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10" fontId="0" fillId="0" borderId="0" xfId="0" applyNumberFormat="1" applyAlignment="1"/>
    <xf numFmtId="0" fontId="3" fillId="0" borderId="11" xfId="0" applyFont="1" applyBorder="1" applyAlignment="1">
      <alignment horizontal="center"/>
    </xf>
    <xf numFmtId="3" fontId="19" fillId="2" borderId="1" xfId="0" applyNumberFormat="1" applyFont="1" applyFill="1" applyBorder="1" applyAlignment="1">
      <alignment horizontal="center"/>
    </xf>
    <xf numFmtId="10" fontId="0" fillId="2" borderId="13" xfId="38" applyNumberFormat="1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0" fontId="0" fillId="2" borderId="1" xfId="0" applyNumberFormat="1" applyFill="1" applyBorder="1" applyAlignment="1">
      <alignment horizontal="center"/>
    </xf>
    <xf numFmtId="3" fontId="19" fillId="3" borderId="1" xfId="0" applyNumberFormat="1" applyFont="1" applyFill="1" applyBorder="1" applyAlignment="1">
      <alignment horizontal="center"/>
    </xf>
    <xf numFmtId="10" fontId="0" fillId="3" borderId="13" xfId="38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0" fontId="1" fillId="3" borderId="13" xfId="38" applyNumberFormat="1" applyFont="1" applyFill="1" applyBorder="1" applyAlignment="1">
      <alignment horizontal="center"/>
    </xf>
    <xf numFmtId="3" fontId="24" fillId="0" borderId="0" xfId="0" applyNumberFormat="1" applyFont="1" applyAlignment="1">
      <alignment horizontal="center" wrapText="1"/>
    </xf>
    <xf numFmtId="3" fontId="25" fillId="0" borderId="0" xfId="0" applyNumberFormat="1" applyFont="1"/>
    <xf numFmtId="3" fontId="26" fillId="0" borderId="0" xfId="0" applyNumberFormat="1" applyFont="1"/>
    <xf numFmtId="4" fontId="0" fillId="0" borderId="0" xfId="0" applyNumberFormat="1"/>
    <xf numFmtId="4" fontId="24" fillId="0" borderId="0" xfId="0" applyNumberFormat="1" applyFont="1" applyAlignment="1">
      <alignment horizontal="center" wrapText="1"/>
    </xf>
    <xf numFmtId="4" fontId="23" fillId="0" borderId="0" xfId="0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3" fontId="23" fillId="0" borderId="14" xfId="0" applyNumberFormat="1" applyFont="1" applyBorder="1" applyAlignment="1">
      <alignment horizontal="center" wrapText="1"/>
    </xf>
    <xf numFmtId="3" fontId="23" fillId="0" borderId="15" xfId="0" applyNumberFormat="1" applyFont="1" applyBorder="1" applyAlignment="1">
      <alignment horizontal="center" wrapText="1"/>
    </xf>
    <xf numFmtId="0" fontId="23" fillId="0" borderId="14" xfId="0" applyFont="1" applyBorder="1"/>
    <xf numFmtId="0" fontId="23" fillId="0" borderId="14" xfId="0" applyFont="1" applyBorder="1" applyAlignment="1">
      <alignment horizontal="center"/>
    </xf>
    <xf numFmtId="3" fontId="26" fillId="0" borderId="14" xfId="0" applyNumberFormat="1" applyFont="1" applyBorder="1" applyAlignment="1">
      <alignment horizontal="center" wrapText="1"/>
    </xf>
    <xf numFmtId="0" fontId="3" fillId="0" borderId="16" xfId="0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" fontId="3" fillId="2" borderId="17" xfId="0" applyNumberFormat="1" applyFont="1" applyFill="1" applyBorder="1" applyAlignment="1">
      <alignment horizontal="center"/>
    </xf>
    <xf numFmtId="4" fontId="19" fillId="2" borderId="18" xfId="0" applyNumberFormat="1" applyFont="1" applyFill="1" applyBorder="1" applyAlignment="1">
      <alignment horizontal="center"/>
    </xf>
    <xf numFmtId="16" fontId="3" fillId="2" borderId="19" xfId="0" applyNumberFormat="1" applyFont="1" applyFill="1" applyBorder="1" applyAlignment="1">
      <alignment horizontal="center"/>
    </xf>
    <xf numFmtId="0" fontId="0" fillId="3" borderId="0" xfId="0" applyFill="1"/>
    <xf numFmtId="4" fontId="0" fillId="2" borderId="1" xfId="0" applyNumberFormat="1" applyFill="1" applyBorder="1"/>
    <xf numFmtId="4" fontId="0" fillId="3" borderId="1" xfId="0" applyNumberFormat="1" applyFill="1" applyBorder="1"/>
    <xf numFmtId="16" fontId="3" fillId="2" borderId="0" xfId="0" applyNumberFormat="1" applyFont="1" applyFill="1" applyBorder="1" applyAlignment="1">
      <alignment horizontal="center"/>
    </xf>
    <xf numFmtId="16" fontId="19" fillId="3" borderId="17" xfId="0" applyNumberFormat="1" applyFont="1" applyFill="1" applyBorder="1" applyAlignment="1">
      <alignment horizontal="center"/>
    </xf>
    <xf numFmtId="16" fontId="0" fillId="3" borderId="17" xfId="0" applyNumberFormat="1" applyFill="1" applyBorder="1" applyAlignment="1">
      <alignment horizontal="center"/>
    </xf>
    <xf numFmtId="16" fontId="3" fillId="2" borderId="20" xfId="0" applyNumberFormat="1" applyFont="1" applyFill="1" applyBorder="1" applyAlignment="1">
      <alignment horizontal="center"/>
    </xf>
    <xf numFmtId="16" fontId="3" fillId="2" borderId="21" xfId="0" applyNumberFormat="1" applyFont="1" applyFill="1" applyBorder="1" applyAlignment="1">
      <alignment horizontal="center"/>
    </xf>
    <xf numFmtId="16" fontId="0" fillId="3" borderId="20" xfId="0" applyNumberFormat="1" applyFill="1" applyBorder="1" applyAlignment="1">
      <alignment horizontal="center"/>
    </xf>
    <xf numFmtId="16" fontId="19" fillId="3" borderId="20" xfId="0" applyNumberFormat="1" applyFont="1" applyFill="1" applyBorder="1" applyAlignment="1">
      <alignment horizontal="center"/>
    </xf>
    <xf numFmtId="166" fontId="0" fillId="2" borderId="1" xfId="0" applyNumberFormat="1" applyFill="1" applyBorder="1"/>
    <xf numFmtId="0" fontId="0" fillId="4" borderId="0" xfId="0" applyFill="1"/>
    <xf numFmtId="3" fontId="3" fillId="2" borderId="18" xfId="32" applyNumberFormat="1" applyFont="1" applyFill="1" applyBorder="1" applyAlignment="1">
      <alignment horizontal="right"/>
    </xf>
    <xf numFmtId="3" fontId="3" fillId="3" borderId="18" xfId="32" applyNumberFormat="1" applyFont="1" applyFill="1" applyBorder="1" applyAlignment="1">
      <alignment horizontal="right"/>
    </xf>
    <xf numFmtId="0" fontId="28" fillId="5" borderId="0" xfId="0" applyFont="1" applyFill="1" applyBorder="1"/>
    <xf numFmtId="0" fontId="28" fillId="5" borderId="0" xfId="0" applyFont="1" applyFill="1"/>
    <xf numFmtId="0" fontId="28" fillId="5" borderId="0" xfId="0" applyFont="1" applyFill="1" applyBorder="1" applyAlignment="1">
      <alignment horizontal="left"/>
    </xf>
    <xf numFmtId="0" fontId="28" fillId="5" borderId="22" xfId="0" applyFont="1" applyFill="1" applyBorder="1"/>
    <xf numFmtId="0" fontId="28" fillId="5" borderId="23" xfId="0" applyFont="1" applyFill="1" applyBorder="1"/>
    <xf numFmtId="0" fontId="16" fillId="5" borderId="0" xfId="0" applyFont="1" applyFill="1" applyBorder="1"/>
    <xf numFmtId="0" fontId="28" fillId="5" borderId="24" xfId="0" applyFont="1" applyFill="1" applyBorder="1"/>
    <xf numFmtId="0" fontId="28" fillId="5" borderId="25" xfId="0" applyFont="1" applyFill="1" applyBorder="1"/>
    <xf numFmtId="0" fontId="16" fillId="5" borderId="0" xfId="0" applyFont="1" applyFill="1" applyBorder="1" applyAlignment="1">
      <alignment horizontal="center"/>
    </xf>
    <xf numFmtId="3" fontId="16" fillId="5" borderId="0" xfId="0" applyNumberFormat="1" applyFont="1" applyFill="1" applyBorder="1" applyAlignment="1">
      <alignment horizontal="center"/>
    </xf>
    <xf numFmtId="0" fontId="28" fillId="5" borderId="0" xfId="0" applyFont="1" applyFill="1" applyBorder="1" applyAlignment="1">
      <alignment horizontal="center"/>
    </xf>
    <xf numFmtId="0" fontId="28" fillId="5" borderId="0" xfId="0" applyFont="1" applyFill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0" fillId="5" borderId="0" xfId="0" applyFill="1" applyBorder="1"/>
    <xf numFmtId="0" fontId="29" fillId="5" borderId="0" xfId="0" applyFont="1" applyFill="1" applyBorder="1" applyAlignment="1">
      <alignment horizontal="center"/>
    </xf>
    <xf numFmtId="0" fontId="30" fillId="5" borderId="0" xfId="0" applyFont="1" applyFill="1" applyBorder="1" applyAlignment="1">
      <alignment horizontal="center"/>
    </xf>
    <xf numFmtId="0" fontId="29" fillId="5" borderId="0" xfId="0" applyFont="1" applyFill="1" applyBorder="1"/>
    <xf numFmtId="0" fontId="31" fillId="5" borderId="0" xfId="0" applyFont="1" applyFill="1" applyAlignment="1">
      <alignment horizontal="left"/>
    </xf>
    <xf numFmtId="0" fontId="0" fillId="5" borderId="0" xfId="0" applyFill="1"/>
    <xf numFmtId="0" fontId="28" fillId="5" borderId="0" xfId="0" applyFont="1" applyFill="1" applyBorder="1" applyAlignment="1">
      <alignment horizontal="right"/>
    </xf>
    <xf numFmtId="3" fontId="7" fillId="6" borderId="0" xfId="0" applyNumberFormat="1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29" fillId="5" borderId="0" xfId="0" applyFont="1" applyFill="1" applyAlignment="1">
      <alignment horizontal="center"/>
    </xf>
    <xf numFmtId="4" fontId="29" fillId="5" borderId="0" xfId="0" applyNumberFormat="1" applyFont="1" applyFill="1" applyAlignment="1">
      <alignment horizontal="center"/>
    </xf>
    <xf numFmtId="0" fontId="29" fillId="5" borderId="0" xfId="0" applyFont="1" applyFill="1"/>
    <xf numFmtId="4" fontId="29" fillId="5" borderId="26" xfId="0" applyNumberFormat="1" applyFont="1" applyFill="1" applyBorder="1" applyAlignment="1">
      <alignment horizontal="center"/>
    </xf>
    <xf numFmtId="0" fontId="32" fillId="5" borderId="0" xfId="0" applyFont="1" applyFill="1" applyBorder="1" applyAlignment="1">
      <alignment vertical="center" wrapText="1"/>
    </xf>
    <xf numFmtId="0" fontId="17" fillId="5" borderId="0" xfId="0" applyFont="1" applyFill="1" applyBorder="1" applyAlignment="1">
      <alignment horizontal="right"/>
    </xf>
    <xf numFmtId="0" fontId="33" fillId="5" borderId="0" xfId="0" applyFont="1" applyFill="1" applyAlignment="1">
      <alignment vertical="center" wrapText="1"/>
    </xf>
    <xf numFmtId="0" fontId="14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right"/>
    </xf>
    <xf numFmtId="0" fontId="34" fillId="5" borderId="0" xfId="0" applyFont="1" applyFill="1" applyAlignment="1">
      <alignment horizontal="right"/>
    </xf>
    <xf numFmtId="0" fontId="34" fillId="5" borderId="0" xfId="0" applyFont="1" applyFill="1" applyAlignment="1">
      <alignment horizontal="left"/>
    </xf>
    <xf numFmtId="0" fontId="35" fillId="5" borderId="0" xfId="0" applyFont="1" applyFill="1" applyBorder="1"/>
    <xf numFmtId="0" fontId="20" fillId="5" borderId="26" xfId="0" applyFont="1" applyFill="1" applyBorder="1" applyAlignment="1">
      <alignment horizontal="center"/>
    </xf>
    <xf numFmtId="0" fontId="36" fillId="5" borderId="0" xfId="0" applyFont="1" applyFill="1" applyAlignment="1">
      <alignment horizontal="left"/>
    </xf>
    <xf numFmtId="0" fontId="37" fillId="5" borderId="0" xfId="0" applyFont="1" applyFill="1" applyAlignment="1">
      <alignment horizontal="right"/>
    </xf>
    <xf numFmtId="0" fontId="37" fillId="5" borderId="0" xfId="0" applyFont="1" applyFill="1" applyAlignment="1">
      <alignment horizontal="left"/>
    </xf>
    <xf numFmtId="0" fontId="39" fillId="5" borderId="0" xfId="0" applyFont="1" applyFill="1" applyAlignment="1">
      <alignment horizontal="right"/>
    </xf>
    <xf numFmtId="0" fontId="27" fillId="5" borderId="0" xfId="0" applyFont="1" applyFill="1"/>
    <xf numFmtId="0" fontId="39" fillId="5" borderId="0" xfId="0" applyFont="1" applyFill="1" applyAlignment="1">
      <alignment horizontal="left"/>
    </xf>
    <xf numFmtId="0" fontId="27" fillId="5" borderId="0" xfId="0" applyFont="1" applyFill="1" applyBorder="1"/>
    <xf numFmtId="0" fontId="42" fillId="2" borderId="27" xfId="0" applyFont="1" applyFill="1" applyBorder="1" applyAlignment="1">
      <alignment horizontal="center"/>
    </xf>
    <xf numFmtId="0" fontId="42" fillId="2" borderId="28" xfId="0" applyFont="1" applyFill="1" applyBorder="1" applyAlignment="1">
      <alignment horizontal="center"/>
    </xf>
    <xf numFmtId="0" fontId="42" fillId="2" borderId="29" xfId="0" applyFont="1" applyFill="1" applyBorder="1" applyAlignment="1">
      <alignment horizontal="center"/>
    </xf>
    <xf numFmtId="0" fontId="41" fillId="4" borderId="30" xfId="0" applyFont="1" applyFill="1" applyBorder="1" applyAlignment="1">
      <alignment horizontal="center"/>
    </xf>
    <xf numFmtId="0" fontId="41" fillId="4" borderId="31" xfId="0" applyFont="1" applyFill="1" applyBorder="1" applyAlignment="1">
      <alignment horizontal="center"/>
    </xf>
    <xf numFmtId="0" fontId="41" fillId="4" borderId="32" xfId="0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3" fontId="7" fillId="6" borderId="0" xfId="0" applyNumberFormat="1" applyFont="1" applyFill="1" applyAlignment="1">
      <alignment horizontal="center"/>
    </xf>
    <xf numFmtId="0" fontId="30" fillId="5" borderId="0" xfId="0" applyFont="1" applyFill="1" applyAlignment="1">
      <alignment horizontal="center"/>
    </xf>
    <xf numFmtId="0" fontId="29" fillId="5" borderId="31" xfId="0" applyFont="1" applyFill="1" applyBorder="1" applyAlignment="1">
      <alignment horizontal="center"/>
    </xf>
    <xf numFmtId="0" fontId="29" fillId="5" borderId="24" xfId="0" applyFont="1" applyFill="1" applyBorder="1"/>
    <xf numFmtId="0" fontId="43" fillId="5" borderId="0" xfId="0" applyFont="1" applyFill="1" applyBorder="1" applyAlignment="1">
      <alignment horizontal="center"/>
    </xf>
    <xf numFmtId="0" fontId="29" fillId="5" borderId="31" xfId="0" applyFont="1" applyFill="1" applyBorder="1"/>
    <xf numFmtId="4" fontId="30" fillId="5" borderId="0" xfId="0" applyNumberFormat="1" applyFont="1" applyFill="1" applyAlignment="1">
      <alignment horizontal="right"/>
    </xf>
    <xf numFmtId="0" fontId="44" fillId="5" borderId="0" xfId="0" applyFont="1" applyFill="1" applyAlignment="1">
      <alignment vertical="center" wrapText="1"/>
    </xf>
    <xf numFmtId="0" fontId="29" fillId="5" borderId="30" xfId="0" applyFont="1" applyFill="1" applyBorder="1" applyAlignment="1">
      <alignment horizontal="center"/>
    </xf>
    <xf numFmtId="0" fontId="29" fillId="5" borderId="23" xfId="0" applyFont="1" applyFill="1" applyBorder="1"/>
    <xf numFmtId="4" fontId="28" fillId="5" borderId="0" xfId="0" applyNumberFormat="1" applyFont="1" applyFill="1" applyAlignment="1">
      <alignment horizontal="center"/>
    </xf>
    <xf numFmtId="4" fontId="28" fillId="5" borderId="0" xfId="0" applyNumberFormat="1" applyFont="1" applyFill="1" applyAlignment="1">
      <alignment horizontal="right"/>
    </xf>
    <xf numFmtId="0" fontId="27" fillId="5" borderId="0" xfId="0" applyFont="1" applyFill="1" applyAlignment="1">
      <alignment horizontal="center" vertical="center" wrapText="1"/>
    </xf>
    <xf numFmtId="0" fontId="40" fillId="5" borderId="0" xfId="0" applyFont="1" applyFill="1" applyAlignment="1"/>
    <xf numFmtId="0" fontId="40" fillId="5" borderId="0" xfId="0" applyFont="1" applyFill="1" applyAlignment="1">
      <alignment horizontal="right"/>
    </xf>
    <xf numFmtId="17" fontId="27" fillId="5" borderId="0" xfId="0" applyNumberFormat="1" applyFont="1" applyFill="1" applyAlignment="1">
      <alignment horizontal="center" vertical="center" wrapText="1"/>
    </xf>
    <xf numFmtId="0" fontId="27" fillId="5" borderId="0" xfId="36" applyFont="1" applyFill="1" applyBorder="1" applyAlignment="1">
      <alignment horizontal="center" vertical="center" wrapText="1"/>
    </xf>
    <xf numFmtId="0" fontId="27" fillId="5" borderId="0" xfId="36" applyFont="1" applyFill="1" applyAlignment="1">
      <alignment horizontal="center" vertical="center" wrapText="1"/>
    </xf>
    <xf numFmtId="3" fontId="27" fillId="5" borderId="26" xfId="0" applyNumberFormat="1" applyFont="1" applyFill="1" applyBorder="1" applyAlignment="1">
      <alignment horizontal="center" vertical="center" wrapText="1"/>
    </xf>
    <xf numFmtId="4" fontId="27" fillId="5" borderId="26" xfId="36" applyNumberFormat="1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/>
    </xf>
    <xf numFmtId="0" fontId="46" fillId="5" borderId="0" xfId="0" applyFont="1" applyFill="1" applyBorder="1" applyAlignment="1">
      <alignment horizontal="center"/>
    </xf>
    <xf numFmtId="4" fontId="45" fillId="5" borderId="0" xfId="0" applyNumberFormat="1" applyFont="1" applyFill="1" applyAlignment="1">
      <alignment horizontal="right"/>
    </xf>
    <xf numFmtId="0" fontId="27" fillId="5" borderId="23" xfId="0" applyFont="1" applyFill="1" applyBorder="1" applyAlignment="1">
      <alignment horizontal="right"/>
    </xf>
    <xf numFmtId="0" fontId="47" fillId="5" borderId="23" xfId="0" applyFont="1" applyFill="1" applyBorder="1" applyAlignment="1">
      <alignment horizontal="right"/>
    </xf>
    <xf numFmtId="0" fontId="40" fillId="5" borderId="25" xfId="0" applyFont="1" applyFill="1" applyBorder="1" applyAlignment="1">
      <alignment horizontal="left"/>
    </xf>
    <xf numFmtId="3" fontId="48" fillId="6" borderId="25" xfId="0" applyNumberFormat="1" applyFont="1" applyFill="1" applyBorder="1" applyAlignment="1">
      <alignment horizontal="center"/>
    </xf>
    <xf numFmtId="3" fontId="8" fillId="6" borderId="23" xfId="0" applyNumberFormat="1" applyFont="1" applyFill="1" applyBorder="1" applyAlignment="1">
      <alignment horizontal="center" vertical="center" wrapText="1"/>
    </xf>
    <xf numFmtId="3" fontId="6" fillId="6" borderId="23" xfId="0" applyNumberFormat="1" applyFont="1" applyFill="1" applyBorder="1" applyAlignment="1">
      <alignment horizontal="center" vertical="center" wrapText="1"/>
    </xf>
    <xf numFmtId="3" fontId="8" fillId="6" borderId="23" xfId="0" applyNumberFormat="1" applyFont="1" applyFill="1" applyBorder="1" applyAlignment="1">
      <alignment horizontal="center" wrapText="1"/>
    </xf>
    <xf numFmtId="0" fontId="27" fillId="5" borderId="25" xfId="0" applyFont="1" applyFill="1" applyBorder="1" applyAlignment="1">
      <alignment horizontal="left"/>
    </xf>
    <xf numFmtId="0" fontId="7" fillId="4" borderId="33" xfId="0" applyFont="1" applyFill="1" applyBorder="1" applyAlignment="1">
      <alignment horizontal="center"/>
    </xf>
    <xf numFmtId="0" fontId="49" fillId="4" borderId="33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 vertical="center" wrapText="1"/>
    </xf>
    <xf numFmtId="3" fontId="50" fillId="6" borderId="25" xfId="0" applyNumberFormat="1" applyFont="1" applyFill="1" applyBorder="1" applyAlignment="1">
      <alignment horizontal="center"/>
    </xf>
    <xf numFmtId="0" fontId="39" fillId="5" borderId="0" xfId="0" applyFont="1" applyFill="1" applyAlignment="1">
      <alignment horizontal="left" vertical="center" wrapText="1" shrinkToFit="1"/>
    </xf>
    <xf numFmtId="0" fontId="3" fillId="5" borderId="34" xfId="0" applyFont="1" applyFill="1" applyBorder="1" applyAlignment="1">
      <alignment horizontal="left"/>
    </xf>
    <xf numFmtId="0" fontId="0" fillId="5" borderId="34" xfId="0" applyFill="1" applyBorder="1"/>
    <xf numFmtId="0" fontId="7" fillId="5" borderId="34" xfId="0" applyFont="1" applyFill="1" applyBorder="1" applyAlignment="1">
      <alignment horizontal="center"/>
    </xf>
    <xf numFmtId="0" fontId="29" fillId="5" borderId="34" xfId="0" applyFont="1" applyFill="1" applyBorder="1"/>
    <xf numFmtId="3" fontId="0" fillId="5" borderId="0" xfId="0" applyNumberFormat="1" applyFill="1"/>
    <xf numFmtId="4" fontId="19" fillId="2" borderId="18" xfId="32" applyNumberFormat="1" applyFont="1" applyFill="1" applyBorder="1" applyAlignment="1">
      <alignment horizontal="center"/>
    </xf>
    <xf numFmtId="4" fontId="19" fillId="3" borderId="18" xfId="32" applyNumberFormat="1" applyFont="1" applyFill="1" applyBorder="1" applyAlignment="1">
      <alignment horizontal="center"/>
    </xf>
    <xf numFmtId="4" fontId="18" fillId="2" borderId="18" xfId="32" applyNumberFormat="1" applyFont="1" applyFill="1" applyBorder="1" applyAlignment="1">
      <alignment horizontal="center"/>
    </xf>
    <xf numFmtId="4" fontId="18" fillId="3" borderId="18" xfId="32" applyNumberFormat="1" applyFont="1" applyFill="1" applyBorder="1" applyAlignment="1">
      <alignment horizontal="center"/>
    </xf>
    <xf numFmtId="0" fontId="38" fillId="5" borderId="26" xfId="0" applyFont="1" applyFill="1" applyBorder="1" applyAlignment="1">
      <alignment horizontal="center" vertical="center" wrapText="1" shrinkToFit="1"/>
    </xf>
    <xf numFmtId="0" fontId="51" fillId="5" borderId="0" xfId="35" applyFont="1" applyFill="1" applyBorder="1" applyAlignment="1">
      <alignment horizontal="left"/>
    </xf>
    <xf numFmtId="0" fontId="51" fillId="5" borderId="0" xfId="0" applyFont="1" applyFill="1" applyAlignment="1">
      <alignment horizontal="left"/>
    </xf>
    <xf numFmtId="0" fontId="52" fillId="5" borderId="0" xfId="0" applyFont="1" applyFill="1" applyBorder="1" applyAlignment="1"/>
    <xf numFmtId="0" fontId="51" fillId="5" borderId="0" xfId="0" applyFont="1" applyFill="1" applyBorder="1" applyAlignment="1"/>
    <xf numFmtId="0" fontId="28" fillId="5" borderId="0" xfId="0" applyFont="1" applyFill="1" applyBorder="1" applyAlignment="1"/>
    <xf numFmtId="0" fontId="53" fillId="5" borderId="0" xfId="35" applyFont="1" applyFill="1" applyBorder="1" applyAlignment="1"/>
    <xf numFmtId="0" fontId="51" fillId="5" borderId="0" xfId="35" applyFont="1" applyFill="1" applyBorder="1" applyAlignment="1"/>
    <xf numFmtId="0" fontId="21" fillId="5" borderId="0" xfId="0" applyFont="1" applyFill="1"/>
    <xf numFmtId="0" fontId="7" fillId="4" borderId="0" xfId="0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20" fillId="4" borderId="1" xfId="0" applyNumberFormat="1" applyFont="1" applyFill="1" applyBorder="1"/>
    <xf numFmtId="3" fontId="19" fillId="2" borderId="18" xfId="0" applyNumberFormat="1" applyFont="1" applyFill="1" applyBorder="1" applyAlignment="1">
      <alignment horizontal="right"/>
    </xf>
    <xf numFmtId="3" fontId="19" fillId="3" borderId="18" xfId="0" applyNumberFormat="1" applyFont="1" applyFill="1" applyBorder="1" applyAlignment="1">
      <alignment horizontal="right"/>
    </xf>
    <xf numFmtId="4" fontId="19" fillId="3" borderId="35" xfId="0" applyNumberFormat="1" applyFont="1" applyFill="1" applyBorder="1" applyAlignment="1">
      <alignment horizontal="center"/>
    </xf>
    <xf numFmtId="4" fontId="0" fillId="3" borderId="18" xfId="32" applyNumberFormat="1" applyFont="1" applyFill="1" applyBorder="1" applyAlignment="1">
      <alignment horizontal="center"/>
    </xf>
    <xf numFmtId="4" fontId="19" fillId="3" borderId="18" xfId="0" applyNumberFormat="1" applyFont="1" applyFill="1" applyBorder="1" applyAlignment="1">
      <alignment horizontal="center"/>
    </xf>
    <xf numFmtId="4" fontId="19" fillId="3" borderId="16" xfId="0" applyNumberFormat="1" applyFont="1" applyFill="1" applyBorder="1" applyAlignment="1">
      <alignment horizontal="center"/>
    </xf>
    <xf numFmtId="4" fontId="19" fillId="2" borderId="16" xfId="0" applyNumberFormat="1" applyFont="1" applyFill="1" applyBorder="1" applyAlignment="1">
      <alignment horizontal="center"/>
    </xf>
    <xf numFmtId="4" fontId="0" fillId="2" borderId="18" xfId="32" applyNumberFormat="1" applyFont="1" applyFill="1" applyBorder="1" applyAlignment="1">
      <alignment horizontal="center"/>
    </xf>
    <xf numFmtId="4" fontId="19" fillId="2" borderId="35" xfId="0" applyNumberFormat="1" applyFont="1" applyFill="1" applyBorder="1" applyAlignment="1">
      <alignment horizontal="center"/>
    </xf>
    <xf numFmtId="4" fontId="19" fillId="2" borderId="36" xfId="0" applyNumberFormat="1" applyFont="1" applyFill="1" applyBorder="1" applyAlignment="1">
      <alignment horizontal="center"/>
    </xf>
    <xf numFmtId="3" fontId="0" fillId="2" borderId="18" xfId="32" applyNumberFormat="1" applyFont="1" applyFill="1" applyBorder="1" applyAlignment="1">
      <alignment horizontal="right"/>
    </xf>
    <xf numFmtId="3" fontId="19" fillId="2" borderId="18" xfId="32" applyNumberFormat="1" applyFont="1" applyFill="1" applyBorder="1" applyAlignment="1">
      <alignment horizontal="right"/>
    </xf>
    <xf numFmtId="3" fontId="0" fillId="3" borderId="18" xfId="32" applyNumberFormat="1" applyFont="1" applyFill="1" applyBorder="1" applyAlignment="1">
      <alignment horizontal="right"/>
    </xf>
    <xf numFmtId="3" fontId="19" fillId="3" borderId="18" xfId="32" applyNumberFormat="1" applyFont="1" applyFill="1" applyBorder="1" applyAlignment="1">
      <alignment horizontal="right"/>
    </xf>
    <xf numFmtId="0" fontId="0" fillId="0" borderId="37" xfId="0" applyBorder="1"/>
    <xf numFmtId="4" fontId="0" fillId="0" borderId="37" xfId="0" applyNumberFormat="1" applyBorder="1"/>
    <xf numFmtId="3" fontId="23" fillId="4" borderId="1" xfId="0" applyNumberFormat="1" applyFont="1" applyFill="1" applyBorder="1"/>
    <xf numFmtId="0" fontId="7" fillId="4" borderId="38" xfId="0" applyFont="1" applyFill="1" applyBorder="1" applyAlignment="1">
      <alignment horizontal="center"/>
    </xf>
    <xf numFmtId="4" fontId="29" fillId="5" borderId="0" xfId="0" applyNumberFormat="1" applyFont="1" applyFill="1" applyBorder="1" applyAlignment="1">
      <alignment horizontal="center"/>
    </xf>
    <xf numFmtId="3" fontId="6" fillId="5" borderId="0" xfId="0" applyNumberFormat="1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/>
    </xf>
    <xf numFmtId="4" fontId="0" fillId="0" borderId="37" xfId="0" applyNumberFormat="1" applyFill="1" applyBorder="1"/>
    <xf numFmtId="0" fontId="54" fillId="5" borderId="0" xfId="0" applyFont="1" applyFill="1" applyBorder="1"/>
    <xf numFmtId="0" fontId="54" fillId="5" borderId="0" xfId="0" applyFont="1" applyFill="1"/>
    <xf numFmtId="0" fontId="55" fillId="4" borderId="0" xfId="0" applyFont="1" applyFill="1" applyBorder="1"/>
    <xf numFmtId="0" fontId="0" fillId="0" borderId="0" xfId="0" applyFill="1" applyBorder="1"/>
    <xf numFmtId="0" fontId="56" fillId="0" borderId="0" xfId="0" applyFont="1" applyFill="1" applyBorder="1"/>
    <xf numFmtId="0" fontId="0" fillId="4" borderId="0" xfId="0" applyFill="1" applyBorder="1"/>
    <xf numFmtId="22" fontId="55" fillId="4" borderId="0" xfId="0" applyNumberFormat="1" applyFont="1" applyFill="1" applyBorder="1"/>
    <xf numFmtId="0" fontId="3" fillId="0" borderId="39" xfId="0" applyFont="1" applyBorder="1" applyAlignment="1">
      <alignment horizontal="center"/>
    </xf>
    <xf numFmtId="0" fontId="55" fillId="4" borderId="40" xfId="0" applyFont="1" applyFill="1" applyBorder="1"/>
    <xf numFmtId="0" fontId="55" fillId="4" borderId="41" xfId="0" applyFont="1" applyFill="1" applyBorder="1"/>
    <xf numFmtId="0" fontId="55" fillId="0" borderId="0" xfId="0" applyFont="1" applyFill="1" applyBorder="1"/>
    <xf numFmtId="4" fontId="0" fillId="0" borderId="0" xfId="0" applyNumberFormat="1" applyFill="1" applyBorder="1" applyAlignment="1">
      <alignment horizontal="center"/>
    </xf>
    <xf numFmtId="0" fontId="74" fillId="0" borderId="0" xfId="0" applyFont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27" fillId="5" borderId="0" xfId="0" applyFont="1" applyFill="1" applyAlignment="1">
      <alignment horizontal="left" vertical="center" wrapText="1"/>
    </xf>
    <xf numFmtId="0" fontId="27" fillId="5" borderId="0" xfId="0" applyFont="1" applyFill="1" applyBorder="1" applyAlignment="1">
      <alignment horizontal="left" vertical="center" wrapText="1"/>
    </xf>
    <xf numFmtId="0" fontId="27" fillId="5" borderId="0" xfId="36" applyFont="1" applyFill="1" applyBorder="1" applyAlignment="1">
      <alignment horizontal="left" vertical="center" wrapTex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rmal_FIN-001" xfId="35"/>
    <cellStyle name="Normal_FIN-003" xfId="36"/>
    <cellStyle name="Notas 2" xfId="37"/>
    <cellStyle name="Porcentual" xfId="38" builtinId="5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1" xfId="43" builtinId="16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worksheet" Target="worksheets/sheet3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worksheet" Target="worksheets/sheet3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worksheet" Target="worksheets/sheet34.xml"/><Relationship Id="rId40" Type="http://schemas.openxmlformats.org/officeDocument/2006/relationships/theme" Target="theme/theme1.xml"/><Relationship Id="rId5" Type="http://schemas.openxmlformats.org/officeDocument/2006/relationships/chartsheet" Target="chart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Perfil de Flujo</a:t>
            </a:r>
          </a:p>
        </c:rich>
      </c:tx>
      <c:layout>
        <c:manualLayout>
          <c:xMode val="edge"/>
          <c:yMode val="edge"/>
          <c:x val="0.44674250258531523"/>
          <c:y val="2.03389830508474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798345398139269E-2"/>
          <c:y val="0.12203389830508475"/>
          <c:w val="0.79317476732161318"/>
          <c:h val="0.78135593220339272"/>
        </c:manualLayout>
      </c:layout>
      <c:lineChart>
        <c:grouping val="standard"/>
        <c:ser>
          <c:idx val="0"/>
          <c:order val="0"/>
          <c:tx>
            <c:strRef>
              <c:f>'Balance Flujo Comp.'!$B$8</c:f>
              <c:strCache>
                <c:ptCount val="1"/>
                <c:pt idx="0">
                  <c:v>Interconexion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'Balance Flujo Comp.'!$B$9:$B$39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72117.171999999991</c:v>
                </c:pt>
                <c:pt idx="24">
                  <c:v>109628.51700000001</c:v>
                </c:pt>
                <c:pt idx="25">
                  <c:v>117404.129</c:v>
                </c:pt>
                <c:pt idx="26">
                  <c:v>115481.34600000001</c:v>
                </c:pt>
                <c:pt idx="27">
                  <c:v>110791.649</c:v>
                </c:pt>
                <c:pt idx="28">
                  <c:v>111533.14199999999</c:v>
                </c:pt>
                <c:pt idx="29">
                  <c:v>61511.559000000001</c:v>
                </c:pt>
                <c:pt idx="30">
                  <c:v>80523.978999999992</c:v>
                </c:pt>
              </c:numCache>
            </c:numRef>
          </c:val>
        </c:ser>
        <c:ser>
          <c:idx val="1"/>
          <c:order val="1"/>
          <c:tx>
            <c:strRef>
              <c:f>'Balance Flujo Comp.'!$C$8</c:f>
              <c:strCache>
                <c:ptCount val="1"/>
                <c:pt idx="0">
                  <c:v>Ronal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'Balance Flujo Comp.'!$C$9:$C$39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-83448581</c:v>
                </c:pt>
                <c:pt idx="21">
                  <c:v>24622</c:v>
                </c:pt>
                <c:pt idx="22">
                  <c:v>25429</c:v>
                </c:pt>
                <c:pt idx="23">
                  <c:v>19889</c:v>
                </c:pt>
                <c:pt idx="24">
                  <c:v>22372</c:v>
                </c:pt>
                <c:pt idx="25">
                  <c:v>22863</c:v>
                </c:pt>
                <c:pt idx="26">
                  <c:v>22280</c:v>
                </c:pt>
                <c:pt idx="27">
                  <c:v>26007</c:v>
                </c:pt>
                <c:pt idx="28">
                  <c:v>26184</c:v>
                </c:pt>
                <c:pt idx="29">
                  <c:v>26612</c:v>
                </c:pt>
                <c:pt idx="30">
                  <c:v>24085</c:v>
                </c:pt>
              </c:numCache>
            </c:numRef>
          </c:val>
        </c:ser>
        <c:ser>
          <c:idx val="2"/>
          <c:order val="2"/>
          <c:tx>
            <c:strRef>
              <c:f>'Balance Flujo Comp.'!$D$8</c:f>
              <c:strCache>
                <c:ptCount val="1"/>
                <c:pt idx="0">
                  <c:v>Samsung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'Balance Flujo Comp.'!$D$9:$D$39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-3091056</c:v>
                </c:pt>
                <c:pt idx="21">
                  <c:v>16235</c:v>
                </c:pt>
                <c:pt idx="22">
                  <c:v>16595</c:v>
                </c:pt>
                <c:pt idx="23">
                  <c:v>1767</c:v>
                </c:pt>
                <c:pt idx="24">
                  <c:v>217</c:v>
                </c:pt>
                <c:pt idx="25">
                  <c:v>14791</c:v>
                </c:pt>
                <c:pt idx="26">
                  <c:v>18384</c:v>
                </c:pt>
                <c:pt idx="27">
                  <c:v>16530</c:v>
                </c:pt>
                <c:pt idx="28">
                  <c:v>14829</c:v>
                </c:pt>
                <c:pt idx="29">
                  <c:v>11515</c:v>
                </c:pt>
                <c:pt idx="30">
                  <c:v>1515</c:v>
                </c:pt>
              </c:numCache>
            </c:numRef>
          </c:val>
        </c:ser>
        <c:ser>
          <c:idx val="3"/>
          <c:order val="3"/>
          <c:tx>
            <c:strRef>
              <c:f>'Balance Flujo Comp.'!$E$8</c:f>
              <c:strCache>
                <c:ptCount val="1"/>
                <c:pt idx="0">
                  <c:v>Comex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'Balance Flujo Comp.'!$E$9:$E$39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-570611</c:v>
                </c:pt>
                <c:pt idx="23">
                  <c:v>524</c:v>
                </c:pt>
                <c:pt idx="24">
                  <c:v>17735</c:v>
                </c:pt>
                <c:pt idx="25">
                  <c:v>24600</c:v>
                </c:pt>
                <c:pt idx="26">
                  <c:v>23264</c:v>
                </c:pt>
                <c:pt idx="27">
                  <c:v>19280</c:v>
                </c:pt>
                <c:pt idx="28">
                  <c:v>16337</c:v>
                </c:pt>
                <c:pt idx="29">
                  <c:v>13444</c:v>
                </c:pt>
                <c:pt idx="30">
                  <c:v>457</c:v>
                </c:pt>
              </c:numCache>
            </c:numRef>
          </c:val>
        </c:ser>
        <c:ser>
          <c:idx val="4"/>
          <c:order val="4"/>
          <c:tx>
            <c:strRef>
              <c:f>'Balance Flujo Comp.'!$F$8</c:f>
              <c:strCache>
                <c:ptCount val="1"/>
                <c:pt idx="0">
                  <c:v>Foam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'Balance Flujo Comp.'!$F$9:$F$39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-157788</c:v>
                </c:pt>
                <c:pt idx="22">
                  <c:v>5635</c:v>
                </c:pt>
                <c:pt idx="23">
                  <c:v>636</c:v>
                </c:pt>
                <c:pt idx="24">
                  <c:v>0</c:v>
                </c:pt>
                <c:pt idx="25">
                  <c:v>0</c:v>
                </c:pt>
                <c:pt idx="26">
                  <c:v>4206</c:v>
                </c:pt>
                <c:pt idx="27">
                  <c:v>5621</c:v>
                </c:pt>
                <c:pt idx="28">
                  <c:v>6045</c:v>
                </c:pt>
                <c:pt idx="29">
                  <c:v>5920</c:v>
                </c:pt>
                <c:pt idx="30">
                  <c:v>693</c:v>
                </c:pt>
              </c:numCache>
            </c:numRef>
          </c:val>
        </c:ser>
        <c:ser>
          <c:idx val="5"/>
          <c:order val="5"/>
          <c:tx>
            <c:strRef>
              <c:f>'Balance Flujo Comp.'!$G$8</c:f>
              <c:strCache>
                <c:ptCount val="1"/>
                <c:pt idx="0">
                  <c:v>Tafime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'Balance Flujo Comp.'!$G$9:$G$39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-11069825</c:v>
                </c:pt>
                <c:pt idx="22">
                  <c:v>6766</c:v>
                </c:pt>
                <c:pt idx="23">
                  <c:v>6505</c:v>
                </c:pt>
                <c:pt idx="24">
                  <c:v>5695</c:v>
                </c:pt>
                <c:pt idx="25">
                  <c:v>6748</c:v>
                </c:pt>
                <c:pt idx="26">
                  <c:v>6729</c:v>
                </c:pt>
                <c:pt idx="27">
                  <c:v>6279</c:v>
                </c:pt>
                <c:pt idx="28">
                  <c:v>6435</c:v>
                </c:pt>
                <c:pt idx="29">
                  <c:v>7107</c:v>
                </c:pt>
                <c:pt idx="30">
                  <c:v>7075</c:v>
                </c:pt>
              </c:numCache>
            </c:numRef>
          </c:val>
        </c:ser>
        <c:ser>
          <c:idx val="6"/>
          <c:order val="6"/>
          <c:tx>
            <c:strRef>
              <c:f>'Balance Flujo Comp.'!$H$8</c:f>
              <c:strCache>
                <c:ptCount val="1"/>
                <c:pt idx="0">
                  <c:v>Euro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'Balance Flujo Comp.'!$H$9:$H$39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-989351</c:v>
                </c:pt>
                <c:pt idx="23">
                  <c:v>3955</c:v>
                </c:pt>
                <c:pt idx="24">
                  <c:v>4019</c:v>
                </c:pt>
                <c:pt idx="25">
                  <c:v>4397</c:v>
                </c:pt>
                <c:pt idx="26">
                  <c:v>4430</c:v>
                </c:pt>
                <c:pt idx="27">
                  <c:v>4396</c:v>
                </c:pt>
                <c:pt idx="28">
                  <c:v>4522</c:v>
                </c:pt>
                <c:pt idx="29">
                  <c:v>4559</c:v>
                </c:pt>
                <c:pt idx="30">
                  <c:v>4131</c:v>
                </c:pt>
              </c:numCache>
            </c:numRef>
          </c:val>
        </c:ser>
        <c:ser>
          <c:idx val="7"/>
          <c:order val="7"/>
          <c:tx>
            <c:strRef>
              <c:f>'Balance Flujo Comp.'!$I$8</c:f>
              <c:strCache>
                <c:ptCount val="1"/>
                <c:pt idx="0">
                  <c:v>Avery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'Balance Flujo Comp.'!$I$9:$I$39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-7114406</c:v>
                </c:pt>
                <c:pt idx="21">
                  <c:v>3972</c:v>
                </c:pt>
                <c:pt idx="22">
                  <c:v>3336</c:v>
                </c:pt>
                <c:pt idx="23">
                  <c:v>197</c:v>
                </c:pt>
                <c:pt idx="24">
                  <c:v>632</c:v>
                </c:pt>
                <c:pt idx="25">
                  <c:v>2552</c:v>
                </c:pt>
                <c:pt idx="26">
                  <c:v>3623</c:v>
                </c:pt>
                <c:pt idx="27">
                  <c:v>3625</c:v>
                </c:pt>
                <c:pt idx="28">
                  <c:v>3412</c:v>
                </c:pt>
                <c:pt idx="29">
                  <c:v>3629</c:v>
                </c:pt>
                <c:pt idx="30">
                  <c:v>148</c:v>
                </c:pt>
              </c:numCache>
            </c:numRef>
          </c:val>
        </c:ser>
        <c:ser>
          <c:idx val="8"/>
          <c:order val="8"/>
          <c:tx>
            <c:strRef>
              <c:f>'Balance Flujo Comp.'!$J$8</c:f>
              <c:strCache>
                <c:ptCount val="1"/>
                <c:pt idx="0">
                  <c:v>Trw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'Balance Flujo Comp.'!$J$9:$J$39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-6920020</c:v>
                </c:pt>
                <c:pt idx="22">
                  <c:v>3352</c:v>
                </c:pt>
                <c:pt idx="23">
                  <c:v>2347</c:v>
                </c:pt>
                <c:pt idx="24">
                  <c:v>2092</c:v>
                </c:pt>
                <c:pt idx="25">
                  <c:v>3025</c:v>
                </c:pt>
                <c:pt idx="26">
                  <c:v>3052</c:v>
                </c:pt>
                <c:pt idx="27">
                  <c:v>3144</c:v>
                </c:pt>
                <c:pt idx="28">
                  <c:v>3159</c:v>
                </c:pt>
                <c:pt idx="29">
                  <c:v>3079</c:v>
                </c:pt>
                <c:pt idx="30">
                  <c:v>2296</c:v>
                </c:pt>
              </c:numCache>
            </c:numRef>
          </c:val>
        </c:ser>
        <c:ser>
          <c:idx val="9"/>
          <c:order val="9"/>
          <c:tx>
            <c:strRef>
              <c:f>'Balance Flujo Comp.'!$K$8</c:f>
              <c:strCache>
                <c:ptCount val="1"/>
                <c:pt idx="0">
                  <c:v>Valeo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'Balance Flujo Comp.'!$K$9:$K$39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-6843932</c:v>
                </c:pt>
                <c:pt idx="22">
                  <c:v>2327</c:v>
                </c:pt>
                <c:pt idx="23">
                  <c:v>930</c:v>
                </c:pt>
                <c:pt idx="24">
                  <c:v>2517</c:v>
                </c:pt>
                <c:pt idx="25">
                  <c:v>2522</c:v>
                </c:pt>
                <c:pt idx="26">
                  <c:v>2491</c:v>
                </c:pt>
                <c:pt idx="27">
                  <c:v>2488</c:v>
                </c:pt>
                <c:pt idx="28">
                  <c:v>2530</c:v>
                </c:pt>
                <c:pt idx="29">
                  <c:v>2522</c:v>
                </c:pt>
                <c:pt idx="30">
                  <c:v>801</c:v>
                </c:pt>
              </c:numCache>
            </c:numRef>
          </c:val>
        </c:ser>
        <c:ser>
          <c:idx val="10"/>
          <c:order val="10"/>
          <c:tx>
            <c:strRef>
              <c:f>'Balance Flujo Comp.'!$L$8</c:f>
              <c:strCache>
                <c:ptCount val="1"/>
                <c:pt idx="0">
                  <c:v>Vrk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'Balance Flujo Comp.'!$L$9:$L$39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-15264368</c:v>
                </c:pt>
                <c:pt idx="21">
                  <c:v>-53174959</c:v>
                </c:pt>
                <c:pt idx="22">
                  <c:v>23269</c:v>
                </c:pt>
                <c:pt idx="23">
                  <c:v>9300</c:v>
                </c:pt>
                <c:pt idx="24">
                  <c:v>25177</c:v>
                </c:pt>
                <c:pt idx="25">
                  <c:v>25221</c:v>
                </c:pt>
                <c:pt idx="26">
                  <c:v>24905</c:v>
                </c:pt>
                <c:pt idx="27">
                  <c:v>24880</c:v>
                </c:pt>
                <c:pt idx="28">
                  <c:v>25299</c:v>
                </c:pt>
                <c:pt idx="29">
                  <c:v>25222</c:v>
                </c:pt>
                <c:pt idx="30">
                  <c:v>8012</c:v>
                </c:pt>
              </c:numCache>
            </c:numRef>
          </c:val>
        </c:ser>
        <c:ser>
          <c:idx val="11"/>
          <c:order val="11"/>
          <c:tx>
            <c:strRef>
              <c:f>'Balance Flujo Comp.'!$M$8</c:f>
              <c:strCache>
                <c:ptCount val="1"/>
                <c:pt idx="0">
                  <c:v>Ipc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'Balance Flujo Comp.'!$M$9:$M$39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-826368</c:v>
                </c:pt>
                <c:pt idx="22">
                  <c:v>2695</c:v>
                </c:pt>
                <c:pt idx="23">
                  <c:v>1219</c:v>
                </c:pt>
                <c:pt idx="24">
                  <c:v>1021</c:v>
                </c:pt>
                <c:pt idx="25">
                  <c:v>2621</c:v>
                </c:pt>
                <c:pt idx="26">
                  <c:v>2391</c:v>
                </c:pt>
                <c:pt idx="27">
                  <c:v>2710</c:v>
                </c:pt>
                <c:pt idx="28">
                  <c:v>2935</c:v>
                </c:pt>
                <c:pt idx="29">
                  <c:v>2689</c:v>
                </c:pt>
                <c:pt idx="30">
                  <c:v>554</c:v>
                </c:pt>
              </c:numCache>
            </c:numRef>
          </c:val>
        </c:ser>
        <c:ser>
          <c:idx val="12"/>
          <c:order val="12"/>
          <c:tx>
            <c:strRef>
              <c:f>'Balance Flujo Comp.'!$N$8</c:f>
              <c:strCache>
                <c:ptCount val="1"/>
                <c:pt idx="0">
                  <c:v>Narmx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val>
            <c:numRef>
              <c:f>'Balance Flujo Comp.'!$N$9:$N$39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-701487</c:v>
                </c:pt>
                <c:pt idx="22">
                  <c:v>1845</c:v>
                </c:pt>
                <c:pt idx="23">
                  <c:v>485</c:v>
                </c:pt>
                <c:pt idx="24">
                  <c:v>53</c:v>
                </c:pt>
                <c:pt idx="25">
                  <c:v>1252</c:v>
                </c:pt>
                <c:pt idx="26">
                  <c:v>1756</c:v>
                </c:pt>
                <c:pt idx="27">
                  <c:v>1475</c:v>
                </c:pt>
                <c:pt idx="28">
                  <c:v>2263</c:v>
                </c:pt>
                <c:pt idx="29">
                  <c:v>1321</c:v>
                </c:pt>
                <c:pt idx="30">
                  <c:v>449</c:v>
                </c:pt>
              </c:numCache>
            </c:numRef>
          </c:val>
        </c:ser>
        <c:ser>
          <c:idx val="13"/>
          <c:order val="13"/>
          <c:tx>
            <c:strRef>
              <c:f>'Balance Flujo Comp.'!$O$8</c:f>
              <c:strCache>
                <c:ptCount val="1"/>
                <c:pt idx="0">
                  <c:v>Rohm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'Balance Flujo Comp.'!$O$9:$O$39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-776866</c:v>
                </c:pt>
                <c:pt idx="23">
                  <c:v>1728</c:v>
                </c:pt>
                <c:pt idx="24">
                  <c:v>1293</c:v>
                </c:pt>
                <c:pt idx="25">
                  <c:v>1504</c:v>
                </c:pt>
                <c:pt idx="26">
                  <c:v>1350</c:v>
                </c:pt>
                <c:pt idx="27">
                  <c:v>1430</c:v>
                </c:pt>
                <c:pt idx="28">
                  <c:v>1400</c:v>
                </c:pt>
                <c:pt idx="29">
                  <c:v>1493</c:v>
                </c:pt>
                <c:pt idx="30">
                  <c:v>1074</c:v>
                </c:pt>
              </c:numCache>
            </c:numRef>
          </c:val>
        </c:ser>
        <c:ser>
          <c:idx val="15"/>
          <c:order val="14"/>
          <c:tx>
            <c:strRef>
              <c:f>'Balance Flujo Comp.'!$P$8</c:f>
              <c:strCache>
                <c:ptCount val="1"/>
                <c:pt idx="0">
                  <c:v>Bravo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val>
            <c:numRef>
              <c:f>'Balance Flujo Comp.'!$P$9:$P$39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-997834</c:v>
                </c:pt>
                <c:pt idx="23">
                  <c:v>3330</c:v>
                </c:pt>
                <c:pt idx="24">
                  <c:v>584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899</c:v>
                </c:pt>
                <c:pt idx="29">
                  <c:v>5888</c:v>
                </c:pt>
                <c:pt idx="30">
                  <c:v>5569</c:v>
                </c:pt>
              </c:numCache>
            </c:numRef>
          </c:val>
        </c:ser>
        <c:ser>
          <c:idx val="16"/>
          <c:order val="15"/>
          <c:tx>
            <c:strRef>
              <c:f>'Balance Flujo Comp.'!$Q$8</c:f>
              <c:strCache>
                <c:ptCount val="1"/>
                <c:pt idx="0">
                  <c:v>Norgren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'Balance Flujo Comp.'!$Q$9:$Q$39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-2427283</c:v>
                </c:pt>
                <c:pt idx="22">
                  <c:v>275</c:v>
                </c:pt>
                <c:pt idx="23">
                  <c:v>379</c:v>
                </c:pt>
                <c:pt idx="24">
                  <c:v>550</c:v>
                </c:pt>
                <c:pt idx="25">
                  <c:v>817</c:v>
                </c:pt>
                <c:pt idx="26">
                  <c:v>755</c:v>
                </c:pt>
                <c:pt idx="27">
                  <c:v>699</c:v>
                </c:pt>
                <c:pt idx="28">
                  <c:v>687</c:v>
                </c:pt>
                <c:pt idx="29">
                  <c:v>681</c:v>
                </c:pt>
                <c:pt idx="30">
                  <c:v>259</c:v>
                </c:pt>
              </c:numCache>
            </c:numRef>
          </c:val>
        </c:ser>
        <c:ser>
          <c:idx val="17"/>
          <c:order val="16"/>
          <c:tx>
            <c:strRef>
              <c:f>'Balance Flujo Comp.'!$R$8</c:f>
              <c:strCache>
                <c:ptCount val="1"/>
                <c:pt idx="0">
                  <c:v>Jafra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val>
            <c:numRef>
              <c:f>'Balance Flujo Comp.'!$R$9:$R$39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-310439</c:v>
                </c:pt>
                <c:pt idx="23">
                  <c:v>671</c:v>
                </c:pt>
                <c:pt idx="24">
                  <c:v>546</c:v>
                </c:pt>
                <c:pt idx="25">
                  <c:v>1447</c:v>
                </c:pt>
                <c:pt idx="26">
                  <c:v>1386</c:v>
                </c:pt>
                <c:pt idx="27">
                  <c:v>1447</c:v>
                </c:pt>
                <c:pt idx="28">
                  <c:v>1377</c:v>
                </c:pt>
                <c:pt idx="29">
                  <c:v>1301</c:v>
                </c:pt>
                <c:pt idx="30">
                  <c:v>1190</c:v>
                </c:pt>
              </c:numCache>
            </c:numRef>
          </c:val>
        </c:ser>
        <c:ser>
          <c:idx val="18"/>
          <c:order val="17"/>
          <c:tx>
            <c:strRef>
              <c:f>'Balance Flujo Comp.'!$S$8</c:f>
              <c:strCache>
                <c:ptCount val="1"/>
                <c:pt idx="0">
                  <c:v>Messier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'Balance Flujo Comp.'!$S$9:$S$39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-621163</c:v>
                </c:pt>
                <c:pt idx="23">
                  <c:v>956</c:v>
                </c:pt>
                <c:pt idx="24">
                  <c:v>942</c:v>
                </c:pt>
                <c:pt idx="25">
                  <c:v>1023</c:v>
                </c:pt>
                <c:pt idx="26">
                  <c:v>1116</c:v>
                </c:pt>
                <c:pt idx="27">
                  <c:v>998</c:v>
                </c:pt>
                <c:pt idx="28">
                  <c:v>1054</c:v>
                </c:pt>
                <c:pt idx="29">
                  <c:v>1037</c:v>
                </c:pt>
                <c:pt idx="30">
                  <c:v>960</c:v>
                </c:pt>
              </c:numCache>
            </c:numRef>
          </c:val>
        </c:ser>
        <c:ser>
          <c:idx val="19"/>
          <c:order val="18"/>
          <c:tx>
            <c:strRef>
              <c:f>'Balance Flujo Comp.'!$T$8</c:f>
              <c:strCache>
                <c:ptCount val="1"/>
                <c:pt idx="0">
                  <c:v>Elica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val>
            <c:numRef>
              <c:f>'Balance Flujo Comp.'!$T$9:$T$39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-594699</c:v>
                </c:pt>
                <c:pt idx="23">
                  <c:v>99</c:v>
                </c:pt>
                <c:pt idx="24">
                  <c:v>225</c:v>
                </c:pt>
                <c:pt idx="25">
                  <c:v>413</c:v>
                </c:pt>
                <c:pt idx="26">
                  <c:v>396</c:v>
                </c:pt>
                <c:pt idx="27">
                  <c:v>442</c:v>
                </c:pt>
                <c:pt idx="28">
                  <c:v>385</c:v>
                </c:pt>
                <c:pt idx="29">
                  <c:v>436</c:v>
                </c:pt>
                <c:pt idx="30">
                  <c:v>180</c:v>
                </c:pt>
              </c:numCache>
            </c:numRef>
          </c:val>
        </c:ser>
        <c:ser>
          <c:idx val="20"/>
          <c:order val="19"/>
          <c:tx>
            <c:strRef>
              <c:f>'Balance Flujo Comp.'!$U$8</c:f>
              <c:strCache>
                <c:ptCount val="1"/>
                <c:pt idx="0">
                  <c:v>Crown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'Balance Flujo Comp.'!$U$9:$U$39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-280062</c:v>
                </c:pt>
                <c:pt idx="22">
                  <c:v>1279</c:v>
                </c:pt>
                <c:pt idx="23">
                  <c:v>287</c:v>
                </c:pt>
                <c:pt idx="24">
                  <c:v>130</c:v>
                </c:pt>
                <c:pt idx="25">
                  <c:v>1668</c:v>
                </c:pt>
                <c:pt idx="26">
                  <c:v>1320</c:v>
                </c:pt>
                <c:pt idx="27">
                  <c:v>1142</c:v>
                </c:pt>
                <c:pt idx="28">
                  <c:v>1224</c:v>
                </c:pt>
                <c:pt idx="29">
                  <c:v>1380</c:v>
                </c:pt>
                <c:pt idx="30">
                  <c:v>240</c:v>
                </c:pt>
              </c:numCache>
            </c:numRef>
          </c:val>
        </c:ser>
        <c:ser>
          <c:idx val="21"/>
          <c:order val="20"/>
          <c:tx>
            <c:strRef>
              <c:f>'Balance Flujo Comp.'!$V$8</c:f>
              <c:strCache>
                <c:ptCount val="1"/>
                <c:pt idx="0">
                  <c:v>Securency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'Balance Flujo Comp.'!$V$9:$V$39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-972308</c:v>
                </c:pt>
                <c:pt idx="23">
                  <c:v>133</c:v>
                </c:pt>
                <c:pt idx="24">
                  <c:v>465</c:v>
                </c:pt>
                <c:pt idx="25">
                  <c:v>384</c:v>
                </c:pt>
                <c:pt idx="26">
                  <c:v>664</c:v>
                </c:pt>
                <c:pt idx="27">
                  <c:v>740</c:v>
                </c:pt>
                <c:pt idx="28">
                  <c:v>716</c:v>
                </c:pt>
                <c:pt idx="29">
                  <c:v>785</c:v>
                </c:pt>
                <c:pt idx="30">
                  <c:v>200</c:v>
                </c:pt>
              </c:numCache>
            </c:numRef>
          </c:val>
        </c:ser>
        <c:ser>
          <c:idx val="22"/>
          <c:order val="21"/>
          <c:tx>
            <c:strRef>
              <c:f>'Balance Flujo Comp.'!$W$8</c:f>
              <c:strCache>
                <c:ptCount val="1"/>
                <c:pt idx="0">
                  <c:v>Kluber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val>
            <c:numRef>
              <c:f>'Balance Flujo Comp.'!$W$9:$W$39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-114089</c:v>
                </c:pt>
                <c:pt idx="21">
                  <c:v>226</c:v>
                </c:pt>
                <c:pt idx="22">
                  <c:v>395</c:v>
                </c:pt>
                <c:pt idx="23">
                  <c:v>114</c:v>
                </c:pt>
                <c:pt idx="24">
                  <c:v>0</c:v>
                </c:pt>
                <c:pt idx="25">
                  <c:v>211</c:v>
                </c:pt>
                <c:pt idx="26">
                  <c:v>307</c:v>
                </c:pt>
                <c:pt idx="27">
                  <c:v>533</c:v>
                </c:pt>
                <c:pt idx="28">
                  <c:v>459</c:v>
                </c:pt>
                <c:pt idx="29">
                  <c:v>437</c:v>
                </c:pt>
                <c:pt idx="30">
                  <c:v>105</c:v>
                </c:pt>
              </c:numCache>
            </c:numRef>
          </c:val>
        </c:ser>
        <c:ser>
          <c:idx val="23"/>
          <c:order val="22"/>
          <c:tx>
            <c:strRef>
              <c:f>'Balance Flujo Comp.'!$X$8</c:f>
              <c:strCache>
                <c:ptCount val="1"/>
                <c:pt idx="0">
                  <c:v>Eaton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val>
            <c:numRef>
              <c:f>'Balance Flujo Comp.'!$X$9:$X$39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-136697</c:v>
                </c:pt>
                <c:pt idx="22">
                  <c:v>278</c:v>
                </c:pt>
                <c:pt idx="23">
                  <c:v>259</c:v>
                </c:pt>
                <c:pt idx="24">
                  <c:v>245</c:v>
                </c:pt>
                <c:pt idx="25">
                  <c:v>291</c:v>
                </c:pt>
                <c:pt idx="26">
                  <c:v>291</c:v>
                </c:pt>
                <c:pt idx="27">
                  <c:v>287</c:v>
                </c:pt>
                <c:pt idx="28">
                  <c:v>291</c:v>
                </c:pt>
                <c:pt idx="29">
                  <c:v>280</c:v>
                </c:pt>
                <c:pt idx="30">
                  <c:v>251</c:v>
                </c:pt>
              </c:numCache>
            </c:numRef>
          </c:val>
        </c:ser>
        <c:ser>
          <c:idx val="24"/>
          <c:order val="23"/>
          <c:tx>
            <c:strRef>
              <c:f>'Balance Flujo Comp.'!$Y$8</c:f>
              <c:strCache>
                <c:ptCount val="1"/>
                <c:pt idx="0">
                  <c:v>Aerr C.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val>
            <c:numRef>
              <c:f>'Balance Flujo Comp.'!$Y$9:$Y$39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-495455</c:v>
                </c:pt>
                <c:pt idx="23">
                  <c:v>241</c:v>
                </c:pt>
                <c:pt idx="24">
                  <c:v>367</c:v>
                </c:pt>
                <c:pt idx="25">
                  <c:v>385</c:v>
                </c:pt>
                <c:pt idx="26">
                  <c:v>370</c:v>
                </c:pt>
                <c:pt idx="27">
                  <c:v>448</c:v>
                </c:pt>
                <c:pt idx="28">
                  <c:v>335</c:v>
                </c:pt>
                <c:pt idx="29">
                  <c:v>300</c:v>
                </c:pt>
                <c:pt idx="30">
                  <c:v>227</c:v>
                </c:pt>
              </c:numCache>
            </c:numRef>
          </c:val>
        </c:ser>
        <c:ser>
          <c:idx val="25"/>
          <c:order val="24"/>
          <c:tx>
            <c:strRef>
              <c:f>'Balance Flujo Comp.'!$Z$8</c:f>
              <c:strCache>
                <c:ptCount val="1"/>
                <c:pt idx="0">
                  <c:v>Cooper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'Balance Flujo Comp.'!$Z$9:$Z$39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-4081610</c:v>
                </c:pt>
                <c:pt idx="21">
                  <c:v>0</c:v>
                </c:pt>
                <c:pt idx="22">
                  <c:v>336</c:v>
                </c:pt>
                <c:pt idx="23">
                  <c:v>263</c:v>
                </c:pt>
                <c:pt idx="24">
                  <c:v>38</c:v>
                </c:pt>
                <c:pt idx="25">
                  <c:v>291</c:v>
                </c:pt>
                <c:pt idx="26">
                  <c:v>460</c:v>
                </c:pt>
                <c:pt idx="27">
                  <c:v>554</c:v>
                </c:pt>
                <c:pt idx="28">
                  <c:v>902</c:v>
                </c:pt>
                <c:pt idx="29">
                  <c:v>797</c:v>
                </c:pt>
                <c:pt idx="30">
                  <c:v>166</c:v>
                </c:pt>
              </c:numCache>
            </c:numRef>
          </c:val>
        </c:ser>
        <c:ser>
          <c:idx val="26"/>
          <c:order val="25"/>
          <c:tx>
            <c:strRef>
              <c:f>'Balance Flujo Comp.'!$AA$8</c:f>
              <c:strCache>
                <c:ptCount val="1"/>
                <c:pt idx="0">
                  <c:v>Aerr S.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'Balance Flujo Comp.'!$AA$9:$AA$39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-229239</c:v>
                </c:pt>
                <c:pt idx="21">
                  <c:v>246</c:v>
                </c:pt>
                <c:pt idx="22">
                  <c:v>246</c:v>
                </c:pt>
                <c:pt idx="23">
                  <c:v>26</c:v>
                </c:pt>
                <c:pt idx="24">
                  <c:v>73</c:v>
                </c:pt>
                <c:pt idx="25">
                  <c:v>214</c:v>
                </c:pt>
                <c:pt idx="26">
                  <c:v>268</c:v>
                </c:pt>
                <c:pt idx="27">
                  <c:v>329</c:v>
                </c:pt>
                <c:pt idx="28">
                  <c:v>245</c:v>
                </c:pt>
                <c:pt idx="29">
                  <c:v>183</c:v>
                </c:pt>
                <c:pt idx="30">
                  <c:v>34</c:v>
                </c:pt>
              </c:numCache>
            </c:numRef>
          </c:val>
        </c:ser>
        <c:ser>
          <c:idx val="27"/>
          <c:order val="26"/>
          <c:tx>
            <c:strRef>
              <c:f>'Balance Flujo Comp.'!$AB$8</c:f>
              <c:strCache>
                <c:ptCount val="1"/>
                <c:pt idx="0">
                  <c:v>Beach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val>
            <c:numRef>
              <c:f>'Balance Flujo Comp.'!$AB$9:$AB$39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-21990</c:v>
                </c:pt>
                <c:pt idx="22">
                  <c:v>16</c:v>
                </c:pt>
                <c:pt idx="23">
                  <c:v>11</c:v>
                </c:pt>
                <c:pt idx="24">
                  <c:v>2</c:v>
                </c:pt>
                <c:pt idx="25">
                  <c:v>33</c:v>
                </c:pt>
                <c:pt idx="26">
                  <c:v>50</c:v>
                </c:pt>
                <c:pt idx="27">
                  <c:v>55</c:v>
                </c:pt>
                <c:pt idx="28">
                  <c:v>53</c:v>
                </c:pt>
                <c:pt idx="29">
                  <c:v>49</c:v>
                </c:pt>
                <c:pt idx="30">
                  <c:v>11</c:v>
                </c:pt>
              </c:numCache>
            </c:numRef>
          </c:val>
        </c:ser>
        <c:ser>
          <c:idx val="28"/>
          <c:order val="27"/>
          <c:tx>
            <c:strRef>
              <c:f>'Balance Flujo Comp.'!$AC$8</c:f>
              <c:strCache>
                <c:ptCount val="1"/>
                <c:pt idx="0">
                  <c:v>Fracsa 2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val>
            <c:numRef>
              <c:f>'Balance Flujo Comp.'!$AC$9:$AC$39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-40675</c:v>
                </c:pt>
                <c:pt idx="22">
                  <c:v>7577</c:v>
                </c:pt>
                <c:pt idx="23">
                  <c:v>8643</c:v>
                </c:pt>
                <c:pt idx="24">
                  <c:v>7672</c:v>
                </c:pt>
                <c:pt idx="25">
                  <c:v>8763</c:v>
                </c:pt>
                <c:pt idx="26">
                  <c:v>-990824</c:v>
                </c:pt>
                <c:pt idx="27">
                  <c:v>8338</c:v>
                </c:pt>
                <c:pt idx="28">
                  <c:v>5476</c:v>
                </c:pt>
                <c:pt idx="29">
                  <c:v>6923</c:v>
                </c:pt>
                <c:pt idx="30">
                  <c:v>7043</c:v>
                </c:pt>
              </c:numCache>
            </c:numRef>
          </c:val>
        </c:ser>
        <c:ser>
          <c:idx val="29"/>
          <c:order val="28"/>
          <c:tx>
            <c:strRef>
              <c:f>'Balance Flujo Comp.'!$AD$8</c:f>
              <c:strCache>
                <c:ptCount val="1"/>
                <c:pt idx="0">
                  <c:v>DRenc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val>
            <c:numRef>
              <c:f>'Balance Flujo Comp.'!$AD$9:$AD$39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-14810</c:v>
                </c:pt>
                <c:pt idx="23">
                  <c:v>124</c:v>
                </c:pt>
                <c:pt idx="24">
                  <c:v>267</c:v>
                </c:pt>
                <c:pt idx="25">
                  <c:v>1147</c:v>
                </c:pt>
                <c:pt idx="26">
                  <c:v>1460</c:v>
                </c:pt>
                <c:pt idx="27">
                  <c:v>1555</c:v>
                </c:pt>
                <c:pt idx="28">
                  <c:v>1518</c:v>
                </c:pt>
                <c:pt idx="29">
                  <c:v>1657</c:v>
                </c:pt>
                <c:pt idx="30">
                  <c:v>181</c:v>
                </c:pt>
              </c:numCache>
            </c:numRef>
          </c:val>
        </c:ser>
        <c:ser>
          <c:idx val="30"/>
          <c:order val="29"/>
          <c:tx>
            <c:strRef>
              <c:f>'Balance Flujo Comp.'!$AE$8</c:f>
              <c:strCache>
                <c:ptCount val="1"/>
                <c:pt idx="0">
                  <c:v>Metocote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'Balance Flujo Comp.'!$AE$9:$AE$39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-433019</c:v>
                </c:pt>
                <c:pt idx="23">
                  <c:v>256</c:v>
                </c:pt>
                <c:pt idx="24">
                  <c:v>698</c:v>
                </c:pt>
                <c:pt idx="25">
                  <c:v>1414</c:v>
                </c:pt>
                <c:pt idx="26">
                  <c:v>1409</c:v>
                </c:pt>
                <c:pt idx="27">
                  <c:v>1416</c:v>
                </c:pt>
                <c:pt idx="28">
                  <c:v>1535</c:v>
                </c:pt>
                <c:pt idx="29">
                  <c:v>1541</c:v>
                </c:pt>
                <c:pt idx="30">
                  <c:v>262</c:v>
                </c:pt>
              </c:numCache>
            </c:numRef>
          </c:val>
        </c:ser>
        <c:ser>
          <c:idx val="31"/>
          <c:order val="30"/>
          <c:tx>
            <c:strRef>
              <c:f>'Balance Flujo Comp.'!$AF$8</c:f>
              <c:strCache>
                <c:ptCount val="1"/>
                <c:pt idx="0">
                  <c:v>MPI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'Balance Flujo Comp.'!$AF$9:$AF$39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4"/>
          <c:order val="31"/>
          <c:tx>
            <c:strRef>
              <c:f>'Balance Flujo Comp.'!$AG$8</c:f>
              <c:strCache>
                <c:ptCount val="1"/>
                <c:pt idx="0">
                  <c:v>KH Mex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'Balance Flujo Comp.'!$AG$9:$AG$39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-30675</c:v>
                </c:pt>
                <c:pt idx="22">
                  <c:v>96</c:v>
                </c:pt>
                <c:pt idx="23">
                  <c:v>19</c:v>
                </c:pt>
                <c:pt idx="24">
                  <c:v>13</c:v>
                </c:pt>
                <c:pt idx="25">
                  <c:v>87</c:v>
                </c:pt>
                <c:pt idx="26">
                  <c:v>117</c:v>
                </c:pt>
                <c:pt idx="27">
                  <c:v>110</c:v>
                </c:pt>
                <c:pt idx="28">
                  <c:v>30</c:v>
                </c:pt>
                <c:pt idx="29">
                  <c:v>131</c:v>
                </c:pt>
                <c:pt idx="30">
                  <c:v>19</c:v>
                </c:pt>
              </c:numCache>
            </c:numRef>
          </c:val>
        </c:ser>
        <c:marker val="1"/>
        <c:axId val="87680512"/>
        <c:axId val="87695744"/>
      </c:lineChart>
      <c:catAx>
        <c:axId val="87680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>
            <c:manualLayout>
              <c:xMode val="edge"/>
              <c:yMode val="edge"/>
              <c:x val="0.46845915201654603"/>
              <c:y val="0.940677966101695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695744"/>
        <c:crosses val="autoZero"/>
        <c:auto val="1"/>
        <c:lblAlgn val="ctr"/>
        <c:lblOffset val="100"/>
        <c:tickLblSkip val="1"/>
        <c:tickMarkSkip val="1"/>
      </c:catAx>
      <c:valAx>
        <c:axId val="87695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Flujo (m3)</a:t>
                </a:r>
              </a:p>
            </c:rich>
          </c:tx>
          <c:layout>
            <c:manualLayout>
              <c:xMode val="edge"/>
              <c:yMode val="edge"/>
              <c:x val="1.2409513960703202E-2"/>
              <c:y val="0.46271186440677964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680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Perfil de Presion</a:t>
            </a:r>
          </a:p>
        </c:rich>
      </c:tx>
      <c:layout>
        <c:manualLayout>
          <c:xMode val="edge"/>
          <c:yMode val="edge"/>
          <c:x val="0.4364012409513961"/>
          <c:y val="2.03389830508474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764219234746667E-2"/>
          <c:y val="0.12203389830508475"/>
          <c:w val="0.78386763185108588"/>
          <c:h val="0.79491525423728815"/>
        </c:manualLayout>
      </c:layout>
      <c:lineChart>
        <c:grouping val="standard"/>
        <c:ser>
          <c:idx val="0"/>
          <c:order val="0"/>
          <c:tx>
            <c:strRef>
              <c:f>Presion!$B$8</c:f>
              <c:strCache>
                <c:ptCount val="1"/>
                <c:pt idx="0">
                  <c:v>Interconexion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Presion!$B$9:$B$39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800.04565795203905</c:v>
                </c:pt>
                <c:pt idx="24">
                  <c:v>830.70286023274377</c:v>
                </c:pt>
                <c:pt idx="25">
                  <c:v>828.76496395067818</c:v>
                </c:pt>
                <c:pt idx="26">
                  <c:v>832.4439499283975</c:v>
                </c:pt>
                <c:pt idx="27">
                  <c:v>832.47008224103286</c:v>
                </c:pt>
                <c:pt idx="28">
                  <c:v>829.80749319782569</c:v>
                </c:pt>
                <c:pt idx="29">
                  <c:v>790.66508987330008</c:v>
                </c:pt>
                <c:pt idx="30">
                  <c:v>825.7539444591024</c:v>
                </c:pt>
              </c:numCache>
            </c:numRef>
          </c:val>
        </c:ser>
        <c:ser>
          <c:idx val="1"/>
          <c:order val="1"/>
          <c:tx>
            <c:strRef>
              <c:f>Presion!$C$8</c:f>
              <c:strCache>
                <c:ptCount val="1"/>
                <c:pt idx="0">
                  <c:v>Ronal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Presion!$C$9:$C$39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85.688999999999993</c:v>
                </c:pt>
                <c:pt idx="22">
                  <c:v>85.906000000000006</c:v>
                </c:pt>
                <c:pt idx="23">
                  <c:v>91.313999999999993</c:v>
                </c:pt>
                <c:pt idx="24">
                  <c:v>90.230999999999995</c:v>
                </c:pt>
                <c:pt idx="25">
                  <c:v>87.414000000000001</c:v>
                </c:pt>
                <c:pt idx="26">
                  <c:v>86.739000000000004</c:v>
                </c:pt>
                <c:pt idx="27">
                  <c:v>85.948999999999998</c:v>
                </c:pt>
                <c:pt idx="28">
                  <c:v>86.474000000000004</c:v>
                </c:pt>
                <c:pt idx="29">
                  <c:v>86.192999999999998</c:v>
                </c:pt>
                <c:pt idx="30">
                  <c:v>90.287000000000006</c:v>
                </c:pt>
              </c:numCache>
            </c:numRef>
          </c:val>
        </c:ser>
        <c:ser>
          <c:idx val="2"/>
          <c:order val="2"/>
          <c:tx>
            <c:strRef>
              <c:f>Presion!$D$8</c:f>
              <c:strCache>
                <c:ptCount val="1"/>
                <c:pt idx="0">
                  <c:v>Samsung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Presion!$D$9:$D$39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81.58</c:v>
                </c:pt>
                <c:pt idx="22">
                  <c:v>81.896000000000001</c:v>
                </c:pt>
                <c:pt idx="23">
                  <c:v>92.725999999999999</c:v>
                </c:pt>
                <c:pt idx="24">
                  <c:v>93.052000000000007</c:v>
                </c:pt>
                <c:pt idx="25">
                  <c:v>84.194999999999993</c:v>
                </c:pt>
                <c:pt idx="26">
                  <c:v>80.757000000000005</c:v>
                </c:pt>
                <c:pt idx="27">
                  <c:v>81.971000000000004</c:v>
                </c:pt>
                <c:pt idx="28">
                  <c:v>84.35</c:v>
                </c:pt>
                <c:pt idx="29">
                  <c:v>85.444000000000003</c:v>
                </c:pt>
                <c:pt idx="30">
                  <c:v>92.531000000000006</c:v>
                </c:pt>
              </c:numCache>
            </c:numRef>
          </c:val>
        </c:ser>
        <c:ser>
          <c:idx val="3"/>
          <c:order val="3"/>
          <c:tx>
            <c:strRef>
              <c:f>Presion!$E$8</c:f>
              <c:strCache>
                <c:ptCount val="1"/>
                <c:pt idx="0">
                  <c:v>Comex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Presion!$E$9:$E$39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93.230999999999995</c:v>
                </c:pt>
                <c:pt idx="24">
                  <c:v>90.923000000000002</c:v>
                </c:pt>
                <c:pt idx="25">
                  <c:v>87.188999999999993</c:v>
                </c:pt>
                <c:pt idx="26">
                  <c:v>86.543999999999997</c:v>
                </c:pt>
                <c:pt idx="27">
                  <c:v>87.251000000000005</c:v>
                </c:pt>
                <c:pt idx="28">
                  <c:v>88.352000000000004</c:v>
                </c:pt>
                <c:pt idx="29">
                  <c:v>88.563999999999993</c:v>
                </c:pt>
                <c:pt idx="30">
                  <c:v>93.075000000000003</c:v>
                </c:pt>
              </c:numCache>
            </c:numRef>
          </c:val>
        </c:ser>
        <c:ser>
          <c:idx val="4"/>
          <c:order val="4"/>
          <c:tx>
            <c:strRef>
              <c:f>Presion!$F$8</c:f>
              <c:strCache>
                <c:ptCount val="1"/>
                <c:pt idx="0">
                  <c:v>Foam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Presion!$F$9:$F$39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88.954999999999998</c:v>
                </c:pt>
                <c:pt idx="23">
                  <c:v>93.325000000000003</c:v>
                </c:pt>
                <c:pt idx="24">
                  <c:v>92.744</c:v>
                </c:pt>
                <c:pt idx="25">
                  <c:v>90.099000000000004</c:v>
                </c:pt>
                <c:pt idx="26">
                  <c:v>89.117000000000004</c:v>
                </c:pt>
                <c:pt idx="27">
                  <c:v>89.153000000000006</c:v>
                </c:pt>
                <c:pt idx="28">
                  <c:v>89.638999999999996</c:v>
                </c:pt>
                <c:pt idx="29">
                  <c:v>89.507999999999996</c:v>
                </c:pt>
                <c:pt idx="30">
                  <c:v>93.177000000000007</c:v>
                </c:pt>
              </c:numCache>
            </c:numRef>
          </c:val>
        </c:ser>
        <c:ser>
          <c:idx val="5"/>
          <c:order val="5"/>
          <c:tx>
            <c:strRef>
              <c:f>Presion!$G$8</c:f>
              <c:strCache>
                <c:ptCount val="1"/>
                <c:pt idx="0">
                  <c:v>Tafime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Presion!$G$9:$G$39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85.215000000000003</c:v>
                </c:pt>
                <c:pt idx="23">
                  <c:v>89.561000000000007</c:v>
                </c:pt>
                <c:pt idx="24">
                  <c:v>89.561000000000007</c:v>
                </c:pt>
                <c:pt idx="25">
                  <c:v>86.045000000000002</c:v>
                </c:pt>
                <c:pt idx="26">
                  <c:v>85.206999999999994</c:v>
                </c:pt>
                <c:pt idx="27">
                  <c:v>85.712000000000003</c:v>
                </c:pt>
                <c:pt idx="28">
                  <c:v>86.174999999999997</c:v>
                </c:pt>
                <c:pt idx="29">
                  <c:v>85.641000000000005</c:v>
                </c:pt>
                <c:pt idx="30">
                  <c:v>89.036000000000001</c:v>
                </c:pt>
              </c:numCache>
            </c:numRef>
          </c:val>
        </c:ser>
        <c:ser>
          <c:idx val="6"/>
          <c:order val="6"/>
          <c:tx>
            <c:strRef>
              <c:f>Presion!$H$8</c:f>
              <c:strCache>
                <c:ptCount val="1"/>
                <c:pt idx="0">
                  <c:v>Euro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Presion!$H$9:$H$39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92.825999999999993</c:v>
                </c:pt>
                <c:pt idx="24">
                  <c:v>92.043999999999997</c:v>
                </c:pt>
                <c:pt idx="25">
                  <c:v>89.161000000000001</c:v>
                </c:pt>
                <c:pt idx="26">
                  <c:v>88.39</c:v>
                </c:pt>
                <c:pt idx="27">
                  <c:v>88.587999999999994</c:v>
                </c:pt>
                <c:pt idx="28">
                  <c:v>89.174000000000007</c:v>
                </c:pt>
                <c:pt idx="29">
                  <c:v>89.036000000000001</c:v>
                </c:pt>
                <c:pt idx="30">
                  <c:v>92.652000000000001</c:v>
                </c:pt>
              </c:numCache>
            </c:numRef>
          </c:val>
        </c:ser>
        <c:ser>
          <c:idx val="7"/>
          <c:order val="7"/>
          <c:tx>
            <c:strRef>
              <c:f>Presion!$I$8</c:f>
              <c:strCache>
                <c:ptCount val="1"/>
                <c:pt idx="0">
                  <c:v>Avery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Presion!$I$9:$I$39</c:f>
              <c:numCache>
                <c:formatCode>#,##0.00</c:formatCode>
                <c:ptCount val="31"/>
                <c:pt idx="0">
                  <c:v>-11.87</c:v>
                </c:pt>
                <c:pt idx="1">
                  <c:v>-11.87</c:v>
                </c:pt>
                <c:pt idx="2">
                  <c:v>-11.87</c:v>
                </c:pt>
                <c:pt idx="3">
                  <c:v>-11.87</c:v>
                </c:pt>
                <c:pt idx="4">
                  <c:v>-11.87</c:v>
                </c:pt>
                <c:pt idx="5">
                  <c:v>-11.87</c:v>
                </c:pt>
                <c:pt idx="6">
                  <c:v>-11.87</c:v>
                </c:pt>
                <c:pt idx="7">
                  <c:v>-11.87</c:v>
                </c:pt>
                <c:pt idx="8">
                  <c:v>-11.87</c:v>
                </c:pt>
                <c:pt idx="9">
                  <c:v>-11.87</c:v>
                </c:pt>
                <c:pt idx="10">
                  <c:v>-11.87</c:v>
                </c:pt>
                <c:pt idx="11">
                  <c:v>-11.87</c:v>
                </c:pt>
                <c:pt idx="12">
                  <c:v>-11.87</c:v>
                </c:pt>
                <c:pt idx="13">
                  <c:v>-11.87</c:v>
                </c:pt>
                <c:pt idx="14">
                  <c:v>-11.87</c:v>
                </c:pt>
                <c:pt idx="15">
                  <c:v>-11.87</c:v>
                </c:pt>
                <c:pt idx="16">
                  <c:v>-11.87</c:v>
                </c:pt>
                <c:pt idx="17">
                  <c:v>-11.87</c:v>
                </c:pt>
                <c:pt idx="18">
                  <c:v>-11.87</c:v>
                </c:pt>
                <c:pt idx="19">
                  <c:v>-11.87</c:v>
                </c:pt>
                <c:pt idx="20">
                  <c:v>-11.87</c:v>
                </c:pt>
                <c:pt idx="21">
                  <c:v>88.343999999999994</c:v>
                </c:pt>
                <c:pt idx="22">
                  <c:v>88.759999999999991</c:v>
                </c:pt>
                <c:pt idx="23">
                  <c:v>92.967999999999989</c:v>
                </c:pt>
                <c:pt idx="24">
                  <c:v>92.353999999999999</c:v>
                </c:pt>
                <c:pt idx="25">
                  <c:v>89.63</c:v>
                </c:pt>
                <c:pt idx="26">
                  <c:v>88.798000000000002</c:v>
                </c:pt>
                <c:pt idx="27">
                  <c:v>88.941999999999993</c:v>
                </c:pt>
                <c:pt idx="28">
                  <c:v>89.504999999999995</c:v>
                </c:pt>
                <c:pt idx="29">
                  <c:v>89.335999999999999</c:v>
                </c:pt>
                <c:pt idx="30">
                  <c:v>92.826999999999998</c:v>
                </c:pt>
              </c:numCache>
            </c:numRef>
          </c:val>
        </c:ser>
        <c:ser>
          <c:idx val="8"/>
          <c:order val="8"/>
          <c:tx>
            <c:strRef>
              <c:f>Presion!$J$8</c:f>
              <c:strCache>
                <c:ptCount val="1"/>
                <c:pt idx="0">
                  <c:v>Trw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Presion!$J$9:$J$39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92.825999999999993</c:v>
                </c:pt>
                <c:pt idx="24">
                  <c:v>92.043999999999997</c:v>
                </c:pt>
                <c:pt idx="25">
                  <c:v>89.161000000000001</c:v>
                </c:pt>
                <c:pt idx="26">
                  <c:v>88.39</c:v>
                </c:pt>
                <c:pt idx="27">
                  <c:v>88.587999999999994</c:v>
                </c:pt>
                <c:pt idx="28">
                  <c:v>89.174000000000007</c:v>
                </c:pt>
                <c:pt idx="29">
                  <c:v>89.036000000000001</c:v>
                </c:pt>
                <c:pt idx="30">
                  <c:v>92.652000000000001</c:v>
                </c:pt>
              </c:numCache>
            </c:numRef>
          </c:val>
        </c:ser>
        <c:ser>
          <c:idx val="9"/>
          <c:order val="9"/>
          <c:tx>
            <c:strRef>
              <c:f>Presion!$K$8</c:f>
              <c:strCache>
                <c:ptCount val="1"/>
                <c:pt idx="0">
                  <c:v>Valeo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Presion!$K$9:$K$39</c:f>
              <c:numCache>
                <c:formatCode>#,##0.00</c:formatCode>
                <c:ptCount val="31"/>
                <c:pt idx="0">
                  <c:v>-11.87</c:v>
                </c:pt>
                <c:pt idx="1">
                  <c:v>-11.87</c:v>
                </c:pt>
                <c:pt idx="2">
                  <c:v>-11.87</c:v>
                </c:pt>
                <c:pt idx="3">
                  <c:v>-11.87</c:v>
                </c:pt>
                <c:pt idx="4">
                  <c:v>-11.87</c:v>
                </c:pt>
                <c:pt idx="5">
                  <c:v>-11.87</c:v>
                </c:pt>
                <c:pt idx="6">
                  <c:v>-11.87</c:v>
                </c:pt>
                <c:pt idx="7">
                  <c:v>-11.87</c:v>
                </c:pt>
                <c:pt idx="8">
                  <c:v>-11.87</c:v>
                </c:pt>
                <c:pt idx="9">
                  <c:v>-11.87</c:v>
                </c:pt>
                <c:pt idx="10">
                  <c:v>-11.87</c:v>
                </c:pt>
                <c:pt idx="11">
                  <c:v>-11.87</c:v>
                </c:pt>
                <c:pt idx="12">
                  <c:v>-11.87</c:v>
                </c:pt>
                <c:pt idx="13">
                  <c:v>-11.87</c:v>
                </c:pt>
                <c:pt idx="14">
                  <c:v>-11.87</c:v>
                </c:pt>
                <c:pt idx="15">
                  <c:v>-11.87</c:v>
                </c:pt>
                <c:pt idx="16">
                  <c:v>-11.87</c:v>
                </c:pt>
                <c:pt idx="17">
                  <c:v>-11.87</c:v>
                </c:pt>
                <c:pt idx="18">
                  <c:v>-11.87</c:v>
                </c:pt>
                <c:pt idx="19">
                  <c:v>-11.87</c:v>
                </c:pt>
                <c:pt idx="20">
                  <c:v>-11.87</c:v>
                </c:pt>
                <c:pt idx="21">
                  <c:v>-11.87</c:v>
                </c:pt>
                <c:pt idx="22">
                  <c:v>88.966899999999995</c:v>
                </c:pt>
                <c:pt idx="23">
                  <c:v>92.443399999999997</c:v>
                </c:pt>
                <c:pt idx="24">
                  <c:v>92.533699999999996</c:v>
                </c:pt>
                <c:pt idx="25">
                  <c:v>89.846999999999994</c:v>
                </c:pt>
                <c:pt idx="26">
                  <c:v>89.070299999999989</c:v>
                </c:pt>
                <c:pt idx="27">
                  <c:v>89.261200000000002</c:v>
                </c:pt>
                <c:pt idx="28">
                  <c:v>89.767499999999998</c:v>
                </c:pt>
                <c:pt idx="29">
                  <c:v>89.610599999999991</c:v>
                </c:pt>
                <c:pt idx="30">
                  <c:v>92.262799999999999</c:v>
                </c:pt>
              </c:numCache>
            </c:numRef>
          </c:val>
        </c:ser>
        <c:ser>
          <c:idx val="10"/>
          <c:order val="10"/>
          <c:tx>
            <c:strRef>
              <c:f>Presion!$L$8</c:f>
              <c:strCache>
                <c:ptCount val="1"/>
                <c:pt idx="0">
                  <c:v>Vrk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Presion!$L$9:$L$39</c:f>
              <c:numCache>
                <c:formatCode>#,##0.00</c:formatCode>
                <c:ptCount val="31"/>
                <c:pt idx="0">
                  <c:v>-11.87</c:v>
                </c:pt>
                <c:pt idx="1">
                  <c:v>-11.87</c:v>
                </c:pt>
                <c:pt idx="2">
                  <c:v>-11.87</c:v>
                </c:pt>
                <c:pt idx="3">
                  <c:v>-11.87</c:v>
                </c:pt>
                <c:pt idx="4">
                  <c:v>-11.87</c:v>
                </c:pt>
                <c:pt idx="5">
                  <c:v>-11.87</c:v>
                </c:pt>
                <c:pt idx="6">
                  <c:v>-11.87</c:v>
                </c:pt>
                <c:pt idx="7">
                  <c:v>-11.87</c:v>
                </c:pt>
                <c:pt idx="8">
                  <c:v>-11.87</c:v>
                </c:pt>
                <c:pt idx="9">
                  <c:v>-11.87</c:v>
                </c:pt>
                <c:pt idx="10">
                  <c:v>-11.87</c:v>
                </c:pt>
                <c:pt idx="11">
                  <c:v>-11.87</c:v>
                </c:pt>
                <c:pt idx="12">
                  <c:v>-11.87</c:v>
                </c:pt>
                <c:pt idx="13">
                  <c:v>-11.87</c:v>
                </c:pt>
                <c:pt idx="14">
                  <c:v>-11.87</c:v>
                </c:pt>
                <c:pt idx="15">
                  <c:v>-11.87</c:v>
                </c:pt>
                <c:pt idx="16">
                  <c:v>-11.87</c:v>
                </c:pt>
                <c:pt idx="17">
                  <c:v>-11.87</c:v>
                </c:pt>
                <c:pt idx="18">
                  <c:v>-11.87</c:v>
                </c:pt>
                <c:pt idx="19">
                  <c:v>-11.87</c:v>
                </c:pt>
                <c:pt idx="20">
                  <c:v>-11.87</c:v>
                </c:pt>
                <c:pt idx="21">
                  <c:v>90.49</c:v>
                </c:pt>
                <c:pt idx="22">
                  <c:v>88.966899999999995</c:v>
                </c:pt>
                <c:pt idx="23">
                  <c:v>92.443399999999997</c:v>
                </c:pt>
                <c:pt idx="24">
                  <c:v>92.533699999999996</c:v>
                </c:pt>
                <c:pt idx="25">
                  <c:v>89.846999999999994</c:v>
                </c:pt>
                <c:pt idx="26">
                  <c:v>89.070299999999989</c:v>
                </c:pt>
                <c:pt idx="27">
                  <c:v>89.261200000000002</c:v>
                </c:pt>
                <c:pt idx="28">
                  <c:v>89.767499999999998</c:v>
                </c:pt>
                <c:pt idx="29">
                  <c:v>89.610599999999991</c:v>
                </c:pt>
                <c:pt idx="30">
                  <c:v>92.262799999999999</c:v>
                </c:pt>
              </c:numCache>
            </c:numRef>
          </c:val>
        </c:ser>
        <c:ser>
          <c:idx val="11"/>
          <c:order val="11"/>
          <c:tx>
            <c:strRef>
              <c:f>Presion!$M$8</c:f>
              <c:strCache>
                <c:ptCount val="1"/>
                <c:pt idx="0">
                  <c:v>Ipc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Presion!$M$9:$M$39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89.128</c:v>
                </c:pt>
                <c:pt idx="23">
                  <c:v>93.28</c:v>
                </c:pt>
                <c:pt idx="24">
                  <c:v>92.694999999999993</c:v>
                </c:pt>
                <c:pt idx="25">
                  <c:v>89.959000000000003</c:v>
                </c:pt>
                <c:pt idx="26">
                  <c:v>89.197999999999993</c:v>
                </c:pt>
                <c:pt idx="27">
                  <c:v>89.322000000000003</c:v>
                </c:pt>
                <c:pt idx="28">
                  <c:v>89.852999999999994</c:v>
                </c:pt>
                <c:pt idx="29">
                  <c:v>89.715999999999994</c:v>
                </c:pt>
                <c:pt idx="30">
                  <c:v>93.164000000000001</c:v>
                </c:pt>
              </c:numCache>
            </c:numRef>
          </c:val>
        </c:ser>
        <c:ser>
          <c:idx val="12"/>
          <c:order val="12"/>
          <c:tx>
            <c:strRef>
              <c:f>Presion!$N$8</c:f>
              <c:strCache>
                <c:ptCount val="1"/>
                <c:pt idx="0">
                  <c:v>Narmx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Presion!$N$9:$N$39</c:f>
              <c:numCache>
                <c:formatCode>#,##0.00</c:formatCode>
                <c:ptCount val="31"/>
                <c:pt idx="0">
                  <c:v>-11.87</c:v>
                </c:pt>
                <c:pt idx="1">
                  <c:v>-11.87</c:v>
                </c:pt>
                <c:pt idx="2">
                  <c:v>-11.87</c:v>
                </c:pt>
                <c:pt idx="3">
                  <c:v>-11.87</c:v>
                </c:pt>
                <c:pt idx="4">
                  <c:v>-11.87</c:v>
                </c:pt>
                <c:pt idx="5">
                  <c:v>-11.87</c:v>
                </c:pt>
                <c:pt idx="6">
                  <c:v>-11.87</c:v>
                </c:pt>
                <c:pt idx="7">
                  <c:v>-11.87</c:v>
                </c:pt>
                <c:pt idx="8">
                  <c:v>-11.87</c:v>
                </c:pt>
                <c:pt idx="9">
                  <c:v>-11.87</c:v>
                </c:pt>
                <c:pt idx="10">
                  <c:v>-11.87</c:v>
                </c:pt>
                <c:pt idx="11">
                  <c:v>-11.87</c:v>
                </c:pt>
                <c:pt idx="12">
                  <c:v>-11.87</c:v>
                </c:pt>
                <c:pt idx="13">
                  <c:v>-11.87</c:v>
                </c:pt>
                <c:pt idx="14">
                  <c:v>-11.87</c:v>
                </c:pt>
                <c:pt idx="15">
                  <c:v>-11.87</c:v>
                </c:pt>
                <c:pt idx="16">
                  <c:v>-11.87</c:v>
                </c:pt>
                <c:pt idx="17">
                  <c:v>-11.87</c:v>
                </c:pt>
                <c:pt idx="18">
                  <c:v>-11.87</c:v>
                </c:pt>
                <c:pt idx="19">
                  <c:v>-11.87</c:v>
                </c:pt>
                <c:pt idx="20">
                  <c:v>-11.87</c:v>
                </c:pt>
                <c:pt idx="21">
                  <c:v>-11.87</c:v>
                </c:pt>
                <c:pt idx="22">
                  <c:v>88.759999999999991</c:v>
                </c:pt>
                <c:pt idx="23">
                  <c:v>92.890999999999991</c:v>
                </c:pt>
                <c:pt idx="24">
                  <c:v>92.298999999999992</c:v>
                </c:pt>
                <c:pt idx="25">
                  <c:v>89.61</c:v>
                </c:pt>
                <c:pt idx="26">
                  <c:v>88.820999999999998</c:v>
                </c:pt>
                <c:pt idx="27">
                  <c:v>88.966999999999999</c:v>
                </c:pt>
                <c:pt idx="28">
                  <c:v>89.518000000000001</c:v>
                </c:pt>
                <c:pt idx="29">
                  <c:v>89.375</c:v>
                </c:pt>
                <c:pt idx="30">
                  <c:v>92.753999999999991</c:v>
                </c:pt>
              </c:numCache>
            </c:numRef>
          </c:val>
        </c:ser>
        <c:ser>
          <c:idx val="13"/>
          <c:order val="13"/>
          <c:tx>
            <c:strRef>
              <c:f>Presion!$O$8</c:f>
              <c:strCache>
                <c:ptCount val="1"/>
                <c:pt idx="0">
                  <c:v>Rohm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Presion!$O$9:$O$39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92.926000000000002</c:v>
                </c:pt>
                <c:pt idx="24">
                  <c:v>92.183000000000007</c:v>
                </c:pt>
                <c:pt idx="25">
                  <c:v>89.391000000000005</c:v>
                </c:pt>
                <c:pt idx="26">
                  <c:v>88.638999999999996</c:v>
                </c:pt>
                <c:pt idx="27">
                  <c:v>88.831999999999994</c:v>
                </c:pt>
                <c:pt idx="28">
                  <c:v>89.403000000000006</c:v>
                </c:pt>
                <c:pt idx="29">
                  <c:v>89.275000000000006</c:v>
                </c:pt>
                <c:pt idx="30">
                  <c:v>92.793999999999997</c:v>
                </c:pt>
              </c:numCache>
            </c:numRef>
          </c:val>
        </c:ser>
        <c:ser>
          <c:idx val="14"/>
          <c:order val="14"/>
          <c:tx>
            <c:strRef>
              <c:f>Presion!$P$8</c:f>
              <c:strCache>
                <c:ptCount val="1"/>
                <c:pt idx="0">
                  <c:v>Bravo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Presion!$P$9:$P$39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93.436999999999998</c:v>
                </c:pt>
                <c:pt idx="24">
                  <c:v>92.856999999999999</c:v>
                </c:pt>
                <c:pt idx="25">
                  <c:v>90.191000000000003</c:v>
                </c:pt>
                <c:pt idx="26">
                  <c:v>89.432000000000002</c:v>
                </c:pt>
                <c:pt idx="27">
                  <c:v>89.587999999999994</c:v>
                </c:pt>
                <c:pt idx="28">
                  <c:v>90.102000000000004</c:v>
                </c:pt>
                <c:pt idx="29">
                  <c:v>89.79</c:v>
                </c:pt>
                <c:pt idx="30">
                  <c:v>93.203000000000003</c:v>
                </c:pt>
              </c:numCache>
            </c:numRef>
          </c:val>
        </c:ser>
        <c:ser>
          <c:idx val="15"/>
          <c:order val="15"/>
          <c:tx>
            <c:strRef>
              <c:f>Presion!$Q$8</c:f>
              <c:strCache>
                <c:ptCount val="1"/>
                <c:pt idx="0">
                  <c:v>Norgren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Presion!$Q$9:$Q$39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89.015299999999996</c:v>
                </c:pt>
                <c:pt idx="23">
                  <c:v>92.916799999999995</c:v>
                </c:pt>
                <c:pt idx="24">
                  <c:v>92.703100000000006</c:v>
                </c:pt>
                <c:pt idx="25">
                  <c:v>90.245599999999996</c:v>
                </c:pt>
                <c:pt idx="26">
                  <c:v>89.428200000000004</c:v>
                </c:pt>
                <c:pt idx="27">
                  <c:v>89.688299999999998</c:v>
                </c:pt>
                <c:pt idx="28">
                  <c:v>90.243499999999997</c:v>
                </c:pt>
                <c:pt idx="29">
                  <c:v>89.793599999999998</c:v>
                </c:pt>
                <c:pt idx="30">
                  <c:v>92.113500000000002</c:v>
                </c:pt>
              </c:numCache>
            </c:numRef>
          </c:val>
        </c:ser>
        <c:ser>
          <c:idx val="16"/>
          <c:order val="16"/>
          <c:tx>
            <c:strRef>
              <c:f>Presion!$R$8</c:f>
              <c:strCache>
                <c:ptCount val="1"/>
                <c:pt idx="0">
                  <c:v>Jafra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Presion!$R$9:$R$39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92.963999999999999</c:v>
                </c:pt>
                <c:pt idx="24">
                  <c:v>92.180999999999997</c:v>
                </c:pt>
                <c:pt idx="25">
                  <c:v>89.281999999999996</c:v>
                </c:pt>
                <c:pt idx="26">
                  <c:v>88.513000000000005</c:v>
                </c:pt>
                <c:pt idx="27">
                  <c:v>88.709000000000003</c:v>
                </c:pt>
                <c:pt idx="28">
                  <c:v>87.948999999999998</c:v>
                </c:pt>
                <c:pt idx="29">
                  <c:v>89.165999999999997</c:v>
                </c:pt>
                <c:pt idx="30">
                  <c:v>92.796000000000006</c:v>
                </c:pt>
              </c:numCache>
            </c:numRef>
          </c:val>
        </c:ser>
        <c:ser>
          <c:idx val="17"/>
          <c:order val="17"/>
          <c:tx>
            <c:strRef>
              <c:f>Presion!$S$8</c:f>
              <c:strCache>
                <c:ptCount val="1"/>
                <c:pt idx="0">
                  <c:v>Messier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Presion!$S$9:$S$39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93.293000000000006</c:v>
                </c:pt>
                <c:pt idx="24">
                  <c:v>92.646000000000001</c:v>
                </c:pt>
                <c:pt idx="25">
                  <c:v>89.954999999999998</c:v>
                </c:pt>
                <c:pt idx="26">
                  <c:v>89.194999999999993</c:v>
                </c:pt>
                <c:pt idx="27">
                  <c:v>89.364000000000004</c:v>
                </c:pt>
                <c:pt idx="28">
                  <c:v>89.894000000000005</c:v>
                </c:pt>
                <c:pt idx="29">
                  <c:v>89.747</c:v>
                </c:pt>
                <c:pt idx="30">
                  <c:v>93.147999999999996</c:v>
                </c:pt>
              </c:numCache>
            </c:numRef>
          </c:val>
        </c:ser>
        <c:ser>
          <c:idx val="18"/>
          <c:order val="18"/>
          <c:tx>
            <c:strRef>
              <c:f>Presion!$T$8</c:f>
              <c:strCache>
                <c:ptCount val="1"/>
                <c:pt idx="0">
                  <c:v>Elica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Presion!$T$9:$T$39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93.191000000000003</c:v>
                </c:pt>
                <c:pt idx="24">
                  <c:v>92.415999999999997</c:v>
                </c:pt>
                <c:pt idx="25">
                  <c:v>89.555000000000007</c:v>
                </c:pt>
                <c:pt idx="26">
                  <c:v>88.784000000000006</c:v>
                </c:pt>
                <c:pt idx="27">
                  <c:v>88.977999999999994</c:v>
                </c:pt>
                <c:pt idx="28">
                  <c:v>89.58</c:v>
                </c:pt>
                <c:pt idx="29">
                  <c:v>89.444999999999993</c:v>
                </c:pt>
                <c:pt idx="30">
                  <c:v>93.037000000000006</c:v>
                </c:pt>
              </c:numCache>
            </c:numRef>
          </c:val>
        </c:ser>
        <c:ser>
          <c:idx val="19"/>
          <c:order val="19"/>
          <c:tx>
            <c:strRef>
              <c:f>Presion!$U$8</c:f>
              <c:strCache>
                <c:ptCount val="1"/>
                <c:pt idx="0">
                  <c:v>Crown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Presion!$U$9:$U$39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89.231999999999999</c:v>
                </c:pt>
                <c:pt idx="23">
                  <c:v>93.334999999999994</c:v>
                </c:pt>
                <c:pt idx="24">
                  <c:v>92.733000000000004</c:v>
                </c:pt>
                <c:pt idx="25">
                  <c:v>90.051000000000002</c:v>
                </c:pt>
                <c:pt idx="26">
                  <c:v>89.278000000000006</c:v>
                </c:pt>
                <c:pt idx="27">
                  <c:v>89.412999999999997</c:v>
                </c:pt>
                <c:pt idx="28">
                  <c:v>89.965000000000003</c:v>
                </c:pt>
                <c:pt idx="29">
                  <c:v>89.807000000000002</c:v>
                </c:pt>
                <c:pt idx="30">
                  <c:v>93.186999999999998</c:v>
                </c:pt>
              </c:numCache>
            </c:numRef>
          </c:val>
        </c:ser>
        <c:ser>
          <c:idx val="20"/>
          <c:order val="20"/>
          <c:tx>
            <c:strRef>
              <c:f>Presion!$V$8</c:f>
              <c:strCache>
                <c:ptCount val="1"/>
                <c:pt idx="0">
                  <c:v>Securency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Presion!$V$9:$V$39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92.914000000000001</c:v>
                </c:pt>
                <c:pt idx="24">
                  <c:v>92.123000000000005</c:v>
                </c:pt>
                <c:pt idx="25">
                  <c:v>89.245999999999995</c:v>
                </c:pt>
                <c:pt idx="26">
                  <c:v>88.474000000000004</c:v>
                </c:pt>
                <c:pt idx="27">
                  <c:v>88.668000000000006</c:v>
                </c:pt>
                <c:pt idx="28">
                  <c:v>89.262</c:v>
                </c:pt>
                <c:pt idx="29">
                  <c:v>89.123999999999995</c:v>
                </c:pt>
                <c:pt idx="30">
                  <c:v>92.75</c:v>
                </c:pt>
              </c:numCache>
            </c:numRef>
          </c:val>
        </c:ser>
        <c:ser>
          <c:idx val="21"/>
          <c:order val="21"/>
          <c:tx>
            <c:strRef>
              <c:f>Presion!$W$8</c:f>
              <c:strCache>
                <c:ptCount val="1"/>
                <c:pt idx="0">
                  <c:v>Kluber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Presion!$W$9:$W$39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88.6524</c:v>
                </c:pt>
                <c:pt idx="22">
                  <c:v>89.524199999999993</c:v>
                </c:pt>
                <c:pt idx="23">
                  <c:v>89.776899999999998</c:v>
                </c:pt>
                <c:pt idx="24">
                  <c:v>88.861199999999997</c:v>
                </c:pt>
                <c:pt idx="25">
                  <c:v>88.861199999999997</c:v>
                </c:pt>
                <c:pt idx="26">
                  <c:v>88.787300000000002</c:v>
                </c:pt>
                <c:pt idx="27">
                  <c:v>89.912300000000002</c:v>
                </c:pt>
                <c:pt idx="28">
                  <c:v>90.194000000000003</c:v>
                </c:pt>
                <c:pt idx="29">
                  <c:v>88.953900000000004</c:v>
                </c:pt>
                <c:pt idx="30">
                  <c:v>88.848200000000006</c:v>
                </c:pt>
              </c:numCache>
            </c:numRef>
          </c:val>
        </c:ser>
        <c:ser>
          <c:idx val="22"/>
          <c:order val="22"/>
          <c:tx>
            <c:strRef>
              <c:f>Presion!$X$8</c:f>
              <c:strCache>
                <c:ptCount val="1"/>
                <c:pt idx="0">
                  <c:v>Eaton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Presion!$X$9:$X$39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45.363</c:v>
                </c:pt>
                <c:pt idx="23">
                  <c:v>45.552999999999997</c:v>
                </c:pt>
                <c:pt idx="24">
                  <c:v>45.615000000000002</c:v>
                </c:pt>
                <c:pt idx="25">
                  <c:v>45.408999999999999</c:v>
                </c:pt>
                <c:pt idx="26">
                  <c:v>45.375</c:v>
                </c:pt>
                <c:pt idx="27">
                  <c:v>45.392000000000003</c:v>
                </c:pt>
                <c:pt idx="28">
                  <c:v>45.393000000000001</c:v>
                </c:pt>
                <c:pt idx="29">
                  <c:v>45.442</c:v>
                </c:pt>
                <c:pt idx="30">
                  <c:v>45.588999999999999</c:v>
                </c:pt>
              </c:numCache>
            </c:numRef>
          </c:val>
        </c:ser>
        <c:ser>
          <c:idx val="23"/>
          <c:order val="23"/>
          <c:tx>
            <c:strRef>
              <c:f>Presion!$Y$8</c:f>
              <c:strCache>
                <c:ptCount val="1"/>
                <c:pt idx="0">
                  <c:v>Aerr C.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Presion!$Y$9:$Y$39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93.025000000000006</c:v>
                </c:pt>
                <c:pt idx="24">
                  <c:v>92.24</c:v>
                </c:pt>
                <c:pt idx="25">
                  <c:v>89.367999999999995</c:v>
                </c:pt>
                <c:pt idx="26">
                  <c:v>88.6</c:v>
                </c:pt>
                <c:pt idx="27">
                  <c:v>88.795000000000002</c:v>
                </c:pt>
                <c:pt idx="28">
                  <c:v>89.393000000000001</c:v>
                </c:pt>
                <c:pt idx="29">
                  <c:v>89.257999999999996</c:v>
                </c:pt>
                <c:pt idx="30">
                  <c:v>92.869</c:v>
                </c:pt>
              </c:numCache>
            </c:numRef>
          </c:val>
        </c:ser>
        <c:ser>
          <c:idx val="24"/>
          <c:order val="24"/>
          <c:tx>
            <c:strRef>
              <c:f>Presion!$Z$8</c:f>
              <c:strCache>
                <c:ptCount val="1"/>
                <c:pt idx="0">
                  <c:v>Cooper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Presion!$Z$9:$Z$39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87.520600000000002</c:v>
                </c:pt>
                <c:pt idx="22">
                  <c:v>87.520600000000002</c:v>
                </c:pt>
                <c:pt idx="23">
                  <c:v>89.949299999999994</c:v>
                </c:pt>
                <c:pt idx="24">
                  <c:v>92.158900000000003</c:v>
                </c:pt>
                <c:pt idx="25">
                  <c:v>88.765100000000004</c:v>
                </c:pt>
                <c:pt idx="26">
                  <c:v>87.896100000000004</c:v>
                </c:pt>
                <c:pt idx="27">
                  <c:v>89.649500000000003</c:v>
                </c:pt>
                <c:pt idx="28">
                  <c:v>90.025300000000001</c:v>
                </c:pt>
                <c:pt idx="29">
                  <c:v>88.455299999999994</c:v>
                </c:pt>
                <c:pt idx="30">
                  <c:v>88.445999999999998</c:v>
                </c:pt>
              </c:numCache>
            </c:numRef>
          </c:val>
        </c:ser>
        <c:ser>
          <c:idx val="25"/>
          <c:order val="25"/>
          <c:tx>
            <c:strRef>
              <c:f>Presion!$AA$8</c:f>
              <c:strCache>
                <c:ptCount val="1"/>
                <c:pt idx="0">
                  <c:v>Aerr S.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Presion!$AA$9:$AA$39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89.509299999999996</c:v>
                </c:pt>
                <c:pt idx="22">
                  <c:v>89.727599999999995</c:v>
                </c:pt>
                <c:pt idx="23">
                  <c:v>92.919899999999998</c:v>
                </c:pt>
                <c:pt idx="24">
                  <c:v>92.341300000000004</c:v>
                </c:pt>
                <c:pt idx="25">
                  <c:v>90.774600000000007</c:v>
                </c:pt>
                <c:pt idx="26">
                  <c:v>90.248199999999997</c:v>
                </c:pt>
                <c:pt idx="27">
                  <c:v>90.127899999999997</c:v>
                </c:pt>
                <c:pt idx="28">
                  <c:v>90.877300000000005</c:v>
                </c:pt>
                <c:pt idx="29">
                  <c:v>90.694699999999997</c:v>
                </c:pt>
                <c:pt idx="30">
                  <c:v>93.272900000000007</c:v>
                </c:pt>
              </c:numCache>
            </c:numRef>
          </c:val>
        </c:ser>
        <c:ser>
          <c:idx val="26"/>
          <c:order val="26"/>
          <c:tx>
            <c:strRef>
              <c:f>Presion!$AB$8</c:f>
              <c:strCache>
                <c:ptCount val="1"/>
                <c:pt idx="0">
                  <c:v>Beach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Presion!$AB$9:$AB$39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12.5846</c:v>
                </c:pt>
                <c:pt idx="23">
                  <c:v>13.9634</c:v>
                </c:pt>
                <c:pt idx="24">
                  <c:v>14.1616</c:v>
                </c:pt>
                <c:pt idx="25">
                  <c:v>14.0023</c:v>
                </c:pt>
                <c:pt idx="26">
                  <c:v>13.9795</c:v>
                </c:pt>
                <c:pt idx="27">
                  <c:v>13.9785</c:v>
                </c:pt>
                <c:pt idx="28">
                  <c:v>13.9816</c:v>
                </c:pt>
                <c:pt idx="29">
                  <c:v>13.992599999999999</c:v>
                </c:pt>
                <c:pt idx="30">
                  <c:v>13.9574</c:v>
                </c:pt>
              </c:numCache>
            </c:numRef>
          </c:val>
        </c:ser>
        <c:ser>
          <c:idx val="27"/>
          <c:order val="27"/>
          <c:tx>
            <c:strRef>
              <c:f>Presion!$AC$8</c:f>
              <c:strCache>
                <c:ptCount val="1"/>
                <c:pt idx="0">
                  <c:v>Fracsa 2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Presion!$AC$9:$AC$39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89.019000000000005</c:v>
                </c:pt>
                <c:pt idx="23">
                  <c:v>92.986999999999995</c:v>
                </c:pt>
                <c:pt idx="24">
                  <c:v>92.436999999999998</c:v>
                </c:pt>
                <c:pt idx="25">
                  <c:v>89.796999999999997</c:v>
                </c:pt>
                <c:pt idx="26">
                  <c:v>89.02</c:v>
                </c:pt>
                <c:pt idx="27">
                  <c:v>89.171000000000006</c:v>
                </c:pt>
                <c:pt idx="28">
                  <c:v>89.79</c:v>
                </c:pt>
                <c:pt idx="29">
                  <c:v>89.597999999999999</c:v>
                </c:pt>
                <c:pt idx="30">
                  <c:v>92.878</c:v>
                </c:pt>
              </c:numCache>
            </c:numRef>
          </c:val>
        </c:ser>
        <c:ser>
          <c:idx val="28"/>
          <c:order val="28"/>
          <c:tx>
            <c:strRef>
              <c:f>Presion!$AD$8</c:f>
              <c:strCache>
                <c:ptCount val="1"/>
                <c:pt idx="0">
                  <c:v>DREnc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Presion!$AD$9:$AD$39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92.974999999999994</c:v>
                </c:pt>
                <c:pt idx="24">
                  <c:v>92.171999999999997</c:v>
                </c:pt>
                <c:pt idx="25">
                  <c:v>89.266000000000005</c:v>
                </c:pt>
                <c:pt idx="26">
                  <c:v>88.494</c:v>
                </c:pt>
                <c:pt idx="27">
                  <c:v>88.7</c:v>
                </c:pt>
                <c:pt idx="28">
                  <c:v>89.283000000000001</c:v>
                </c:pt>
                <c:pt idx="29">
                  <c:v>89.150999999999996</c:v>
                </c:pt>
                <c:pt idx="30">
                  <c:v>92.816999999999993</c:v>
                </c:pt>
              </c:numCache>
            </c:numRef>
          </c:val>
        </c:ser>
        <c:ser>
          <c:idx val="29"/>
          <c:order val="29"/>
          <c:tx>
            <c:strRef>
              <c:f>Presion!$AE$8</c:f>
              <c:strCache>
                <c:ptCount val="1"/>
                <c:pt idx="0">
                  <c:v>Metocote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Presion!$AE$9:$AE$39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93.37</c:v>
                </c:pt>
                <c:pt idx="24">
                  <c:v>92.584999999999994</c:v>
                </c:pt>
                <c:pt idx="25">
                  <c:v>89.688999999999993</c:v>
                </c:pt>
                <c:pt idx="26">
                  <c:v>88.914000000000001</c:v>
                </c:pt>
                <c:pt idx="27">
                  <c:v>89.108000000000004</c:v>
                </c:pt>
                <c:pt idx="28">
                  <c:v>89.706000000000003</c:v>
                </c:pt>
                <c:pt idx="29">
                  <c:v>89.567999999999998</c:v>
                </c:pt>
                <c:pt idx="30">
                  <c:v>93.212000000000003</c:v>
                </c:pt>
              </c:numCache>
            </c:numRef>
          </c:val>
        </c:ser>
        <c:ser>
          <c:idx val="30"/>
          <c:order val="30"/>
          <c:tx>
            <c:strRef>
              <c:f>Presion!$AF$8</c:f>
              <c:strCache>
                <c:ptCount val="1"/>
                <c:pt idx="0">
                  <c:v>MPI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Presion!$AF$9:$AF$39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90.429000000000002</c:v>
                </c:pt>
                <c:pt idx="4">
                  <c:v>90.013000000000005</c:v>
                </c:pt>
                <c:pt idx="5">
                  <c:v>89.694999999999993</c:v>
                </c:pt>
                <c:pt idx="6">
                  <c:v>94.141999999999996</c:v>
                </c:pt>
                <c:pt idx="7">
                  <c:v>92.647999999999996</c:v>
                </c:pt>
                <c:pt idx="8">
                  <c:v>90.838999999999999</c:v>
                </c:pt>
                <c:pt idx="9">
                  <c:v>90.372</c:v>
                </c:pt>
                <c:pt idx="10">
                  <c:v>90.596999999999994</c:v>
                </c:pt>
                <c:pt idx="11">
                  <c:v>90.453999999999994</c:v>
                </c:pt>
                <c:pt idx="12">
                  <c:v>90.799000000000007</c:v>
                </c:pt>
                <c:pt idx="13">
                  <c:v>95.302000000000007</c:v>
                </c:pt>
                <c:pt idx="14">
                  <c:v>94.387</c:v>
                </c:pt>
                <c:pt idx="15">
                  <c:v>91.658000000000001</c:v>
                </c:pt>
                <c:pt idx="16">
                  <c:v>90.533000000000001</c:v>
                </c:pt>
                <c:pt idx="17">
                  <c:v>90.968000000000004</c:v>
                </c:pt>
                <c:pt idx="18">
                  <c:v>90.808999999999997</c:v>
                </c:pt>
                <c:pt idx="19">
                  <c:v>90.709000000000003</c:v>
                </c:pt>
                <c:pt idx="20">
                  <c:v>94.635000000000005</c:v>
                </c:pt>
                <c:pt idx="21">
                  <c:v>93.236999999999995</c:v>
                </c:pt>
                <c:pt idx="22">
                  <c:v>91.328000000000003</c:v>
                </c:pt>
                <c:pt idx="23">
                  <c:v>90.369</c:v>
                </c:pt>
                <c:pt idx="24">
                  <c:v>91.210999999999999</c:v>
                </c:pt>
                <c:pt idx="25">
                  <c:v>91.694999999999993</c:v>
                </c:pt>
                <c:pt idx="26">
                  <c:v>91.912000000000006</c:v>
                </c:pt>
                <c:pt idx="27">
                  <c:v>94.995000000000005</c:v>
                </c:pt>
                <c:pt idx="28">
                  <c:v>93.031000000000006</c:v>
                </c:pt>
                <c:pt idx="29">
                  <c:v>91.290999999999997</c:v>
                </c:pt>
                <c:pt idx="30">
                  <c:v>94.185000000000002</c:v>
                </c:pt>
              </c:numCache>
            </c:numRef>
          </c:val>
        </c:ser>
        <c:ser>
          <c:idx val="31"/>
          <c:order val="31"/>
          <c:tx>
            <c:strRef>
              <c:f>Presion!$AG$8</c:f>
              <c:strCache>
                <c:ptCount val="1"/>
                <c:pt idx="0">
                  <c:v>KH Mex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Presion!$AG$9:$AG$39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88.956000000000003</c:v>
                </c:pt>
                <c:pt idx="23">
                  <c:v>93.358999999999995</c:v>
                </c:pt>
                <c:pt idx="24">
                  <c:v>92.573999999999998</c:v>
                </c:pt>
                <c:pt idx="25">
                  <c:v>89.677000000000007</c:v>
                </c:pt>
                <c:pt idx="26">
                  <c:v>88.903000000000006</c:v>
                </c:pt>
                <c:pt idx="27">
                  <c:v>89.102000000000004</c:v>
                </c:pt>
                <c:pt idx="28">
                  <c:v>89.695999999999998</c:v>
                </c:pt>
                <c:pt idx="29">
                  <c:v>89.558999999999997</c:v>
                </c:pt>
                <c:pt idx="30">
                  <c:v>93.203000000000003</c:v>
                </c:pt>
              </c:numCache>
            </c:numRef>
          </c:val>
        </c:ser>
        <c:ser>
          <c:idx val="32"/>
          <c:order val="32"/>
          <c:tx>
            <c:strRef>
              <c:f>Presion!$AI$8</c:f>
              <c:strCache>
                <c:ptCount val="1"/>
                <c:pt idx="0">
                  <c:v>Metecno</c:v>
                </c:pt>
              </c:strCache>
            </c:strRef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Presion!$AI$9:$AI$39</c:f>
              <c:numCache>
                <c:formatCode>#,##0.00</c:formatCode>
                <c:ptCount val="31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  <c:pt idx="10">
                  <c:v>5.5</c:v>
                </c:pt>
                <c:pt idx="11">
                  <c:v>5.5</c:v>
                </c:pt>
                <c:pt idx="12">
                  <c:v>5.5</c:v>
                </c:pt>
                <c:pt idx="13">
                  <c:v>5.5</c:v>
                </c:pt>
                <c:pt idx="14">
                  <c:v>5.5</c:v>
                </c:pt>
                <c:pt idx="15">
                  <c:v>5.5</c:v>
                </c:pt>
                <c:pt idx="16">
                  <c:v>5.5</c:v>
                </c:pt>
                <c:pt idx="17">
                  <c:v>5.5</c:v>
                </c:pt>
                <c:pt idx="18">
                  <c:v>5.5</c:v>
                </c:pt>
                <c:pt idx="19">
                  <c:v>5.5</c:v>
                </c:pt>
                <c:pt idx="20">
                  <c:v>5.5</c:v>
                </c:pt>
                <c:pt idx="21">
                  <c:v>5.5</c:v>
                </c:pt>
                <c:pt idx="22">
                  <c:v>5.5</c:v>
                </c:pt>
                <c:pt idx="23">
                  <c:v>5.5</c:v>
                </c:pt>
                <c:pt idx="24">
                  <c:v>5.5</c:v>
                </c:pt>
                <c:pt idx="25">
                  <c:v>5.5</c:v>
                </c:pt>
                <c:pt idx="26">
                  <c:v>5.5</c:v>
                </c:pt>
                <c:pt idx="27">
                  <c:v>5.5</c:v>
                </c:pt>
                <c:pt idx="28">
                  <c:v>5.5</c:v>
                </c:pt>
                <c:pt idx="29">
                  <c:v>5.5</c:v>
                </c:pt>
                <c:pt idx="30">
                  <c:v>5.5</c:v>
                </c:pt>
              </c:numCache>
            </c:numRef>
          </c:val>
        </c:ser>
        <c:ser>
          <c:idx val="33"/>
          <c:order val="33"/>
          <c:tx>
            <c:strRef>
              <c:f>Presion!$AJ$8</c:f>
              <c:strCache>
                <c:ptCount val="1"/>
                <c:pt idx="0">
                  <c:v>Plenco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Presion!$AJ$9:$AJ$39</c:f>
              <c:numCache>
                <c:formatCode>#,##0.00</c:formatCode>
                <c:ptCount val="31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  <c:pt idx="10">
                  <c:v>5.5</c:v>
                </c:pt>
                <c:pt idx="11">
                  <c:v>5.5</c:v>
                </c:pt>
                <c:pt idx="12">
                  <c:v>5.5</c:v>
                </c:pt>
                <c:pt idx="13">
                  <c:v>5.5</c:v>
                </c:pt>
                <c:pt idx="14">
                  <c:v>5.5</c:v>
                </c:pt>
                <c:pt idx="15">
                  <c:v>5.5</c:v>
                </c:pt>
                <c:pt idx="16">
                  <c:v>5.5</c:v>
                </c:pt>
                <c:pt idx="17">
                  <c:v>5.5</c:v>
                </c:pt>
                <c:pt idx="18">
                  <c:v>5.5</c:v>
                </c:pt>
                <c:pt idx="19">
                  <c:v>5.5</c:v>
                </c:pt>
                <c:pt idx="20">
                  <c:v>5.5</c:v>
                </c:pt>
                <c:pt idx="21">
                  <c:v>5.5</c:v>
                </c:pt>
                <c:pt idx="22">
                  <c:v>5.5</c:v>
                </c:pt>
                <c:pt idx="23">
                  <c:v>5.5</c:v>
                </c:pt>
                <c:pt idx="24">
                  <c:v>5.5</c:v>
                </c:pt>
                <c:pt idx="25">
                  <c:v>5.5</c:v>
                </c:pt>
                <c:pt idx="26">
                  <c:v>5.5</c:v>
                </c:pt>
                <c:pt idx="27">
                  <c:v>5.5</c:v>
                </c:pt>
                <c:pt idx="28">
                  <c:v>5.5</c:v>
                </c:pt>
                <c:pt idx="29">
                  <c:v>5.5</c:v>
                </c:pt>
                <c:pt idx="30">
                  <c:v>5.5</c:v>
                </c:pt>
              </c:numCache>
            </c:numRef>
          </c:val>
        </c:ser>
        <c:ser>
          <c:idx val="34"/>
          <c:order val="34"/>
          <c:tx>
            <c:strRef>
              <c:f>Presion!$AK$8</c:f>
              <c:strCache>
                <c:ptCount val="1"/>
                <c:pt idx="0">
                  <c:v>Hines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Presion!$A$9:$A$39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Presion!$AK$9:$AK$39</c:f>
              <c:numCache>
                <c:formatCode>#,##0.00</c:formatCode>
                <c:ptCount val="31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  <c:pt idx="10">
                  <c:v>5.5</c:v>
                </c:pt>
                <c:pt idx="11">
                  <c:v>5.5</c:v>
                </c:pt>
                <c:pt idx="12">
                  <c:v>5.5</c:v>
                </c:pt>
                <c:pt idx="13">
                  <c:v>5.5</c:v>
                </c:pt>
                <c:pt idx="14">
                  <c:v>5.5</c:v>
                </c:pt>
                <c:pt idx="15">
                  <c:v>5.5</c:v>
                </c:pt>
                <c:pt idx="16">
                  <c:v>5.5</c:v>
                </c:pt>
                <c:pt idx="17">
                  <c:v>5.5</c:v>
                </c:pt>
                <c:pt idx="18">
                  <c:v>5.5</c:v>
                </c:pt>
                <c:pt idx="19">
                  <c:v>5.5</c:v>
                </c:pt>
                <c:pt idx="20">
                  <c:v>5.5</c:v>
                </c:pt>
                <c:pt idx="21">
                  <c:v>5.5</c:v>
                </c:pt>
                <c:pt idx="22">
                  <c:v>5.5</c:v>
                </c:pt>
                <c:pt idx="23">
                  <c:v>5.5</c:v>
                </c:pt>
                <c:pt idx="24">
                  <c:v>5.5</c:v>
                </c:pt>
                <c:pt idx="25">
                  <c:v>5.5</c:v>
                </c:pt>
                <c:pt idx="26">
                  <c:v>5.5</c:v>
                </c:pt>
                <c:pt idx="27">
                  <c:v>5.5</c:v>
                </c:pt>
                <c:pt idx="28">
                  <c:v>5.5</c:v>
                </c:pt>
                <c:pt idx="29">
                  <c:v>5.5</c:v>
                </c:pt>
                <c:pt idx="30">
                  <c:v>5.5</c:v>
                </c:pt>
              </c:numCache>
            </c:numRef>
          </c:val>
        </c:ser>
        <c:marker val="1"/>
        <c:axId val="87948672"/>
        <c:axId val="87988096"/>
      </c:lineChart>
      <c:dateAx>
        <c:axId val="87948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>
            <c:manualLayout>
              <c:xMode val="edge"/>
              <c:yMode val="edge"/>
              <c:x val="0.46535677352637134"/>
              <c:y val="0.94237288135593156"/>
            </c:manualLayout>
          </c:layout>
          <c:spPr>
            <a:noFill/>
            <a:ln w="25400">
              <a:noFill/>
            </a:ln>
          </c:spPr>
        </c:title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98809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7988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Presion (psi)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5593220338983204"/>
            </c:manualLayout>
          </c:layout>
          <c:spPr>
            <a:noFill/>
            <a:ln w="25400">
              <a:noFill/>
            </a:ln>
          </c:spPr>
        </c:title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948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Perfil  deTemperatura</a:t>
            </a:r>
          </a:p>
        </c:rich>
      </c:tx>
      <c:layout>
        <c:manualLayout>
          <c:xMode val="edge"/>
          <c:yMode val="edge"/>
          <c:x val="0.41778697001034293"/>
          <c:y val="2.03389830508474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661840744571292E-2"/>
          <c:y val="0.12372881355932204"/>
          <c:w val="0.77249224405377703"/>
          <c:h val="0.68983050847457883"/>
        </c:manualLayout>
      </c:layout>
      <c:lineChart>
        <c:grouping val="standard"/>
        <c:ser>
          <c:idx val="0"/>
          <c:order val="0"/>
          <c:tx>
            <c:strRef>
              <c:f>Temperarura!$B$3</c:f>
              <c:strCache>
                <c:ptCount val="1"/>
                <c:pt idx="0">
                  <c:v>Interconexion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Temperarura!$B$4:$B$34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23.040317999999999</c:v>
                </c:pt>
                <c:pt idx="24">
                  <c:v>23.159775</c:v>
                </c:pt>
                <c:pt idx="25">
                  <c:v>23.191067</c:v>
                </c:pt>
                <c:pt idx="26">
                  <c:v>23.184768999999999</c:v>
                </c:pt>
                <c:pt idx="27">
                  <c:v>23.162382000000001</c:v>
                </c:pt>
                <c:pt idx="28">
                  <c:v>23.096133999999999</c:v>
                </c:pt>
                <c:pt idx="29">
                  <c:v>23.009879999999999</c:v>
                </c:pt>
                <c:pt idx="30">
                  <c:v>22.929970000000001</c:v>
                </c:pt>
              </c:numCache>
            </c:numRef>
          </c:val>
        </c:ser>
        <c:ser>
          <c:idx val="1"/>
          <c:order val="1"/>
          <c:tx>
            <c:strRef>
              <c:f>Temperarura!$C$3</c:f>
              <c:strCache>
                <c:ptCount val="1"/>
                <c:pt idx="0">
                  <c:v>Ronal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Temperarura!$C$4:$C$34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21.4</c:v>
                </c:pt>
                <c:pt idx="22">
                  <c:v>21.9</c:v>
                </c:pt>
                <c:pt idx="23">
                  <c:v>22.2</c:v>
                </c:pt>
                <c:pt idx="24">
                  <c:v>21.5</c:v>
                </c:pt>
                <c:pt idx="25">
                  <c:v>21.2</c:v>
                </c:pt>
                <c:pt idx="26">
                  <c:v>21.1</c:v>
                </c:pt>
                <c:pt idx="27">
                  <c:v>21.1</c:v>
                </c:pt>
                <c:pt idx="28">
                  <c:v>21.2</c:v>
                </c:pt>
                <c:pt idx="29">
                  <c:v>21.4</c:v>
                </c:pt>
                <c:pt idx="30">
                  <c:v>22</c:v>
                </c:pt>
              </c:numCache>
            </c:numRef>
          </c:val>
        </c:ser>
        <c:ser>
          <c:idx val="2"/>
          <c:order val="2"/>
          <c:tx>
            <c:strRef>
              <c:f>Temperarura!$D$3</c:f>
              <c:strCache>
                <c:ptCount val="1"/>
                <c:pt idx="0">
                  <c:v>Samsung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Temperarura!$D$4:$D$34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22.7</c:v>
                </c:pt>
                <c:pt idx="22">
                  <c:v>23.3</c:v>
                </c:pt>
                <c:pt idx="23">
                  <c:v>23.2</c:v>
                </c:pt>
                <c:pt idx="24">
                  <c:v>21.5</c:v>
                </c:pt>
                <c:pt idx="25">
                  <c:v>21.9</c:v>
                </c:pt>
                <c:pt idx="26">
                  <c:v>22.1</c:v>
                </c:pt>
                <c:pt idx="27">
                  <c:v>22.9</c:v>
                </c:pt>
                <c:pt idx="28">
                  <c:v>22.9</c:v>
                </c:pt>
                <c:pt idx="29">
                  <c:v>23.1</c:v>
                </c:pt>
                <c:pt idx="30">
                  <c:v>22.7</c:v>
                </c:pt>
              </c:numCache>
            </c:numRef>
          </c:val>
        </c:ser>
        <c:ser>
          <c:idx val="3"/>
          <c:order val="3"/>
          <c:tx>
            <c:strRef>
              <c:f>Temperarura!$E$3</c:f>
              <c:strCache>
                <c:ptCount val="1"/>
                <c:pt idx="0">
                  <c:v>Comex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Temperarura!$E$4:$E$34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24.5</c:v>
                </c:pt>
                <c:pt idx="27">
                  <c:v>24.6</c:v>
                </c:pt>
                <c:pt idx="28">
                  <c:v>24.3</c:v>
                </c:pt>
                <c:pt idx="29">
                  <c:v>24.1</c:v>
                </c:pt>
                <c:pt idx="30">
                  <c:v>22.6</c:v>
                </c:pt>
              </c:numCache>
            </c:numRef>
          </c:val>
        </c:ser>
        <c:ser>
          <c:idx val="4"/>
          <c:order val="4"/>
          <c:tx>
            <c:strRef>
              <c:f>Temperarura!$F$3</c:f>
              <c:strCache>
                <c:ptCount val="1"/>
                <c:pt idx="0">
                  <c:v>Foam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Temperarura!$F$4:$F$34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23.3</c:v>
                </c:pt>
                <c:pt idx="23">
                  <c:v>26</c:v>
                </c:pt>
                <c:pt idx="24">
                  <c:v>23.2</c:v>
                </c:pt>
                <c:pt idx="25">
                  <c:v>22.6</c:v>
                </c:pt>
                <c:pt idx="26">
                  <c:v>21.9</c:v>
                </c:pt>
                <c:pt idx="27">
                  <c:v>22.1</c:v>
                </c:pt>
                <c:pt idx="28">
                  <c:v>22.3</c:v>
                </c:pt>
                <c:pt idx="29">
                  <c:v>22.6</c:v>
                </c:pt>
                <c:pt idx="30">
                  <c:v>25.7</c:v>
                </c:pt>
              </c:numCache>
            </c:numRef>
          </c:val>
        </c:ser>
        <c:ser>
          <c:idx val="5"/>
          <c:order val="5"/>
          <c:tx>
            <c:strRef>
              <c:f>Temperarura!$G$3</c:f>
              <c:strCache>
                <c:ptCount val="1"/>
                <c:pt idx="0">
                  <c:v>Tafime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Temperarura!$G$4:$G$34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23.9</c:v>
                </c:pt>
                <c:pt idx="23">
                  <c:v>23.7</c:v>
                </c:pt>
                <c:pt idx="24">
                  <c:v>23</c:v>
                </c:pt>
                <c:pt idx="25">
                  <c:v>23.1</c:v>
                </c:pt>
                <c:pt idx="26">
                  <c:v>23.3</c:v>
                </c:pt>
                <c:pt idx="27">
                  <c:v>23.4</c:v>
                </c:pt>
                <c:pt idx="28">
                  <c:v>23.3</c:v>
                </c:pt>
                <c:pt idx="29">
                  <c:v>23.2</c:v>
                </c:pt>
                <c:pt idx="30">
                  <c:v>23.7</c:v>
                </c:pt>
              </c:numCache>
            </c:numRef>
          </c:val>
        </c:ser>
        <c:ser>
          <c:idx val="6"/>
          <c:order val="6"/>
          <c:tx>
            <c:strRef>
              <c:f>Temperarura!$H$3</c:f>
              <c:strCache>
                <c:ptCount val="1"/>
                <c:pt idx="0">
                  <c:v>Euro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Temperarura!$H$4:$H$34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25</c:v>
                </c:pt>
                <c:pt idx="24">
                  <c:v>24.9</c:v>
                </c:pt>
                <c:pt idx="25">
                  <c:v>25</c:v>
                </c:pt>
                <c:pt idx="26">
                  <c:v>25.1</c:v>
                </c:pt>
                <c:pt idx="27">
                  <c:v>25</c:v>
                </c:pt>
                <c:pt idx="28">
                  <c:v>25.2</c:v>
                </c:pt>
                <c:pt idx="29">
                  <c:v>25.1</c:v>
                </c:pt>
                <c:pt idx="30">
                  <c:v>25.2</c:v>
                </c:pt>
              </c:numCache>
            </c:numRef>
          </c:val>
        </c:ser>
        <c:ser>
          <c:idx val="7"/>
          <c:order val="7"/>
          <c:tx>
            <c:strRef>
              <c:f>Temperarura!$I$3</c:f>
              <c:strCache>
                <c:ptCount val="1"/>
                <c:pt idx="0">
                  <c:v>Avery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Temperarura!$I$4:$I$34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24.3</c:v>
                </c:pt>
                <c:pt idx="22">
                  <c:v>24.3</c:v>
                </c:pt>
                <c:pt idx="23">
                  <c:v>25</c:v>
                </c:pt>
                <c:pt idx="24">
                  <c:v>21.7</c:v>
                </c:pt>
                <c:pt idx="25">
                  <c:v>23.2</c:v>
                </c:pt>
                <c:pt idx="26">
                  <c:v>24</c:v>
                </c:pt>
                <c:pt idx="27">
                  <c:v>24.1</c:v>
                </c:pt>
                <c:pt idx="28">
                  <c:v>24.2</c:v>
                </c:pt>
                <c:pt idx="29">
                  <c:v>23.7</c:v>
                </c:pt>
                <c:pt idx="30">
                  <c:v>24.1</c:v>
                </c:pt>
              </c:numCache>
            </c:numRef>
          </c:val>
        </c:ser>
        <c:ser>
          <c:idx val="8"/>
          <c:order val="8"/>
          <c:tx>
            <c:strRef>
              <c:f>Temperarura!$J$3</c:f>
              <c:strCache>
                <c:ptCount val="1"/>
                <c:pt idx="0">
                  <c:v>Trw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Temperarura!$J$4:$J$34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23.99</c:v>
                </c:pt>
                <c:pt idx="23">
                  <c:v>22.71</c:v>
                </c:pt>
                <c:pt idx="24">
                  <c:v>23.09</c:v>
                </c:pt>
                <c:pt idx="25">
                  <c:v>22.92</c:v>
                </c:pt>
                <c:pt idx="26">
                  <c:v>23.47</c:v>
                </c:pt>
                <c:pt idx="27">
                  <c:v>23.34</c:v>
                </c:pt>
                <c:pt idx="28">
                  <c:v>23.66</c:v>
                </c:pt>
                <c:pt idx="29">
                  <c:v>23.04</c:v>
                </c:pt>
                <c:pt idx="30">
                  <c:v>22.77</c:v>
                </c:pt>
              </c:numCache>
            </c:numRef>
          </c:val>
        </c:ser>
        <c:ser>
          <c:idx val="9"/>
          <c:order val="9"/>
          <c:tx>
            <c:strRef>
              <c:f>Temperarura!$K$3</c:f>
              <c:strCache>
                <c:ptCount val="1"/>
                <c:pt idx="0">
                  <c:v>Valeo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Temperarura!$K$4:$K$34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24.63</c:v>
                </c:pt>
                <c:pt idx="23">
                  <c:v>24.94</c:v>
                </c:pt>
                <c:pt idx="24">
                  <c:v>24.07</c:v>
                </c:pt>
                <c:pt idx="25">
                  <c:v>23.96</c:v>
                </c:pt>
                <c:pt idx="26">
                  <c:v>24.21</c:v>
                </c:pt>
                <c:pt idx="27">
                  <c:v>24.08</c:v>
                </c:pt>
                <c:pt idx="28">
                  <c:v>24.15</c:v>
                </c:pt>
                <c:pt idx="29">
                  <c:v>23.86</c:v>
                </c:pt>
                <c:pt idx="30">
                  <c:v>23.05</c:v>
                </c:pt>
              </c:numCache>
            </c:numRef>
          </c:val>
        </c:ser>
        <c:ser>
          <c:idx val="10"/>
          <c:order val="10"/>
          <c:tx>
            <c:strRef>
              <c:f>Temperarura!$L$3</c:f>
              <c:strCache>
                <c:ptCount val="1"/>
                <c:pt idx="0">
                  <c:v>Vrk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Temperarura!$L$4:$L$34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20.7</c:v>
                </c:pt>
                <c:pt idx="22">
                  <c:v>24.63</c:v>
                </c:pt>
                <c:pt idx="23">
                  <c:v>24.94</c:v>
                </c:pt>
                <c:pt idx="24">
                  <c:v>24.07</c:v>
                </c:pt>
                <c:pt idx="25">
                  <c:v>23.96</c:v>
                </c:pt>
                <c:pt idx="26">
                  <c:v>24.21</c:v>
                </c:pt>
                <c:pt idx="27">
                  <c:v>24.08</c:v>
                </c:pt>
                <c:pt idx="28">
                  <c:v>24.15</c:v>
                </c:pt>
                <c:pt idx="29">
                  <c:v>23.86</c:v>
                </c:pt>
                <c:pt idx="30">
                  <c:v>23.05</c:v>
                </c:pt>
              </c:numCache>
            </c:numRef>
          </c:val>
        </c:ser>
        <c:ser>
          <c:idx val="11"/>
          <c:order val="11"/>
          <c:tx>
            <c:strRef>
              <c:f>Temperarura!$M$3</c:f>
              <c:strCache>
                <c:ptCount val="1"/>
                <c:pt idx="0">
                  <c:v>Ipc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Temperarura!$M$4:$M$34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24.9</c:v>
                </c:pt>
                <c:pt idx="23">
                  <c:v>24.1</c:v>
                </c:pt>
                <c:pt idx="24">
                  <c:v>22.3</c:v>
                </c:pt>
                <c:pt idx="25">
                  <c:v>24.3</c:v>
                </c:pt>
                <c:pt idx="26">
                  <c:v>24.6</c:v>
                </c:pt>
                <c:pt idx="27">
                  <c:v>24.6</c:v>
                </c:pt>
                <c:pt idx="28">
                  <c:v>24.6</c:v>
                </c:pt>
                <c:pt idx="29">
                  <c:v>24.3</c:v>
                </c:pt>
                <c:pt idx="30">
                  <c:v>24.3</c:v>
                </c:pt>
              </c:numCache>
            </c:numRef>
          </c:val>
        </c:ser>
        <c:ser>
          <c:idx val="12"/>
          <c:order val="12"/>
          <c:tx>
            <c:strRef>
              <c:f>Temperarura!$N$3</c:f>
              <c:strCache>
                <c:ptCount val="1"/>
                <c:pt idx="0">
                  <c:v>Narmx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Temperarura!$N$4:$N$34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22.8</c:v>
                </c:pt>
                <c:pt idx="23">
                  <c:v>23.1</c:v>
                </c:pt>
                <c:pt idx="24">
                  <c:v>20.5</c:v>
                </c:pt>
                <c:pt idx="25">
                  <c:v>20.5</c:v>
                </c:pt>
                <c:pt idx="26">
                  <c:v>21.6</c:v>
                </c:pt>
                <c:pt idx="27">
                  <c:v>21.5</c:v>
                </c:pt>
                <c:pt idx="28">
                  <c:v>22.6</c:v>
                </c:pt>
                <c:pt idx="29">
                  <c:v>21.1</c:v>
                </c:pt>
                <c:pt idx="30">
                  <c:v>22.7</c:v>
                </c:pt>
              </c:numCache>
            </c:numRef>
          </c:val>
        </c:ser>
        <c:ser>
          <c:idx val="13"/>
          <c:order val="13"/>
          <c:tx>
            <c:strRef>
              <c:f>Temperarura!$O$3</c:f>
              <c:strCache>
                <c:ptCount val="1"/>
                <c:pt idx="0">
                  <c:v>Rohm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Temperarura!$O$4:$O$34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23.6</c:v>
                </c:pt>
                <c:pt idx="24">
                  <c:v>23</c:v>
                </c:pt>
                <c:pt idx="25">
                  <c:v>22.9</c:v>
                </c:pt>
                <c:pt idx="26">
                  <c:v>23.2</c:v>
                </c:pt>
                <c:pt idx="27">
                  <c:v>23.1</c:v>
                </c:pt>
                <c:pt idx="28">
                  <c:v>22.8</c:v>
                </c:pt>
                <c:pt idx="29">
                  <c:v>22.5</c:v>
                </c:pt>
                <c:pt idx="30">
                  <c:v>23.3</c:v>
                </c:pt>
              </c:numCache>
            </c:numRef>
          </c:val>
        </c:ser>
        <c:ser>
          <c:idx val="14"/>
          <c:order val="14"/>
          <c:tx>
            <c:strRef>
              <c:f>Temperarura!$P$3</c:f>
              <c:strCache>
                <c:ptCount val="1"/>
                <c:pt idx="0">
                  <c:v>Bravo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Temperarura!$P$4:$P$34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25.3</c:v>
                </c:pt>
                <c:pt idx="24">
                  <c:v>24.1</c:v>
                </c:pt>
                <c:pt idx="25">
                  <c:v>22.4</c:v>
                </c:pt>
                <c:pt idx="26">
                  <c:v>23.7</c:v>
                </c:pt>
                <c:pt idx="27">
                  <c:v>23.4</c:v>
                </c:pt>
                <c:pt idx="28">
                  <c:v>23.7</c:v>
                </c:pt>
                <c:pt idx="29">
                  <c:v>25.1</c:v>
                </c:pt>
                <c:pt idx="30">
                  <c:v>25.4</c:v>
                </c:pt>
              </c:numCache>
            </c:numRef>
          </c:val>
        </c:ser>
        <c:ser>
          <c:idx val="15"/>
          <c:order val="15"/>
          <c:tx>
            <c:strRef>
              <c:f>Temperarura!$Q$3</c:f>
              <c:strCache>
                <c:ptCount val="1"/>
                <c:pt idx="0">
                  <c:v>Norgren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Temperarura!$Q$4:$Q$34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25.57</c:v>
                </c:pt>
                <c:pt idx="23">
                  <c:v>23.12</c:v>
                </c:pt>
                <c:pt idx="24">
                  <c:v>22.84</c:v>
                </c:pt>
                <c:pt idx="25">
                  <c:v>22.71</c:v>
                </c:pt>
                <c:pt idx="26">
                  <c:v>23.16</c:v>
                </c:pt>
                <c:pt idx="27">
                  <c:v>23.3</c:v>
                </c:pt>
                <c:pt idx="28">
                  <c:v>23.38</c:v>
                </c:pt>
                <c:pt idx="29">
                  <c:v>22.88</c:v>
                </c:pt>
                <c:pt idx="30">
                  <c:v>22.63</c:v>
                </c:pt>
              </c:numCache>
            </c:numRef>
          </c:val>
        </c:ser>
        <c:ser>
          <c:idx val="16"/>
          <c:order val="16"/>
          <c:tx>
            <c:strRef>
              <c:f>Temperarura!$R$3</c:f>
              <c:strCache>
                <c:ptCount val="1"/>
                <c:pt idx="0">
                  <c:v>Jafra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Temperarura!$R$4:$R$34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24.4</c:v>
                </c:pt>
                <c:pt idx="24">
                  <c:v>21</c:v>
                </c:pt>
                <c:pt idx="25">
                  <c:v>23.1</c:v>
                </c:pt>
                <c:pt idx="26">
                  <c:v>23.5</c:v>
                </c:pt>
                <c:pt idx="27">
                  <c:v>23.3</c:v>
                </c:pt>
                <c:pt idx="28">
                  <c:v>23.2</c:v>
                </c:pt>
                <c:pt idx="29">
                  <c:v>22.8</c:v>
                </c:pt>
                <c:pt idx="30">
                  <c:v>23.6</c:v>
                </c:pt>
              </c:numCache>
            </c:numRef>
          </c:val>
        </c:ser>
        <c:ser>
          <c:idx val="17"/>
          <c:order val="17"/>
          <c:tx>
            <c:strRef>
              <c:f>Temperarura!$S$3</c:f>
              <c:strCache>
                <c:ptCount val="1"/>
                <c:pt idx="0">
                  <c:v>Messier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Temperarura!$S$4:$S$34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24</c:v>
                </c:pt>
                <c:pt idx="24">
                  <c:v>23.4</c:v>
                </c:pt>
                <c:pt idx="25">
                  <c:v>23.3</c:v>
                </c:pt>
                <c:pt idx="26">
                  <c:v>23.9</c:v>
                </c:pt>
                <c:pt idx="27">
                  <c:v>23.6</c:v>
                </c:pt>
                <c:pt idx="28">
                  <c:v>23.4</c:v>
                </c:pt>
                <c:pt idx="29">
                  <c:v>23.1</c:v>
                </c:pt>
                <c:pt idx="30">
                  <c:v>23.8</c:v>
                </c:pt>
              </c:numCache>
            </c:numRef>
          </c:val>
        </c:ser>
        <c:ser>
          <c:idx val="18"/>
          <c:order val="18"/>
          <c:tx>
            <c:strRef>
              <c:f>Temperarura!$T$3</c:f>
              <c:strCache>
                <c:ptCount val="1"/>
                <c:pt idx="0">
                  <c:v>Elica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Temperarura!$T$4:$T$34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22.6</c:v>
                </c:pt>
                <c:pt idx="24">
                  <c:v>21</c:v>
                </c:pt>
                <c:pt idx="25">
                  <c:v>21.6</c:v>
                </c:pt>
                <c:pt idx="26">
                  <c:v>22.6</c:v>
                </c:pt>
                <c:pt idx="27">
                  <c:v>21.9</c:v>
                </c:pt>
                <c:pt idx="28">
                  <c:v>22.7</c:v>
                </c:pt>
                <c:pt idx="29">
                  <c:v>21.7</c:v>
                </c:pt>
                <c:pt idx="30">
                  <c:v>22.3</c:v>
                </c:pt>
              </c:numCache>
            </c:numRef>
          </c:val>
        </c:ser>
        <c:ser>
          <c:idx val="19"/>
          <c:order val="19"/>
          <c:tx>
            <c:strRef>
              <c:f>Temperarura!$U$3</c:f>
              <c:strCache>
                <c:ptCount val="1"/>
                <c:pt idx="0">
                  <c:v>Crown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Temperarura!$U$4:$U$34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22.5</c:v>
                </c:pt>
                <c:pt idx="23">
                  <c:v>24.2</c:v>
                </c:pt>
                <c:pt idx="24">
                  <c:v>21.3</c:v>
                </c:pt>
                <c:pt idx="25">
                  <c:v>21.4</c:v>
                </c:pt>
                <c:pt idx="26">
                  <c:v>21</c:v>
                </c:pt>
                <c:pt idx="27">
                  <c:v>20.8</c:v>
                </c:pt>
                <c:pt idx="28">
                  <c:v>21.1</c:v>
                </c:pt>
                <c:pt idx="29">
                  <c:v>20.6</c:v>
                </c:pt>
                <c:pt idx="30">
                  <c:v>23.5</c:v>
                </c:pt>
              </c:numCache>
            </c:numRef>
          </c:val>
        </c:ser>
        <c:ser>
          <c:idx val="20"/>
          <c:order val="20"/>
          <c:tx>
            <c:strRef>
              <c:f>Temperarura!$V$3</c:f>
              <c:strCache>
                <c:ptCount val="1"/>
                <c:pt idx="0">
                  <c:v>Securency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Temperarura!$V$4:$V$34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23.3</c:v>
                </c:pt>
                <c:pt idx="24">
                  <c:v>21.8</c:v>
                </c:pt>
                <c:pt idx="25">
                  <c:v>22.7</c:v>
                </c:pt>
                <c:pt idx="26">
                  <c:v>23.9</c:v>
                </c:pt>
                <c:pt idx="27">
                  <c:v>23.5</c:v>
                </c:pt>
                <c:pt idx="28">
                  <c:v>23.7</c:v>
                </c:pt>
                <c:pt idx="29">
                  <c:v>23</c:v>
                </c:pt>
                <c:pt idx="30">
                  <c:v>22.6</c:v>
                </c:pt>
              </c:numCache>
            </c:numRef>
          </c:val>
        </c:ser>
        <c:ser>
          <c:idx val="21"/>
          <c:order val="21"/>
          <c:tx>
            <c:strRef>
              <c:f>Temperarura!$W$3</c:f>
              <c:strCache>
                <c:ptCount val="1"/>
                <c:pt idx="0">
                  <c:v>Kluber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Temperarura!$W$4:$W$34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22.43</c:v>
                </c:pt>
                <c:pt idx="22">
                  <c:v>25.97</c:v>
                </c:pt>
                <c:pt idx="23">
                  <c:v>20.73</c:v>
                </c:pt>
                <c:pt idx="24">
                  <c:v>25.21</c:v>
                </c:pt>
                <c:pt idx="25">
                  <c:v>25.21</c:v>
                </c:pt>
                <c:pt idx="26">
                  <c:v>23.52</c:v>
                </c:pt>
                <c:pt idx="27">
                  <c:v>24.15</c:v>
                </c:pt>
                <c:pt idx="28">
                  <c:v>23.34</c:v>
                </c:pt>
                <c:pt idx="29">
                  <c:v>23.81</c:v>
                </c:pt>
                <c:pt idx="30">
                  <c:v>20.43</c:v>
                </c:pt>
              </c:numCache>
            </c:numRef>
          </c:val>
        </c:ser>
        <c:ser>
          <c:idx val="22"/>
          <c:order val="22"/>
          <c:tx>
            <c:strRef>
              <c:f>Temperarura!$X$3</c:f>
              <c:strCache>
                <c:ptCount val="1"/>
                <c:pt idx="0">
                  <c:v>Eaton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Temperarura!$X$4:$X$34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22.8</c:v>
                </c:pt>
                <c:pt idx="23">
                  <c:v>21</c:v>
                </c:pt>
                <c:pt idx="24">
                  <c:v>19.8</c:v>
                </c:pt>
                <c:pt idx="25">
                  <c:v>20.100000000000001</c:v>
                </c:pt>
                <c:pt idx="26">
                  <c:v>20.9</c:v>
                </c:pt>
                <c:pt idx="27">
                  <c:v>20.9</c:v>
                </c:pt>
                <c:pt idx="28">
                  <c:v>20.7</c:v>
                </c:pt>
                <c:pt idx="29">
                  <c:v>20.3</c:v>
                </c:pt>
                <c:pt idx="30">
                  <c:v>20.8</c:v>
                </c:pt>
              </c:numCache>
            </c:numRef>
          </c:val>
        </c:ser>
        <c:ser>
          <c:idx val="23"/>
          <c:order val="23"/>
          <c:tx>
            <c:strRef>
              <c:f>Temperarura!$Y$3</c:f>
              <c:strCache>
                <c:ptCount val="1"/>
                <c:pt idx="0">
                  <c:v>Aerr C.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Temperarura!$Y$4:$Y$34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21.9</c:v>
                </c:pt>
                <c:pt idx="24">
                  <c:v>21.3</c:v>
                </c:pt>
                <c:pt idx="25">
                  <c:v>21.5</c:v>
                </c:pt>
                <c:pt idx="26">
                  <c:v>21.8</c:v>
                </c:pt>
                <c:pt idx="27">
                  <c:v>21.4</c:v>
                </c:pt>
                <c:pt idx="28">
                  <c:v>22.1</c:v>
                </c:pt>
                <c:pt idx="29">
                  <c:v>21.1</c:v>
                </c:pt>
                <c:pt idx="30">
                  <c:v>22.1</c:v>
                </c:pt>
              </c:numCache>
            </c:numRef>
          </c:val>
        </c:ser>
        <c:ser>
          <c:idx val="24"/>
          <c:order val="24"/>
          <c:tx>
            <c:strRef>
              <c:f>Temperarura!$Z$3</c:f>
              <c:strCache>
                <c:ptCount val="1"/>
                <c:pt idx="0">
                  <c:v>Cooper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Temperarura!$Z$4:$Z$34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23.22</c:v>
                </c:pt>
                <c:pt idx="22">
                  <c:v>23.22</c:v>
                </c:pt>
                <c:pt idx="23">
                  <c:v>17.079999999999998</c:v>
                </c:pt>
                <c:pt idx="24">
                  <c:v>19.46</c:v>
                </c:pt>
                <c:pt idx="25">
                  <c:v>21.63</c:v>
                </c:pt>
                <c:pt idx="26">
                  <c:v>20.95</c:v>
                </c:pt>
                <c:pt idx="27">
                  <c:v>21.28</c:v>
                </c:pt>
                <c:pt idx="28">
                  <c:v>25.66</c:v>
                </c:pt>
                <c:pt idx="29">
                  <c:v>23.34</c:v>
                </c:pt>
                <c:pt idx="30">
                  <c:v>16.809999999999999</c:v>
                </c:pt>
              </c:numCache>
            </c:numRef>
          </c:val>
        </c:ser>
        <c:ser>
          <c:idx val="25"/>
          <c:order val="25"/>
          <c:tx>
            <c:strRef>
              <c:f>Temperarura!$AA$3</c:f>
              <c:strCache>
                <c:ptCount val="1"/>
                <c:pt idx="0">
                  <c:v>Aerr S.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Temperarura!$AA$4:$AA$34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21.81</c:v>
                </c:pt>
                <c:pt idx="22">
                  <c:v>21.97</c:v>
                </c:pt>
                <c:pt idx="23">
                  <c:v>19.760000000000002</c:v>
                </c:pt>
                <c:pt idx="24">
                  <c:v>22.93</c:v>
                </c:pt>
                <c:pt idx="25">
                  <c:v>21.74</c:v>
                </c:pt>
                <c:pt idx="26">
                  <c:v>22.15</c:v>
                </c:pt>
                <c:pt idx="27">
                  <c:v>22.16</c:v>
                </c:pt>
                <c:pt idx="28">
                  <c:v>21.43</c:v>
                </c:pt>
                <c:pt idx="29">
                  <c:v>19.48</c:v>
                </c:pt>
                <c:pt idx="30">
                  <c:v>19.23</c:v>
                </c:pt>
              </c:numCache>
            </c:numRef>
          </c:val>
        </c:ser>
        <c:ser>
          <c:idx val="26"/>
          <c:order val="26"/>
          <c:tx>
            <c:strRef>
              <c:f>Temperarura!$AB$3</c:f>
              <c:strCache>
                <c:ptCount val="1"/>
                <c:pt idx="0">
                  <c:v>Beach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Temperarura!$AB$4:$AB$34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25.61</c:v>
                </c:pt>
                <c:pt idx="23">
                  <c:v>14.43</c:v>
                </c:pt>
                <c:pt idx="24">
                  <c:v>23.6</c:v>
                </c:pt>
                <c:pt idx="25">
                  <c:v>20.05</c:v>
                </c:pt>
                <c:pt idx="26">
                  <c:v>18.77</c:v>
                </c:pt>
                <c:pt idx="27">
                  <c:v>17.27</c:v>
                </c:pt>
                <c:pt idx="28">
                  <c:v>18.13</c:v>
                </c:pt>
                <c:pt idx="29">
                  <c:v>17.52</c:v>
                </c:pt>
                <c:pt idx="30">
                  <c:v>13.43</c:v>
                </c:pt>
              </c:numCache>
            </c:numRef>
          </c:val>
        </c:ser>
        <c:ser>
          <c:idx val="27"/>
          <c:order val="27"/>
          <c:tx>
            <c:strRef>
              <c:f>Temperarura!$AC$3</c:f>
              <c:strCache>
                <c:ptCount val="1"/>
                <c:pt idx="0">
                  <c:v>Fracsa 2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Temperarura!$AC$4:$AC$34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23.8</c:v>
                </c:pt>
                <c:pt idx="23">
                  <c:v>23.4</c:v>
                </c:pt>
                <c:pt idx="24">
                  <c:v>23.2</c:v>
                </c:pt>
                <c:pt idx="25">
                  <c:v>23</c:v>
                </c:pt>
                <c:pt idx="26">
                  <c:v>23.4</c:v>
                </c:pt>
                <c:pt idx="27">
                  <c:v>23.2</c:v>
                </c:pt>
                <c:pt idx="28">
                  <c:v>23.3</c:v>
                </c:pt>
                <c:pt idx="29">
                  <c:v>22.8</c:v>
                </c:pt>
                <c:pt idx="30">
                  <c:v>23.5</c:v>
                </c:pt>
              </c:numCache>
            </c:numRef>
          </c:val>
        </c:ser>
        <c:ser>
          <c:idx val="28"/>
          <c:order val="28"/>
          <c:tx>
            <c:strRef>
              <c:f>Temperarura!$AD$3</c:f>
              <c:strCache>
                <c:ptCount val="1"/>
                <c:pt idx="0">
                  <c:v>DREnc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Temperarura!$AD$4:$AD$34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22.2</c:v>
                </c:pt>
                <c:pt idx="24">
                  <c:v>20.5</c:v>
                </c:pt>
                <c:pt idx="25">
                  <c:v>22.1</c:v>
                </c:pt>
                <c:pt idx="26">
                  <c:v>22.6</c:v>
                </c:pt>
                <c:pt idx="27">
                  <c:v>22.4</c:v>
                </c:pt>
                <c:pt idx="28">
                  <c:v>22.5</c:v>
                </c:pt>
                <c:pt idx="29">
                  <c:v>22.1</c:v>
                </c:pt>
                <c:pt idx="30">
                  <c:v>21.9</c:v>
                </c:pt>
              </c:numCache>
            </c:numRef>
          </c:val>
        </c:ser>
        <c:ser>
          <c:idx val="29"/>
          <c:order val="29"/>
          <c:tx>
            <c:strRef>
              <c:f>Temperarura!$AE$3</c:f>
              <c:strCache>
                <c:ptCount val="1"/>
                <c:pt idx="0">
                  <c:v>Metocote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Temperarura!$AE$4:$AE$34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21.9</c:v>
                </c:pt>
                <c:pt idx="24">
                  <c:v>20.2</c:v>
                </c:pt>
                <c:pt idx="25">
                  <c:v>21.6</c:v>
                </c:pt>
                <c:pt idx="26">
                  <c:v>22.1</c:v>
                </c:pt>
                <c:pt idx="27">
                  <c:v>21.5</c:v>
                </c:pt>
                <c:pt idx="28">
                  <c:v>21.6</c:v>
                </c:pt>
                <c:pt idx="29">
                  <c:v>21.4</c:v>
                </c:pt>
                <c:pt idx="30">
                  <c:v>22.1</c:v>
                </c:pt>
              </c:numCache>
            </c:numRef>
          </c:val>
        </c:ser>
        <c:ser>
          <c:idx val="30"/>
          <c:order val="30"/>
          <c:tx>
            <c:strRef>
              <c:f>Temperarura!$AF$3</c:f>
              <c:strCache>
                <c:ptCount val="1"/>
                <c:pt idx="0">
                  <c:v>MPI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Temperarura!$AF$4:$AF$34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21.1</c:v>
                </c:pt>
                <c:pt idx="4">
                  <c:v>19.2</c:v>
                </c:pt>
                <c:pt idx="5">
                  <c:v>19.5</c:v>
                </c:pt>
                <c:pt idx="6">
                  <c:v>20</c:v>
                </c:pt>
                <c:pt idx="7">
                  <c:v>18.5</c:v>
                </c:pt>
                <c:pt idx="8">
                  <c:v>17.399999999999999</c:v>
                </c:pt>
                <c:pt idx="9">
                  <c:v>22.8</c:v>
                </c:pt>
                <c:pt idx="10">
                  <c:v>21.9</c:v>
                </c:pt>
                <c:pt idx="11">
                  <c:v>21.9</c:v>
                </c:pt>
                <c:pt idx="12">
                  <c:v>21.4</c:v>
                </c:pt>
                <c:pt idx="13">
                  <c:v>21.3</c:v>
                </c:pt>
                <c:pt idx="14">
                  <c:v>20.399999999999999</c:v>
                </c:pt>
                <c:pt idx="15">
                  <c:v>17.5</c:v>
                </c:pt>
                <c:pt idx="16">
                  <c:v>15.2</c:v>
                </c:pt>
                <c:pt idx="17">
                  <c:v>18.600000000000001</c:v>
                </c:pt>
                <c:pt idx="18">
                  <c:v>22.8</c:v>
                </c:pt>
                <c:pt idx="19">
                  <c:v>24.5</c:v>
                </c:pt>
                <c:pt idx="20">
                  <c:v>24.4</c:v>
                </c:pt>
                <c:pt idx="21">
                  <c:v>23.2</c:v>
                </c:pt>
                <c:pt idx="22">
                  <c:v>21.2</c:v>
                </c:pt>
                <c:pt idx="23">
                  <c:v>14.9</c:v>
                </c:pt>
                <c:pt idx="24">
                  <c:v>18.100000000000001</c:v>
                </c:pt>
                <c:pt idx="25">
                  <c:v>21.5</c:v>
                </c:pt>
                <c:pt idx="26">
                  <c:v>21.4</c:v>
                </c:pt>
                <c:pt idx="27">
                  <c:v>19.100000000000001</c:v>
                </c:pt>
                <c:pt idx="28">
                  <c:v>17.7</c:v>
                </c:pt>
                <c:pt idx="29">
                  <c:v>18</c:v>
                </c:pt>
                <c:pt idx="30">
                  <c:v>18.7</c:v>
                </c:pt>
              </c:numCache>
            </c:numRef>
          </c:val>
        </c:ser>
        <c:ser>
          <c:idx val="31"/>
          <c:order val="31"/>
          <c:tx>
            <c:strRef>
              <c:f>Temperarura!$AG$3</c:f>
              <c:strCache>
                <c:ptCount val="1"/>
                <c:pt idx="0">
                  <c:v>KH Mex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Temperarura!$AG$4:$AG$34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23.5</c:v>
                </c:pt>
                <c:pt idx="23">
                  <c:v>21.4</c:v>
                </c:pt>
                <c:pt idx="24">
                  <c:v>20.399999999999999</c:v>
                </c:pt>
                <c:pt idx="25">
                  <c:v>20.2</c:v>
                </c:pt>
                <c:pt idx="26">
                  <c:v>20.6</c:v>
                </c:pt>
                <c:pt idx="27">
                  <c:v>19.899999999999999</c:v>
                </c:pt>
                <c:pt idx="28">
                  <c:v>20.399999999999999</c:v>
                </c:pt>
                <c:pt idx="29">
                  <c:v>19.899999999999999</c:v>
                </c:pt>
                <c:pt idx="30">
                  <c:v>21.3</c:v>
                </c:pt>
              </c:numCache>
            </c:numRef>
          </c:val>
        </c:ser>
        <c:ser>
          <c:idx val="32"/>
          <c:order val="32"/>
          <c:tx>
            <c:strRef>
              <c:f>Temperarura!$AH$3</c:f>
              <c:strCache>
                <c:ptCount val="1"/>
                <c:pt idx="0">
                  <c:v>Metecno</c:v>
                </c:pt>
              </c:strCache>
            </c:strRef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Temperarura!$AH$4:$AH$34</c:f>
              <c:numCache>
                <c:formatCode>#,##0.00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</c:ser>
        <c:ser>
          <c:idx val="33"/>
          <c:order val="33"/>
          <c:tx>
            <c:strRef>
              <c:f>Temperarura!$AI$3</c:f>
              <c:strCache>
                <c:ptCount val="1"/>
                <c:pt idx="0">
                  <c:v>Plenco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Temperarura!$AI$4:$AI$34</c:f>
              <c:numCache>
                <c:formatCode>#,##0.00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</c:ser>
        <c:ser>
          <c:idx val="34"/>
          <c:order val="34"/>
          <c:tx>
            <c:strRef>
              <c:f>Temperarura!$AJ$3</c:f>
              <c:strCache>
                <c:ptCount val="1"/>
                <c:pt idx="0">
                  <c:v>Hines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Temperarura!$A$4:$A$34</c:f>
              <c:numCache>
                <c:formatCode>dd\-mmm</c:formatCode>
                <c:ptCount val="31"/>
                <c:pt idx="0">
                  <c:v>41821</c:v>
                </c:pt>
                <c:pt idx="1">
                  <c:v>41820</c:v>
                </c:pt>
                <c:pt idx="2">
                  <c:v>41819</c:v>
                </c:pt>
                <c:pt idx="3">
                  <c:v>41818</c:v>
                </c:pt>
                <c:pt idx="4">
                  <c:v>41817</c:v>
                </c:pt>
                <c:pt idx="5">
                  <c:v>41816</c:v>
                </c:pt>
                <c:pt idx="6">
                  <c:v>41815</c:v>
                </c:pt>
                <c:pt idx="7">
                  <c:v>41814</c:v>
                </c:pt>
                <c:pt idx="8">
                  <c:v>41813</c:v>
                </c:pt>
                <c:pt idx="9">
                  <c:v>41812</c:v>
                </c:pt>
                <c:pt idx="10">
                  <c:v>41811</c:v>
                </c:pt>
                <c:pt idx="11">
                  <c:v>41810</c:v>
                </c:pt>
                <c:pt idx="12">
                  <c:v>41809</c:v>
                </c:pt>
                <c:pt idx="13">
                  <c:v>41808</c:v>
                </c:pt>
                <c:pt idx="14">
                  <c:v>41807</c:v>
                </c:pt>
                <c:pt idx="15">
                  <c:v>41806</c:v>
                </c:pt>
                <c:pt idx="16">
                  <c:v>41805</c:v>
                </c:pt>
                <c:pt idx="17">
                  <c:v>41804</c:v>
                </c:pt>
                <c:pt idx="18">
                  <c:v>41803</c:v>
                </c:pt>
                <c:pt idx="19">
                  <c:v>41802</c:v>
                </c:pt>
                <c:pt idx="20">
                  <c:v>41801</c:v>
                </c:pt>
                <c:pt idx="21">
                  <c:v>41800</c:v>
                </c:pt>
                <c:pt idx="22">
                  <c:v>41799</c:v>
                </c:pt>
                <c:pt idx="23">
                  <c:v>41798</c:v>
                </c:pt>
                <c:pt idx="24">
                  <c:v>41797</c:v>
                </c:pt>
                <c:pt idx="25">
                  <c:v>41796</c:v>
                </c:pt>
                <c:pt idx="26">
                  <c:v>41795</c:v>
                </c:pt>
                <c:pt idx="27">
                  <c:v>41794</c:v>
                </c:pt>
                <c:pt idx="28">
                  <c:v>41793</c:v>
                </c:pt>
                <c:pt idx="29">
                  <c:v>41792</c:v>
                </c:pt>
                <c:pt idx="30">
                  <c:v>41791</c:v>
                </c:pt>
              </c:numCache>
            </c:numRef>
          </c:cat>
          <c:val>
            <c:numRef>
              <c:f>Temperarura!$AJ$4:$AJ$34</c:f>
              <c:numCache>
                <c:formatCode>#,##0.00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</c:ser>
        <c:marker val="1"/>
        <c:axId val="88454272"/>
        <c:axId val="88456576"/>
      </c:lineChart>
      <c:dateAx>
        <c:axId val="88454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>
            <c:manualLayout>
              <c:xMode val="edge"/>
              <c:yMode val="edge"/>
              <c:x val="0.45398138572906066"/>
              <c:y val="0.94237288135593156"/>
            </c:manualLayout>
          </c:layout>
          <c:spPr>
            <a:noFill/>
            <a:ln w="25400">
              <a:noFill/>
            </a:ln>
          </c:spPr>
        </c:title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45657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8456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Temperatura (°C)</a:t>
                </a:r>
              </a:p>
            </c:rich>
          </c:tx>
          <c:layout>
            <c:manualLayout>
              <c:xMode val="edge"/>
              <c:yMode val="edge"/>
              <c:x val="1.1375387797311285E-2"/>
              <c:y val="0.3728813559322055"/>
            </c:manualLayout>
          </c:layout>
          <c:spPr>
            <a:noFill/>
            <a:ln w="25400">
              <a:noFill/>
            </a:ln>
          </c:spPr>
        </c:title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454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zoomScale="85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22441" cy="562535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BC48"/>
  <sheetViews>
    <sheetView tabSelected="1" view="pageBreakPreview" topLeftCell="A3" zoomScale="90" workbookViewId="0">
      <pane xSplit="2" ySplit="6" topLeftCell="AG9" activePane="bottomRight" state="frozen"/>
      <selection activeCell="A4" sqref="A4"/>
      <selection pane="topRight" activeCell="A4" sqref="A4"/>
      <selection pane="bottomLeft" activeCell="A4" sqref="A4"/>
      <selection pane="bottomRight" activeCell="AO29" sqref="AO29"/>
    </sheetView>
  </sheetViews>
  <sheetFormatPr baseColWidth="10" defaultRowHeight="12.75"/>
  <cols>
    <col min="1" max="1" width="14.85546875" bestFit="1" customWidth="1"/>
    <col min="2" max="2" width="16.28515625" bestFit="1" customWidth="1"/>
    <col min="3" max="12" width="12" customWidth="1"/>
    <col min="19" max="19" width="12.28515625" bestFit="1" customWidth="1"/>
    <col min="33" max="34" width="11.28515625" customWidth="1"/>
    <col min="38" max="38" width="12.7109375" bestFit="1" customWidth="1"/>
    <col min="39" max="39" width="12.85546875" bestFit="1" customWidth="1"/>
    <col min="40" max="40" width="2.42578125" customWidth="1"/>
    <col min="41" max="41" width="11.5703125" bestFit="1" customWidth="1"/>
    <col min="42" max="42" width="11.5703125" customWidth="1"/>
    <col min="43" max="43" width="13.28515625" customWidth="1"/>
    <col min="44" max="44" width="11.140625" style="41" bestFit="1" customWidth="1"/>
    <col min="45" max="45" width="3.28515625" bestFit="1" customWidth="1"/>
    <col min="46" max="46" width="10.85546875" customWidth="1"/>
    <col min="47" max="48" width="10.85546875" style="59" bestFit="1" customWidth="1"/>
    <col min="49" max="49" width="7.85546875" bestFit="1" customWidth="1"/>
    <col min="50" max="50" width="3.42578125" bestFit="1" customWidth="1"/>
    <col min="51" max="51" width="12.7109375" bestFit="1" customWidth="1"/>
    <col min="52" max="52" width="4" customWidth="1"/>
  </cols>
  <sheetData>
    <row r="1" spans="1:55">
      <c r="AP1" s="69" t="s">
        <v>158</v>
      </c>
    </row>
    <row r="2" spans="1:55" ht="12.75" customHeight="1">
      <c r="C2" s="241" t="s">
        <v>137</v>
      </c>
      <c r="D2" s="241"/>
      <c r="E2" s="241"/>
      <c r="F2" s="241"/>
      <c r="G2" s="241"/>
      <c r="H2" s="241"/>
      <c r="I2" s="241"/>
      <c r="J2" s="241"/>
      <c r="O2" s="241" t="s">
        <v>137</v>
      </c>
      <c r="P2" s="241"/>
      <c r="Q2" s="241"/>
      <c r="R2" s="241"/>
      <c r="S2" s="241"/>
      <c r="T2" s="241"/>
      <c r="U2" s="241"/>
      <c r="V2" s="241"/>
      <c r="AA2" s="241" t="s">
        <v>137</v>
      </c>
      <c r="AB2" s="241"/>
      <c r="AC2" s="241"/>
      <c r="AD2" s="241"/>
      <c r="AE2" s="241"/>
      <c r="AF2" s="241"/>
      <c r="AG2" s="241"/>
      <c r="AH2" s="241"/>
      <c r="AI2" s="241"/>
      <c r="AJ2" s="241"/>
    </row>
    <row r="3" spans="1:55" ht="12.75" customHeight="1">
      <c r="C3" s="241"/>
      <c r="D3" s="241"/>
      <c r="E3" s="241"/>
      <c r="F3" s="241"/>
      <c r="G3" s="241"/>
      <c r="H3" s="241"/>
      <c r="I3" s="241"/>
      <c r="J3" s="241"/>
      <c r="O3" s="241"/>
      <c r="P3" s="241"/>
      <c r="Q3" s="241"/>
      <c r="R3" s="241"/>
      <c r="S3" s="241"/>
      <c r="T3" s="241"/>
      <c r="U3" s="241"/>
      <c r="V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</row>
    <row r="4" spans="1:55" ht="12.75" customHeight="1">
      <c r="C4" s="241"/>
      <c r="D4" s="241"/>
      <c r="E4" s="241"/>
      <c r="F4" s="241"/>
      <c r="G4" s="241"/>
      <c r="H4" s="241"/>
      <c r="I4" s="241"/>
      <c r="J4" s="241"/>
      <c r="O4" s="241"/>
      <c r="P4" s="241"/>
      <c r="Q4" s="241"/>
      <c r="R4" s="241"/>
      <c r="S4" s="241"/>
      <c r="T4" s="241"/>
      <c r="U4" s="241"/>
      <c r="V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</row>
    <row r="6" spans="1:55" ht="13.5" thickBot="1">
      <c r="A6" s="13" t="s">
        <v>129</v>
      </c>
      <c r="B6" s="15">
        <v>1</v>
      </c>
      <c r="C6" s="15">
        <v>2</v>
      </c>
      <c r="D6" s="15">
        <v>3</v>
      </c>
      <c r="E6" s="15">
        <v>4</v>
      </c>
      <c r="F6" s="15">
        <v>5</v>
      </c>
      <c r="G6" s="15">
        <v>6</v>
      </c>
      <c r="H6" s="15">
        <v>7</v>
      </c>
      <c r="I6" s="15">
        <v>8</v>
      </c>
      <c r="J6" s="15">
        <v>9</v>
      </c>
      <c r="K6" s="15">
        <v>10</v>
      </c>
      <c r="L6" s="15">
        <v>11</v>
      </c>
      <c r="M6" s="15">
        <v>12</v>
      </c>
      <c r="N6" s="15">
        <v>13</v>
      </c>
      <c r="O6" s="15">
        <v>14</v>
      </c>
      <c r="P6" s="15">
        <v>15</v>
      </c>
      <c r="Q6" s="15">
        <v>16</v>
      </c>
      <c r="R6" s="15">
        <v>17</v>
      </c>
      <c r="S6" s="15">
        <v>18</v>
      </c>
      <c r="T6" s="15">
        <v>19</v>
      </c>
      <c r="U6" s="15">
        <v>20</v>
      </c>
      <c r="V6" s="15">
        <v>21</v>
      </c>
      <c r="W6" s="15">
        <v>22</v>
      </c>
      <c r="X6" s="15">
        <v>23</v>
      </c>
      <c r="Y6" s="15">
        <v>24</v>
      </c>
      <c r="Z6" s="15">
        <v>25</v>
      </c>
      <c r="AA6" s="15">
        <v>26</v>
      </c>
      <c r="AB6" s="15">
        <v>27</v>
      </c>
      <c r="AC6" s="15">
        <v>28</v>
      </c>
      <c r="AD6" s="15">
        <v>29</v>
      </c>
      <c r="AE6" s="15">
        <v>30</v>
      </c>
      <c r="AF6" s="15">
        <v>31</v>
      </c>
      <c r="AG6" s="229">
        <v>32</v>
      </c>
      <c r="AH6" s="15">
        <v>33</v>
      </c>
      <c r="AI6" s="15">
        <v>34</v>
      </c>
      <c r="AJ6" s="15">
        <v>35</v>
      </c>
      <c r="AK6" s="15">
        <v>36</v>
      </c>
      <c r="AL6" s="15"/>
      <c r="AP6" s="73" t="s">
        <v>158</v>
      </c>
      <c r="AQ6" s="73" t="s">
        <v>158</v>
      </c>
    </row>
    <row r="7" spans="1:55">
      <c r="A7" s="237" t="s">
        <v>76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9"/>
      <c r="AH7" s="238"/>
      <c r="AI7" s="238"/>
      <c r="AJ7" s="238"/>
      <c r="AK7" s="240"/>
      <c r="AL7" s="44"/>
      <c r="AM7" s="235" t="s">
        <v>2</v>
      </c>
      <c r="AP7" s="73" t="s">
        <v>159</v>
      </c>
      <c r="AQ7" s="73" t="s">
        <v>127</v>
      </c>
    </row>
    <row r="8" spans="1:55" ht="15">
      <c r="A8" s="1" t="s">
        <v>1</v>
      </c>
      <c r="B8" s="19" t="s">
        <v>0</v>
      </c>
      <c r="C8" s="19" t="s">
        <v>20</v>
      </c>
      <c r="D8" s="19" t="s">
        <v>21</v>
      </c>
      <c r="E8" s="19" t="s">
        <v>22</v>
      </c>
      <c r="F8" s="19" t="s">
        <v>38</v>
      </c>
      <c r="G8" s="19" t="s">
        <v>39</v>
      </c>
      <c r="H8" s="19" t="s">
        <v>40</v>
      </c>
      <c r="I8" s="19" t="s">
        <v>41</v>
      </c>
      <c r="J8" s="19" t="s">
        <v>42</v>
      </c>
      <c r="K8" s="19" t="s">
        <v>43</v>
      </c>
      <c r="L8" s="19" t="s">
        <v>44</v>
      </c>
      <c r="M8" s="19" t="s">
        <v>45</v>
      </c>
      <c r="N8" s="19" t="s">
        <v>145</v>
      </c>
      <c r="O8" s="19" t="s">
        <v>46</v>
      </c>
      <c r="P8" s="19" t="s">
        <v>56</v>
      </c>
      <c r="Q8" s="19" t="s">
        <v>47</v>
      </c>
      <c r="R8" s="19" t="s">
        <v>48</v>
      </c>
      <c r="S8" s="19" t="s">
        <v>49</v>
      </c>
      <c r="T8" s="19" t="s">
        <v>50</v>
      </c>
      <c r="U8" s="19" t="s">
        <v>52</v>
      </c>
      <c r="V8" s="19" t="s">
        <v>53</v>
      </c>
      <c r="W8" s="19" t="s">
        <v>54</v>
      </c>
      <c r="X8" s="19" t="s">
        <v>55</v>
      </c>
      <c r="Y8" s="19" t="s">
        <v>57</v>
      </c>
      <c r="Z8" s="19" t="s">
        <v>58</v>
      </c>
      <c r="AA8" s="19" t="s">
        <v>59</v>
      </c>
      <c r="AB8" s="19" t="s">
        <v>51</v>
      </c>
      <c r="AC8" s="19" t="s">
        <v>315</v>
      </c>
      <c r="AD8" s="19" t="s">
        <v>342</v>
      </c>
      <c r="AE8" s="19" t="s">
        <v>146</v>
      </c>
      <c r="AF8" s="19" t="s">
        <v>147</v>
      </c>
      <c r="AG8" s="19" t="s">
        <v>340</v>
      </c>
      <c r="AH8" s="19" t="s">
        <v>343</v>
      </c>
      <c r="AI8" s="1" t="s">
        <v>60</v>
      </c>
      <c r="AJ8" s="1" t="s">
        <v>61</v>
      </c>
      <c r="AK8" s="1" t="s">
        <v>62</v>
      </c>
      <c r="AL8" s="1" t="s">
        <v>127</v>
      </c>
      <c r="AM8" s="236"/>
      <c r="AO8" s="1" t="s">
        <v>128</v>
      </c>
      <c r="AP8" s="73" t="s">
        <v>155</v>
      </c>
      <c r="AQ8" s="73" t="s">
        <v>155</v>
      </c>
      <c r="AR8" s="1" t="s">
        <v>126</v>
      </c>
      <c r="AT8" s="56" t="s">
        <v>149</v>
      </c>
      <c r="AU8" s="60"/>
      <c r="AV8" s="60"/>
      <c r="AY8" s="67" t="s">
        <v>153</v>
      </c>
      <c r="BA8" s="42" t="s">
        <v>141</v>
      </c>
      <c r="BB8" s="42" t="s">
        <v>142</v>
      </c>
      <c r="BC8" s="42" t="s">
        <v>143</v>
      </c>
    </row>
    <row r="9" spans="1:55">
      <c r="A9" s="80">
        <f>A10+1</f>
        <v>41821</v>
      </c>
      <c r="B9" s="200">
        <f>Interconexion!N8</f>
        <v>0</v>
      </c>
      <c r="C9" s="200">
        <f>'Ronal, + Consumo'!U11</f>
        <v>0</v>
      </c>
      <c r="D9" s="210">
        <f>Samsung!U11</f>
        <v>0</v>
      </c>
      <c r="E9" s="200">
        <f>Comex!U11</f>
        <v>0</v>
      </c>
      <c r="F9" s="200">
        <f>Foam!U11</f>
        <v>0</v>
      </c>
      <c r="G9" s="200">
        <f>'Martin Rea'!U11</f>
        <v>0</v>
      </c>
      <c r="H9" s="200">
        <f>Euro!U11</f>
        <v>0</v>
      </c>
      <c r="I9" s="200">
        <f>Avery!U11</f>
        <v>0</v>
      </c>
      <c r="J9" s="200">
        <f>Trw!Q11</f>
        <v>0</v>
      </c>
      <c r="K9" s="200">
        <f>'Valeo, + Cercano'!Q11</f>
        <v>0</v>
      </c>
      <c r="L9" s="200">
        <f>Vrk!Q11</f>
        <v>0</v>
      </c>
      <c r="M9" s="200">
        <f>IPC!U11</f>
        <v>0</v>
      </c>
      <c r="N9" s="200">
        <f>Narmx!U11</f>
        <v>0</v>
      </c>
      <c r="O9" s="200">
        <f>Rohm!U11</f>
        <v>0</v>
      </c>
      <c r="P9" s="200">
        <f>Bravo!U11</f>
        <v>0</v>
      </c>
      <c r="Q9" s="200">
        <f>Norgren!Q11</f>
        <v>0</v>
      </c>
      <c r="R9" s="200">
        <f>Jafra!U11</f>
        <v>0</v>
      </c>
      <c r="S9" s="200">
        <f>Messier!U11</f>
        <v>0</v>
      </c>
      <c r="T9" s="200">
        <f>Elicamex!U11</f>
        <v>0</v>
      </c>
      <c r="U9" s="200">
        <f>Crown!U11</f>
        <v>0</v>
      </c>
      <c r="V9" s="200">
        <f>Securency!U11</f>
        <v>0</v>
      </c>
      <c r="W9" s="200">
        <f>Kluber!Q11</f>
        <v>0</v>
      </c>
      <c r="X9" s="200">
        <f>Eaton!U11</f>
        <v>0</v>
      </c>
      <c r="Y9" s="200">
        <f>'AERnnova C.'!U11</f>
        <v>0</v>
      </c>
      <c r="Z9" s="200">
        <f>Copper!Q11</f>
        <v>0</v>
      </c>
      <c r="AA9" s="200">
        <f>'AERnnova S'!Q11</f>
        <v>0</v>
      </c>
      <c r="AB9" s="200">
        <f>Beach!Q11</f>
        <v>0</v>
      </c>
      <c r="AC9" s="211">
        <f>'Fracsa 2'!U11</f>
        <v>0</v>
      </c>
      <c r="AD9" s="211">
        <f>'DRenc, + Lejano'!U11</f>
        <v>0</v>
      </c>
      <c r="AE9" s="211">
        <f>Metokote!U11</f>
        <v>0</v>
      </c>
      <c r="AF9" s="211">
        <f>MPI!U11</f>
        <v>0</v>
      </c>
      <c r="AG9" s="211">
        <f>'KH Mex'!U11</f>
        <v>0</v>
      </c>
      <c r="AH9" s="211">
        <f>Hitachi!U11</f>
        <v>0</v>
      </c>
      <c r="AI9" s="89" t="s">
        <v>78</v>
      </c>
      <c r="AJ9" s="89" t="s">
        <v>78</v>
      </c>
      <c r="AK9" s="89" t="s">
        <v>78</v>
      </c>
      <c r="AL9" s="45">
        <f>SUM(C9:AK9)</f>
        <v>0</v>
      </c>
      <c r="AM9" s="46" t="e">
        <f t="shared" ref="AM9:AM39" si="0">(SUM(C9:AK9)-B9)/B9</f>
        <v>#DIV/0!</v>
      </c>
      <c r="AN9" s="36"/>
      <c r="AO9" s="47">
        <f>B9-AL9</f>
        <v>0</v>
      </c>
      <c r="AP9" s="70">
        <f>SUM(B9:B11)</f>
        <v>0</v>
      </c>
      <c r="AQ9" s="70">
        <f>SUM(AL9:AL11)</f>
        <v>-2</v>
      </c>
      <c r="AR9" s="49" t="e">
        <f>AVERAGE(AM9:AM11)</f>
        <v>#DIV/0!</v>
      </c>
      <c r="AS9" s="48">
        <v>31</v>
      </c>
      <c r="AT9" s="57">
        <f>ROUND(AW9,0)</f>
        <v>0</v>
      </c>
      <c r="AU9" s="61">
        <f>Interconexion!I8*1000</f>
        <v>0</v>
      </c>
      <c r="AV9" s="61">
        <f>ROUND(AU9,0)</f>
        <v>0</v>
      </c>
      <c r="AW9" s="58">
        <f>SUM(AV9:AV11)</f>
        <v>0</v>
      </c>
      <c r="BA9" s="199"/>
      <c r="BB9" s="199"/>
      <c r="BC9" s="199"/>
    </row>
    <row r="10" spans="1:55">
      <c r="A10" s="74">
        <f t="shared" ref="A10:A37" si="1">A11+1</f>
        <v>41820</v>
      </c>
      <c r="B10" s="200">
        <f>Interconexion!N9</f>
        <v>0</v>
      </c>
      <c r="C10" s="200">
        <f>'Ronal, + Consumo'!U12</f>
        <v>0</v>
      </c>
      <c r="D10" s="210">
        <f>Samsung!U12</f>
        <v>0</v>
      </c>
      <c r="E10" s="200">
        <f>Comex!U12</f>
        <v>0</v>
      </c>
      <c r="F10" s="200">
        <f>Foam!U12</f>
        <v>0</v>
      </c>
      <c r="G10" s="200">
        <f>'Martin Rea'!U12</f>
        <v>0</v>
      </c>
      <c r="H10" s="200">
        <f>Euro!U12</f>
        <v>0</v>
      </c>
      <c r="I10" s="200">
        <f>Avery!U12</f>
        <v>0</v>
      </c>
      <c r="J10" s="200">
        <f>Trw!Q12</f>
        <v>0</v>
      </c>
      <c r="K10" s="200">
        <f>'Valeo, + Cercano'!Q12</f>
        <v>0</v>
      </c>
      <c r="L10" s="200">
        <f>Vrk!Q12</f>
        <v>0</v>
      </c>
      <c r="M10" s="200">
        <f>IPC!U12</f>
        <v>0</v>
      </c>
      <c r="N10" s="200">
        <f>Narmx!U12</f>
        <v>0</v>
      </c>
      <c r="O10" s="200">
        <f>Rohm!U12</f>
        <v>0</v>
      </c>
      <c r="P10" s="200">
        <f>Bravo!U12</f>
        <v>0</v>
      </c>
      <c r="Q10" s="200">
        <f>Norgren!Q12</f>
        <v>0</v>
      </c>
      <c r="R10" s="200">
        <f>Jafra!U12</f>
        <v>0</v>
      </c>
      <c r="S10" s="200">
        <f>Messier!U12</f>
        <v>0</v>
      </c>
      <c r="T10" s="200">
        <f>Elicamex!U12</f>
        <v>0</v>
      </c>
      <c r="U10" s="200">
        <f>Crown!U12</f>
        <v>0</v>
      </c>
      <c r="V10" s="200">
        <f>Securency!U12</f>
        <v>0</v>
      </c>
      <c r="W10" s="200">
        <f>Kluber!Q12</f>
        <v>0</v>
      </c>
      <c r="X10" s="200">
        <f>Eaton!U12</f>
        <v>0</v>
      </c>
      <c r="Y10" s="200">
        <f>'AERnnova C.'!U12</f>
        <v>0</v>
      </c>
      <c r="Z10" s="200">
        <f>Copper!Q12</f>
        <v>0</v>
      </c>
      <c r="AA10" s="200">
        <f>'AERnnova S'!Q12</f>
        <v>0</v>
      </c>
      <c r="AB10" s="200">
        <f>Beach!Q12</f>
        <v>0</v>
      </c>
      <c r="AC10" s="211">
        <f>'Fracsa 2'!U12</f>
        <v>0</v>
      </c>
      <c r="AD10" s="211">
        <f>'DRenc, + Lejano'!U12</f>
        <v>0</v>
      </c>
      <c r="AE10" s="211">
        <f>Metokote!U12</f>
        <v>0</v>
      </c>
      <c r="AF10" s="211">
        <f>MPI!U12</f>
        <v>0</v>
      </c>
      <c r="AG10" s="211">
        <f>'KH Mex'!U12</f>
        <v>0</v>
      </c>
      <c r="AH10" s="211">
        <f>Hitachi!U12</f>
        <v>0</v>
      </c>
      <c r="AI10" s="89" t="s">
        <v>78</v>
      </c>
      <c r="AJ10" s="89" t="s">
        <v>78</v>
      </c>
      <c r="AK10" s="89" t="s">
        <v>78</v>
      </c>
      <c r="AL10" s="45">
        <f t="shared" ref="AL10:AL38" si="2">SUM(C10:AK10)</f>
        <v>0</v>
      </c>
      <c r="AM10" s="46" t="e">
        <f t="shared" si="0"/>
        <v>#DIV/0!</v>
      </c>
      <c r="AO10" s="47">
        <f t="shared" ref="AO10:AO39" si="3">B10-AL10</f>
        <v>0</v>
      </c>
      <c r="AP10" s="72"/>
      <c r="AQ10" s="198" t="e">
        <f>(AP9-AQ9)/AP9</f>
        <v>#DIV/0!</v>
      </c>
      <c r="AT10" s="57"/>
      <c r="AU10" s="61">
        <f>Interconexion!I9*1000</f>
        <v>0</v>
      </c>
      <c r="AV10" s="61">
        <f t="shared" ref="AV10:AV39" si="4">ROUND(AU10,0)</f>
        <v>0</v>
      </c>
      <c r="BA10" s="199"/>
      <c r="BB10" s="199"/>
      <c r="BC10" s="199"/>
    </row>
    <row r="11" spans="1:55">
      <c r="A11" s="74">
        <f t="shared" si="1"/>
        <v>41819</v>
      </c>
      <c r="B11" s="200">
        <f>Interconexion!N10</f>
        <v>0</v>
      </c>
      <c r="C11" s="200">
        <f>'Ronal, + Consumo'!U13</f>
        <v>0</v>
      </c>
      <c r="D11" s="210">
        <f>Samsung!U13</f>
        <v>0</v>
      </c>
      <c r="E11" s="200">
        <f>Comex!U13</f>
        <v>0</v>
      </c>
      <c r="F11" s="200">
        <f>Foam!U13</f>
        <v>0</v>
      </c>
      <c r="G11" s="200">
        <f>'Martin Rea'!U13</f>
        <v>0</v>
      </c>
      <c r="H11" s="200">
        <f>Euro!U13</f>
        <v>0</v>
      </c>
      <c r="I11" s="200">
        <f>Avery!U13</f>
        <v>0</v>
      </c>
      <c r="J11" s="200">
        <f>Trw!Q13</f>
        <v>0</v>
      </c>
      <c r="K11" s="200">
        <f>'Valeo, + Cercano'!Q13</f>
        <v>0</v>
      </c>
      <c r="L11" s="200">
        <f>Vrk!Q13</f>
        <v>0</v>
      </c>
      <c r="M11" s="200">
        <f>IPC!U13</f>
        <v>0</v>
      </c>
      <c r="N11" s="200">
        <f>Narmx!U13</f>
        <v>0</v>
      </c>
      <c r="O11" s="200">
        <f>Rohm!U13</f>
        <v>0</v>
      </c>
      <c r="P11" s="200">
        <f>Bravo!U13</f>
        <v>0</v>
      </c>
      <c r="Q11" s="200">
        <f>Norgren!Q13</f>
        <v>0</v>
      </c>
      <c r="R11" s="200">
        <f>Jafra!U13</f>
        <v>0</v>
      </c>
      <c r="S11" s="200">
        <f>Messier!U13</f>
        <v>0</v>
      </c>
      <c r="T11" s="200">
        <f>Elicamex!U13</f>
        <v>0</v>
      </c>
      <c r="U11" s="200">
        <f>Crown!U13</f>
        <v>0</v>
      </c>
      <c r="V11" s="200">
        <f>Securency!U13</f>
        <v>0</v>
      </c>
      <c r="W11" s="200">
        <f>Kluber!Q13</f>
        <v>0</v>
      </c>
      <c r="X11" s="200">
        <f>Eaton!U13</f>
        <v>0</v>
      </c>
      <c r="Y11" s="200">
        <f>'AERnnova C.'!U13</f>
        <v>0</v>
      </c>
      <c r="Z11" s="200">
        <f>Copper!Q13</f>
        <v>0</v>
      </c>
      <c r="AA11" s="200">
        <f>'AERnnova S'!Q13</f>
        <v>0</v>
      </c>
      <c r="AB11" s="200">
        <f>Beach!Q13</f>
        <v>0</v>
      </c>
      <c r="AC11" s="211">
        <f>'Fracsa 2'!U13</f>
        <v>0</v>
      </c>
      <c r="AD11" s="211">
        <f>'DRenc, + Lejano'!U13</f>
        <v>0</v>
      </c>
      <c r="AE11" s="211">
        <f>Metokote!U13</f>
        <v>0</v>
      </c>
      <c r="AF11" s="211">
        <f>MPI!U13</f>
        <v>-2</v>
      </c>
      <c r="AG11" s="211">
        <f>'KH Mex'!U13</f>
        <v>0</v>
      </c>
      <c r="AH11" s="211">
        <f>Hitachi!U13</f>
        <v>0</v>
      </c>
      <c r="AI11" s="89" t="s">
        <v>78</v>
      </c>
      <c r="AJ11" s="89" t="s">
        <v>78</v>
      </c>
      <c r="AK11" s="89" t="s">
        <v>78</v>
      </c>
      <c r="AL11" s="45">
        <f>SUM(C11:AK11)</f>
        <v>-2</v>
      </c>
      <c r="AM11" s="46" t="e">
        <f t="shared" si="0"/>
        <v>#DIV/0!</v>
      </c>
      <c r="AO11" s="47">
        <f t="shared" si="3"/>
        <v>2</v>
      </c>
      <c r="AP11" s="72"/>
      <c r="AT11" s="57"/>
      <c r="AU11" s="61">
        <f>Interconexion!I10*1000</f>
        <v>0</v>
      </c>
      <c r="AV11" s="61">
        <f t="shared" si="4"/>
        <v>0</v>
      </c>
      <c r="BA11" s="199"/>
      <c r="BB11" s="199"/>
      <c r="BC11" s="199"/>
    </row>
    <row r="12" spans="1:55">
      <c r="A12" s="81">
        <f t="shared" si="1"/>
        <v>41818</v>
      </c>
      <c r="B12" s="201">
        <f>Interconexion!N11</f>
        <v>0</v>
      </c>
      <c r="C12" s="201">
        <f>'Ronal, + Consumo'!U14</f>
        <v>0</v>
      </c>
      <c r="D12" s="212">
        <f>Samsung!U14</f>
        <v>0</v>
      </c>
      <c r="E12" s="201">
        <f>Comex!U14</f>
        <v>0</v>
      </c>
      <c r="F12" s="201">
        <f>Foam!U14</f>
        <v>0</v>
      </c>
      <c r="G12" s="201">
        <f>'Martin Rea'!U14</f>
        <v>0</v>
      </c>
      <c r="H12" s="201">
        <f>Euro!U14</f>
        <v>0</v>
      </c>
      <c r="I12" s="201">
        <f>Avery!U14</f>
        <v>0</v>
      </c>
      <c r="J12" s="201">
        <f>Trw!Q14</f>
        <v>0</v>
      </c>
      <c r="K12" s="201">
        <f>'Valeo, + Cercano'!Q14</f>
        <v>0</v>
      </c>
      <c r="L12" s="201">
        <f>Vrk!Q14</f>
        <v>0</v>
      </c>
      <c r="M12" s="201">
        <f>IPC!U14</f>
        <v>0</v>
      </c>
      <c r="N12" s="201">
        <f>Narmx!U14</f>
        <v>0</v>
      </c>
      <c r="O12" s="201">
        <f>Rohm!U14</f>
        <v>0</v>
      </c>
      <c r="P12" s="201">
        <f>Bravo!U14</f>
        <v>0</v>
      </c>
      <c r="Q12" s="201">
        <f>Norgren!Q14</f>
        <v>0</v>
      </c>
      <c r="R12" s="201">
        <f>Jafra!U14</f>
        <v>0</v>
      </c>
      <c r="S12" s="201">
        <f>Messier!U14</f>
        <v>0</v>
      </c>
      <c r="T12" s="201">
        <f>Elicamex!U14</f>
        <v>0</v>
      </c>
      <c r="U12" s="201">
        <f>Crown!U14</f>
        <v>0</v>
      </c>
      <c r="V12" s="201">
        <f>Securency!U14</f>
        <v>0</v>
      </c>
      <c r="W12" s="201">
        <f>Kluber!Q14</f>
        <v>0</v>
      </c>
      <c r="X12" s="201">
        <f>Eaton!U14</f>
        <v>0</v>
      </c>
      <c r="Y12" s="201">
        <f>'AERnnova C.'!U14</f>
        <v>0</v>
      </c>
      <c r="Z12" s="201">
        <f>Copper!Q14</f>
        <v>0</v>
      </c>
      <c r="AA12" s="201">
        <f>'AERnnova S'!Q14</f>
        <v>0</v>
      </c>
      <c r="AB12" s="201">
        <f>Beach!Q14</f>
        <v>0</v>
      </c>
      <c r="AC12" s="213">
        <f>'Fracsa 2'!U14</f>
        <v>0</v>
      </c>
      <c r="AD12" s="213">
        <f>'DRenc, + Lejano'!U14</f>
        <v>0</v>
      </c>
      <c r="AE12" s="213">
        <f>Metokote!U14</f>
        <v>0</v>
      </c>
      <c r="AF12" s="213">
        <f>MPI!U14</f>
        <v>0</v>
      </c>
      <c r="AG12" s="213">
        <f>'KH Mex'!U14</f>
        <v>0</v>
      </c>
      <c r="AH12" s="213">
        <f>Hitachi!U14</f>
        <v>0</v>
      </c>
      <c r="AI12" s="90" t="s">
        <v>78</v>
      </c>
      <c r="AJ12" s="90" t="s">
        <v>78</v>
      </c>
      <c r="AK12" s="90" t="s">
        <v>78</v>
      </c>
      <c r="AL12" s="50">
        <f t="shared" si="2"/>
        <v>0</v>
      </c>
      <c r="AM12" s="51" t="e">
        <f t="shared" si="0"/>
        <v>#DIV/0!</v>
      </c>
      <c r="AO12" s="52">
        <f t="shared" si="3"/>
        <v>0</v>
      </c>
      <c r="AP12" s="71">
        <f>SUM(B12:B18)</f>
        <v>0</v>
      </c>
      <c r="AQ12" s="71">
        <f>SUM(AL12:AL18)</f>
        <v>0</v>
      </c>
      <c r="AR12" s="54" t="e">
        <f>AVERAGE(AM12:AM18)</f>
        <v>#DIV/0!</v>
      </c>
      <c r="AS12" s="53">
        <v>28</v>
      </c>
      <c r="AT12" s="57">
        <f>ROUND(AW12,0)</f>
        <v>0</v>
      </c>
      <c r="AU12" s="61">
        <f>Interconexion!I11*1000</f>
        <v>0</v>
      </c>
      <c r="AV12" s="61">
        <f t="shared" si="4"/>
        <v>0</v>
      </c>
      <c r="AW12" s="58">
        <f>SUM(AV12:AV18)</f>
        <v>0</v>
      </c>
      <c r="AY12" s="66" t="s">
        <v>150</v>
      </c>
      <c r="BA12" s="199"/>
      <c r="BB12" s="199"/>
      <c r="BC12" s="199"/>
    </row>
    <row r="13" spans="1:55">
      <c r="A13" s="81">
        <f t="shared" si="1"/>
        <v>41817</v>
      </c>
      <c r="B13" s="201">
        <f>Interconexion!N12</f>
        <v>0</v>
      </c>
      <c r="C13" s="201">
        <f>'Ronal, + Consumo'!U15</f>
        <v>0</v>
      </c>
      <c r="D13" s="212">
        <f>Samsung!U15</f>
        <v>0</v>
      </c>
      <c r="E13" s="201">
        <f>Comex!U15</f>
        <v>0</v>
      </c>
      <c r="F13" s="201">
        <f>Foam!U15</f>
        <v>0</v>
      </c>
      <c r="G13" s="201">
        <f>'Martin Rea'!U15</f>
        <v>0</v>
      </c>
      <c r="H13" s="201">
        <f>Euro!U15</f>
        <v>0</v>
      </c>
      <c r="I13" s="201">
        <f>Avery!U15</f>
        <v>0</v>
      </c>
      <c r="J13" s="201">
        <f>Trw!Q15</f>
        <v>0</v>
      </c>
      <c r="K13" s="201">
        <f>'Valeo, + Cercano'!Q15</f>
        <v>0</v>
      </c>
      <c r="L13" s="201">
        <f>Vrk!Q15</f>
        <v>0</v>
      </c>
      <c r="M13" s="201">
        <f>IPC!U15</f>
        <v>0</v>
      </c>
      <c r="N13" s="201">
        <f>Narmx!U15</f>
        <v>0</v>
      </c>
      <c r="O13" s="201">
        <f>Rohm!U15</f>
        <v>0</v>
      </c>
      <c r="P13" s="201">
        <f>Bravo!U15</f>
        <v>0</v>
      </c>
      <c r="Q13" s="201">
        <f>Norgren!Q15</f>
        <v>0</v>
      </c>
      <c r="R13" s="201">
        <f>Jafra!U15</f>
        <v>0</v>
      </c>
      <c r="S13" s="201">
        <f>Messier!U15</f>
        <v>0</v>
      </c>
      <c r="T13" s="201">
        <f>Elicamex!U15</f>
        <v>0</v>
      </c>
      <c r="U13" s="201">
        <f>Crown!U15</f>
        <v>0</v>
      </c>
      <c r="V13" s="201">
        <f>Securency!U15</f>
        <v>0</v>
      </c>
      <c r="W13" s="201">
        <f>Kluber!Q15</f>
        <v>0</v>
      </c>
      <c r="X13" s="201">
        <f>Eaton!U15</f>
        <v>0</v>
      </c>
      <c r="Y13" s="201">
        <f>'AERnnova C.'!U15</f>
        <v>0</v>
      </c>
      <c r="Z13" s="201">
        <f>Copper!Q15</f>
        <v>0</v>
      </c>
      <c r="AA13" s="201">
        <f>'AERnnova S'!Q15</f>
        <v>0</v>
      </c>
      <c r="AB13" s="201">
        <f>Beach!Q15</f>
        <v>0</v>
      </c>
      <c r="AC13" s="213">
        <f>'Fracsa 2'!U15</f>
        <v>0</v>
      </c>
      <c r="AD13" s="213">
        <f>'DRenc, + Lejano'!U15</f>
        <v>0</v>
      </c>
      <c r="AE13" s="213">
        <f>Metokote!U15</f>
        <v>0</v>
      </c>
      <c r="AF13" s="213">
        <f>MPI!U15</f>
        <v>0</v>
      </c>
      <c r="AG13" s="213">
        <f>'KH Mex'!U15</f>
        <v>0</v>
      </c>
      <c r="AH13" s="213">
        <f>Hitachi!U15</f>
        <v>0</v>
      </c>
      <c r="AI13" s="90" t="s">
        <v>78</v>
      </c>
      <c r="AJ13" s="90" t="s">
        <v>78</v>
      </c>
      <c r="AK13" s="90" t="s">
        <v>78</v>
      </c>
      <c r="AL13" s="50">
        <f t="shared" si="2"/>
        <v>0</v>
      </c>
      <c r="AM13" s="51" t="e">
        <f t="shared" si="0"/>
        <v>#DIV/0!</v>
      </c>
      <c r="AO13" s="52">
        <f t="shared" si="3"/>
        <v>0</v>
      </c>
      <c r="AP13" s="39"/>
      <c r="AQ13" s="198" t="e">
        <f>(AP12-AQ12)/AP12</f>
        <v>#DIV/0!</v>
      </c>
      <c r="AT13" s="57"/>
      <c r="AU13" s="61">
        <f>Interconexion!I12*1000</f>
        <v>0</v>
      </c>
      <c r="AV13" s="61">
        <f t="shared" si="4"/>
        <v>0</v>
      </c>
      <c r="AY13" s="65" t="s">
        <v>148</v>
      </c>
      <c r="BA13" s="199"/>
      <c r="BB13" s="199"/>
      <c r="BC13" s="199"/>
    </row>
    <row r="14" spans="1:55">
      <c r="A14" s="81">
        <f t="shared" si="1"/>
        <v>41816</v>
      </c>
      <c r="B14" s="201">
        <f>Interconexion!N13</f>
        <v>0</v>
      </c>
      <c r="C14" s="201">
        <f>'Ronal, + Consumo'!U16</f>
        <v>0</v>
      </c>
      <c r="D14" s="212">
        <f>Samsung!U16</f>
        <v>0</v>
      </c>
      <c r="E14" s="201">
        <f>Comex!U16</f>
        <v>0</v>
      </c>
      <c r="F14" s="201">
        <f>Foam!U16</f>
        <v>0</v>
      </c>
      <c r="G14" s="201">
        <f>'Martin Rea'!U16</f>
        <v>0</v>
      </c>
      <c r="H14" s="201">
        <f>Euro!U16</f>
        <v>0</v>
      </c>
      <c r="I14" s="201">
        <f>Avery!U16</f>
        <v>0</v>
      </c>
      <c r="J14" s="201">
        <f>Trw!Q16</f>
        <v>0</v>
      </c>
      <c r="K14" s="201">
        <f>'Valeo, + Cercano'!Q16</f>
        <v>0</v>
      </c>
      <c r="L14" s="201">
        <f>Vrk!Q16</f>
        <v>0</v>
      </c>
      <c r="M14" s="201">
        <f>IPC!U16</f>
        <v>0</v>
      </c>
      <c r="N14" s="201">
        <f>Narmx!U16</f>
        <v>0</v>
      </c>
      <c r="O14" s="201">
        <f>Rohm!U16</f>
        <v>0</v>
      </c>
      <c r="P14" s="201">
        <f>Bravo!U16</f>
        <v>0</v>
      </c>
      <c r="Q14" s="201">
        <f>Norgren!Q16</f>
        <v>0</v>
      </c>
      <c r="R14" s="201">
        <f>Jafra!U16</f>
        <v>0</v>
      </c>
      <c r="S14" s="201">
        <f>Messier!U16</f>
        <v>0</v>
      </c>
      <c r="T14" s="201">
        <f>Elicamex!U16</f>
        <v>0</v>
      </c>
      <c r="U14" s="201">
        <f>Crown!U16</f>
        <v>0</v>
      </c>
      <c r="V14" s="201">
        <f>Securency!U16</f>
        <v>0</v>
      </c>
      <c r="W14" s="201">
        <f>Kluber!Q16</f>
        <v>0</v>
      </c>
      <c r="X14" s="201">
        <f>Eaton!U16</f>
        <v>0</v>
      </c>
      <c r="Y14" s="201">
        <f>'AERnnova C.'!U16</f>
        <v>0</v>
      </c>
      <c r="Z14" s="201">
        <f>Copper!Q16</f>
        <v>0</v>
      </c>
      <c r="AA14" s="201">
        <f>'AERnnova S'!Q16</f>
        <v>0</v>
      </c>
      <c r="AB14" s="201">
        <f>Beach!Q16</f>
        <v>0</v>
      </c>
      <c r="AC14" s="213">
        <f>'Fracsa 2'!U16</f>
        <v>0</v>
      </c>
      <c r="AD14" s="213">
        <f>'DRenc, + Lejano'!U16</f>
        <v>0</v>
      </c>
      <c r="AE14" s="213">
        <f>Metokote!U16</f>
        <v>0</v>
      </c>
      <c r="AF14" s="213">
        <f>MPI!U16</f>
        <v>0</v>
      </c>
      <c r="AG14" s="213">
        <f>'KH Mex'!U16</f>
        <v>0</v>
      </c>
      <c r="AH14" s="213">
        <f>Hitachi!U16</f>
        <v>0</v>
      </c>
      <c r="AI14" s="90" t="s">
        <v>78</v>
      </c>
      <c r="AJ14" s="90" t="s">
        <v>78</v>
      </c>
      <c r="AK14" s="90" t="s">
        <v>78</v>
      </c>
      <c r="AL14" s="50">
        <f t="shared" si="2"/>
        <v>0</v>
      </c>
      <c r="AM14" s="51" t="e">
        <f t="shared" si="0"/>
        <v>#DIV/0!</v>
      </c>
      <c r="AO14" s="52">
        <f t="shared" si="3"/>
        <v>0</v>
      </c>
      <c r="AP14" s="39"/>
      <c r="AT14" s="57"/>
      <c r="AU14" s="61">
        <f>Interconexion!I13*1000</f>
        <v>0</v>
      </c>
      <c r="AV14" s="61">
        <f t="shared" si="4"/>
        <v>0</v>
      </c>
      <c r="AX14" s="48">
        <v>21</v>
      </c>
      <c r="AY14" s="64">
        <f>AT19</f>
        <v>0</v>
      </c>
      <c r="BA14" s="199"/>
      <c r="BB14" s="199"/>
      <c r="BC14" s="199"/>
    </row>
    <row r="15" spans="1:55">
      <c r="A15" s="81">
        <f t="shared" si="1"/>
        <v>41815</v>
      </c>
      <c r="B15" s="201">
        <f>Interconexion!N14</f>
        <v>0</v>
      </c>
      <c r="C15" s="201">
        <f>'Ronal, + Consumo'!U17</f>
        <v>0</v>
      </c>
      <c r="D15" s="212">
        <f>Samsung!U17</f>
        <v>0</v>
      </c>
      <c r="E15" s="201">
        <f>Comex!U17</f>
        <v>0</v>
      </c>
      <c r="F15" s="201">
        <f>Foam!U17</f>
        <v>0</v>
      </c>
      <c r="G15" s="201">
        <f>'Martin Rea'!U17</f>
        <v>0</v>
      </c>
      <c r="H15" s="201">
        <f>Euro!U17</f>
        <v>0</v>
      </c>
      <c r="I15" s="201">
        <f>Avery!U17</f>
        <v>0</v>
      </c>
      <c r="J15" s="201">
        <f>Trw!Q17</f>
        <v>0</v>
      </c>
      <c r="K15" s="201">
        <f>'Valeo, + Cercano'!Q17</f>
        <v>0</v>
      </c>
      <c r="L15" s="201">
        <f>Vrk!Q17</f>
        <v>0</v>
      </c>
      <c r="M15" s="201">
        <f>IPC!U17</f>
        <v>0</v>
      </c>
      <c r="N15" s="201">
        <f>Narmx!U17</f>
        <v>0</v>
      </c>
      <c r="O15" s="201">
        <f>Rohm!U17</f>
        <v>0</v>
      </c>
      <c r="P15" s="201">
        <f>Bravo!U17</f>
        <v>0</v>
      </c>
      <c r="Q15" s="201">
        <f>Norgren!Q17</f>
        <v>0</v>
      </c>
      <c r="R15" s="201">
        <f>Jafra!U17</f>
        <v>0</v>
      </c>
      <c r="S15" s="201">
        <f>Messier!U17</f>
        <v>0</v>
      </c>
      <c r="T15" s="201">
        <f>Elicamex!U17</f>
        <v>0</v>
      </c>
      <c r="U15" s="201">
        <f>Crown!U17</f>
        <v>0</v>
      </c>
      <c r="V15" s="201">
        <f>Securency!U17</f>
        <v>0</v>
      </c>
      <c r="W15" s="201">
        <f>Kluber!Q17</f>
        <v>0</v>
      </c>
      <c r="X15" s="201">
        <f>Eaton!U17</f>
        <v>0</v>
      </c>
      <c r="Y15" s="201">
        <f>'AERnnova C.'!U17</f>
        <v>0</v>
      </c>
      <c r="Z15" s="201">
        <f>Copper!Q17</f>
        <v>0</v>
      </c>
      <c r="AA15" s="201">
        <f>'AERnnova S'!Q17</f>
        <v>0</v>
      </c>
      <c r="AB15" s="201">
        <f>Beach!Q17</f>
        <v>0</v>
      </c>
      <c r="AC15" s="213">
        <f>'Fracsa 2'!U17</f>
        <v>0</v>
      </c>
      <c r="AD15" s="213">
        <f>'DRenc, + Lejano'!U17</f>
        <v>0</v>
      </c>
      <c r="AE15" s="213">
        <f>Metokote!U17</f>
        <v>0</v>
      </c>
      <c r="AF15" s="213">
        <f>MPI!U17</f>
        <v>0</v>
      </c>
      <c r="AG15" s="213">
        <f>'KH Mex'!U17</f>
        <v>0</v>
      </c>
      <c r="AH15" s="213">
        <f>Hitachi!U17</f>
        <v>0</v>
      </c>
      <c r="AI15" s="90" t="s">
        <v>78</v>
      </c>
      <c r="AJ15" s="90" t="s">
        <v>78</v>
      </c>
      <c r="AK15" s="90" t="s">
        <v>78</v>
      </c>
      <c r="AL15" s="50">
        <f t="shared" si="2"/>
        <v>0</v>
      </c>
      <c r="AM15" s="51" t="e">
        <f t="shared" si="0"/>
        <v>#DIV/0!</v>
      </c>
      <c r="AO15" s="52">
        <f t="shared" si="3"/>
        <v>0</v>
      </c>
      <c r="AP15" s="39"/>
      <c r="AT15" s="57"/>
      <c r="AU15" s="61">
        <f>Interconexion!I14*1000</f>
        <v>0</v>
      </c>
      <c r="AV15" s="61">
        <f t="shared" si="4"/>
        <v>0</v>
      </c>
      <c r="AX15" s="53">
        <v>28</v>
      </c>
      <c r="AY15" s="64">
        <f>AT12</f>
        <v>0</v>
      </c>
      <c r="BA15" s="199"/>
      <c r="BB15" s="199"/>
      <c r="BC15" s="199"/>
    </row>
    <row r="16" spans="1:55">
      <c r="A16" s="81">
        <f t="shared" si="1"/>
        <v>41814</v>
      </c>
      <c r="B16" s="201">
        <f>Interconexion!N15</f>
        <v>0</v>
      </c>
      <c r="C16" s="201">
        <f>'Ronal, + Consumo'!U18</f>
        <v>0</v>
      </c>
      <c r="D16" s="212">
        <f>Samsung!U18</f>
        <v>0</v>
      </c>
      <c r="E16" s="201">
        <f>Comex!U18</f>
        <v>0</v>
      </c>
      <c r="F16" s="201">
        <f>Foam!U18</f>
        <v>0</v>
      </c>
      <c r="G16" s="201">
        <f>'Martin Rea'!U18</f>
        <v>0</v>
      </c>
      <c r="H16" s="201">
        <f>Euro!U18</f>
        <v>0</v>
      </c>
      <c r="I16" s="201">
        <f>Avery!U18</f>
        <v>0</v>
      </c>
      <c r="J16" s="201">
        <f>Trw!Q18</f>
        <v>0</v>
      </c>
      <c r="K16" s="201">
        <f>'Valeo, + Cercano'!Q18</f>
        <v>0</v>
      </c>
      <c r="L16" s="201">
        <f>Vrk!Q18</f>
        <v>0</v>
      </c>
      <c r="M16" s="201">
        <f>IPC!U18</f>
        <v>0</v>
      </c>
      <c r="N16" s="201">
        <f>Narmx!U18</f>
        <v>0</v>
      </c>
      <c r="O16" s="201">
        <f>Rohm!U18</f>
        <v>0</v>
      </c>
      <c r="P16" s="201">
        <f>Bravo!U18</f>
        <v>0</v>
      </c>
      <c r="Q16" s="201">
        <f>Norgren!Q18</f>
        <v>0</v>
      </c>
      <c r="R16" s="201">
        <f>Jafra!U18</f>
        <v>0</v>
      </c>
      <c r="S16" s="201">
        <f>Messier!U18</f>
        <v>0</v>
      </c>
      <c r="T16" s="201">
        <f>Elicamex!U18</f>
        <v>0</v>
      </c>
      <c r="U16" s="201">
        <f>Crown!U18</f>
        <v>0</v>
      </c>
      <c r="V16" s="201">
        <f>Securency!U18</f>
        <v>0</v>
      </c>
      <c r="W16" s="201">
        <f>Kluber!Q18</f>
        <v>0</v>
      </c>
      <c r="X16" s="201">
        <f>Eaton!U18</f>
        <v>0</v>
      </c>
      <c r="Y16" s="201">
        <f>'AERnnova C.'!U18</f>
        <v>0</v>
      </c>
      <c r="Z16" s="201">
        <f>Copper!Q18</f>
        <v>0</v>
      </c>
      <c r="AA16" s="201">
        <f>'AERnnova S'!Q18</f>
        <v>0</v>
      </c>
      <c r="AB16" s="201">
        <f>Beach!Q18</f>
        <v>0</v>
      </c>
      <c r="AC16" s="213">
        <f>'Fracsa 2'!U18</f>
        <v>0</v>
      </c>
      <c r="AD16" s="213">
        <f>'DRenc, + Lejano'!U18</f>
        <v>0</v>
      </c>
      <c r="AE16" s="213">
        <f>Metokote!U18</f>
        <v>0</v>
      </c>
      <c r="AF16" s="213">
        <f>MPI!U18</f>
        <v>0</v>
      </c>
      <c r="AG16" s="213">
        <f>'KH Mex'!U18</f>
        <v>0</v>
      </c>
      <c r="AH16" s="213">
        <f>Hitachi!U18</f>
        <v>0</v>
      </c>
      <c r="AI16" s="90" t="s">
        <v>78</v>
      </c>
      <c r="AJ16" s="90" t="s">
        <v>78</v>
      </c>
      <c r="AK16" s="90" t="s">
        <v>78</v>
      </c>
      <c r="AL16" s="50">
        <f t="shared" si="2"/>
        <v>0</v>
      </c>
      <c r="AM16" s="51" t="e">
        <f t="shared" si="0"/>
        <v>#DIV/0!</v>
      </c>
      <c r="AO16" s="52">
        <f t="shared" si="3"/>
        <v>0</v>
      </c>
      <c r="AP16" s="39"/>
      <c r="AT16" s="57"/>
      <c r="AU16" s="61">
        <f>Interconexion!I15*1000</f>
        <v>0</v>
      </c>
      <c r="AV16" s="61">
        <f t="shared" si="4"/>
        <v>0</v>
      </c>
      <c r="AX16" s="48">
        <v>31</v>
      </c>
      <c r="AY16" s="64">
        <f>AT9</f>
        <v>0</v>
      </c>
      <c r="BA16" s="199"/>
      <c r="BB16" s="199"/>
      <c r="BC16" s="199"/>
    </row>
    <row r="17" spans="1:55">
      <c r="A17" s="81">
        <f t="shared" si="1"/>
        <v>41813</v>
      </c>
      <c r="B17" s="201">
        <f>Interconexion!N16</f>
        <v>0</v>
      </c>
      <c r="C17" s="201">
        <f>'Ronal, + Consumo'!U19</f>
        <v>0</v>
      </c>
      <c r="D17" s="212">
        <f>Samsung!U19</f>
        <v>0</v>
      </c>
      <c r="E17" s="201">
        <f>Comex!U19</f>
        <v>0</v>
      </c>
      <c r="F17" s="201">
        <f>Foam!U19</f>
        <v>0</v>
      </c>
      <c r="G17" s="201">
        <f>'Martin Rea'!U19</f>
        <v>0</v>
      </c>
      <c r="H17" s="201">
        <f>Euro!U19</f>
        <v>0</v>
      </c>
      <c r="I17" s="201">
        <f>Avery!U19</f>
        <v>0</v>
      </c>
      <c r="J17" s="201">
        <f>Trw!Q19</f>
        <v>0</v>
      </c>
      <c r="K17" s="201">
        <f>'Valeo, + Cercano'!Q19</f>
        <v>0</v>
      </c>
      <c r="L17" s="201">
        <f>Vrk!Q19</f>
        <v>0</v>
      </c>
      <c r="M17" s="201">
        <f>IPC!U19</f>
        <v>0</v>
      </c>
      <c r="N17" s="201">
        <f>Narmx!U19</f>
        <v>0</v>
      </c>
      <c r="O17" s="201">
        <f>Rohm!U19</f>
        <v>0</v>
      </c>
      <c r="P17" s="201">
        <f>Bravo!U19</f>
        <v>0</v>
      </c>
      <c r="Q17" s="201">
        <f>Norgren!Q19</f>
        <v>0</v>
      </c>
      <c r="R17" s="201">
        <f>Jafra!U19</f>
        <v>0</v>
      </c>
      <c r="S17" s="201">
        <f>Messier!U19</f>
        <v>0</v>
      </c>
      <c r="T17" s="201">
        <f>Elicamex!U19</f>
        <v>0</v>
      </c>
      <c r="U17" s="201">
        <f>Crown!U19</f>
        <v>0</v>
      </c>
      <c r="V17" s="201">
        <f>Securency!U19</f>
        <v>0</v>
      </c>
      <c r="W17" s="201">
        <f>Kluber!Q19</f>
        <v>0</v>
      </c>
      <c r="X17" s="201">
        <f>Eaton!U19</f>
        <v>0</v>
      </c>
      <c r="Y17" s="201">
        <f>'AERnnova C.'!U19</f>
        <v>0</v>
      </c>
      <c r="Z17" s="201">
        <f>Copper!Q19</f>
        <v>0</v>
      </c>
      <c r="AA17" s="201">
        <f>'AERnnova S'!Q19</f>
        <v>0</v>
      </c>
      <c r="AB17" s="201">
        <f>Beach!Q19</f>
        <v>0</v>
      </c>
      <c r="AC17" s="213">
        <f>'Fracsa 2'!U19</f>
        <v>0</v>
      </c>
      <c r="AD17" s="213">
        <f>'DRenc, + Lejano'!U19</f>
        <v>0</v>
      </c>
      <c r="AE17" s="213">
        <f>Metokote!U19</f>
        <v>0</v>
      </c>
      <c r="AF17" s="213">
        <f>MPI!U19</f>
        <v>0</v>
      </c>
      <c r="AG17" s="213">
        <f>'KH Mex'!U19</f>
        <v>0</v>
      </c>
      <c r="AH17" s="213">
        <f>Hitachi!U19</f>
        <v>0</v>
      </c>
      <c r="AI17" s="90" t="s">
        <v>78</v>
      </c>
      <c r="AJ17" s="90" t="s">
        <v>78</v>
      </c>
      <c r="AK17" s="90" t="s">
        <v>78</v>
      </c>
      <c r="AL17" s="50">
        <f t="shared" si="2"/>
        <v>0</v>
      </c>
      <c r="AM17" s="51" t="e">
        <f t="shared" si="0"/>
        <v>#DIV/0!</v>
      </c>
      <c r="AO17" s="52">
        <f t="shared" si="3"/>
        <v>0</v>
      </c>
      <c r="AP17" s="39"/>
      <c r="AT17" s="57"/>
      <c r="AU17" s="61">
        <f>Interconexion!I16*1000</f>
        <v>0</v>
      </c>
      <c r="AV17" s="61">
        <f t="shared" si="4"/>
        <v>0</v>
      </c>
      <c r="BA17" s="199"/>
      <c r="BB17" s="199"/>
      <c r="BC17" s="199"/>
    </row>
    <row r="18" spans="1:55">
      <c r="A18" s="81">
        <f t="shared" si="1"/>
        <v>41812</v>
      </c>
      <c r="B18" s="201">
        <f>Interconexion!N17</f>
        <v>0</v>
      </c>
      <c r="C18" s="201">
        <f>'Ronal, + Consumo'!U20</f>
        <v>0</v>
      </c>
      <c r="D18" s="212">
        <f>Samsung!U20</f>
        <v>0</v>
      </c>
      <c r="E18" s="201">
        <f>Comex!U20</f>
        <v>0</v>
      </c>
      <c r="F18" s="201">
        <f>Foam!U20</f>
        <v>0</v>
      </c>
      <c r="G18" s="201">
        <f>'Martin Rea'!U20</f>
        <v>0</v>
      </c>
      <c r="H18" s="201">
        <f>Euro!U20</f>
        <v>0</v>
      </c>
      <c r="I18" s="201">
        <f>Avery!U20</f>
        <v>0</v>
      </c>
      <c r="J18" s="201">
        <f>Trw!Q20</f>
        <v>0</v>
      </c>
      <c r="K18" s="201">
        <f>'Valeo, + Cercano'!Q20</f>
        <v>0</v>
      </c>
      <c r="L18" s="201">
        <f>Vrk!Q20</f>
        <v>0</v>
      </c>
      <c r="M18" s="201">
        <f>IPC!U20</f>
        <v>0</v>
      </c>
      <c r="N18" s="201">
        <f>Narmx!U20</f>
        <v>0</v>
      </c>
      <c r="O18" s="201">
        <f>Rohm!U20</f>
        <v>0</v>
      </c>
      <c r="P18" s="201">
        <f>Bravo!U20</f>
        <v>0</v>
      </c>
      <c r="Q18" s="201">
        <f>Norgren!Q20</f>
        <v>0</v>
      </c>
      <c r="R18" s="201">
        <f>Jafra!U20</f>
        <v>0</v>
      </c>
      <c r="S18" s="201">
        <f>Messier!U20</f>
        <v>0</v>
      </c>
      <c r="T18" s="201">
        <f>Elicamex!U20</f>
        <v>0</v>
      </c>
      <c r="U18" s="201">
        <f>Crown!U20</f>
        <v>0</v>
      </c>
      <c r="V18" s="201">
        <f>Securency!U20</f>
        <v>0</v>
      </c>
      <c r="W18" s="201">
        <f>Kluber!Q20</f>
        <v>0</v>
      </c>
      <c r="X18" s="201">
        <f>Eaton!U20</f>
        <v>0</v>
      </c>
      <c r="Y18" s="201">
        <f>'AERnnova C.'!U20</f>
        <v>0</v>
      </c>
      <c r="Z18" s="201">
        <f>Copper!Q20</f>
        <v>0</v>
      </c>
      <c r="AA18" s="201">
        <f>'AERnnova S'!Q20</f>
        <v>0</v>
      </c>
      <c r="AB18" s="201">
        <f>Beach!Q20</f>
        <v>0</v>
      </c>
      <c r="AC18" s="213">
        <f>'Fracsa 2'!U20</f>
        <v>0</v>
      </c>
      <c r="AD18" s="213">
        <f>'DRenc, + Lejano'!U20</f>
        <v>0</v>
      </c>
      <c r="AE18" s="213">
        <f>Metokote!U20</f>
        <v>0</v>
      </c>
      <c r="AF18" s="213">
        <f>MPI!U20</f>
        <v>0</v>
      </c>
      <c r="AG18" s="213">
        <f>'KH Mex'!U20</f>
        <v>0</v>
      </c>
      <c r="AH18" s="213">
        <f>Hitachi!U20</f>
        <v>0</v>
      </c>
      <c r="AI18" s="90" t="s">
        <v>78</v>
      </c>
      <c r="AJ18" s="90" t="s">
        <v>78</v>
      </c>
      <c r="AK18" s="90" t="s">
        <v>78</v>
      </c>
      <c r="AL18" s="50">
        <f t="shared" si="2"/>
        <v>0</v>
      </c>
      <c r="AM18" s="51" t="e">
        <f t="shared" si="0"/>
        <v>#DIV/0!</v>
      </c>
      <c r="AO18" s="52">
        <f t="shared" si="3"/>
        <v>0</v>
      </c>
      <c r="AP18" s="39"/>
      <c r="AT18" s="57"/>
      <c r="AU18" s="61">
        <f>Interconexion!I17*1000</f>
        <v>0</v>
      </c>
      <c r="AV18" s="61">
        <f t="shared" si="4"/>
        <v>0</v>
      </c>
      <c r="BA18" s="199"/>
      <c r="BB18" s="199"/>
      <c r="BC18" s="199"/>
    </row>
    <row r="19" spans="1:55">
      <c r="A19" s="74">
        <f t="shared" si="1"/>
        <v>41811</v>
      </c>
      <c r="B19" s="200">
        <f>Interconexion!N18</f>
        <v>0</v>
      </c>
      <c r="C19" s="200">
        <f>'Ronal, + Consumo'!U21</f>
        <v>0</v>
      </c>
      <c r="D19" s="210">
        <f>Samsung!U21</f>
        <v>0</v>
      </c>
      <c r="E19" s="200">
        <f>Comex!U21</f>
        <v>0</v>
      </c>
      <c r="F19" s="200">
        <f>Foam!U21</f>
        <v>0</v>
      </c>
      <c r="G19" s="200">
        <f>'Martin Rea'!U21</f>
        <v>0</v>
      </c>
      <c r="H19" s="200">
        <f>Euro!U21</f>
        <v>0</v>
      </c>
      <c r="I19" s="200">
        <f>Avery!U21</f>
        <v>0</v>
      </c>
      <c r="J19" s="200">
        <f>Trw!Q21</f>
        <v>0</v>
      </c>
      <c r="K19" s="200">
        <f>'Valeo, + Cercano'!Q21</f>
        <v>0</v>
      </c>
      <c r="L19" s="200">
        <f>Vrk!Q21</f>
        <v>0</v>
      </c>
      <c r="M19" s="200">
        <f>IPC!U21</f>
        <v>0</v>
      </c>
      <c r="N19" s="200">
        <f>Narmx!U21</f>
        <v>0</v>
      </c>
      <c r="O19" s="200">
        <f>Rohm!U21</f>
        <v>0</v>
      </c>
      <c r="P19" s="200">
        <f>Bravo!U21</f>
        <v>0</v>
      </c>
      <c r="Q19" s="200">
        <f>Norgren!Q21</f>
        <v>0</v>
      </c>
      <c r="R19" s="200">
        <f>Jafra!U21</f>
        <v>0</v>
      </c>
      <c r="S19" s="200">
        <f>Messier!U21</f>
        <v>0</v>
      </c>
      <c r="T19" s="200">
        <f>Elicamex!U21</f>
        <v>0</v>
      </c>
      <c r="U19" s="200">
        <f>Crown!U21</f>
        <v>0</v>
      </c>
      <c r="V19" s="200">
        <f>Securency!U21</f>
        <v>0</v>
      </c>
      <c r="W19" s="200">
        <f>Kluber!Q21</f>
        <v>0</v>
      </c>
      <c r="X19" s="200">
        <f>Eaton!U21</f>
        <v>0</v>
      </c>
      <c r="Y19" s="200">
        <f>'AERnnova C.'!U21</f>
        <v>0</v>
      </c>
      <c r="Z19" s="200">
        <f>Copper!Q21</f>
        <v>0</v>
      </c>
      <c r="AA19" s="200">
        <f>'AERnnova S'!Q21</f>
        <v>0</v>
      </c>
      <c r="AB19" s="200">
        <f>Beach!Q21</f>
        <v>0</v>
      </c>
      <c r="AC19" s="211">
        <f>'Fracsa 2'!U21</f>
        <v>0</v>
      </c>
      <c r="AD19" s="211">
        <f>'DRenc, + Lejano'!U21</f>
        <v>0</v>
      </c>
      <c r="AE19" s="211">
        <f>Metokote!U21</f>
        <v>0</v>
      </c>
      <c r="AF19" s="211">
        <f>MPI!U21</f>
        <v>0</v>
      </c>
      <c r="AG19" s="211">
        <f>'KH Mex'!U21</f>
        <v>0</v>
      </c>
      <c r="AH19" s="211">
        <f>Hitachi!U21</f>
        <v>0</v>
      </c>
      <c r="AI19" s="89" t="s">
        <v>78</v>
      </c>
      <c r="AJ19" s="89" t="s">
        <v>78</v>
      </c>
      <c r="AK19" s="89" t="s">
        <v>78</v>
      </c>
      <c r="AL19" s="45">
        <f t="shared" si="2"/>
        <v>0</v>
      </c>
      <c r="AM19" s="46" t="e">
        <f t="shared" si="0"/>
        <v>#DIV/0!</v>
      </c>
      <c r="AO19" s="47">
        <f t="shared" si="3"/>
        <v>0</v>
      </c>
      <c r="AP19" s="70">
        <f>SUM(B19:B25)</f>
        <v>0</v>
      </c>
      <c r="AQ19" s="70">
        <f>SUM(AL19:AL25)</f>
        <v>0</v>
      </c>
      <c r="AR19" s="49" t="e">
        <f>AVERAGE(AM19:AM25)</f>
        <v>#DIV/0!</v>
      </c>
      <c r="AS19" s="48">
        <v>21</v>
      </c>
      <c r="AT19" s="57">
        <f>ROUND(AW19,0)</f>
        <v>0</v>
      </c>
      <c r="AU19" s="61">
        <f>Interconexion!I18*1000</f>
        <v>0</v>
      </c>
      <c r="AV19" s="61">
        <f t="shared" si="4"/>
        <v>0</v>
      </c>
      <c r="AW19" s="58">
        <f>SUM(AV19:AV25)</f>
        <v>0</v>
      </c>
      <c r="BA19" s="199"/>
      <c r="BB19" s="199"/>
      <c r="BC19" s="199"/>
    </row>
    <row r="20" spans="1:55">
      <c r="A20" s="74">
        <f t="shared" si="1"/>
        <v>41810</v>
      </c>
      <c r="B20" s="200">
        <f>Interconexion!N19</f>
        <v>0</v>
      </c>
      <c r="C20" s="200">
        <f>'Ronal, + Consumo'!U22</f>
        <v>0</v>
      </c>
      <c r="D20" s="210">
        <f>Samsung!U22</f>
        <v>0</v>
      </c>
      <c r="E20" s="200">
        <f>Comex!U22</f>
        <v>0</v>
      </c>
      <c r="F20" s="200">
        <f>Foam!U22</f>
        <v>0</v>
      </c>
      <c r="G20" s="200">
        <f>'Martin Rea'!U22</f>
        <v>0</v>
      </c>
      <c r="H20" s="200">
        <f>Euro!U22</f>
        <v>0</v>
      </c>
      <c r="I20" s="200">
        <f>Avery!U22</f>
        <v>0</v>
      </c>
      <c r="J20" s="200">
        <f>Trw!Q22</f>
        <v>0</v>
      </c>
      <c r="K20" s="200">
        <f>'Valeo, + Cercano'!Q22</f>
        <v>0</v>
      </c>
      <c r="L20" s="200">
        <f>Vrk!Q22</f>
        <v>0</v>
      </c>
      <c r="M20" s="200">
        <f>IPC!U22</f>
        <v>0</v>
      </c>
      <c r="N20" s="200">
        <f>Narmx!U22</f>
        <v>0</v>
      </c>
      <c r="O20" s="200">
        <f>Rohm!U22</f>
        <v>0</v>
      </c>
      <c r="P20" s="200">
        <f>Bravo!U22</f>
        <v>0</v>
      </c>
      <c r="Q20" s="200">
        <f>Norgren!Q22</f>
        <v>0</v>
      </c>
      <c r="R20" s="200">
        <f>Jafra!U22</f>
        <v>0</v>
      </c>
      <c r="S20" s="200">
        <f>Messier!U22</f>
        <v>0</v>
      </c>
      <c r="T20" s="200">
        <f>Elicamex!U22</f>
        <v>0</v>
      </c>
      <c r="U20" s="200">
        <f>Crown!U22</f>
        <v>0</v>
      </c>
      <c r="V20" s="200">
        <f>Securency!U22</f>
        <v>0</v>
      </c>
      <c r="W20" s="200">
        <f>Kluber!Q22</f>
        <v>0</v>
      </c>
      <c r="X20" s="200">
        <f>Eaton!U22</f>
        <v>0</v>
      </c>
      <c r="Y20" s="200">
        <f>'AERnnova C.'!U22</f>
        <v>0</v>
      </c>
      <c r="Z20" s="200">
        <f>Copper!Q22</f>
        <v>0</v>
      </c>
      <c r="AA20" s="200">
        <f>'AERnnova S'!Q22</f>
        <v>0</v>
      </c>
      <c r="AB20" s="200">
        <f>Beach!Q22</f>
        <v>0</v>
      </c>
      <c r="AC20" s="211">
        <f>'Fracsa 2'!U22</f>
        <v>0</v>
      </c>
      <c r="AD20" s="211">
        <f>'DRenc, + Lejano'!U22</f>
        <v>0</v>
      </c>
      <c r="AE20" s="211">
        <f>Metokote!U22</f>
        <v>0</v>
      </c>
      <c r="AF20" s="211">
        <f>MPI!U22</f>
        <v>0</v>
      </c>
      <c r="AG20" s="211">
        <f>'KH Mex'!U22</f>
        <v>0</v>
      </c>
      <c r="AH20" s="211">
        <f>Hitachi!U22</f>
        <v>0</v>
      </c>
      <c r="AI20" s="89" t="s">
        <v>78</v>
      </c>
      <c r="AJ20" s="89" t="s">
        <v>78</v>
      </c>
      <c r="AK20" s="89" t="s">
        <v>78</v>
      </c>
      <c r="AL20" s="45">
        <f t="shared" si="2"/>
        <v>0</v>
      </c>
      <c r="AM20" s="46" t="e">
        <f t="shared" si="0"/>
        <v>#DIV/0!</v>
      </c>
      <c r="AO20" s="47">
        <f t="shared" si="3"/>
        <v>0</v>
      </c>
      <c r="AP20" s="72"/>
      <c r="AQ20" s="198" t="e">
        <f>(AP19-AQ19)/AP19</f>
        <v>#DIV/0!</v>
      </c>
      <c r="AT20" s="57"/>
      <c r="AU20" s="61">
        <f>Interconexion!I19*1000</f>
        <v>0</v>
      </c>
      <c r="AV20" s="61">
        <f t="shared" si="4"/>
        <v>0</v>
      </c>
      <c r="BA20" s="199"/>
      <c r="BB20" s="199"/>
      <c r="BC20" s="199"/>
    </row>
    <row r="21" spans="1:55">
      <c r="A21" s="74">
        <f t="shared" si="1"/>
        <v>41809</v>
      </c>
      <c r="B21" s="200">
        <f>Interconexion!N20</f>
        <v>0</v>
      </c>
      <c r="C21" s="200">
        <f>'Ronal, + Consumo'!U23</f>
        <v>0</v>
      </c>
      <c r="D21" s="210">
        <f>Samsung!U23</f>
        <v>0</v>
      </c>
      <c r="E21" s="200">
        <f>Comex!U23</f>
        <v>0</v>
      </c>
      <c r="F21" s="200">
        <f>Foam!U23</f>
        <v>0</v>
      </c>
      <c r="G21" s="200">
        <f>'Martin Rea'!U23</f>
        <v>0</v>
      </c>
      <c r="H21" s="200">
        <f>Euro!U23</f>
        <v>0</v>
      </c>
      <c r="I21" s="200">
        <f>Avery!U23</f>
        <v>0</v>
      </c>
      <c r="J21" s="200">
        <f>Trw!Q23</f>
        <v>0</v>
      </c>
      <c r="K21" s="200">
        <f>'Valeo, + Cercano'!Q23</f>
        <v>0</v>
      </c>
      <c r="L21" s="200">
        <f>Vrk!Q23</f>
        <v>0</v>
      </c>
      <c r="M21" s="200">
        <f>IPC!U23</f>
        <v>0</v>
      </c>
      <c r="N21" s="200">
        <f>Narmx!U23</f>
        <v>0</v>
      </c>
      <c r="O21" s="200">
        <f>Rohm!U23</f>
        <v>0</v>
      </c>
      <c r="P21" s="200">
        <f>Bravo!U23</f>
        <v>0</v>
      </c>
      <c r="Q21" s="200">
        <f>Norgren!Q23</f>
        <v>0</v>
      </c>
      <c r="R21" s="200">
        <f>Jafra!U23</f>
        <v>0</v>
      </c>
      <c r="S21" s="200">
        <f>Messier!U23</f>
        <v>0</v>
      </c>
      <c r="T21" s="200">
        <f>Elicamex!U23</f>
        <v>0</v>
      </c>
      <c r="U21" s="200">
        <f>Crown!U23</f>
        <v>0</v>
      </c>
      <c r="V21" s="200">
        <f>Securency!U23</f>
        <v>0</v>
      </c>
      <c r="W21" s="200">
        <f>Kluber!Q23</f>
        <v>0</v>
      </c>
      <c r="X21" s="200">
        <f>Eaton!U23</f>
        <v>0</v>
      </c>
      <c r="Y21" s="200">
        <f>'AERnnova C.'!U23</f>
        <v>0</v>
      </c>
      <c r="Z21" s="200">
        <f>Copper!Q23</f>
        <v>0</v>
      </c>
      <c r="AA21" s="200">
        <f>'AERnnova S'!Q23</f>
        <v>0</v>
      </c>
      <c r="AB21" s="200">
        <f>Beach!Q23</f>
        <v>0</v>
      </c>
      <c r="AC21" s="211">
        <f>'Fracsa 2'!U23</f>
        <v>0</v>
      </c>
      <c r="AD21" s="211">
        <f>'DRenc, + Lejano'!U23</f>
        <v>0</v>
      </c>
      <c r="AE21" s="211">
        <f>Metokote!U23</f>
        <v>0</v>
      </c>
      <c r="AF21" s="211">
        <f>MPI!U23</f>
        <v>0</v>
      </c>
      <c r="AG21" s="211">
        <f>'KH Mex'!U23</f>
        <v>0</v>
      </c>
      <c r="AH21" s="211">
        <f>Hitachi!U23</f>
        <v>0</v>
      </c>
      <c r="AI21" s="89" t="s">
        <v>78</v>
      </c>
      <c r="AJ21" s="89" t="s">
        <v>78</v>
      </c>
      <c r="AK21" s="89" t="s">
        <v>78</v>
      </c>
      <c r="AL21" s="45">
        <f t="shared" si="2"/>
        <v>0</v>
      </c>
      <c r="AM21" s="46" t="e">
        <f t="shared" si="0"/>
        <v>#DIV/0!</v>
      </c>
      <c r="AO21" s="47">
        <f t="shared" si="3"/>
        <v>0</v>
      </c>
      <c r="AP21" s="72"/>
      <c r="AT21" s="57"/>
      <c r="AU21" s="61">
        <f>Interconexion!I20*1000</f>
        <v>0</v>
      </c>
      <c r="AV21" s="61">
        <f t="shared" si="4"/>
        <v>0</v>
      </c>
      <c r="BA21" s="199"/>
      <c r="BB21" s="199"/>
      <c r="BC21" s="199"/>
    </row>
    <row r="22" spans="1:55">
      <c r="A22" s="74">
        <f t="shared" si="1"/>
        <v>41808</v>
      </c>
      <c r="B22" s="200">
        <f>Interconexion!N21</f>
        <v>0</v>
      </c>
      <c r="C22" s="200">
        <f>'Ronal, + Consumo'!U24</f>
        <v>0</v>
      </c>
      <c r="D22" s="210">
        <f>Samsung!U24</f>
        <v>0</v>
      </c>
      <c r="E22" s="200">
        <f>Comex!U24</f>
        <v>0</v>
      </c>
      <c r="F22" s="200">
        <f>Foam!U24</f>
        <v>0</v>
      </c>
      <c r="G22" s="200">
        <f>'Martin Rea'!U24</f>
        <v>0</v>
      </c>
      <c r="H22" s="200">
        <f>Euro!U24</f>
        <v>0</v>
      </c>
      <c r="I22" s="200">
        <f>Avery!U24</f>
        <v>0</v>
      </c>
      <c r="J22" s="200">
        <f>Trw!Q24</f>
        <v>0</v>
      </c>
      <c r="K22" s="200">
        <f>'Valeo, + Cercano'!Q24</f>
        <v>0</v>
      </c>
      <c r="L22" s="200">
        <f>Vrk!Q24</f>
        <v>0</v>
      </c>
      <c r="M22" s="200">
        <f>IPC!U24</f>
        <v>0</v>
      </c>
      <c r="N22" s="200">
        <f>Narmx!U24</f>
        <v>0</v>
      </c>
      <c r="O22" s="200">
        <f>Rohm!U24</f>
        <v>0</v>
      </c>
      <c r="P22" s="200">
        <f>Bravo!U24</f>
        <v>0</v>
      </c>
      <c r="Q22" s="200">
        <f>Norgren!Q24</f>
        <v>0</v>
      </c>
      <c r="R22" s="200">
        <f>Jafra!U24</f>
        <v>0</v>
      </c>
      <c r="S22" s="200">
        <f>Messier!U24</f>
        <v>0</v>
      </c>
      <c r="T22" s="200">
        <f>Elicamex!U24</f>
        <v>0</v>
      </c>
      <c r="U22" s="200">
        <f>Crown!U24</f>
        <v>0</v>
      </c>
      <c r="V22" s="200">
        <f>Securency!U24</f>
        <v>0</v>
      </c>
      <c r="W22" s="200">
        <f>Kluber!Q24</f>
        <v>0</v>
      </c>
      <c r="X22" s="200">
        <f>Eaton!U24</f>
        <v>0</v>
      </c>
      <c r="Y22" s="200">
        <f>'AERnnova C.'!U24</f>
        <v>0</v>
      </c>
      <c r="Z22" s="200">
        <f>Copper!Q24</f>
        <v>0</v>
      </c>
      <c r="AA22" s="200">
        <f>'AERnnova S'!Q24</f>
        <v>0</v>
      </c>
      <c r="AB22" s="200">
        <f>Beach!Q24</f>
        <v>0</v>
      </c>
      <c r="AC22" s="211">
        <f>'Fracsa 2'!U24</f>
        <v>0</v>
      </c>
      <c r="AD22" s="211">
        <f>'DRenc, + Lejano'!U24</f>
        <v>0</v>
      </c>
      <c r="AE22" s="211">
        <f>Metokote!U24</f>
        <v>0</v>
      </c>
      <c r="AF22" s="211">
        <f>MPI!U24</f>
        <v>0</v>
      </c>
      <c r="AG22" s="211">
        <f>'KH Mex'!U24</f>
        <v>0</v>
      </c>
      <c r="AH22" s="211">
        <f>Hitachi!U24</f>
        <v>0</v>
      </c>
      <c r="AI22" s="89" t="s">
        <v>78</v>
      </c>
      <c r="AJ22" s="89" t="s">
        <v>78</v>
      </c>
      <c r="AK22" s="89" t="s">
        <v>78</v>
      </c>
      <c r="AL22" s="45">
        <f t="shared" si="2"/>
        <v>0</v>
      </c>
      <c r="AM22" s="46" t="e">
        <f t="shared" si="0"/>
        <v>#DIV/0!</v>
      </c>
      <c r="AO22" s="47">
        <f t="shared" si="3"/>
        <v>0</v>
      </c>
      <c r="AP22" s="72"/>
      <c r="AT22" s="57"/>
      <c r="AU22" s="61">
        <f>Interconexion!I21*1000</f>
        <v>0</v>
      </c>
      <c r="AV22" s="61">
        <f t="shared" si="4"/>
        <v>0</v>
      </c>
      <c r="BA22" s="199"/>
      <c r="BB22" s="199"/>
      <c r="BC22" s="199"/>
    </row>
    <row r="23" spans="1:55">
      <c r="A23" s="74">
        <f t="shared" si="1"/>
        <v>41807</v>
      </c>
      <c r="B23" s="200">
        <f>Interconexion!N22</f>
        <v>0</v>
      </c>
      <c r="C23" s="200">
        <f>'Ronal, + Consumo'!U25</f>
        <v>0</v>
      </c>
      <c r="D23" s="210">
        <f>Samsung!U25</f>
        <v>0</v>
      </c>
      <c r="E23" s="200">
        <f>Comex!U25</f>
        <v>0</v>
      </c>
      <c r="F23" s="200">
        <f>Foam!U25</f>
        <v>0</v>
      </c>
      <c r="G23" s="200">
        <f>'Martin Rea'!U25</f>
        <v>0</v>
      </c>
      <c r="H23" s="200">
        <f>Euro!U25</f>
        <v>0</v>
      </c>
      <c r="I23" s="200">
        <f>Avery!U25</f>
        <v>0</v>
      </c>
      <c r="J23" s="200">
        <f>Trw!Q25</f>
        <v>0</v>
      </c>
      <c r="K23" s="200">
        <f>'Valeo, + Cercano'!Q25</f>
        <v>0</v>
      </c>
      <c r="L23" s="200">
        <f>Vrk!Q25</f>
        <v>0</v>
      </c>
      <c r="M23" s="200">
        <f>IPC!U25</f>
        <v>0</v>
      </c>
      <c r="N23" s="200">
        <f>Narmx!U25</f>
        <v>0</v>
      </c>
      <c r="O23" s="200">
        <f>Rohm!U25</f>
        <v>0</v>
      </c>
      <c r="P23" s="200">
        <f>Bravo!U25</f>
        <v>0</v>
      </c>
      <c r="Q23" s="200">
        <f>Norgren!Q25</f>
        <v>0</v>
      </c>
      <c r="R23" s="200">
        <f>Jafra!U25</f>
        <v>0</v>
      </c>
      <c r="S23" s="200">
        <f>Messier!U25</f>
        <v>0</v>
      </c>
      <c r="T23" s="200">
        <f>Elicamex!U25</f>
        <v>0</v>
      </c>
      <c r="U23" s="200">
        <f>Crown!U25</f>
        <v>0</v>
      </c>
      <c r="V23" s="200">
        <f>Securency!U25</f>
        <v>0</v>
      </c>
      <c r="W23" s="200">
        <f>Kluber!Q25</f>
        <v>0</v>
      </c>
      <c r="X23" s="200">
        <f>Eaton!U25</f>
        <v>0</v>
      </c>
      <c r="Y23" s="200">
        <f>'AERnnova C.'!U25</f>
        <v>0</v>
      </c>
      <c r="Z23" s="200">
        <f>Copper!Q25</f>
        <v>0</v>
      </c>
      <c r="AA23" s="200">
        <f>'AERnnova S'!Q25</f>
        <v>0</v>
      </c>
      <c r="AB23" s="200">
        <f>Beach!Q25</f>
        <v>0</v>
      </c>
      <c r="AC23" s="211">
        <f>'Fracsa 2'!U25</f>
        <v>0</v>
      </c>
      <c r="AD23" s="211">
        <f>'DRenc, + Lejano'!U25</f>
        <v>0</v>
      </c>
      <c r="AE23" s="211">
        <f>Metokote!U25</f>
        <v>0</v>
      </c>
      <c r="AF23" s="211">
        <f>MPI!U25</f>
        <v>0</v>
      </c>
      <c r="AG23" s="211">
        <f>'KH Mex'!U25</f>
        <v>0</v>
      </c>
      <c r="AH23" s="211">
        <f>Hitachi!U25</f>
        <v>0</v>
      </c>
      <c r="AI23" s="89" t="s">
        <v>78</v>
      </c>
      <c r="AJ23" s="89" t="s">
        <v>78</v>
      </c>
      <c r="AK23" s="89" t="s">
        <v>78</v>
      </c>
      <c r="AL23" s="45">
        <f t="shared" si="2"/>
        <v>0</v>
      </c>
      <c r="AM23" s="46" t="e">
        <f t="shared" si="0"/>
        <v>#DIV/0!</v>
      </c>
      <c r="AO23" s="47">
        <f t="shared" si="3"/>
        <v>0</v>
      </c>
      <c r="AP23" s="72"/>
      <c r="AT23" s="57"/>
      <c r="AU23" s="61">
        <f>Interconexion!I22*1000</f>
        <v>0</v>
      </c>
      <c r="AV23" s="61">
        <f t="shared" si="4"/>
        <v>0</v>
      </c>
      <c r="BA23" s="199"/>
      <c r="BB23" s="199"/>
      <c r="BC23" s="199"/>
    </row>
    <row r="24" spans="1:55">
      <c r="A24" s="74">
        <f t="shared" si="1"/>
        <v>41806</v>
      </c>
      <c r="B24" s="200">
        <f>Interconexion!N23</f>
        <v>0</v>
      </c>
      <c r="C24" s="200">
        <f>'Ronal, + Consumo'!U26</f>
        <v>0</v>
      </c>
      <c r="D24" s="210">
        <f>Samsung!U26</f>
        <v>0</v>
      </c>
      <c r="E24" s="200">
        <f>Comex!U26</f>
        <v>0</v>
      </c>
      <c r="F24" s="200">
        <f>Foam!U26</f>
        <v>0</v>
      </c>
      <c r="G24" s="200">
        <f>'Martin Rea'!U26</f>
        <v>0</v>
      </c>
      <c r="H24" s="200">
        <f>Euro!U26</f>
        <v>0</v>
      </c>
      <c r="I24" s="200">
        <f>Avery!U26</f>
        <v>0</v>
      </c>
      <c r="J24" s="200">
        <f>Trw!Q26</f>
        <v>0</v>
      </c>
      <c r="K24" s="200">
        <f>'Valeo, + Cercano'!Q26</f>
        <v>0</v>
      </c>
      <c r="L24" s="200">
        <f>Vrk!Q26</f>
        <v>0</v>
      </c>
      <c r="M24" s="200">
        <f>IPC!U26</f>
        <v>0</v>
      </c>
      <c r="N24" s="200">
        <f>Narmx!U26</f>
        <v>0</v>
      </c>
      <c r="O24" s="200">
        <f>Rohm!U26</f>
        <v>0</v>
      </c>
      <c r="P24" s="200">
        <f>Bravo!U26</f>
        <v>0</v>
      </c>
      <c r="Q24" s="200">
        <f>Norgren!Q26</f>
        <v>0</v>
      </c>
      <c r="R24" s="200">
        <f>Jafra!U26</f>
        <v>0</v>
      </c>
      <c r="S24" s="200">
        <f>Messier!U26</f>
        <v>0</v>
      </c>
      <c r="T24" s="200">
        <f>Elicamex!U26</f>
        <v>0</v>
      </c>
      <c r="U24" s="200">
        <f>Crown!U26</f>
        <v>0</v>
      </c>
      <c r="V24" s="200">
        <f>Securency!U26</f>
        <v>0</v>
      </c>
      <c r="W24" s="200">
        <f>Kluber!Q26</f>
        <v>0</v>
      </c>
      <c r="X24" s="200">
        <f>Eaton!U26</f>
        <v>0</v>
      </c>
      <c r="Y24" s="200">
        <f>'AERnnova C.'!U26</f>
        <v>0</v>
      </c>
      <c r="Z24" s="200">
        <f>Copper!Q26</f>
        <v>0</v>
      </c>
      <c r="AA24" s="200">
        <f>'AERnnova S'!Q26</f>
        <v>0</v>
      </c>
      <c r="AB24" s="200">
        <f>Beach!Q26</f>
        <v>0</v>
      </c>
      <c r="AC24" s="211">
        <f>'Fracsa 2'!U26</f>
        <v>0</v>
      </c>
      <c r="AD24" s="211">
        <f>'DRenc, + Lejano'!U26</f>
        <v>0</v>
      </c>
      <c r="AE24" s="211">
        <f>Metokote!U26</f>
        <v>0</v>
      </c>
      <c r="AF24" s="211">
        <f>MPI!U26</f>
        <v>0</v>
      </c>
      <c r="AG24" s="211">
        <f>'KH Mex'!U26</f>
        <v>0</v>
      </c>
      <c r="AH24" s="211">
        <f>Hitachi!U26</f>
        <v>0</v>
      </c>
      <c r="AI24" s="89" t="s">
        <v>78</v>
      </c>
      <c r="AJ24" s="89" t="s">
        <v>78</v>
      </c>
      <c r="AK24" s="89" t="s">
        <v>78</v>
      </c>
      <c r="AL24" s="45">
        <f t="shared" si="2"/>
        <v>0</v>
      </c>
      <c r="AM24" s="46" t="e">
        <f t="shared" si="0"/>
        <v>#DIV/0!</v>
      </c>
      <c r="AO24" s="47">
        <f t="shared" si="3"/>
        <v>0</v>
      </c>
      <c r="AP24" s="72"/>
      <c r="AT24" s="57"/>
      <c r="AU24" s="61">
        <f>Interconexion!I23*1000</f>
        <v>0</v>
      </c>
      <c r="AV24" s="61">
        <f t="shared" si="4"/>
        <v>0</v>
      </c>
      <c r="BA24" s="199"/>
      <c r="BB24" s="199"/>
      <c r="BC24" s="199"/>
    </row>
    <row r="25" spans="1:55">
      <c r="A25" s="74">
        <f t="shared" si="1"/>
        <v>41805</v>
      </c>
      <c r="B25" s="200">
        <f>Interconexion!N24</f>
        <v>0</v>
      </c>
      <c r="C25" s="200">
        <f>'Ronal, + Consumo'!U27</f>
        <v>0</v>
      </c>
      <c r="D25" s="210">
        <f>Samsung!U27</f>
        <v>0</v>
      </c>
      <c r="E25" s="200">
        <f>Comex!U27</f>
        <v>0</v>
      </c>
      <c r="F25" s="200">
        <f>Foam!U27</f>
        <v>0</v>
      </c>
      <c r="G25" s="200">
        <f>'Martin Rea'!U27</f>
        <v>0</v>
      </c>
      <c r="H25" s="200">
        <f>Euro!U27</f>
        <v>0</v>
      </c>
      <c r="I25" s="200">
        <f>Avery!U27</f>
        <v>0</v>
      </c>
      <c r="J25" s="200">
        <f>Trw!Q27</f>
        <v>0</v>
      </c>
      <c r="K25" s="200">
        <f>'Valeo, + Cercano'!Q27</f>
        <v>0</v>
      </c>
      <c r="L25" s="200">
        <f>Vrk!Q27</f>
        <v>0</v>
      </c>
      <c r="M25" s="200">
        <f>IPC!U27</f>
        <v>0</v>
      </c>
      <c r="N25" s="200">
        <f>Narmx!U27</f>
        <v>0</v>
      </c>
      <c r="O25" s="200">
        <f>Rohm!U27</f>
        <v>0</v>
      </c>
      <c r="P25" s="200">
        <f>Bravo!U27</f>
        <v>0</v>
      </c>
      <c r="Q25" s="200">
        <f>Norgren!Q27</f>
        <v>0</v>
      </c>
      <c r="R25" s="200">
        <f>Jafra!U27</f>
        <v>0</v>
      </c>
      <c r="S25" s="200">
        <f>Messier!U27</f>
        <v>0</v>
      </c>
      <c r="T25" s="200">
        <f>Elicamex!U27</f>
        <v>0</v>
      </c>
      <c r="U25" s="200">
        <f>Crown!U27</f>
        <v>0</v>
      </c>
      <c r="V25" s="200">
        <f>Securency!U27</f>
        <v>0</v>
      </c>
      <c r="W25" s="200">
        <f>Kluber!Q27</f>
        <v>0</v>
      </c>
      <c r="X25" s="200">
        <f>Eaton!U27</f>
        <v>0</v>
      </c>
      <c r="Y25" s="200">
        <f>'AERnnova C.'!U27</f>
        <v>0</v>
      </c>
      <c r="Z25" s="200">
        <f>Copper!Q27</f>
        <v>0</v>
      </c>
      <c r="AA25" s="200">
        <f>'AERnnova S'!Q27</f>
        <v>0</v>
      </c>
      <c r="AB25" s="200">
        <f>Beach!Q27</f>
        <v>0</v>
      </c>
      <c r="AC25" s="211">
        <f>'Fracsa 2'!U27</f>
        <v>0</v>
      </c>
      <c r="AD25" s="211">
        <f>'DRenc, + Lejano'!U27</f>
        <v>0</v>
      </c>
      <c r="AE25" s="211">
        <f>Metokote!U27</f>
        <v>0</v>
      </c>
      <c r="AF25" s="211">
        <f>MPI!U27</f>
        <v>0</v>
      </c>
      <c r="AG25" s="211">
        <f>'KH Mex'!U27</f>
        <v>0</v>
      </c>
      <c r="AH25" s="211">
        <f>Hitachi!U27</f>
        <v>0</v>
      </c>
      <c r="AI25" s="89" t="s">
        <v>78</v>
      </c>
      <c r="AJ25" s="89" t="s">
        <v>78</v>
      </c>
      <c r="AK25" s="89" t="s">
        <v>78</v>
      </c>
      <c r="AL25" s="45">
        <f t="shared" si="2"/>
        <v>0</v>
      </c>
      <c r="AM25" s="46" t="e">
        <f t="shared" si="0"/>
        <v>#DIV/0!</v>
      </c>
      <c r="AO25" s="47">
        <f t="shared" si="3"/>
        <v>0</v>
      </c>
      <c r="AP25" s="72"/>
      <c r="AT25" s="57"/>
      <c r="AU25" s="61">
        <f>Interconexion!I24*1000</f>
        <v>0</v>
      </c>
      <c r="AV25" s="61">
        <f t="shared" si="4"/>
        <v>0</v>
      </c>
      <c r="BA25" s="199"/>
      <c r="BB25" s="199"/>
      <c r="BC25" s="199"/>
    </row>
    <row r="26" spans="1:55">
      <c r="A26" s="82">
        <f t="shared" si="1"/>
        <v>41804</v>
      </c>
      <c r="B26" s="201">
        <f>Interconexion!N25</f>
        <v>0</v>
      </c>
      <c r="C26" s="201">
        <f>'Ronal, + Consumo'!U28</f>
        <v>0</v>
      </c>
      <c r="D26" s="212">
        <f>Samsung!U28</f>
        <v>0</v>
      </c>
      <c r="E26" s="201">
        <f>Comex!U28</f>
        <v>0</v>
      </c>
      <c r="F26" s="201">
        <f>Foam!U28</f>
        <v>0</v>
      </c>
      <c r="G26" s="201">
        <f>'Martin Rea'!U28</f>
        <v>0</v>
      </c>
      <c r="H26" s="201">
        <f>Euro!U28</f>
        <v>0</v>
      </c>
      <c r="I26" s="201">
        <f>Avery!U28</f>
        <v>0</v>
      </c>
      <c r="J26" s="201">
        <f>Trw!Q28</f>
        <v>0</v>
      </c>
      <c r="K26" s="201">
        <f>'Valeo, + Cercano'!Q28</f>
        <v>0</v>
      </c>
      <c r="L26" s="201">
        <f>Vrk!Q28</f>
        <v>0</v>
      </c>
      <c r="M26" s="201">
        <f>IPC!U28</f>
        <v>0</v>
      </c>
      <c r="N26" s="201">
        <f>Narmx!U28</f>
        <v>0</v>
      </c>
      <c r="O26" s="201">
        <f>Rohm!U28</f>
        <v>0</v>
      </c>
      <c r="P26" s="201">
        <f>Bravo!U28</f>
        <v>0</v>
      </c>
      <c r="Q26" s="201">
        <f>Norgren!Q28</f>
        <v>0</v>
      </c>
      <c r="R26" s="201">
        <f>Jafra!U28</f>
        <v>0</v>
      </c>
      <c r="S26" s="201">
        <f>Messier!U28</f>
        <v>0</v>
      </c>
      <c r="T26" s="201">
        <f>Elicamex!U28</f>
        <v>0</v>
      </c>
      <c r="U26" s="201">
        <f>Crown!U28</f>
        <v>0</v>
      </c>
      <c r="V26" s="201">
        <f>Securency!U28</f>
        <v>0</v>
      </c>
      <c r="W26" s="201">
        <f>Kluber!Q28</f>
        <v>0</v>
      </c>
      <c r="X26" s="201">
        <f>Eaton!U28</f>
        <v>0</v>
      </c>
      <c r="Y26" s="201">
        <f>'AERnnova C.'!U28</f>
        <v>0</v>
      </c>
      <c r="Z26" s="201">
        <f>Copper!Q28</f>
        <v>0</v>
      </c>
      <c r="AA26" s="201">
        <f>'AERnnova S'!Q28</f>
        <v>0</v>
      </c>
      <c r="AB26" s="201">
        <f>Beach!Q28</f>
        <v>0</v>
      </c>
      <c r="AC26" s="213">
        <f>'Fracsa 2'!U28</f>
        <v>0</v>
      </c>
      <c r="AD26" s="213">
        <f>'DRenc, + Lejano'!U28</f>
        <v>0</v>
      </c>
      <c r="AE26" s="213">
        <f>Metokote!U28</f>
        <v>0</v>
      </c>
      <c r="AF26" s="213">
        <f>MPI!U28</f>
        <v>0</v>
      </c>
      <c r="AG26" s="213">
        <f>'KH Mex'!U28</f>
        <v>0</v>
      </c>
      <c r="AH26" s="213">
        <f>Hitachi!U28</f>
        <v>0</v>
      </c>
      <c r="AI26" s="90" t="s">
        <v>78</v>
      </c>
      <c r="AJ26" s="90" t="s">
        <v>78</v>
      </c>
      <c r="AK26" s="90" t="s">
        <v>78</v>
      </c>
      <c r="AL26" s="50">
        <f t="shared" si="2"/>
        <v>0</v>
      </c>
      <c r="AM26" s="55" t="e">
        <f t="shared" si="0"/>
        <v>#DIV/0!</v>
      </c>
      <c r="AO26" s="52">
        <f t="shared" si="3"/>
        <v>0</v>
      </c>
      <c r="AP26" s="71">
        <f>SUM(B26:B32)</f>
        <v>72117.171999999991</v>
      </c>
      <c r="AQ26" s="71">
        <f>SUM(AL26:AL32)</f>
        <v>-202666897</v>
      </c>
      <c r="AR26" s="54" t="e">
        <f>AVERAGE(AM26:AM32)</f>
        <v>#DIV/0!</v>
      </c>
      <c r="AS26" s="53">
        <v>14</v>
      </c>
      <c r="AT26" s="57">
        <f>ROUND(AW26,0)</f>
        <v>72117</v>
      </c>
      <c r="AU26" s="61">
        <f>Interconexion!I25*1000</f>
        <v>0</v>
      </c>
      <c r="AV26" s="61">
        <f t="shared" si="4"/>
        <v>0</v>
      </c>
      <c r="AW26" s="58">
        <f>SUM(AV26:AV32)</f>
        <v>72117</v>
      </c>
      <c r="BA26" s="199">
        <v>31591</v>
      </c>
      <c r="BB26" s="199">
        <v>1178</v>
      </c>
      <c r="BC26" s="199">
        <v>6026</v>
      </c>
    </row>
    <row r="27" spans="1:55">
      <c r="A27" s="82">
        <f t="shared" si="1"/>
        <v>41803</v>
      </c>
      <c r="B27" s="201">
        <f>Interconexion!N26</f>
        <v>0</v>
      </c>
      <c r="C27" s="201">
        <f>'Ronal, + Consumo'!U29</f>
        <v>0</v>
      </c>
      <c r="D27" s="212">
        <f>Samsung!U29</f>
        <v>0</v>
      </c>
      <c r="E27" s="201">
        <f>Comex!U29</f>
        <v>0</v>
      </c>
      <c r="F27" s="201">
        <f>Foam!U29</f>
        <v>0</v>
      </c>
      <c r="G27" s="201">
        <f>'Martin Rea'!U29</f>
        <v>0</v>
      </c>
      <c r="H27" s="201">
        <f>Euro!U29</f>
        <v>0</v>
      </c>
      <c r="I27" s="201">
        <f>Avery!U29</f>
        <v>0</v>
      </c>
      <c r="J27" s="201">
        <f>Trw!Q29</f>
        <v>0</v>
      </c>
      <c r="K27" s="201">
        <f>'Valeo, + Cercano'!Q29</f>
        <v>0</v>
      </c>
      <c r="L27" s="201">
        <f>Vrk!Q29</f>
        <v>0</v>
      </c>
      <c r="M27" s="201">
        <f>IPC!U29</f>
        <v>0</v>
      </c>
      <c r="N27" s="201">
        <f>Narmx!U29</f>
        <v>0</v>
      </c>
      <c r="O27" s="201">
        <f>Rohm!U29</f>
        <v>0</v>
      </c>
      <c r="P27" s="201">
        <f>Bravo!U29</f>
        <v>0</v>
      </c>
      <c r="Q27" s="201">
        <f>Norgren!Q29</f>
        <v>0</v>
      </c>
      <c r="R27" s="201">
        <f>Jafra!U29</f>
        <v>0</v>
      </c>
      <c r="S27" s="201">
        <f>Messier!U29</f>
        <v>0</v>
      </c>
      <c r="T27" s="201">
        <f>Elicamex!U29</f>
        <v>0</v>
      </c>
      <c r="U27" s="201">
        <f>Crown!U29</f>
        <v>0</v>
      </c>
      <c r="V27" s="201">
        <f>Securency!U29</f>
        <v>0</v>
      </c>
      <c r="W27" s="201">
        <f>Kluber!Q29</f>
        <v>0</v>
      </c>
      <c r="X27" s="201">
        <f>Eaton!U29</f>
        <v>0</v>
      </c>
      <c r="Y27" s="201">
        <f>'AERnnova C.'!U29</f>
        <v>0</v>
      </c>
      <c r="Z27" s="201">
        <f>Copper!Q29</f>
        <v>0</v>
      </c>
      <c r="AA27" s="201">
        <f>'AERnnova S'!Q29</f>
        <v>0</v>
      </c>
      <c r="AB27" s="201">
        <f>Beach!Q29</f>
        <v>0</v>
      </c>
      <c r="AC27" s="213">
        <f>'Fracsa 2'!U29</f>
        <v>0</v>
      </c>
      <c r="AD27" s="213">
        <f>'DRenc, + Lejano'!U29</f>
        <v>0</v>
      </c>
      <c r="AE27" s="213">
        <f>Metokote!U29</f>
        <v>0</v>
      </c>
      <c r="AF27" s="213">
        <f>MPI!U29</f>
        <v>0</v>
      </c>
      <c r="AG27" s="213">
        <f>'KH Mex'!U29</f>
        <v>0</v>
      </c>
      <c r="AH27" s="213">
        <f>Hitachi!U29</f>
        <v>0</v>
      </c>
      <c r="AI27" s="90" t="s">
        <v>78</v>
      </c>
      <c r="AJ27" s="90" t="s">
        <v>78</v>
      </c>
      <c r="AK27" s="90" t="s">
        <v>78</v>
      </c>
      <c r="AL27" s="50">
        <f t="shared" si="2"/>
        <v>0</v>
      </c>
      <c r="AM27" s="51" t="e">
        <f t="shared" si="0"/>
        <v>#DIV/0!</v>
      </c>
      <c r="AO27" s="52">
        <f t="shared" si="3"/>
        <v>0</v>
      </c>
      <c r="AP27" s="72"/>
      <c r="AQ27" s="198">
        <f>(AP26-AQ26)/AP26</f>
        <v>2811.2446529655936</v>
      </c>
      <c r="AT27" s="57"/>
      <c r="AU27" s="61">
        <f>Interconexion!I26*1000</f>
        <v>0</v>
      </c>
      <c r="AV27" s="61">
        <f t="shared" si="4"/>
        <v>0</v>
      </c>
      <c r="BA27" s="216">
        <f>BA26-BA33</f>
        <v>1137</v>
      </c>
      <c r="BB27" s="216">
        <f>BB26-BB33</f>
        <v>128</v>
      </c>
      <c r="BC27" s="216">
        <f>BC26-BC33</f>
        <v>15</v>
      </c>
    </row>
    <row r="28" spans="1:55">
      <c r="A28" s="82">
        <f t="shared" si="1"/>
        <v>41802</v>
      </c>
      <c r="B28" s="201">
        <f>Interconexion!N27</f>
        <v>0</v>
      </c>
      <c r="C28" s="201">
        <f>'Ronal, + Consumo'!U30</f>
        <v>0</v>
      </c>
      <c r="D28" s="212">
        <f>Samsung!U30</f>
        <v>0</v>
      </c>
      <c r="E28" s="201">
        <f>Comex!U30</f>
        <v>0</v>
      </c>
      <c r="F28" s="201">
        <f>Foam!U30</f>
        <v>0</v>
      </c>
      <c r="G28" s="201">
        <f>'Martin Rea'!U30</f>
        <v>0</v>
      </c>
      <c r="H28" s="201">
        <f>Euro!U30</f>
        <v>0</v>
      </c>
      <c r="I28" s="201">
        <f>Avery!U30</f>
        <v>0</v>
      </c>
      <c r="J28" s="201">
        <f>Trw!Q30</f>
        <v>0</v>
      </c>
      <c r="K28" s="201">
        <f>'Valeo, + Cercano'!Q30</f>
        <v>0</v>
      </c>
      <c r="L28" s="201">
        <f>Vrk!Q30</f>
        <v>0</v>
      </c>
      <c r="M28" s="201">
        <f>IPC!U30</f>
        <v>0</v>
      </c>
      <c r="N28" s="201">
        <f>Narmx!U30</f>
        <v>0</v>
      </c>
      <c r="O28" s="201">
        <f>Rohm!U30</f>
        <v>0</v>
      </c>
      <c r="P28" s="201">
        <f>Bravo!U30</f>
        <v>0</v>
      </c>
      <c r="Q28" s="201">
        <f>Norgren!Q30</f>
        <v>0</v>
      </c>
      <c r="R28" s="201">
        <f>Jafra!U30</f>
        <v>0</v>
      </c>
      <c r="S28" s="201">
        <f>Messier!U30</f>
        <v>0</v>
      </c>
      <c r="T28" s="201">
        <f>Elicamex!U30</f>
        <v>0</v>
      </c>
      <c r="U28" s="201">
        <f>Crown!U30</f>
        <v>0</v>
      </c>
      <c r="V28" s="201">
        <f>Securency!U30</f>
        <v>0</v>
      </c>
      <c r="W28" s="201">
        <f>Kluber!Q30</f>
        <v>0</v>
      </c>
      <c r="X28" s="201">
        <f>Eaton!U30</f>
        <v>0</v>
      </c>
      <c r="Y28" s="201">
        <f>'AERnnova C.'!U30</f>
        <v>0</v>
      </c>
      <c r="Z28" s="201">
        <f>Copper!Q30</f>
        <v>0</v>
      </c>
      <c r="AA28" s="201">
        <f>'AERnnova S'!Q30</f>
        <v>0</v>
      </c>
      <c r="AB28" s="201">
        <f>Beach!Q30</f>
        <v>0</v>
      </c>
      <c r="AC28" s="213">
        <f>'Fracsa 2'!U30</f>
        <v>0</v>
      </c>
      <c r="AD28" s="213">
        <f>'DRenc, + Lejano'!U30</f>
        <v>0</v>
      </c>
      <c r="AE28" s="213">
        <f>Metokote!U30</f>
        <v>0</v>
      </c>
      <c r="AF28" s="213">
        <f>MPI!U30</f>
        <v>0</v>
      </c>
      <c r="AG28" s="213">
        <f>'KH Mex'!U30</f>
        <v>0</v>
      </c>
      <c r="AH28" s="213">
        <f>Hitachi!U30</f>
        <v>0</v>
      </c>
      <c r="AI28" s="90" t="s">
        <v>78</v>
      </c>
      <c r="AJ28" s="90" t="s">
        <v>78</v>
      </c>
      <c r="AK28" s="90" t="s">
        <v>78</v>
      </c>
      <c r="AL28" s="50">
        <f t="shared" si="2"/>
        <v>0</v>
      </c>
      <c r="AM28" s="51" t="e">
        <f t="shared" si="0"/>
        <v>#DIV/0!</v>
      </c>
      <c r="AO28" s="52">
        <f t="shared" si="3"/>
        <v>0</v>
      </c>
      <c r="AP28" s="72"/>
      <c r="AT28" s="57"/>
      <c r="AU28" s="61">
        <f>Interconexion!I27*1000</f>
        <v>0</v>
      </c>
      <c r="AV28" s="61">
        <f t="shared" si="4"/>
        <v>0</v>
      </c>
      <c r="AY28" s="66" t="s">
        <v>151</v>
      </c>
      <c r="BA28" s="199">
        <v>20</v>
      </c>
      <c r="BB28" s="199">
        <v>20</v>
      </c>
      <c r="BC28" s="199">
        <v>20</v>
      </c>
    </row>
    <row r="29" spans="1:55">
      <c r="A29" s="82">
        <f t="shared" si="1"/>
        <v>41801</v>
      </c>
      <c r="B29" s="201">
        <f>Interconexion!N28</f>
        <v>0</v>
      </c>
      <c r="C29" s="201">
        <f>'Ronal, + Consumo'!U31</f>
        <v>-83448581</v>
      </c>
      <c r="D29" s="212">
        <f>Samsung!U31</f>
        <v>-3091056</v>
      </c>
      <c r="E29" s="201">
        <f>Comex!U31</f>
        <v>0</v>
      </c>
      <c r="F29" s="201">
        <f>Foam!U31</f>
        <v>0</v>
      </c>
      <c r="G29" s="201">
        <f>'Martin Rea'!U31</f>
        <v>0</v>
      </c>
      <c r="H29" s="201">
        <f>Euro!U31</f>
        <v>0</v>
      </c>
      <c r="I29" s="201">
        <f>Avery!U31</f>
        <v>-7114406</v>
      </c>
      <c r="J29" s="201">
        <f>Trw!Q31</f>
        <v>0</v>
      </c>
      <c r="K29" s="201">
        <f>'Valeo, + Cercano'!Q31</f>
        <v>0</v>
      </c>
      <c r="L29" s="201">
        <f>Vrk!Q31</f>
        <v>-15264368</v>
      </c>
      <c r="M29" s="201">
        <f>IPC!U31</f>
        <v>0</v>
      </c>
      <c r="N29" s="201">
        <f>Narmx!U31</f>
        <v>0</v>
      </c>
      <c r="O29" s="201">
        <f>Rohm!U31</f>
        <v>0</v>
      </c>
      <c r="P29" s="201">
        <f>Bravo!U31</f>
        <v>0</v>
      </c>
      <c r="Q29" s="201">
        <f>Norgren!Q31</f>
        <v>0</v>
      </c>
      <c r="R29" s="201">
        <f>Jafra!U31</f>
        <v>0</v>
      </c>
      <c r="S29" s="201">
        <f>Messier!U31</f>
        <v>0</v>
      </c>
      <c r="T29" s="201">
        <f>Elicamex!U31</f>
        <v>0</v>
      </c>
      <c r="U29" s="201">
        <f>Crown!U31</f>
        <v>0</v>
      </c>
      <c r="V29" s="201">
        <f>Securency!U31</f>
        <v>0</v>
      </c>
      <c r="W29" s="201">
        <f>Kluber!Q31</f>
        <v>-114089</v>
      </c>
      <c r="X29" s="201">
        <f>Eaton!U31</f>
        <v>0</v>
      </c>
      <c r="Y29" s="201">
        <f>'AERnnova C.'!U31</f>
        <v>0</v>
      </c>
      <c r="Z29" s="201">
        <f>Copper!Q31</f>
        <v>-4081610</v>
      </c>
      <c r="AA29" s="201">
        <f>'AERnnova S'!Q31</f>
        <v>-229239</v>
      </c>
      <c r="AB29" s="201">
        <f>Beach!Q31</f>
        <v>0</v>
      </c>
      <c r="AC29" s="213">
        <f>'Fracsa 2'!U31</f>
        <v>0</v>
      </c>
      <c r="AD29" s="213">
        <f>'DRenc, + Lejano'!U31</f>
        <v>0</v>
      </c>
      <c r="AE29" s="213">
        <f>Metokote!U31</f>
        <v>0</v>
      </c>
      <c r="AF29" s="213">
        <f>MPI!U31</f>
        <v>0</v>
      </c>
      <c r="AG29" s="213">
        <f>'KH Mex'!U31</f>
        <v>0</v>
      </c>
      <c r="AH29" s="213">
        <f>Hitachi!U31</f>
        <v>0</v>
      </c>
      <c r="AI29" s="90" t="s">
        <v>78</v>
      </c>
      <c r="AJ29" s="90" t="s">
        <v>78</v>
      </c>
      <c r="AK29" s="90" t="s">
        <v>78</v>
      </c>
      <c r="AL29" s="50">
        <f t="shared" si="2"/>
        <v>-113343349</v>
      </c>
      <c r="AM29" s="51" t="e">
        <f t="shared" si="0"/>
        <v>#DIV/0!</v>
      </c>
      <c r="AO29" s="52">
        <f t="shared" si="3"/>
        <v>113343349</v>
      </c>
      <c r="AP29" s="72"/>
      <c r="AT29" s="57"/>
      <c r="AU29" s="61">
        <f>Interconexion!I28*1000</f>
        <v>0</v>
      </c>
      <c r="AV29" s="61">
        <f t="shared" si="4"/>
        <v>0</v>
      </c>
      <c r="AY29" s="64" t="s">
        <v>148</v>
      </c>
      <c r="BA29" s="199">
        <v>14.233000000000001</v>
      </c>
      <c r="BB29" s="199">
        <v>14.233000000000001</v>
      </c>
      <c r="BC29" s="199">
        <v>14.233000000000001</v>
      </c>
    </row>
    <row r="30" spans="1:55">
      <c r="A30" s="82">
        <f t="shared" si="1"/>
        <v>41800</v>
      </c>
      <c r="B30" s="201">
        <f>Interconexion!N29</f>
        <v>0</v>
      </c>
      <c r="C30" s="201">
        <f>'Ronal, + Consumo'!U32</f>
        <v>24622</v>
      </c>
      <c r="D30" s="212">
        <f>Samsung!U32</f>
        <v>16235</v>
      </c>
      <c r="E30" s="201">
        <f>Comex!U32</f>
        <v>0</v>
      </c>
      <c r="F30" s="201">
        <f>Foam!U32</f>
        <v>-157788</v>
      </c>
      <c r="G30" s="201">
        <f>'Martin Rea'!U32</f>
        <v>-11069825</v>
      </c>
      <c r="H30" s="201">
        <f>Euro!U32</f>
        <v>0</v>
      </c>
      <c r="I30" s="201">
        <f>Avery!U32</f>
        <v>3972</v>
      </c>
      <c r="J30" s="201">
        <f>Trw!Q32</f>
        <v>-6920020</v>
      </c>
      <c r="K30" s="201">
        <f>'Valeo, + Cercano'!Q32</f>
        <v>-6843932</v>
      </c>
      <c r="L30" s="201">
        <f>Vrk!Q32</f>
        <v>-53174959</v>
      </c>
      <c r="M30" s="201">
        <f>IPC!U32</f>
        <v>-826368</v>
      </c>
      <c r="N30" s="201">
        <f>Narmx!U32</f>
        <v>-701487</v>
      </c>
      <c r="O30" s="201">
        <f>Rohm!U32</f>
        <v>0</v>
      </c>
      <c r="P30" s="201">
        <f>Bravo!U32</f>
        <v>0</v>
      </c>
      <c r="Q30" s="201">
        <f>Norgren!Q32</f>
        <v>-2427283</v>
      </c>
      <c r="R30" s="201">
        <f>Jafra!U32</f>
        <v>0</v>
      </c>
      <c r="S30" s="201">
        <f>Messier!U32</f>
        <v>0</v>
      </c>
      <c r="T30" s="201">
        <f>Elicamex!U32</f>
        <v>0</v>
      </c>
      <c r="U30" s="201">
        <f>Crown!U32</f>
        <v>-280062</v>
      </c>
      <c r="V30" s="201">
        <f>Securency!U32</f>
        <v>0</v>
      </c>
      <c r="W30" s="201">
        <f>Kluber!Q32</f>
        <v>226</v>
      </c>
      <c r="X30" s="201">
        <f>Eaton!U32</f>
        <v>-136697</v>
      </c>
      <c r="Y30" s="201">
        <f>'AERnnova C.'!U32</f>
        <v>0</v>
      </c>
      <c r="Z30" s="201">
        <f>Copper!Q32</f>
        <v>0</v>
      </c>
      <c r="AA30" s="201">
        <f>'AERnnova S'!Q32</f>
        <v>246</v>
      </c>
      <c r="AB30" s="201">
        <f>Beach!Q32</f>
        <v>-21990</v>
      </c>
      <c r="AC30" s="213">
        <f>'Fracsa 2'!U32</f>
        <v>-40675</v>
      </c>
      <c r="AD30" s="213">
        <f>'DRenc, + Lejano'!U32</f>
        <v>0</v>
      </c>
      <c r="AE30" s="213">
        <f>Metokote!U32</f>
        <v>0</v>
      </c>
      <c r="AF30" s="213">
        <f>MPI!U32</f>
        <v>0</v>
      </c>
      <c r="AG30" s="213">
        <f>'KH Mex'!U32</f>
        <v>-30675</v>
      </c>
      <c r="AH30" s="213">
        <f>Hitachi!U32</f>
        <v>-129838</v>
      </c>
      <c r="AI30" s="90" t="s">
        <v>78</v>
      </c>
      <c r="AJ30" s="90" t="s">
        <v>78</v>
      </c>
      <c r="AK30" s="90" t="s">
        <v>78</v>
      </c>
      <c r="AL30" s="50">
        <f t="shared" si="2"/>
        <v>-82716298</v>
      </c>
      <c r="AM30" s="51" t="e">
        <f>(SUM(C30:AK30)-B30)/B30</f>
        <v>#DIV/0!</v>
      </c>
      <c r="AO30" s="52">
        <f t="shared" si="3"/>
        <v>82716298</v>
      </c>
      <c r="AP30" s="72"/>
      <c r="AT30" s="57"/>
      <c r="AU30" s="61">
        <f>Interconexion!I29*1000</f>
        <v>0</v>
      </c>
      <c r="AV30" s="61">
        <f t="shared" si="4"/>
        <v>0</v>
      </c>
      <c r="AX30" s="48">
        <v>7</v>
      </c>
      <c r="AY30" s="64">
        <f>AT33</f>
        <v>706875</v>
      </c>
      <c r="BA30" s="199"/>
      <c r="BB30" s="199"/>
      <c r="BC30" s="199"/>
    </row>
    <row r="31" spans="1:55">
      <c r="A31" s="82">
        <f t="shared" si="1"/>
        <v>41799</v>
      </c>
      <c r="B31" s="201">
        <f>Interconexion!N30</f>
        <v>0</v>
      </c>
      <c r="C31" s="201">
        <f>'Ronal, + Consumo'!U33</f>
        <v>25429</v>
      </c>
      <c r="D31" s="212">
        <f>Samsung!U33</f>
        <v>16595</v>
      </c>
      <c r="E31" s="201">
        <f>Comex!U33</f>
        <v>-570611</v>
      </c>
      <c r="F31" s="201">
        <f>Foam!U33</f>
        <v>5635</v>
      </c>
      <c r="G31" s="201">
        <f>'Martin Rea'!U33</f>
        <v>6766</v>
      </c>
      <c r="H31" s="201">
        <f>Euro!U33</f>
        <v>-989351</v>
      </c>
      <c r="I31" s="201">
        <f>Avery!U33</f>
        <v>3336</v>
      </c>
      <c r="J31" s="201">
        <f>Trw!Q33</f>
        <v>3352</v>
      </c>
      <c r="K31" s="201">
        <f>'Valeo, + Cercano'!Q33</f>
        <v>2327</v>
      </c>
      <c r="L31" s="201">
        <f>Vrk!Q33</f>
        <v>23269</v>
      </c>
      <c r="M31" s="201">
        <f>IPC!U33</f>
        <v>2695</v>
      </c>
      <c r="N31" s="201">
        <f>Narmx!U33</f>
        <v>1845</v>
      </c>
      <c r="O31" s="201">
        <f>Rohm!U33</f>
        <v>-776866</v>
      </c>
      <c r="P31" s="201">
        <f>Bravo!U33</f>
        <v>-997834</v>
      </c>
      <c r="Q31" s="201">
        <f>Norgren!Q33</f>
        <v>275</v>
      </c>
      <c r="R31" s="201">
        <f>Jafra!U33</f>
        <v>-310439</v>
      </c>
      <c r="S31" s="201">
        <f>Messier!U33</f>
        <v>-621163</v>
      </c>
      <c r="T31" s="201">
        <f>Elicamex!U33</f>
        <v>-594699</v>
      </c>
      <c r="U31" s="201">
        <f>Crown!U33</f>
        <v>1279</v>
      </c>
      <c r="V31" s="201">
        <f>Securency!U33</f>
        <v>-972308</v>
      </c>
      <c r="W31" s="201">
        <f>Kluber!Q33</f>
        <v>395</v>
      </c>
      <c r="X31" s="201">
        <f>Eaton!U33</f>
        <v>278</v>
      </c>
      <c r="Y31" s="201">
        <f>'AERnnova C.'!U33</f>
        <v>-495455</v>
      </c>
      <c r="Z31" s="201">
        <f>Copper!Q33</f>
        <v>336</v>
      </c>
      <c r="AA31" s="201">
        <f>'AERnnova S'!Q33</f>
        <v>246</v>
      </c>
      <c r="AB31" s="201">
        <f>Beach!Q33</f>
        <v>16</v>
      </c>
      <c r="AC31" s="213">
        <f>'Fracsa 2'!U33</f>
        <v>7577</v>
      </c>
      <c r="AD31" s="213">
        <f>'DRenc, + Lejano'!U33</f>
        <v>-14810</v>
      </c>
      <c r="AE31" s="213">
        <f>Metokote!U33</f>
        <v>-433019</v>
      </c>
      <c r="AF31" s="213">
        <f>MPI!U33</f>
        <v>0</v>
      </c>
      <c r="AG31" s="213">
        <f>'KH Mex'!U33</f>
        <v>96</v>
      </c>
      <c r="AH31" s="213">
        <f>Hitachi!U33</f>
        <v>1864</v>
      </c>
      <c r="AI31" s="90" t="s">
        <v>78</v>
      </c>
      <c r="AJ31" s="90" t="s">
        <v>78</v>
      </c>
      <c r="AK31" s="90" t="s">
        <v>78</v>
      </c>
      <c r="AL31" s="50">
        <f t="shared" si="2"/>
        <v>-6672944</v>
      </c>
      <c r="AM31" s="51" t="e">
        <f t="shared" si="0"/>
        <v>#DIV/0!</v>
      </c>
      <c r="AO31" s="52">
        <f t="shared" si="3"/>
        <v>6672944</v>
      </c>
      <c r="AP31" s="72"/>
      <c r="AT31" s="57"/>
      <c r="AU31" s="61">
        <f>Interconexion!I30*1000</f>
        <v>0</v>
      </c>
      <c r="AV31" s="61">
        <f t="shared" si="4"/>
        <v>0</v>
      </c>
      <c r="AX31" s="53">
        <v>14</v>
      </c>
      <c r="AY31" s="64">
        <f>AT26</f>
        <v>72117</v>
      </c>
      <c r="BA31" s="199">
        <v>5</v>
      </c>
      <c r="BB31" s="199">
        <v>5</v>
      </c>
      <c r="BC31" s="199">
        <v>5</v>
      </c>
    </row>
    <row r="32" spans="1:55">
      <c r="A32" s="82">
        <f t="shared" si="1"/>
        <v>41798</v>
      </c>
      <c r="B32" s="201">
        <f>Interconexion!N31</f>
        <v>72117.171999999991</v>
      </c>
      <c r="C32" s="201">
        <f>'Ronal, + Consumo'!U34</f>
        <v>19889</v>
      </c>
      <c r="D32" s="212">
        <f>Samsung!U34</f>
        <v>1767</v>
      </c>
      <c r="E32" s="201">
        <f>Comex!U34</f>
        <v>524</v>
      </c>
      <c r="F32" s="201">
        <f>Foam!U34</f>
        <v>636</v>
      </c>
      <c r="G32" s="201">
        <f>'Martin Rea'!U34</f>
        <v>6505</v>
      </c>
      <c r="H32" s="201">
        <f>Euro!U34</f>
        <v>3955</v>
      </c>
      <c r="I32" s="201">
        <f>Avery!U34</f>
        <v>197</v>
      </c>
      <c r="J32" s="201">
        <f>Trw!Q34</f>
        <v>2347</v>
      </c>
      <c r="K32" s="201">
        <f>'Valeo, + Cercano'!Q34</f>
        <v>930</v>
      </c>
      <c r="L32" s="201">
        <f>Vrk!Q34</f>
        <v>9300</v>
      </c>
      <c r="M32" s="201">
        <f>IPC!U34</f>
        <v>1219</v>
      </c>
      <c r="N32" s="201">
        <f>Narmx!U34</f>
        <v>485</v>
      </c>
      <c r="O32" s="201">
        <f>Rohm!U34</f>
        <v>1728</v>
      </c>
      <c r="P32" s="201">
        <f>Bravo!U34</f>
        <v>3330</v>
      </c>
      <c r="Q32" s="201">
        <f>Norgren!Q34</f>
        <v>379</v>
      </c>
      <c r="R32" s="201">
        <f>Jafra!U34</f>
        <v>671</v>
      </c>
      <c r="S32" s="201">
        <f>Messier!U34</f>
        <v>956</v>
      </c>
      <c r="T32" s="201">
        <f>Elicamex!U34</f>
        <v>99</v>
      </c>
      <c r="U32" s="201">
        <f>Crown!U34</f>
        <v>287</v>
      </c>
      <c r="V32" s="201">
        <f>Securency!U34</f>
        <v>133</v>
      </c>
      <c r="W32" s="201">
        <f>Kluber!Q34</f>
        <v>114</v>
      </c>
      <c r="X32" s="201">
        <f>Eaton!U34</f>
        <v>259</v>
      </c>
      <c r="Y32" s="201">
        <f>'AERnnova C.'!U34</f>
        <v>241</v>
      </c>
      <c r="Z32" s="201">
        <f>Copper!Q34</f>
        <v>263</v>
      </c>
      <c r="AA32" s="201">
        <f>'AERnnova S'!Q34</f>
        <v>26</v>
      </c>
      <c r="AB32" s="201">
        <f>Beach!Q34</f>
        <v>11</v>
      </c>
      <c r="AC32" s="213">
        <f>'Fracsa 2'!U34</f>
        <v>8643</v>
      </c>
      <c r="AD32" s="213">
        <f>'DRenc, + Lejano'!U34</f>
        <v>124</v>
      </c>
      <c r="AE32" s="213">
        <f>Metokote!U34</f>
        <v>256</v>
      </c>
      <c r="AF32" s="213">
        <f>MPI!U34</f>
        <v>0</v>
      </c>
      <c r="AG32" s="213">
        <f>'KH Mex'!U34</f>
        <v>19</v>
      </c>
      <c r="AH32" s="213">
        <f>Hitachi!U34</f>
        <v>401</v>
      </c>
      <c r="AI32" s="90" t="s">
        <v>78</v>
      </c>
      <c r="AJ32" s="90" t="s">
        <v>78</v>
      </c>
      <c r="AK32" s="90" t="s">
        <v>78</v>
      </c>
      <c r="AL32" s="50">
        <f t="shared" si="2"/>
        <v>65694</v>
      </c>
      <c r="AM32" s="51">
        <f t="shared" si="0"/>
        <v>-8.9065777565431881E-2</v>
      </c>
      <c r="AO32" s="52">
        <f t="shared" si="3"/>
        <v>6423.1719999999914</v>
      </c>
      <c r="AP32" s="72"/>
      <c r="AT32" s="57"/>
      <c r="AU32" s="61">
        <f>Interconexion!I31*1000</f>
        <v>72117.171999999991</v>
      </c>
      <c r="AV32" s="61">
        <f t="shared" si="4"/>
        <v>72117</v>
      </c>
      <c r="BA32" s="199"/>
      <c r="BB32" s="199"/>
      <c r="BC32" s="199"/>
    </row>
    <row r="33" spans="1:55">
      <c r="A33" s="74">
        <f t="shared" si="1"/>
        <v>41797</v>
      </c>
      <c r="B33" s="200">
        <f>Interconexion!N32</f>
        <v>109628.51700000001</v>
      </c>
      <c r="C33" s="200">
        <f>'Ronal, + Consumo'!U35</f>
        <v>22372</v>
      </c>
      <c r="D33" s="210">
        <f>Samsung!U35</f>
        <v>217</v>
      </c>
      <c r="E33" s="200">
        <f>Comex!U35</f>
        <v>17735</v>
      </c>
      <c r="F33" s="200">
        <f>Foam!U35</f>
        <v>0</v>
      </c>
      <c r="G33" s="200">
        <f>'Martin Rea'!U35</f>
        <v>5695</v>
      </c>
      <c r="H33" s="200">
        <f>Euro!U35</f>
        <v>4019</v>
      </c>
      <c r="I33" s="200">
        <f>Avery!U35</f>
        <v>632</v>
      </c>
      <c r="J33" s="200">
        <f>Trw!Q35</f>
        <v>2092</v>
      </c>
      <c r="K33" s="200">
        <f>'Valeo, + Cercano'!Q35</f>
        <v>2517</v>
      </c>
      <c r="L33" s="200">
        <f>Vrk!Q35</f>
        <v>25177</v>
      </c>
      <c r="M33" s="200">
        <f>IPC!U35</f>
        <v>1021</v>
      </c>
      <c r="N33" s="200">
        <f>Narmx!U35</f>
        <v>53</v>
      </c>
      <c r="O33" s="200">
        <f>Rohm!U35</f>
        <v>1293</v>
      </c>
      <c r="P33" s="200">
        <f>Bravo!U35</f>
        <v>584</v>
      </c>
      <c r="Q33" s="200">
        <f>Norgren!Q35</f>
        <v>550</v>
      </c>
      <c r="R33" s="200">
        <f>Jafra!U35</f>
        <v>546</v>
      </c>
      <c r="S33" s="200">
        <f>Messier!U35</f>
        <v>942</v>
      </c>
      <c r="T33" s="200">
        <f>Elicamex!U35</f>
        <v>225</v>
      </c>
      <c r="U33" s="200">
        <f>Crown!U35</f>
        <v>130</v>
      </c>
      <c r="V33" s="200">
        <f>Securency!U35</f>
        <v>465</v>
      </c>
      <c r="W33" s="200">
        <f>Kluber!Q35</f>
        <v>0</v>
      </c>
      <c r="X33" s="200">
        <f>Eaton!U35</f>
        <v>245</v>
      </c>
      <c r="Y33" s="200">
        <f>'AERnnova C.'!U35</f>
        <v>367</v>
      </c>
      <c r="Z33" s="200">
        <f>Copper!Q35</f>
        <v>38</v>
      </c>
      <c r="AA33" s="200">
        <f>'AERnnova S'!Q35</f>
        <v>73</v>
      </c>
      <c r="AB33" s="200">
        <f>Beach!Q35</f>
        <v>2</v>
      </c>
      <c r="AC33" s="211">
        <f>'Fracsa 2'!U35</f>
        <v>7672</v>
      </c>
      <c r="AD33" s="211">
        <f>'DRenc, + Lejano'!U35</f>
        <v>267</v>
      </c>
      <c r="AE33" s="211">
        <f>Metokote!U35</f>
        <v>698</v>
      </c>
      <c r="AF33" s="211">
        <f>MPI!U35</f>
        <v>0</v>
      </c>
      <c r="AG33" s="211">
        <f>'KH Mex'!U35</f>
        <v>13</v>
      </c>
      <c r="AH33" s="211">
        <f>Hitachi!U35</f>
        <v>388</v>
      </c>
      <c r="AI33" s="89" t="s">
        <v>78</v>
      </c>
      <c r="AJ33" s="89" t="s">
        <v>78</v>
      </c>
      <c r="AK33" s="89" t="s">
        <v>78</v>
      </c>
      <c r="AL33" s="45">
        <f t="shared" si="2"/>
        <v>96028</v>
      </c>
      <c r="AM33" s="46">
        <f t="shared" si="0"/>
        <v>-0.12406002901599049</v>
      </c>
      <c r="AO33" s="47">
        <f t="shared" si="3"/>
        <v>13600.517000000007</v>
      </c>
      <c r="AP33" s="70">
        <f>SUM(B33:B39)</f>
        <v>706874.321</v>
      </c>
      <c r="AQ33" s="70">
        <f>SUM(AL33:AL39)</f>
        <v>-151978</v>
      </c>
      <c r="AR33" s="49">
        <f>AVERAGE(AM33:AM39)</f>
        <v>-0.9873854431515241</v>
      </c>
      <c r="AS33" s="48">
        <v>7</v>
      </c>
      <c r="AT33" s="57">
        <f>ROUND(AW33,0)</f>
        <v>706875</v>
      </c>
      <c r="AU33" s="61">
        <f>Interconexion!I32*1000</f>
        <v>109628.51700000001</v>
      </c>
      <c r="AV33" s="61">
        <f t="shared" si="4"/>
        <v>109629</v>
      </c>
      <c r="AW33" s="58">
        <f>SUM(AV33:AV39)</f>
        <v>706875</v>
      </c>
      <c r="BA33" s="199">
        <v>30454</v>
      </c>
      <c r="BB33" s="199">
        <v>1050</v>
      </c>
      <c r="BC33" s="199">
        <v>6011</v>
      </c>
    </row>
    <row r="34" spans="1:55">
      <c r="A34" s="74">
        <f t="shared" si="1"/>
        <v>41796</v>
      </c>
      <c r="B34" s="200">
        <f>Interconexion!N33</f>
        <v>117404.129</v>
      </c>
      <c r="C34" s="200">
        <f>'Ronal, + Consumo'!U36</f>
        <v>22863</v>
      </c>
      <c r="D34" s="210">
        <f>Samsung!U36</f>
        <v>14791</v>
      </c>
      <c r="E34" s="200">
        <f>Comex!U36</f>
        <v>24600</v>
      </c>
      <c r="F34" s="200">
        <f>Foam!U36</f>
        <v>0</v>
      </c>
      <c r="G34" s="200">
        <f>'Martin Rea'!U36</f>
        <v>6748</v>
      </c>
      <c r="H34" s="200">
        <f>Euro!U36</f>
        <v>4397</v>
      </c>
      <c r="I34" s="200">
        <f>Avery!U36</f>
        <v>2552</v>
      </c>
      <c r="J34" s="200">
        <f>Trw!Q36</f>
        <v>3025</v>
      </c>
      <c r="K34" s="200">
        <f>'Valeo, + Cercano'!Q36</f>
        <v>2522</v>
      </c>
      <c r="L34" s="200">
        <f>Vrk!Q36</f>
        <v>25221</v>
      </c>
      <c r="M34" s="200">
        <f>IPC!U36</f>
        <v>2621</v>
      </c>
      <c r="N34" s="200">
        <f>Narmx!U36</f>
        <v>1252</v>
      </c>
      <c r="O34" s="200">
        <f>Rohm!U36</f>
        <v>1504</v>
      </c>
      <c r="P34" s="200">
        <f>Bravo!U36</f>
        <v>0</v>
      </c>
      <c r="Q34" s="200">
        <f>Norgren!Q36</f>
        <v>817</v>
      </c>
      <c r="R34" s="200">
        <f>Jafra!U36</f>
        <v>1447</v>
      </c>
      <c r="S34" s="200">
        <f>Messier!U36</f>
        <v>1023</v>
      </c>
      <c r="T34" s="200">
        <f>Elicamex!U36</f>
        <v>413</v>
      </c>
      <c r="U34" s="200">
        <f>Crown!U36</f>
        <v>1668</v>
      </c>
      <c r="V34" s="200">
        <f>Securency!U36</f>
        <v>384</v>
      </c>
      <c r="W34" s="200">
        <f>Kluber!Q36</f>
        <v>211</v>
      </c>
      <c r="X34" s="200">
        <f>Eaton!U36</f>
        <v>291</v>
      </c>
      <c r="Y34" s="200">
        <f>'AERnnova C.'!U36</f>
        <v>385</v>
      </c>
      <c r="Z34" s="200">
        <f>Copper!Q36</f>
        <v>291</v>
      </c>
      <c r="AA34" s="200">
        <f>'AERnnova S'!Q36</f>
        <v>214</v>
      </c>
      <c r="AB34" s="200">
        <f>Beach!Q36</f>
        <v>33</v>
      </c>
      <c r="AC34" s="211">
        <f>'Fracsa 2'!U36</f>
        <v>8763</v>
      </c>
      <c r="AD34" s="211">
        <f>'DRenc, + Lejano'!U36</f>
        <v>1147</v>
      </c>
      <c r="AE34" s="211">
        <f>Metokote!U36</f>
        <v>1414</v>
      </c>
      <c r="AF34" s="211">
        <f>MPI!U36</f>
        <v>0</v>
      </c>
      <c r="AG34" s="211">
        <f>'KH Mex'!U36</f>
        <v>87</v>
      </c>
      <c r="AH34" s="211">
        <f>Hitachi!U36</f>
        <v>2479</v>
      </c>
      <c r="AI34" s="89" t="s">
        <v>78</v>
      </c>
      <c r="AJ34" s="89" t="s">
        <v>78</v>
      </c>
      <c r="AK34" s="89" t="s">
        <v>78</v>
      </c>
      <c r="AL34" s="45">
        <f t="shared" si="2"/>
        <v>133163</v>
      </c>
      <c r="AM34" s="46">
        <f t="shared" si="0"/>
        <v>0.1342275704800808</v>
      </c>
      <c r="AO34" s="47">
        <f t="shared" si="3"/>
        <v>-15758.870999999999</v>
      </c>
      <c r="AP34" s="233">
        <v>-0.99</v>
      </c>
      <c r="AQ34" s="198">
        <f>(AP33-AQ33)/AP33</f>
        <v>1.2150000296870311</v>
      </c>
      <c r="AU34" s="61">
        <f>Interconexion!I33*1000</f>
        <v>117404.129</v>
      </c>
      <c r="AV34" s="61">
        <f t="shared" si="4"/>
        <v>117404</v>
      </c>
      <c r="BA34" s="216">
        <f>BA33-BA40</f>
        <v>409</v>
      </c>
      <c r="BB34" s="216">
        <f>BB33-BB40</f>
        <v>65</v>
      </c>
      <c r="BC34" s="216">
        <f>BC33-BC40</f>
        <v>13</v>
      </c>
    </row>
    <row r="35" spans="1:55">
      <c r="A35" s="74">
        <f t="shared" si="1"/>
        <v>41795</v>
      </c>
      <c r="B35" s="200">
        <f>Interconexion!N34</f>
        <v>115481.34600000001</v>
      </c>
      <c r="C35" s="200">
        <f>'Ronal, + Consumo'!U37</f>
        <v>22280</v>
      </c>
      <c r="D35" s="210">
        <f>Samsung!U37</f>
        <v>18384</v>
      </c>
      <c r="E35" s="200">
        <f>Comex!U37</f>
        <v>23264</v>
      </c>
      <c r="F35" s="200">
        <f>Foam!U37</f>
        <v>4206</v>
      </c>
      <c r="G35" s="200">
        <f>'Martin Rea'!U37</f>
        <v>6729</v>
      </c>
      <c r="H35" s="200">
        <f>Euro!U37</f>
        <v>4430</v>
      </c>
      <c r="I35" s="200">
        <f>Avery!U37</f>
        <v>3623</v>
      </c>
      <c r="J35" s="200">
        <f>Trw!Q37</f>
        <v>3052</v>
      </c>
      <c r="K35" s="200">
        <f>'Valeo, + Cercano'!Q37</f>
        <v>2491</v>
      </c>
      <c r="L35" s="200">
        <f>Vrk!Q37</f>
        <v>24905</v>
      </c>
      <c r="M35" s="200">
        <f>IPC!U37</f>
        <v>2391</v>
      </c>
      <c r="N35" s="200">
        <f>Narmx!U37</f>
        <v>1756</v>
      </c>
      <c r="O35" s="200">
        <f>Rohm!U37</f>
        <v>1350</v>
      </c>
      <c r="P35" s="200">
        <f>Bravo!U37</f>
        <v>0</v>
      </c>
      <c r="Q35" s="200">
        <f>Norgren!Q37</f>
        <v>755</v>
      </c>
      <c r="R35" s="200">
        <f>Jafra!U37</f>
        <v>1386</v>
      </c>
      <c r="S35" s="200">
        <f>Messier!U37</f>
        <v>1116</v>
      </c>
      <c r="T35" s="200">
        <f>Elicamex!U37</f>
        <v>396</v>
      </c>
      <c r="U35" s="200">
        <f>Crown!U37</f>
        <v>1320</v>
      </c>
      <c r="V35" s="200">
        <f>Securency!U37</f>
        <v>664</v>
      </c>
      <c r="W35" s="200">
        <f>Kluber!Q37</f>
        <v>307</v>
      </c>
      <c r="X35" s="200">
        <f>Eaton!U37</f>
        <v>291</v>
      </c>
      <c r="Y35" s="200">
        <f>'AERnnova C.'!U37</f>
        <v>370</v>
      </c>
      <c r="Z35" s="200">
        <f>Copper!Q37</f>
        <v>460</v>
      </c>
      <c r="AA35" s="200">
        <f>'AERnnova S'!Q37</f>
        <v>268</v>
      </c>
      <c r="AB35" s="200">
        <f>Beach!Q37</f>
        <v>50</v>
      </c>
      <c r="AC35" s="211">
        <f>'Fracsa 2'!U37</f>
        <v>-990824</v>
      </c>
      <c r="AD35" s="211">
        <f>'DRenc, + Lejano'!U37</f>
        <v>1460</v>
      </c>
      <c r="AE35" s="211">
        <f>Metokote!U37</f>
        <v>1409</v>
      </c>
      <c r="AF35" s="211">
        <f>MPI!U37</f>
        <v>0</v>
      </c>
      <c r="AG35" s="211">
        <f>'KH Mex'!U37</f>
        <v>117</v>
      </c>
      <c r="AH35" s="211">
        <f>Hitachi!U37</f>
        <v>2392</v>
      </c>
      <c r="AI35" s="89" t="s">
        <v>78</v>
      </c>
      <c r="AJ35" s="89" t="s">
        <v>78</v>
      </c>
      <c r="AK35" s="89" t="s">
        <v>78</v>
      </c>
      <c r="AL35" s="45">
        <f t="shared" si="2"/>
        <v>-859202</v>
      </c>
      <c r="AM35" s="46">
        <f t="shared" si="0"/>
        <v>-8.4401799923599778</v>
      </c>
      <c r="AO35" s="47">
        <f t="shared" si="3"/>
        <v>974683.34600000002</v>
      </c>
      <c r="AP35" s="233">
        <v>-0.86</v>
      </c>
      <c r="AQ35" s="14"/>
      <c r="AR35" s="198" t="e">
        <f>AVERAGE(AR26:AR33)</f>
        <v>#DIV/0!</v>
      </c>
      <c r="AU35" s="61">
        <f>Interconexion!I34*1000</f>
        <v>115481.34600000001</v>
      </c>
      <c r="AV35" s="61">
        <f t="shared" si="4"/>
        <v>115481</v>
      </c>
      <c r="BA35" s="199">
        <v>20</v>
      </c>
      <c r="BB35" s="199">
        <v>20</v>
      </c>
      <c r="BC35" s="199">
        <v>20</v>
      </c>
    </row>
    <row r="36" spans="1:55">
      <c r="A36" s="74">
        <f t="shared" si="1"/>
        <v>41794</v>
      </c>
      <c r="B36" s="200">
        <f>Interconexion!N35</f>
        <v>110791.649</v>
      </c>
      <c r="C36" s="200">
        <f>'Ronal, + Consumo'!U38</f>
        <v>26007</v>
      </c>
      <c r="D36" s="210">
        <f>Samsung!U38</f>
        <v>16530</v>
      </c>
      <c r="E36" s="200">
        <f>Comex!U38</f>
        <v>19280</v>
      </c>
      <c r="F36" s="200">
        <f>Foam!U38</f>
        <v>5621</v>
      </c>
      <c r="G36" s="200">
        <f>'Martin Rea'!U38</f>
        <v>6279</v>
      </c>
      <c r="H36" s="200">
        <f>Euro!U38</f>
        <v>4396</v>
      </c>
      <c r="I36" s="200">
        <f>Avery!U38</f>
        <v>3625</v>
      </c>
      <c r="J36" s="200">
        <f>Trw!Q38</f>
        <v>3144</v>
      </c>
      <c r="K36" s="200">
        <f>'Valeo, + Cercano'!Q38</f>
        <v>2488</v>
      </c>
      <c r="L36" s="200">
        <f>Vrk!Q38</f>
        <v>24880</v>
      </c>
      <c r="M36" s="200">
        <f>IPC!U38</f>
        <v>2710</v>
      </c>
      <c r="N36" s="200">
        <f>Narmx!U38</f>
        <v>1475</v>
      </c>
      <c r="O36" s="200">
        <f>Rohm!U38</f>
        <v>1430</v>
      </c>
      <c r="P36" s="200">
        <f>Bravo!U38</f>
        <v>0</v>
      </c>
      <c r="Q36" s="200">
        <f>Norgren!Q38</f>
        <v>699</v>
      </c>
      <c r="R36" s="200">
        <f>Jafra!U38</f>
        <v>1447</v>
      </c>
      <c r="S36" s="200">
        <f>Messier!U38</f>
        <v>998</v>
      </c>
      <c r="T36" s="200">
        <f>Elicamex!U38</f>
        <v>442</v>
      </c>
      <c r="U36" s="200">
        <f>Crown!U38</f>
        <v>1142</v>
      </c>
      <c r="V36" s="200">
        <f>Securency!U38</f>
        <v>740</v>
      </c>
      <c r="W36" s="200">
        <f>Kluber!Q38</f>
        <v>533</v>
      </c>
      <c r="X36" s="200">
        <f>Eaton!U38</f>
        <v>287</v>
      </c>
      <c r="Y36" s="200">
        <f>'AERnnova C.'!U38</f>
        <v>448</v>
      </c>
      <c r="Z36" s="200">
        <f>Copper!Q38</f>
        <v>554</v>
      </c>
      <c r="AA36" s="200">
        <f>'AERnnova S'!Q38</f>
        <v>329</v>
      </c>
      <c r="AB36" s="200">
        <f>Beach!Q38</f>
        <v>55</v>
      </c>
      <c r="AC36" s="211">
        <f>'Fracsa 2'!U38</f>
        <v>8338</v>
      </c>
      <c r="AD36" s="211">
        <f>'DRenc, + Lejano'!U38</f>
        <v>1555</v>
      </c>
      <c r="AE36" s="211">
        <f>Metokote!U38</f>
        <v>1416</v>
      </c>
      <c r="AF36" s="211">
        <f>MPI!U38</f>
        <v>0</v>
      </c>
      <c r="AG36" s="211">
        <f>'KH Mex'!U38</f>
        <v>110</v>
      </c>
      <c r="AH36" s="211">
        <f>Hitachi!U38</f>
        <v>2186</v>
      </c>
      <c r="AI36" s="89" t="s">
        <v>78</v>
      </c>
      <c r="AJ36" s="89" t="s">
        <v>78</v>
      </c>
      <c r="AK36" s="89" t="s">
        <v>78</v>
      </c>
      <c r="AL36" s="45">
        <f t="shared" si="2"/>
        <v>139144</v>
      </c>
      <c r="AM36" s="46">
        <f t="shared" si="0"/>
        <v>0.25590693211904442</v>
      </c>
      <c r="AO36" s="47">
        <f t="shared" si="3"/>
        <v>-28352.350999999995</v>
      </c>
      <c r="AP36" s="233">
        <v>-0.6</v>
      </c>
      <c r="AU36" s="61">
        <f>Interconexion!I35*1000</f>
        <v>110791.649</v>
      </c>
      <c r="AV36" s="61">
        <f t="shared" si="4"/>
        <v>110792</v>
      </c>
      <c r="AY36" s="67" t="s">
        <v>152</v>
      </c>
      <c r="BA36" s="199">
        <v>14.233000000000001</v>
      </c>
      <c r="BB36" s="199">
        <v>14.233000000000001</v>
      </c>
      <c r="BC36" s="199">
        <v>14.233000000000001</v>
      </c>
    </row>
    <row r="37" spans="1:55">
      <c r="A37" s="74">
        <f t="shared" si="1"/>
        <v>41793</v>
      </c>
      <c r="B37" s="200">
        <f>Interconexion!N36</f>
        <v>111533.14199999999</v>
      </c>
      <c r="C37" s="200">
        <f>'Ronal, + Consumo'!U39</f>
        <v>26184</v>
      </c>
      <c r="D37" s="210">
        <f>Samsung!U39</f>
        <v>14829</v>
      </c>
      <c r="E37" s="200">
        <f>Comex!U39</f>
        <v>16337</v>
      </c>
      <c r="F37" s="200">
        <f>Foam!U39</f>
        <v>6045</v>
      </c>
      <c r="G37" s="200">
        <f>'Martin Rea'!U39</f>
        <v>6435</v>
      </c>
      <c r="H37" s="200">
        <f>Euro!U39</f>
        <v>4522</v>
      </c>
      <c r="I37" s="200">
        <f>Avery!U39</f>
        <v>3412</v>
      </c>
      <c r="J37" s="200">
        <f>Trw!Q39</f>
        <v>3159</v>
      </c>
      <c r="K37" s="200">
        <f>'Valeo, + Cercano'!Q39</f>
        <v>2530</v>
      </c>
      <c r="L37" s="200">
        <f>Vrk!Q39</f>
        <v>25299</v>
      </c>
      <c r="M37" s="200">
        <f>IPC!U39</f>
        <v>2935</v>
      </c>
      <c r="N37" s="200">
        <f>Narmx!U39</f>
        <v>2263</v>
      </c>
      <c r="O37" s="200">
        <f>Rohm!U39</f>
        <v>1400</v>
      </c>
      <c r="P37" s="200">
        <f>Bravo!U39</f>
        <v>899</v>
      </c>
      <c r="Q37" s="200">
        <f>Norgren!Q39</f>
        <v>687</v>
      </c>
      <c r="R37" s="200">
        <f>Jafra!U39</f>
        <v>1377</v>
      </c>
      <c r="S37" s="200">
        <f>Messier!U39</f>
        <v>1054</v>
      </c>
      <c r="T37" s="200">
        <f>Elicamex!U39</f>
        <v>385</v>
      </c>
      <c r="U37" s="200">
        <f>Crown!U39</f>
        <v>1224</v>
      </c>
      <c r="V37" s="200">
        <f>Securency!U39</f>
        <v>716</v>
      </c>
      <c r="W37" s="200">
        <f>Kluber!Q39</f>
        <v>459</v>
      </c>
      <c r="X37" s="200">
        <f>Eaton!U39</f>
        <v>291</v>
      </c>
      <c r="Y37" s="200">
        <f>'AERnnova C.'!U39</f>
        <v>335</v>
      </c>
      <c r="Z37" s="200">
        <f>Copper!Q39</f>
        <v>902</v>
      </c>
      <c r="AA37" s="200">
        <f>'AERnnova S'!Q39</f>
        <v>245</v>
      </c>
      <c r="AB37" s="200">
        <f>Beach!Q39</f>
        <v>53</v>
      </c>
      <c r="AC37" s="211">
        <f>'Fracsa 2'!U39</f>
        <v>5476</v>
      </c>
      <c r="AD37" s="211">
        <f>'DRenc, + Lejano'!U39</f>
        <v>1518</v>
      </c>
      <c r="AE37" s="211">
        <f>Metokote!U39</f>
        <v>1535</v>
      </c>
      <c r="AF37" s="211">
        <f>MPI!U39</f>
        <v>0</v>
      </c>
      <c r="AG37" s="211">
        <f>'KH Mex'!U39</f>
        <v>30</v>
      </c>
      <c r="AH37" s="211">
        <f>Hitachi!U39</f>
        <v>2388</v>
      </c>
      <c r="AI37" s="89" t="s">
        <v>78</v>
      </c>
      <c r="AJ37" s="89" t="s">
        <v>78</v>
      </c>
      <c r="AK37" s="89" t="s">
        <v>78</v>
      </c>
      <c r="AL37" s="45">
        <f t="shared" si="2"/>
        <v>134924</v>
      </c>
      <c r="AM37" s="46">
        <f>(SUM(C37:AK37)-B37)/B37</f>
        <v>0.20972114279717871</v>
      </c>
      <c r="AO37" s="47">
        <f t="shared" si="3"/>
        <v>-23390.858000000007</v>
      </c>
      <c r="AP37" s="233">
        <v>-0.75</v>
      </c>
      <c r="AU37" s="61">
        <f>Interconexion!I36*1000</f>
        <v>111533.14199999999</v>
      </c>
      <c r="AV37" s="61">
        <f t="shared" si="4"/>
        <v>111533</v>
      </c>
      <c r="AY37" s="68">
        <f>SUM(AY14:AY31)</f>
        <v>778992</v>
      </c>
      <c r="BA37" s="199"/>
      <c r="BB37" s="199"/>
      <c r="BC37" s="199"/>
    </row>
    <row r="38" spans="1:55">
      <c r="A38" s="74">
        <f>A39+1</f>
        <v>41792</v>
      </c>
      <c r="B38" s="200">
        <f>Interconexion!N37</f>
        <v>61511.559000000001</v>
      </c>
      <c r="C38" s="200">
        <f>'Ronal, + Consumo'!U40</f>
        <v>26612</v>
      </c>
      <c r="D38" s="210">
        <f>Samsung!U40</f>
        <v>11515</v>
      </c>
      <c r="E38" s="200">
        <f>Comex!U40</f>
        <v>13444</v>
      </c>
      <c r="F38" s="200">
        <f>Foam!U40</f>
        <v>5920</v>
      </c>
      <c r="G38" s="200">
        <f>'Martin Rea'!U40</f>
        <v>7107</v>
      </c>
      <c r="H38" s="200">
        <f>Euro!U40</f>
        <v>4559</v>
      </c>
      <c r="I38" s="200">
        <f>Avery!U40</f>
        <v>3629</v>
      </c>
      <c r="J38" s="200">
        <f>Trw!Q40</f>
        <v>3079</v>
      </c>
      <c r="K38" s="200">
        <f>'Valeo, + Cercano'!Q40</f>
        <v>2522</v>
      </c>
      <c r="L38" s="200">
        <f>Vrk!Q40</f>
        <v>25222</v>
      </c>
      <c r="M38" s="200">
        <f>IPC!U40</f>
        <v>2689</v>
      </c>
      <c r="N38" s="200">
        <f>Narmx!U40</f>
        <v>1321</v>
      </c>
      <c r="O38" s="200">
        <f>Rohm!U40</f>
        <v>1493</v>
      </c>
      <c r="P38" s="200">
        <f>Bravo!U40</f>
        <v>5888</v>
      </c>
      <c r="Q38" s="200">
        <f>Norgren!Q40</f>
        <v>681</v>
      </c>
      <c r="R38" s="200">
        <f>Jafra!U40</f>
        <v>1301</v>
      </c>
      <c r="S38" s="200">
        <f>Messier!U40</f>
        <v>1037</v>
      </c>
      <c r="T38" s="200">
        <f>Elicamex!U40</f>
        <v>436</v>
      </c>
      <c r="U38" s="200">
        <f>Crown!U40</f>
        <v>1380</v>
      </c>
      <c r="V38" s="200">
        <f>Securency!U40</f>
        <v>785</v>
      </c>
      <c r="W38" s="200">
        <f>Kluber!Q40</f>
        <v>437</v>
      </c>
      <c r="X38" s="200">
        <f>Eaton!U40</f>
        <v>280</v>
      </c>
      <c r="Y38" s="200">
        <f>'AERnnova C.'!U40</f>
        <v>300</v>
      </c>
      <c r="Z38" s="200">
        <f>Copper!Q40</f>
        <v>797</v>
      </c>
      <c r="AA38" s="200">
        <f>'AERnnova S'!Q40</f>
        <v>183</v>
      </c>
      <c r="AB38" s="200">
        <f>Beach!Q40</f>
        <v>49</v>
      </c>
      <c r="AC38" s="211">
        <f>'Fracsa 2'!U40</f>
        <v>6923</v>
      </c>
      <c r="AD38" s="211">
        <f>'DRenc, + Lejano'!U40</f>
        <v>1657</v>
      </c>
      <c r="AE38" s="211">
        <f>Metokote!U40</f>
        <v>1541</v>
      </c>
      <c r="AF38" s="211">
        <f>MPI!U40</f>
        <v>0</v>
      </c>
      <c r="AG38" s="211">
        <f>'KH Mex'!U40</f>
        <v>131</v>
      </c>
      <c r="AH38" s="211">
        <f>Hitachi!U40</f>
        <v>2479</v>
      </c>
      <c r="AI38" s="89" t="s">
        <v>78</v>
      </c>
      <c r="AJ38" s="89" t="s">
        <v>78</v>
      </c>
      <c r="AK38" s="89" t="s">
        <v>78</v>
      </c>
      <c r="AL38" s="45">
        <f t="shared" si="2"/>
        <v>135397</v>
      </c>
      <c r="AM38" s="46">
        <f t="shared" si="0"/>
        <v>1.2011635244036001</v>
      </c>
      <c r="AO38" s="47">
        <f t="shared" si="3"/>
        <v>-73885.440999999992</v>
      </c>
      <c r="AP38" s="233">
        <v>-0.82</v>
      </c>
      <c r="AU38" s="61">
        <f>Interconexion!I37*1000</f>
        <v>61511.559000000001</v>
      </c>
      <c r="AV38" s="61">
        <f t="shared" si="4"/>
        <v>61512</v>
      </c>
      <c r="BA38" s="199">
        <v>5</v>
      </c>
      <c r="BB38" s="199">
        <v>5</v>
      </c>
      <c r="BC38" s="199">
        <v>5</v>
      </c>
    </row>
    <row r="39" spans="1:55" ht="13.5" thickBot="1">
      <c r="A39" s="74">
        <v>41791</v>
      </c>
      <c r="B39" s="200">
        <f>Interconexion!N38</f>
        <v>80523.978999999992</v>
      </c>
      <c r="C39" s="200">
        <f>'Ronal, + Consumo'!U41</f>
        <v>24085</v>
      </c>
      <c r="D39" s="210">
        <f>Samsung!U41</f>
        <v>1515</v>
      </c>
      <c r="E39" s="200">
        <f>Comex!U41</f>
        <v>457</v>
      </c>
      <c r="F39" s="200">
        <f>Foam!U41</f>
        <v>693</v>
      </c>
      <c r="G39" s="200">
        <f>'Martin Rea'!U41</f>
        <v>7075</v>
      </c>
      <c r="H39" s="200">
        <f>Euro!U41</f>
        <v>4131</v>
      </c>
      <c r="I39" s="200">
        <f>Avery!U41</f>
        <v>148</v>
      </c>
      <c r="J39" s="200">
        <f>Trw!Q41</f>
        <v>2296</v>
      </c>
      <c r="K39" s="200">
        <f>'Valeo, + Cercano'!Q41</f>
        <v>801</v>
      </c>
      <c r="L39" s="200">
        <f>Vrk!Q41</f>
        <v>8012</v>
      </c>
      <c r="M39" s="200">
        <f>IPC!U41</f>
        <v>554</v>
      </c>
      <c r="N39" s="200">
        <f>Narmx!U41</f>
        <v>449</v>
      </c>
      <c r="O39" s="200">
        <f>Rohm!U41</f>
        <v>1074</v>
      </c>
      <c r="P39" s="200">
        <f>Bravo!U41</f>
        <v>5569</v>
      </c>
      <c r="Q39" s="200">
        <f>Norgren!Q41</f>
        <v>259</v>
      </c>
      <c r="R39" s="200">
        <f>Jafra!U41</f>
        <v>1190</v>
      </c>
      <c r="S39" s="200">
        <f>Messier!U41</f>
        <v>960</v>
      </c>
      <c r="T39" s="200">
        <f>Elicamex!U41</f>
        <v>180</v>
      </c>
      <c r="U39" s="200">
        <f>Crown!U41</f>
        <v>240</v>
      </c>
      <c r="V39" s="200">
        <f>Securency!U41</f>
        <v>200</v>
      </c>
      <c r="W39" s="200">
        <f>Kluber!Q41</f>
        <v>105</v>
      </c>
      <c r="X39" s="200">
        <f>Eaton!U41</f>
        <v>251</v>
      </c>
      <c r="Y39" s="200">
        <f>'AERnnova C.'!U41</f>
        <v>227</v>
      </c>
      <c r="Z39" s="200">
        <f>Copper!Q41</f>
        <v>166</v>
      </c>
      <c r="AA39" s="200">
        <f>'AERnnova S'!Q41</f>
        <v>34</v>
      </c>
      <c r="AB39" s="200">
        <f>Beach!Q41</f>
        <v>11</v>
      </c>
      <c r="AC39" s="211">
        <f>'Fracsa 2'!U41</f>
        <v>7043</v>
      </c>
      <c r="AD39" s="211">
        <f>'DRenc, + Lejano'!U41</f>
        <v>181</v>
      </c>
      <c r="AE39" s="211">
        <f>Metokote!U41</f>
        <v>262</v>
      </c>
      <c r="AF39" s="211">
        <f>MPI!U41</f>
        <v>0</v>
      </c>
      <c r="AG39" s="211">
        <f>'KH Mex'!U41</f>
        <v>19</v>
      </c>
      <c r="AH39" s="211">
        <f>Hitachi!U41</f>
        <v>381</v>
      </c>
      <c r="AI39" s="89" t="s">
        <v>78</v>
      </c>
      <c r="AJ39" s="89" t="s">
        <v>78</v>
      </c>
      <c r="AK39" s="89" t="s">
        <v>78</v>
      </c>
      <c r="AL39" s="45">
        <f>SUM(C39:AK39)</f>
        <v>68568</v>
      </c>
      <c r="AM39" s="46">
        <f t="shared" si="0"/>
        <v>-0.148477250484604</v>
      </c>
      <c r="AO39" s="47">
        <f t="shared" si="3"/>
        <v>11955.978999999992</v>
      </c>
      <c r="AP39" s="233">
        <v>-1.7</v>
      </c>
      <c r="AU39" s="61">
        <f>Interconexion!I38*1000</f>
        <v>80523.978999999992</v>
      </c>
      <c r="AV39" s="61">
        <f t="shared" si="4"/>
        <v>80524</v>
      </c>
      <c r="BA39" s="199"/>
      <c r="BB39" s="199"/>
      <c r="BC39" s="199"/>
    </row>
    <row r="40" spans="1:55" s="13" customFormat="1" ht="13.5" thickBot="1">
      <c r="A40" s="38"/>
      <c r="B40" s="27">
        <f>SUM(B9:B39)</f>
        <v>778991.49300000002</v>
      </c>
      <c r="C40" s="27">
        <f>SUM(C9:C39)</f>
        <v>-83208238</v>
      </c>
      <c r="D40" s="27">
        <f t="shared" ref="D40:AH40" si="5">SUM(D9:D39)</f>
        <v>-2978678</v>
      </c>
      <c r="E40" s="27">
        <f t="shared" si="5"/>
        <v>-454970</v>
      </c>
      <c r="F40" s="27">
        <f t="shared" si="5"/>
        <v>-129032</v>
      </c>
      <c r="G40" s="27">
        <f t="shared" si="5"/>
        <v>-11010486</v>
      </c>
      <c r="H40" s="27">
        <f t="shared" si="5"/>
        <v>-954942</v>
      </c>
      <c r="I40" s="27">
        <f t="shared" si="5"/>
        <v>-7089280</v>
      </c>
      <c r="J40" s="27">
        <f t="shared" si="5"/>
        <v>-6894474</v>
      </c>
      <c r="K40" s="27">
        <f t="shared" si="5"/>
        <v>-6824804</v>
      </c>
      <c r="L40" s="27">
        <f t="shared" si="5"/>
        <v>-68248042</v>
      </c>
      <c r="M40" s="27">
        <f t="shared" si="5"/>
        <v>-807533</v>
      </c>
      <c r="N40" s="27">
        <f t="shared" si="5"/>
        <v>-690588</v>
      </c>
      <c r="O40" s="27">
        <f t="shared" si="5"/>
        <v>-765594</v>
      </c>
      <c r="P40" s="27">
        <f t="shared" si="5"/>
        <v>-981564</v>
      </c>
      <c r="Q40" s="27">
        <f t="shared" si="5"/>
        <v>-2422181</v>
      </c>
      <c r="R40" s="27">
        <f t="shared" si="5"/>
        <v>-301074</v>
      </c>
      <c r="S40" s="27">
        <f t="shared" si="5"/>
        <v>-613077</v>
      </c>
      <c r="T40" s="27">
        <f t="shared" si="5"/>
        <v>-592123</v>
      </c>
      <c r="U40" s="27">
        <f t="shared" si="5"/>
        <v>-271392</v>
      </c>
      <c r="V40" s="27">
        <f t="shared" si="5"/>
        <v>-968221</v>
      </c>
      <c r="W40" s="27">
        <f t="shared" si="5"/>
        <v>-111302</v>
      </c>
      <c r="X40" s="27">
        <f t="shared" si="5"/>
        <v>-134224</v>
      </c>
      <c r="Y40" s="27">
        <f t="shared" si="5"/>
        <v>-492782</v>
      </c>
      <c r="Z40" s="27">
        <f t="shared" si="5"/>
        <v>-4077803</v>
      </c>
      <c r="AA40" s="27">
        <f t="shared" si="5"/>
        <v>-227375</v>
      </c>
      <c r="AB40" s="27">
        <f t="shared" si="5"/>
        <v>-21710</v>
      </c>
      <c r="AC40" s="27">
        <f t="shared" si="5"/>
        <v>-971064</v>
      </c>
      <c r="AD40" s="27">
        <f t="shared" si="5"/>
        <v>-6901</v>
      </c>
      <c r="AE40" s="27">
        <f t="shared" si="5"/>
        <v>-424488</v>
      </c>
      <c r="AF40" s="27">
        <f t="shared" si="5"/>
        <v>-2</v>
      </c>
      <c r="AG40" s="27">
        <f t="shared" si="5"/>
        <v>-30053</v>
      </c>
      <c r="AH40" s="27">
        <f t="shared" si="5"/>
        <v>-114880</v>
      </c>
      <c r="AI40" s="37">
        <f>SUM(AI10:AI39)</f>
        <v>0</v>
      </c>
      <c r="AJ40" s="37">
        <f>SUM(AJ10:AJ39)</f>
        <v>0</v>
      </c>
      <c r="AK40" s="37">
        <f>SUM(AK10:AK39)</f>
        <v>0</v>
      </c>
      <c r="AL40" s="28"/>
      <c r="AM40" s="29">
        <f>(SUM(C40:AK40)-B40)/B40</f>
        <v>-261.36083682880474</v>
      </c>
      <c r="AP40" s="233">
        <v>-1.06</v>
      </c>
      <c r="AR40" s="35" t="e">
        <f>AVERAGE(AR9:AR33)</f>
        <v>#DIV/0!</v>
      </c>
      <c r="AU40" s="62"/>
      <c r="AV40" s="62"/>
      <c r="AW40"/>
      <c r="BA40" s="199">
        <v>30045</v>
      </c>
      <c r="BB40" s="199">
        <v>985</v>
      </c>
      <c r="BC40" s="199">
        <v>5998</v>
      </c>
    </row>
    <row r="41" spans="1:5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43" t="e">
        <f>AVERAGE(AM9:AM39)</f>
        <v>#DIV/0!</v>
      </c>
    </row>
    <row r="42" spans="1:55" s="15" customFormat="1" ht="15.75">
      <c r="A42" s="18" t="s">
        <v>36</v>
      </c>
      <c r="B42" s="31">
        <f>SUM(C42:AG42)</f>
        <v>-26021.336410152562</v>
      </c>
      <c r="C42" s="32">
        <f>(C40/B40)*100</f>
        <v>-10681.533591535641</v>
      </c>
      <c r="D42" s="32">
        <f>(D40/B40)*100</f>
        <v>-382.37619110944513</v>
      </c>
      <c r="E42" s="32">
        <f>(E40/B40)*100</f>
        <v>-58.405002376579226</v>
      </c>
      <c r="F42" s="32">
        <f>(F40/B40)*100</f>
        <v>-16.563980628733258</v>
      </c>
      <c r="G42" s="32">
        <f>(G40/B40)*100</f>
        <v>-1413.4282721878196</v>
      </c>
      <c r="H42" s="32">
        <f>(H40/B40)*100</f>
        <v>-122.58696129304201</v>
      </c>
      <c r="I42" s="32">
        <f>(I40/B40)*100</f>
        <v>-910.05871870284989</v>
      </c>
      <c r="J42" s="32">
        <f>(J40/B40)*100</f>
        <v>-885.05125690762827</v>
      </c>
      <c r="K42" s="32">
        <f>(K40/B40)*100</f>
        <v>-876.10764190976852</v>
      </c>
      <c r="L42" s="32">
        <f>(L40/B40)*100</f>
        <v>-8761.0766758399004</v>
      </c>
      <c r="M42" s="32">
        <f>(M40/B40)*100</f>
        <v>-103.66390483804679</v>
      </c>
      <c r="N42" s="32">
        <f>(N40/B40)*100</f>
        <v>-88.651545774967786</v>
      </c>
      <c r="O42" s="32">
        <f>(O40/B40)*100</f>
        <v>-98.280148997724666</v>
      </c>
      <c r="P42" s="32">
        <f>(P40/B40)*100</f>
        <v>-126.00445689334376</v>
      </c>
      <c r="Q42" s="32">
        <f>(Q40/B40)*100</f>
        <v>-310.93805539157535</v>
      </c>
      <c r="R42" s="32">
        <f>(R40/B40)*100</f>
        <v>-38.649202552973193</v>
      </c>
      <c r="S42" s="32">
        <f>(S40/B40)*100</f>
        <v>-78.701372930140593</v>
      </c>
      <c r="T42" s="32">
        <f>(T40/B40)*100</f>
        <v>-76.011484762132056</v>
      </c>
      <c r="U42" s="32">
        <f>(U40/B40)*100</f>
        <v>-34.838891366429856</v>
      </c>
      <c r="V42" s="32">
        <f>(V40/B40)*100</f>
        <v>-124.29160121778121</v>
      </c>
      <c r="W42" s="32">
        <f>(W40/B40)*100</f>
        <v>-14.287960908451153</v>
      </c>
      <c r="X42" s="32">
        <f>(X40/B40)*100</f>
        <v>-17.230483414277799</v>
      </c>
      <c r="Y42" s="32">
        <f>(Y40/B40)*100</f>
        <v>-63.258970659901671</v>
      </c>
      <c r="Z42" s="32">
        <f>(Z40/B40)*100</f>
        <v>-523.47208366754273</v>
      </c>
      <c r="AA42" s="32">
        <f>(AA40/B40)*100</f>
        <v>-29.188380366561972</v>
      </c>
      <c r="AB42" s="32">
        <f>(AB40/B40)*100</f>
        <v>-2.7869367246093919</v>
      </c>
      <c r="AC42" s="32">
        <f>(AC40/B40)*100</f>
        <v>-124.65656027388737</v>
      </c>
      <c r="AD42" s="32">
        <f>(AD40/B40)*100</f>
        <v>-0.88588900674939719</v>
      </c>
      <c r="AE42" s="32">
        <f>(AE40/B40)*100</f>
        <v>-54.491994304743962</v>
      </c>
      <c r="AF42" s="32">
        <f>(AF40/B40)*100</f>
        <v>-2.5674221322979197E-4</v>
      </c>
      <c r="AG42" s="32">
        <f>(AG40/B40)*100</f>
        <v>-3.857936867097469</v>
      </c>
      <c r="AH42" s="32">
        <f>(AH40/B40)*100</f>
        <v>-14.747272727919251</v>
      </c>
      <c r="AI42" s="33"/>
      <c r="AJ42" s="33"/>
      <c r="AK42" s="33"/>
      <c r="AL42" s="33"/>
      <c r="AM42" s="33"/>
      <c r="AU42" s="63"/>
      <c r="AV42" s="63"/>
      <c r="AW42"/>
    </row>
    <row r="43" spans="1:55">
      <c r="B43" s="15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55">
      <c r="B44">
        <v>31</v>
      </c>
      <c r="C44" s="215">
        <f>'Ronal, + Consumo'!W11</f>
        <v>0</v>
      </c>
      <c r="D44" s="215">
        <f>Samsung!W11</f>
        <v>0</v>
      </c>
      <c r="E44" s="215">
        <f>Comex!W11</f>
        <v>0</v>
      </c>
      <c r="F44" s="215">
        <f>Foam!W11</f>
        <v>0</v>
      </c>
      <c r="G44" s="215">
        <f>'Martin Rea'!W11</f>
        <v>0</v>
      </c>
      <c r="H44" s="215">
        <f>Euro!W11</f>
        <v>0</v>
      </c>
      <c r="I44" s="215">
        <f>Avery!W11</f>
        <v>0</v>
      </c>
      <c r="J44" s="215">
        <f>Trw!S11</f>
        <v>0</v>
      </c>
      <c r="K44" s="215">
        <f>'Valeo, + Cercano'!S11</f>
        <v>0</v>
      </c>
      <c r="L44" s="215">
        <f>Vrk!S11</f>
        <v>0</v>
      </c>
      <c r="M44" s="215">
        <f>IPC!W11</f>
        <v>0</v>
      </c>
      <c r="N44" s="215">
        <f>Narmx!W11</f>
        <v>0</v>
      </c>
      <c r="O44" s="215">
        <f>Rohm!W11</f>
        <v>0</v>
      </c>
      <c r="P44" s="215">
        <f>Bravo!W11</f>
        <v>0</v>
      </c>
      <c r="Q44" s="215">
        <f>Norgren!S11</f>
        <v>0</v>
      </c>
      <c r="R44" s="215">
        <f>Jafra!W11</f>
        <v>0</v>
      </c>
      <c r="S44" s="215">
        <f>Messier!W11</f>
        <v>0</v>
      </c>
      <c r="T44" s="215">
        <f>Elicamex!W11</f>
        <v>0</v>
      </c>
      <c r="U44" s="215">
        <f>Crown!W11</f>
        <v>0</v>
      </c>
      <c r="V44" s="215">
        <f>Securency!W11</f>
        <v>0</v>
      </c>
      <c r="W44" s="215">
        <f>Kluber!S11</f>
        <v>0</v>
      </c>
      <c r="X44" s="215">
        <f>Eaton!W11</f>
        <v>0</v>
      </c>
      <c r="Y44" s="215">
        <f>'AERnnova C.'!W11</f>
        <v>0</v>
      </c>
      <c r="Z44" s="215">
        <f>Copper!S11</f>
        <v>0</v>
      </c>
      <c r="AA44" s="215">
        <f>'AERnnova S'!S11</f>
        <v>0</v>
      </c>
      <c r="AB44" s="215">
        <f>Beach!S11</f>
        <v>0</v>
      </c>
      <c r="AC44" s="215">
        <f>'Fracsa 2'!W11</f>
        <v>0</v>
      </c>
      <c r="AD44" s="215">
        <f>'DRenc, + Lejano'!W11</f>
        <v>0</v>
      </c>
      <c r="AE44" s="215">
        <f>Metokote!W11</f>
        <v>0</v>
      </c>
      <c r="AF44" s="215">
        <f>MPI!W11</f>
        <v>0</v>
      </c>
      <c r="AG44" s="215">
        <f>'KH Mex'!W11</f>
        <v>0</v>
      </c>
      <c r="AH44" s="215">
        <f>Hitachi!W11</f>
        <v>0</v>
      </c>
      <c r="AI44" s="214"/>
      <c r="AJ44" s="214"/>
      <c r="AK44" s="214"/>
      <c r="AL44" s="59">
        <f>SUM(C44:AK44)</f>
        <v>0</v>
      </c>
    </row>
    <row r="45" spans="1:55">
      <c r="B45">
        <v>28</v>
      </c>
      <c r="C45" s="215">
        <f>'Ronal, + Consumo'!W14</f>
        <v>0</v>
      </c>
      <c r="D45" s="215">
        <f>Samsung!W14</f>
        <v>0</v>
      </c>
      <c r="E45" s="215">
        <f>Comex!W14</f>
        <v>0</v>
      </c>
      <c r="F45" s="215">
        <f>Foam!W14</f>
        <v>0</v>
      </c>
      <c r="G45" s="215">
        <f>'Martin Rea'!W14</f>
        <v>0</v>
      </c>
      <c r="H45" s="215">
        <f>Euro!W14</f>
        <v>0</v>
      </c>
      <c r="I45" s="215">
        <f>Avery!W14</f>
        <v>0</v>
      </c>
      <c r="J45" s="215">
        <f>Trw!S14</f>
        <v>0</v>
      </c>
      <c r="K45" s="215">
        <f>'Valeo, + Cercano'!S14</f>
        <v>0</v>
      </c>
      <c r="L45" s="215">
        <f>Vrk!S14</f>
        <v>0</v>
      </c>
      <c r="M45" s="215">
        <f>IPC!W14</f>
        <v>0</v>
      </c>
      <c r="N45" s="215">
        <f>Narmx!W14</f>
        <v>0</v>
      </c>
      <c r="O45" s="215">
        <f>Rohm!W14</f>
        <v>0</v>
      </c>
      <c r="P45" s="215">
        <f>Bravo!W14</f>
        <v>0</v>
      </c>
      <c r="Q45" s="215">
        <f>Norgren!S14</f>
        <v>0</v>
      </c>
      <c r="R45" s="215">
        <f>Jafra!W14</f>
        <v>0</v>
      </c>
      <c r="S45" s="215">
        <f>Messier!W14</f>
        <v>0</v>
      </c>
      <c r="T45" s="215">
        <f>Elicamex!W14</f>
        <v>0</v>
      </c>
      <c r="U45" s="215">
        <f>Crown!W14</f>
        <v>0</v>
      </c>
      <c r="V45" s="215">
        <f>Securency!W14</f>
        <v>0</v>
      </c>
      <c r="W45" s="215">
        <f>Kluber!S14</f>
        <v>0</v>
      </c>
      <c r="X45" s="215">
        <f>Eaton!W14</f>
        <v>0</v>
      </c>
      <c r="Y45" s="215">
        <f>'AERnnova C.'!W14</f>
        <v>0</v>
      </c>
      <c r="Z45" s="215">
        <f>Copper!S14</f>
        <v>0</v>
      </c>
      <c r="AA45" s="215">
        <f>'AERnnova S'!S14</f>
        <v>0</v>
      </c>
      <c r="AB45" s="215">
        <f>Beach!S14</f>
        <v>0</v>
      </c>
      <c r="AC45" s="215">
        <f>'Fracsa 2'!W14</f>
        <v>0</v>
      </c>
      <c r="AD45" s="215">
        <f>'DRenc, + Lejano'!W14</f>
        <v>0</v>
      </c>
      <c r="AE45" s="215">
        <f>Metokote!W14</f>
        <v>0</v>
      </c>
      <c r="AF45" s="215">
        <f>MPI!W14</f>
        <v>0</v>
      </c>
      <c r="AG45" s="215">
        <f>'KH Mex'!W14</f>
        <v>0</v>
      </c>
      <c r="AH45" s="215">
        <f>Hitachi!W14</f>
        <v>0</v>
      </c>
      <c r="AI45" s="214"/>
      <c r="AJ45" s="214"/>
      <c r="AK45" s="214"/>
      <c r="AL45" s="59">
        <f>SUM(C45:AK45)</f>
        <v>0</v>
      </c>
    </row>
    <row r="46" spans="1:55">
      <c r="B46">
        <v>21</v>
      </c>
      <c r="C46" s="215">
        <f>'Ronal, + Consumo'!W21</f>
        <v>0</v>
      </c>
      <c r="D46" s="215">
        <f>Samsung!W21</f>
        <v>0</v>
      </c>
      <c r="E46" s="215">
        <f>Comex!W21</f>
        <v>0</v>
      </c>
      <c r="F46" s="215">
        <f>Foam!W21</f>
        <v>0</v>
      </c>
      <c r="G46" s="215">
        <f>'Martin Rea'!W21</f>
        <v>0</v>
      </c>
      <c r="H46" s="215">
        <f>Euro!W21</f>
        <v>0</v>
      </c>
      <c r="I46" s="215">
        <f>Avery!W21</f>
        <v>0</v>
      </c>
      <c r="J46" s="215">
        <f>Trw!S21</f>
        <v>0</v>
      </c>
      <c r="K46" s="215">
        <f>'Valeo, + Cercano'!S21</f>
        <v>0</v>
      </c>
      <c r="L46" s="215">
        <f>Vrk!S21</f>
        <v>0</v>
      </c>
      <c r="M46" s="215">
        <f>IPC!W21</f>
        <v>0</v>
      </c>
      <c r="N46" s="215">
        <f>Narmx!W21</f>
        <v>0</v>
      </c>
      <c r="O46" s="215">
        <f>Rohm!W21</f>
        <v>0</v>
      </c>
      <c r="P46" s="215">
        <f>Bravo!W21</f>
        <v>0</v>
      </c>
      <c r="Q46" s="215">
        <f>Norgren!S21</f>
        <v>0</v>
      </c>
      <c r="R46" s="215">
        <f>Jafra!W21</f>
        <v>0</v>
      </c>
      <c r="S46" s="215">
        <f>Messier!W21</f>
        <v>0</v>
      </c>
      <c r="T46" s="215">
        <f>Elicamex!W21</f>
        <v>0</v>
      </c>
      <c r="U46" s="215">
        <f>Crown!W21</f>
        <v>0</v>
      </c>
      <c r="V46" s="215">
        <f>Securency!W21</f>
        <v>0</v>
      </c>
      <c r="W46" s="215">
        <f>Kluber!S21</f>
        <v>0</v>
      </c>
      <c r="X46" s="215">
        <f>Eaton!W21</f>
        <v>0</v>
      </c>
      <c r="Y46" s="215">
        <f>'AERnnova C.'!W21</f>
        <v>0</v>
      </c>
      <c r="Z46" s="215">
        <f>Copper!S21</f>
        <v>0</v>
      </c>
      <c r="AA46" s="215">
        <f>'AERnnova S'!S21</f>
        <v>0</v>
      </c>
      <c r="AB46" s="215">
        <f>Beach!S21</f>
        <v>0</v>
      </c>
      <c r="AC46" s="215">
        <f>'Fracsa 2'!W21</f>
        <v>0</v>
      </c>
      <c r="AD46" s="215">
        <f>'DRenc, + Lejano'!W21</f>
        <v>0</v>
      </c>
      <c r="AE46" s="215">
        <f>Metokote!W21</f>
        <v>0</v>
      </c>
      <c r="AF46" s="215">
        <f>MPI!W21</f>
        <v>0</v>
      </c>
      <c r="AG46" s="215">
        <f>'KH Mex'!W21</f>
        <v>0</v>
      </c>
      <c r="AH46" s="215">
        <f>Hitachi!W21</f>
        <v>0</v>
      </c>
      <c r="AI46" s="214"/>
      <c r="AJ46" s="214"/>
      <c r="AK46" s="214"/>
      <c r="AL46" s="59">
        <f>SUM(C46:AK46)</f>
        <v>0</v>
      </c>
    </row>
    <row r="47" spans="1:55">
      <c r="B47">
        <v>14</v>
      </c>
      <c r="C47" s="215">
        <f>'Ronal, + Consumo'!W28</f>
        <v>1420.3</v>
      </c>
      <c r="D47" s="215">
        <f>Samsung!W28</f>
        <v>1233.2</v>
      </c>
      <c r="E47" s="215">
        <f>Comex!W28</f>
        <v>794.4</v>
      </c>
      <c r="F47" s="215">
        <f>Foam!W28</f>
        <v>321.5</v>
      </c>
      <c r="G47" s="215">
        <f>'Martin Rea'!W28</f>
        <v>435.1</v>
      </c>
      <c r="H47" s="215">
        <f>Euro!W28</f>
        <v>300.39999999999998</v>
      </c>
      <c r="I47" s="215">
        <f>Avery!W28</f>
        <v>253.1</v>
      </c>
      <c r="J47" s="215">
        <f>Trw!S28</f>
        <v>159.63999999999999</v>
      </c>
      <c r="K47" s="215">
        <f>'Valeo, + Cercano'!S28</f>
        <v>1386.09</v>
      </c>
      <c r="L47" s="215">
        <f>Vrk!S28</f>
        <v>13572.07</v>
      </c>
      <c r="M47" s="215">
        <f>IPC!W28</f>
        <v>378.9</v>
      </c>
      <c r="N47" s="215">
        <f>Narmx!W28</f>
        <v>289.89999999999998</v>
      </c>
      <c r="O47" s="215">
        <f>Rohm!W28</f>
        <v>148.6</v>
      </c>
      <c r="P47" s="215">
        <f>Bravo!W28</f>
        <v>266.5</v>
      </c>
      <c r="Q47" s="215">
        <f>Norgren!S28</f>
        <v>88.18</v>
      </c>
      <c r="R47" s="215">
        <f>Jafra!W28</f>
        <v>146.4</v>
      </c>
      <c r="S47" s="215">
        <f>Messier!W28</f>
        <v>74.900000000000006</v>
      </c>
      <c r="T47" s="215">
        <f>Elicamex!W28</f>
        <v>90.1</v>
      </c>
      <c r="U47" s="215">
        <f>Crown!W28</f>
        <v>168.7</v>
      </c>
      <c r="V47" s="215">
        <f>Securency!W28</f>
        <v>193.9</v>
      </c>
      <c r="W47" s="215">
        <f>Kluber!S28</f>
        <v>67.489999999999995</v>
      </c>
      <c r="X47" s="215">
        <f>Eaton!W28</f>
        <v>17.399999999999999</v>
      </c>
      <c r="Y47" s="215">
        <f>'AERnnova C.'!W28</f>
        <v>48.8</v>
      </c>
      <c r="Z47" s="215">
        <f>Copper!S28</f>
        <v>15.22</v>
      </c>
      <c r="AA47" s="215">
        <f>'AERnnova S'!S28</f>
        <v>24.61</v>
      </c>
      <c r="AB47" s="215">
        <f>Beach!S28</f>
        <v>4.76</v>
      </c>
      <c r="AC47" s="215">
        <f>'Fracsa 2'!W28</f>
        <v>864.8</v>
      </c>
      <c r="AD47" s="215">
        <f>'DRenc, + Lejano'!W28</f>
        <v>98.2</v>
      </c>
      <c r="AE47" s="215">
        <f>Metokote!W28</f>
        <v>180.7</v>
      </c>
      <c r="AF47" s="215">
        <f>MPI!W28</f>
        <v>0</v>
      </c>
      <c r="AG47" s="215">
        <f>'KH Mex'!W28</f>
        <v>19.8</v>
      </c>
      <c r="AH47" s="215">
        <f>Hitachi!W28</f>
        <v>323.39999999999998</v>
      </c>
      <c r="AI47" s="214"/>
      <c r="AJ47" s="214"/>
      <c r="AK47" s="214"/>
      <c r="AL47" s="59">
        <f>SUM(C47:AK47)</f>
        <v>23387.060000000009</v>
      </c>
    </row>
    <row r="48" spans="1:55">
      <c r="B48">
        <v>7</v>
      </c>
      <c r="C48" s="215">
        <f>'Ronal, + Consumo'!W35</f>
        <v>1478.1</v>
      </c>
      <c r="D48" s="215">
        <f>Samsung!W35</f>
        <v>1215.7</v>
      </c>
      <c r="E48" s="215">
        <f>Comex!W35</f>
        <v>1309.7</v>
      </c>
      <c r="F48" s="215">
        <f>Foam!W35</f>
        <v>332.1</v>
      </c>
      <c r="G48" s="215">
        <f>'Martin Rea'!W35</f>
        <v>468.7</v>
      </c>
      <c r="H48" s="215">
        <f>Euro!W35</f>
        <v>292.10000000000002</v>
      </c>
      <c r="I48" s="215">
        <f>Avery!W35</f>
        <v>253.6</v>
      </c>
      <c r="J48" s="215">
        <f>Trw!S35</f>
        <v>155.4</v>
      </c>
      <c r="K48" s="215">
        <f>'Valeo, + Cercano'!S35</f>
        <v>1383.12</v>
      </c>
      <c r="L48" s="215">
        <f>Vrk!S35</f>
        <v>1383.12</v>
      </c>
      <c r="M48" s="215">
        <f>IPC!W35</f>
        <v>372.1</v>
      </c>
      <c r="N48" s="215">
        <f>Narmx!W35</f>
        <v>302.5</v>
      </c>
      <c r="O48" s="215">
        <f>Rohm!W35</f>
        <v>153.4</v>
      </c>
      <c r="P48" s="215">
        <f>Bravo!W35</f>
        <v>312.3</v>
      </c>
      <c r="Q48" s="215">
        <f>Norgren!S35</f>
        <v>88.86</v>
      </c>
      <c r="R48" s="215">
        <f>Jafra!W35</f>
        <v>149.30000000000001</v>
      </c>
      <c r="S48" s="215">
        <f>Messier!W35</f>
        <v>81.599999999999994</v>
      </c>
      <c r="T48" s="215">
        <f>Elicamex!W35</f>
        <v>93.4</v>
      </c>
      <c r="U48" s="215">
        <f>Crown!W35</f>
        <v>150.5</v>
      </c>
      <c r="V48" s="215">
        <f>Securency!W35</f>
        <v>309.89999999999998</v>
      </c>
      <c r="W48" s="215">
        <f>Kluber!S35</f>
        <v>67.87</v>
      </c>
      <c r="X48" s="215">
        <f>Eaton!W35</f>
        <v>17.2</v>
      </c>
      <c r="Y48" s="215">
        <f>'AERnnova C.'!W35</f>
        <v>88.5</v>
      </c>
      <c r="Z48" s="215">
        <f>Copper!S35</f>
        <v>16.25</v>
      </c>
      <c r="AA48" s="215">
        <f>'AERnnova S'!S35</f>
        <v>29</v>
      </c>
      <c r="AB48" s="215">
        <f>Beach!S35</f>
        <v>5.32</v>
      </c>
      <c r="AC48" s="221">
        <f>'Fracsa 2'!W35</f>
        <v>934.4</v>
      </c>
      <c r="AD48" s="215">
        <f>'DRenc, + Lejano'!W35</f>
        <v>178.9</v>
      </c>
      <c r="AE48" s="215">
        <f>Metokote!W35</f>
        <v>181.3</v>
      </c>
      <c r="AF48" s="215">
        <f>MPI!W35</f>
        <v>0</v>
      </c>
      <c r="AG48" s="215">
        <f>'KH Mex'!W35</f>
        <v>19.7</v>
      </c>
      <c r="AH48" s="215">
        <f>Hitachi!W35</f>
        <v>335.9</v>
      </c>
      <c r="AI48" s="214"/>
      <c r="AJ48" s="214"/>
      <c r="AK48" s="214"/>
      <c r="AL48" s="59">
        <f>SUM(C48:AK48)</f>
        <v>12159.839999999998</v>
      </c>
    </row>
  </sheetData>
  <mergeCells count="5">
    <mergeCell ref="AM7:AM8"/>
    <mergeCell ref="A7:AK7"/>
    <mergeCell ref="C2:J4"/>
    <mergeCell ref="AA2:AJ4"/>
    <mergeCell ref="O2:V4"/>
  </mergeCells>
  <phoneticPr fontId="2" type="noConversion"/>
  <printOptions horizontalCentered="1" verticalCentered="1"/>
  <pageMargins left="0.19685039370078741" right="0.19685039370078741" top="0.39370078740157483" bottom="0.39370078740157483" header="0" footer="0"/>
  <pageSetup paperSize="122" scale="58" orientation="landscape" r:id="rId1"/>
  <headerFooter alignWithMargins="0"/>
  <colBreaks count="2" manualBreakCount="2">
    <brk id="12" max="49" man="1"/>
    <brk id="24" max="49" man="1"/>
  </colBreaks>
  <ignoredErrors>
    <ignoredError sqref="AC42 AF4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F55"/>
  <sheetViews>
    <sheetView view="pageBreakPreview" zoomScale="80" workbookViewId="0">
      <selection activeCell="N17" sqref="N17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2.140625" bestFit="1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227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 t="s">
        <v>254</v>
      </c>
      <c r="B2" s="193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7107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07" t="s">
        <v>105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228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-11010486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133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329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330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331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5" t="s">
        <v>32</v>
      </c>
      <c r="E10" s="102" t="s">
        <v>32</v>
      </c>
      <c r="F10" s="102" t="s">
        <v>23</v>
      </c>
      <c r="G10" s="102" t="s">
        <v>32</v>
      </c>
      <c r="H10" s="174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190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T11" s="164">
        <v>31</v>
      </c>
      <c r="U11" s="111">
        <f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>D12-D13</f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>D13-D14</f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ref="U14:U41" si="0">D14-D15</f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435.1</v>
      </c>
      <c r="X28" s="109"/>
      <c r="Y28" s="117">
        <f>AVERAGE(U28:U34)</f>
        <v>-1579507.7142857143</v>
      </c>
      <c r="Z28" s="109"/>
      <c r="AA28" s="117">
        <f>SUM(U28:U34)</f>
        <v>-11056554</v>
      </c>
      <c r="AB28" s="109"/>
      <c r="AC28" s="117">
        <f>AVERAGE(H28:H34)</f>
        <v>87.388000000000005</v>
      </c>
      <c r="AD28" s="109"/>
      <c r="AE28" s="117">
        <f>MAX(I28:I34)</f>
        <v>23.9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-11069825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B33" t="s">
        <v>360</v>
      </c>
      <c r="C33" t="s">
        <v>140</v>
      </c>
      <c r="D33">
        <v>11069825</v>
      </c>
      <c r="E33">
        <v>1556102</v>
      </c>
      <c r="F33">
        <v>6.5261399999999998</v>
      </c>
      <c r="G33">
        <v>0</v>
      </c>
      <c r="H33">
        <v>85.215000000000003</v>
      </c>
      <c r="I33">
        <v>23.9</v>
      </c>
      <c r="J33">
        <v>283.89999999999998</v>
      </c>
      <c r="K33">
        <v>435.1</v>
      </c>
      <c r="L33">
        <v>1.01</v>
      </c>
      <c r="M33">
        <v>80.277000000000001</v>
      </c>
      <c r="N33">
        <v>90.353999999999999</v>
      </c>
      <c r="O33">
        <v>81.049000000000007</v>
      </c>
      <c r="P33">
        <v>21.3</v>
      </c>
      <c r="Q33">
        <v>27.2</v>
      </c>
      <c r="R33">
        <v>23.3</v>
      </c>
      <c r="S33">
        <v>5.0999999999999996</v>
      </c>
      <c r="T33" s="101">
        <v>9</v>
      </c>
      <c r="U33" s="111">
        <f t="shared" si="0"/>
        <v>6766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11063059</v>
      </c>
      <c r="E34">
        <v>1555106</v>
      </c>
      <c r="F34">
        <v>6.7890730000000001</v>
      </c>
      <c r="G34">
        <v>0</v>
      </c>
      <c r="H34">
        <v>89.561000000000007</v>
      </c>
      <c r="I34">
        <v>23.7</v>
      </c>
      <c r="J34">
        <v>272.39999999999998</v>
      </c>
      <c r="K34">
        <v>375.8</v>
      </c>
      <c r="L34">
        <v>1.0104</v>
      </c>
      <c r="M34">
        <v>82.677999999999997</v>
      </c>
      <c r="N34">
        <v>93.632999999999996</v>
      </c>
      <c r="O34">
        <v>84.863</v>
      </c>
      <c r="P34">
        <v>21.7</v>
      </c>
      <c r="Q34">
        <v>26.7</v>
      </c>
      <c r="R34">
        <v>23.6</v>
      </c>
      <c r="S34">
        <v>5.0999999999999996</v>
      </c>
      <c r="T34" s="101">
        <v>8</v>
      </c>
      <c r="U34" s="111">
        <f t="shared" si="0"/>
        <v>6505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11056554</v>
      </c>
      <c r="E35">
        <v>1554190</v>
      </c>
      <c r="F35">
        <v>7.2650309999999996</v>
      </c>
      <c r="G35">
        <v>0</v>
      </c>
      <c r="H35">
        <v>89.561000000000007</v>
      </c>
      <c r="I35">
        <v>23</v>
      </c>
      <c r="J35">
        <v>238.7</v>
      </c>
      <c r="K35">
        <v>340.6</v>
      </c>
      <c r="L35">
        <v>1.0114000000000001</v>
      </c>
      <c r="M35">
        <v>85.774000000000001</v>
      </c>
      <c r="N35">
        <v>94.659000000000006</v>
      </c>
      <c r="O35">
        <v>91.283000000000001</v>
      </c>
      <c r="P35">
        <v>20.399999999999999</v>
      </c>
      <c r="Q35">
        <v>26</v>
      </c>
      <c r="R35">
        <v>22.9</v>
      </c>
      <c r="S35">
        <v>5.0999999999999996</v>
      </c>
      <c r="T35" s="164">
        <v>7</v>
      </c>
      <c r="U35" s="111">
        <f t="shared" si="0"/>
        <v>5695</v>
      </c>
      <c r="V35" s="163">
        <v>8</v>
      </c>
      <c r="W35" s="117">
        <f>MAX(K35:K41)</f>
        <v>468.7</v>
      </c>
      <c r="X35" s="109"/>
      <c r="Y35" s="117">
        <f>AVERAGE(U35:U41)</f>
        <v>6581.1428571428569</v>
      </c>
      <c r="Z35" s="109"/>
      <c r="AA35" s="117">
        <f>SUM(U35:U41)</f>
        <v>46068</v>
      </c>
      <c r="AB35" s="109"/>
      <c r="AC35" s="117">
        <f>AVERAGE(H35:H41)</f>
        <v>86.768142857142848</v>
      </c>
      <c r="AD35" s="109"/>
      <c r="AE35" s="117">
        <f>MAX(I35:I41)</f>
        <v>23.7</v>
      </c>
      <c r="AF35" s="109"/>
    </row>
    <row r="36" spans="1:32">
      <c r="A36" s="101">
        <v>7</v>
      </c>
      <c r="B36" t="s">
        <v>363</v>
      </c>
      <c r="C36" t="s">
        <v>140</v>
      </c>
      <c r="D36">
        <v>11050859</v>
      </c>
      <c r="E36">
        <v>1553388</v>
      </c>
      <c r="F36">
        <v>7.1676979999999997</v>
      </c>
      <c r="G36">
        <v>0</v>
      </c>
      <c r="H36">
        <v>86.045000000000002</v>
      </c>
      <c r="I36">
        <v>23.1</v>
      </c>
      <c r="J36">
        <v>282.60000000000002</v>
      </c>
      <c r="K36">
        <v>401.9</v>
      </c>
      <c r="L36">
        <v>1.0112000000000001</v>
      </c>
      <c r="M36">
        <v>81.822999999999993</v>
      </c>
      <c r="N36">
        <v>91.153999999999996</v>
      </c>
      <c r="O36">
        <v>89.95</v>
      </c>
      <c r="P36">
        <v>21.7</v>
      </c>
      <c r="Q36">
        <v>26.5</v>
      </c>
      <c r="R36">
        <v>23</v>
      </c>
      <c r="S36">
        <v>5.0999999999999996</v>
      </c>
      <c r="T36" s="101">
        <v>6</v>
      </c>
      <c r="U36" s="111">
        <f t="shared" si="0"/>
        <v>6748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11044111</v>
      </c>
      <c r="E37">
        <v>1552406</v>
      </c>
      <c r="F37">
        <v>6.7134619999999998</v>
      </c>
      <c r="G37">
        <v>0</v>
      </c>
      <c r="H37">
        <v>85.206999999999994</v>
      </c>
      <c r="I37">
        <v>23.3</v>
      </c>
      <c r="J37">
        <v>281.5</v>
      </c>
      <c r="K37">
        <v>405</v>
      </c>
      <c r="L37">
        <v>1.0104</v>
      </c>
      <c r="M37">
        <v>80.759</v>
      </c>
      <c r="N37">
        <v>91.335999999999999</v>
      </c>
      <c r="O37">
        <v>83.596999999999994</v>
      </c>
      <c r="P37">
        <v>21.5</v>
      </c>
      <c r="Q37">
        <v>26.2</v>
      </c>
      <c r="R37">
        <v>23</v>
      </c>
      <c r="S37">
        <v>5.0999999999999996</v>
      </c>
      <c r="T37" s="101">
        <v>5</v>
      </c>
      <c r="U37" s="111">
        <f t="shared" si="0"/>
        <v>6729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11037382</v>
      </c>
      <c r="E38">
        <v>1551417</v>
      </c>
      <c r="F38">
        <v>6.6217410000000001</v>
      </c>
      <c r="G38">
        <v>0</v>
      </c>
      <c r="H38">
        <v>85.712000000000003</v>
      </c>
      <c r="I38">
        <v>23.4</v>
      </c>
      <c r="J38">
        <v>263.39999999999998</v>
      </c>
      <c r="K38">
        <v>390.4</v>
      </c>
      <c r="L38">
        <v>1.0102</v>
      </c>
      <c r="M38">
        <v>80.546999999999997</v>
      </c>
      <c r="N38">
        <v>91.102000000000004</v>
      </c>
      <c r="O38">
        <v>82.200999999999993</v>
      </c>
      <c r="P38">
        <v>20.8</v>
      </c>
      <c r="Q38">
        <v>26.2</v>
      </c>
      <c r="R38">
        <v>22.7</v>
      </c>
      <c r="S38">
        <v>5.0999999999999996</v>
      </c>
      <c r="T38" s="101">
        <v>4</v>
      </c>
      <c r="U38" s="111">
        <f t="shared" si="0"/>
        <v>6279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11031103</v>
      </c>
      <c r="E39">
        <v>1550498</v>
      </c>
      <c r="F39">
        <v>6.8937030000000004</v>
      </c>
      <c r="G39">
        <v>0</v>
      </c>
      <c r="H39">
        <v>86.174999999999997</v>
      </c>
      <c r="I39">
        <v>23.3</v>
      </c>
      <c r="J39">
        <v>269.8</v>
      </c>
      <c r="K39">
        <v>406.5</v>
      </c>
      <c r="L39">
        <v>1.0105999999999999</v>
      </c>
      <c r="M39">
        <v>82.075999999999993</v>
      </c>
      <c r="N39">
        <v>90.475999999999999</v>
      </c>
      <c r="O39">
        <v>86.269000000000005</v>
      </c>
      <c r="P39">
        <v>21</v>
      </c>
      <c r="Q39">
        <v>26.1</v>
      </c>
      <c r="R39">
        <v>23.5</v>
      </c>
      <c r="S39">
        <v>5.0999999999999996</v>
      </c>
      <c r="T39" s="101">
        <v>3</v>
      </c>
      <c r="U39" s="111">
        <f t="shared" si="0"/>
        <v>6435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11024668</v>
      </c>
      <c r="E40">
        <v>1549562</v>
      </c>
      <c r="F40">
        <v>6.6681119999999998</v>
      </c>
      <c r="G40">
        <v>0</v>
      </c>
      <c r="H40">
        <v>85.641000000000005</v>
      </c>
      <c r="I40">
        <v>23.2</v>
      </c>
      <c r="J40">
        <v>298.60000000000002</v>
      </c>
      <c r="K40">
        <v>468.7</v>
      </c>
      <c r="L40">
        <v>1.0102</v>
      </c>
      <c r="M40">
        <v>79.445999999999998</v>
      </c>
      <c r="N40">
        <v>91.936999999999998</v>
      </c>
      <c r="O40">
        <v>83.066999999999993</v>
      </c>
      <c r="P40">
        <v>20.7</v>
      </c>
      <c r="Q40">
        <v>26.9</v>
      </c>
      <c r="R40">
        <v>23.4</v>
      </c>
      <c r="S40">
        <v>5.0999999999999996</v>
      </c>
      <c r="T40" s="101">
        <v>2</v>
      </c>
      <c r="U40" s="111">
        <f t="shared" si="0"/>
        <v>7107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11017561</v>
      </c>
      <c r="E41">
        <v>1548519</v>
      </c>
      <c r="F41">
        <v>6.7972929999999998</v>
      </c>
      <c r="G41">
        <v>0</v>
      </c>
      <c r="H41">
        <v>89.036000000000001</v>
      </c>
      <c r="I41">
        <v>23.7</v>
      </c>
      <c r="J41">
        <v>296</v>
      </c>
      <c r="K41">
        <v>467.2</v>
      </c>
      <c r="L41">
        <v>1.0104</v>
      </c>
      <c r="M41">
        <v>79.486999999999995</v>
      </c>
      <c r="N41">
        <v>93.992000000000004</v>
      </c>
      <c r="O41">
        <v>85.111000000000004</v>
      </c>
      <c r="P41">
        <v>21.3</v>
      </c>
      <c r="Q41">
        <v>27.2</v>
      </c>
      <c r="R41">
        <v>24</v>
      </c>
      <c r="S41">
        <v>5.0999999999999996</v>
      </c>
      <c r="T41" s="101">
        <v>1</v>
      </c>
      <c r="U41" s="111">
        <f t="shared" si="0"/>
        <v>7075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11010486</v>
      </c>
      <c r="E42">
        <v>1547517</v>
      </c>
      <c r="F42">
        <v>7.2050960000000002</v>
      </c>
      <c r="G42">
        <v>0</v>
      </c>
      <c r="H42">
        <v>88.465000000000003</v>
      </c>
      <c r="I42">
        <v>23.2</v>
      </c>
      <c r="J42">
        <v>282.60000000000002</v>
      </c>
      <c r="K42">
        <v>454.3</v>
      </c>
      <c r="L42">
        <v>1.0112000000000001</v>
      </c>
      <c r="M42">
        <v>83.867000000000004</v>
      </c>
      <c r="N42">
        <v>94.83</v>
      </c>
      <c r="O42">
        <v>90.73</v>
      </c>
      <c r="P42">
        <v>20.3</v>
      </c>
      <c r="Q42">
        <v>26.4</v>
      </c>
      <c r="R42">
        <v>23.7</v>
      </c>
      <c r="S42">
        <v>5.0999999999999996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  <row r="51" spans="6:11">
      <c r="F51" s="225"/>
      <c r="G51" s="225"/>
      <c r="H51" s="225"/>
      <c r="I51" s="225"/>
      <c r="J51" s="225"/>
      <c r="K51" s="225"/>
    </row>
    <row r="52" spans="6:11">
      <c r="F52" s="225"/>
      <c r="G52" s="225"/>
      <c r="H52" s="225"/>
      <c r="I52" s="225"/>
      <c r="J52" s="225"/>
      <c r="K52" s="225"/>
    </row>
    <row r="53" spans="6:11">
      <c r="F53" s="225"/>
      <c r="G53" s="225"/>
      <c r="H53" s="232"/>
      <c r="I53" s="225"/>
      <c r="J53" s="225"/>
      <c r="K53" s="225"/>
    </row>
    <row r="54" spans="6:11">
      <c r="F54" s="225"/>
      <c r="G54" s="225"/>
      <c r="H54" s="232"/>
      <c r="I54" s="232"/>
      <c r="J54" s="225"/>
      <c r="K54" s="225"/>
    </row>
    <row r="55" spans="6:11">
      <c r="F55" s="225"/>
      <c r="G55" s="225"/>
      <c r="H55" s="225"/>
      <c r="I55" s="225"/>
      <c r="J55" s="225"/>
      <c r="K55" s="225"/>
    </row>
  </sheetData>
  <phoneticPr fontId="2" type="noConversion"/>
  <printOptions horizontalCentered="1" verticalCentered="1"/>
  <pageMargins left="0" right="0" top="0.98425196850393704" bottom="0.98425196850393704" header="0" footer="0"/>
  <pageSetup paperSize="9" scale="5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F55"/>
  <sheetViews>
    <sheetView view="pageBreakPreview" zoomScale="80" workbookViewId="0">
      <selection activeCell="K26" sqref="K26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  <col min="33" max="33" width="3.7109375" customWidth="1"/>
  </cols>
  <sheetData>
    <row r="1" spans="1:32" ht="18.75">
      <c r="A1" s="190" t="s">
        <v>235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 t="s">
        <v>256</v>
      </c>
      <c r="B2" s="189" t="s">
        <v>256</v>
      </c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8763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16" t="s">
        <v>114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236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-971064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133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174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>D27-D28</f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864.8</v>
      </c>
      <c r="X28" s="109"/>
      <c r="Y28" s="117">
        <f>AVERAGE(U28:U34)</f>
        <v>-3493.5714285714284</v>
      </c>
      <c r="Z28" s="109"/>
      <c r="AA28" s="117">
        <f>SUM(U28:U34)</f>
        <v>-24455</v>
      </c>
      <c r="AB28" s="109"/>
      <c r="AC28" s="117">
        <f>AVERAGE(H28:H34)</f>
        <v>91.003</v>
      </c>
      <c r="AD28" s="109"/>
      <c r="AE28" s="117">
        <f>MAX(I28:I34)</f>
        <v>23.8</v>
      </c>
      <c r="AF28" s="109"/>
    </row>
    <row r="29" spans="1:32">
      <c r="A29" s="101">
        <v>14</v>
      </c>
      <c r="T29" s="101">
        <v>13</v>
      </c>
      <c r="U29" s="111">
        <f>D29-D30</f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-40675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B33" t="s">
        <v>360</v>
      </c>
      <c r="C33" t="s">
        <v>140</v>
      </c>
      <c r="D33">
        <v>40675</v>
      </c>
      <c r="E33">
        <v>566673</v>
      </c>
      <c r="F33">
        <v>6.8326039999999999</v>
      </c>
      <c r="G33">
        <v>0</v>
      </c>
      <c r="H33">
        <v>89.019000000000005</v>
      </c>
      <c r="I33">
        <v>23.8</v>
      </c>
      <c r="J33">
        <v>316.89999999999998</v>
      </c>
      <c r="K33">
        <v>783.7</v>
      </c>
      <c r="L33">
        <v>1.012</v>
      </c>
      <c r="M33">
        <v>85.003</v>
      </c>
      <c r="N33">
        <v>91.463999999999999</v>
      </c>
      <c r="O33">
        <v>85.296999999999997</v>
      </c>
      <c r="P33">
        <v>21.4</v>
      </c>
      <c r="Q33">
        <v>26.8</v>
      </c>
      <c r="R33">
        <v>23.5</v>
      </c>
      <c r="S33">
        <v>5.99</v>
      </c>
      <c r="T33" s="101">
        <v>9</v>
      </c>
      <c r="U33" s="111">
        <f t="shared" si="0"/>
        <v>7577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33098</v>
      </c>
      <c r="E34">
        <v>565603</v>
      </c>
      <c r="F34">
        <v>7.1267389999999997</v>
      </c>
      <c r="G34">
        <v>0</v>
      </c>
      <c r="H34">
        <v>92.986999999999995</v>
      </c>
      <c r="I34">
        <v>23.4</v>
      </c>
      <c r="J34">
        <v>361.9</v>
      </c>
      <c r="K34">
        <v>864.8</v>
      </c>
      <c r="L34">
        <v>1.0125999999999999</v>
      </c>
      <c r="M34">
        <v>87.570999999999998</v>
      </c>
      <c r="N34">
        <v>94.566000000000003</v>
      </c>
      <c r="O34">
        <v>89.265000000000001</v>
      </c>
      <c r="P34">
        <v>21.4</v>
      </c>
      <c r="Q34">
        <v>26.7</v>
      </c>
      <c r="R34">
        <v>23</v>
      </c>
      <c r="S34">
        <v>5.99</v>
      </c>
      <c r="T34" s="101">
        <v>8</v>
      </c>
      <c r="U34" s="111">
        <f t="shared" si="0"/>
        <v>8643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24455</v>
      </c>
      <c r="E35">
        <v>564430</v>
      </c>
      <c r="F35">
        <v>7.4485340000000004</v>
      </c>
      <c r="G35">
        <v>0</v>
      </c>
      <c r="H35">
        <v>92.436999999999998</v>
      </c>
      <c r="I35">
        <v>23.2</v>
      </c>
      <c r="J35">
        <v>321.39999999999998</v>
      </c>
      <c r="K35">
        <v>760.9</v>
      </c>
      <c r="L35">
        <v>1.0134000000000001</v>
      </c>
      <c r="M35">
        <v>90.456000000000003</v>
      </c>
      <c r="N35">
        <v>94.92</v>
      </c>
      <c r="O35">
        <v>93.409000000000006</v>
      </c>
      <c r="P35">
        <v>21.1</v>
      </c>
      <c r="Q35">
        <v>25.9</v>
      </c>
      <c r="R35">
        <v>22.1</v>
      </c>
      <c r="S35">
        <v>5.99</v>
      </c>
      <c r="T35" s="164">
        <v>7</v>
      </c>
      <c r="U35" s="111">
        <f t="shared" si="0"/>
        <v>7672</v>
      </c>
      <c r="V35" s="163">
        <v>8</v>
      </c>
      <c r="W35" s="117">
        <f>MAX(K35:K41)</f>
        <v>934.4</v>
      </c>
      <c r="X35" s="109"/>
      <c r="Y35" s="117">
        <f>AVERAGE(U35:U41)</f>
        <v>-135229.85714285713</v>
      </c>
      <c r="Z35" s="109"/>
      <c r="AA35" s="117">
        <f>SUM(U35:U41)</f>
        <v>-946609</v>
      </c>
      <c r="AB35" s="109"/>
      <c r="AC35" s="117">
        <f>AVERAGE(H35:H41)</f>
        <v>90.384428571428572</v>
      </c>
      <c r="AD35" s="109"/>
      <c r="AE35" s="117">
        <f>MAX(I35:I41)</f>
        <v>23.5</v>
      </c>
      <c r="AF35" s="109"/>
    </row>
    <row r="36" spans="1:32">
      <c r="A36" s="101">
        <v>7</v>
      </c>
      <c r="B36" t="s">
        <v>363</v>
      </c>
      <c r="C36" t="s">
        <v>140</v>
      </c>
      <c r="D36">
        <v>16783</v>
      </c>
      <c r="E36">
        <v>563385</v>
      </c>
      <c r="F36">
        <v>7.3079510000000001</v>
      </c>
      <c r="G36">
        <v>0</v>
      </c>
      <c r="H36">
        <v>89.796999999999997</v>
      </c>
      <c r="I36">
        <v>23</v>
      </c>
      <c r="J36">
        <v>367</v>
      </c>
      <c r="K36">
        <v>858.1</v>
      </c>
      <c r="L36">
        <v>1.0129999999999999</v>
      </c>
      <c r="M36">
        <v>86.275000000000006</v>
      </c>
      <c r="N36">
        <v>92.74</v>
      </c>
      <c r="O36">
        <v>91.799000000000007</v>
      </c>
      <c r="P36">
        <v>21.4</v>
      </c>
      <c r="Q36">
        <v>26</v>
      </c>
      <c r="R36">
        <v>23</v>
      </c>
      <c r="S36">
        <v>5.99</v>
      </c>
      <c r="T36" s="101">
        <v>6</v>
      </c>
      <c r="U36" s="111">
        <f t="shared" si="0"/>
        <v>8763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8020</v>
      </c>
      <c r="E37">
        <v>562159</v>
      </c>
      <c r="F37">
        <v>7.0160159999999996</v>
      </c>
      <c r="G37">
        <v>0</v>
      </c>
      <c r="H37">
        <v>89.02</v>
      </c>
      <c r="I37">
        <v>23.4</v>
      </c>
      <c r="J37">
        <v>384.4</v>
      </c>
      <c r="K37">
        <v>934.4</v>
      </c>
      <c r="L37">
        <v>1.0124</v>
      </c>
      <c r="M37">
        <v>85.674000000000007</v>
      </c>
      <c r="N37">
        <v>92.137</v>
      </c>
      <c r="O37">
        <v>87.671000000000006</v>
      </c>
      <c r="P37">
        <v>21.8</v>
      </c>
      <c r="Q37">
        <v>25.6</v>
      </c>
      <c r="R37">
        <v>22.9</v>
      </c>
      <c r="S37">
        <v>5.99</v>
      </c>
      <c r="T37" s="101">
        <v>5</v>
      </c>
      <c r="U37" s="111">
        <f t="shared" si="0"/>
        <v>-990824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998844</v>
      </c>
      <c r="E38">
        <v>560866</v>
      </c>
      <c r="F38">
        <v>6.9096880000000001</v>
      </c>
      <c r="G38">
        <v>0</v>
      </c>
      <c r="H38">
        <v>89.171000000000006</v>
      </c>
      <c r="I38">
        <v>23.2</v>
      </c>
      <c r="J38">
        <v>349.9</v>
      </c>
      <c r="K38">
        <v>787.2</v>
      </c>
      <c r="L38">
        <v>1.0122</v>
      </c>
      <c r="M38">
        <v>85.369</v>
      </c>
      <c r="N38">
        <v>91.837999999999994</v>
      </c>
      <c r="O38">
        <v>86.257999999999996</v>
      </c>
      <c r="P38">
        <v>20.9</v>
      </c>
      <c r="Q38">
        <v>25.7</v>
      </c>
      <c r="R38">
        <v>23.1</v>
      </c>
      <c r="S38">
        <v>5.99</v>
      </c>
      <c r="T38" s="101">
        <v>4</v>
      </c>
      <c r="U38" s="111">
        <f t="shared" si="0"/>
        <v>8338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990506</v>
      </c>
      <c r="E39">
        <v>559691</v>
      </c>
      <c r="F39">
        <v>7.1720189999999997</v>
      </c>
      <c r="G39">
        <v>0</v>
      </c>
      <c r="H39">
        <v>89.79</v>
      </c>
      <c r="I39">
        <v>23.3</v>
      </c>
      <c r="J39">
        <v>228.6</v>
      </c>
      <c r="K39">
        <v>716.2</v>
      </c>
      <c r="L39">
        <v>1.0126999999999999</v>
      </c>
      <c r="M39">
        <v>86.706999999999994</v>
      </c>
      <c r="N39">
        <v>92.701999999999998</v>
      </c>
      <c r="O39">
        <v>90.015000000000001</v>
      </c>
      <c r="P39">
        <v>20.399999999999999</v>
      </c>
      <c r="Q39">
        <v>27.3</v>
      </c>
      <c r="R39">
        <v>23.4</v>
      </c>
      <c r="S39">
        <v>5.99</v>
      </c>
      <c r="T39" s="101">
        <v>3</v>
      </c>
      <c r="U39" s="111">
        <f t="shared" si="0"/>
        <v>5476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985030</v>
      </c>
      <c r="E40">
        <v>558927</v>
      </c>
      <c r="F40">
        <v>7.0356670000000001</v>
      </c>
      <c r="G40">
        <v>0</v>
      </c>
      <c r="H40">
        <v>89.597999999999999</v>
      </c>
      <c r="I40">
        <v>22.8</v>
      </c>
      <c r="J40">
        <v>291.3</v>
      </c>
      <c r="K40">
        <v>744.4</v>
      </c>
      <c r="L40">
        <v>1.0125999999999999</v>
      </c>
      <c r="M40">
        <v>85.167000000000002</v>
      </c>
      <c r="N40">
        <v>92.784000000000006</v>
      </c>
      <c r="O40">
        <v>87.415000000000006</v>
      </c>
      <c r="P40">
        <v>18.399999999999999</v>
      </c>
      <c r="Q40">
        <v>25.8</v>
      </c>
      <c r="R40">
        <v>21.4</v>
      </c>
      <c r="S40">
        <v>5.99</v>
      </c>
      <c r="T40" s="101">
        <v>2</v>
      </c>
      <c r="U40" s="111">
        <f t="shared" si="0"/>
        <v>6923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978107</v>
      </c>
      <c r="E41">
        <v>557956</v>
      </c>
      <c r="F41">
        <v>7.0046109999999997</v>
      </c>
      <c r="G41">
        <v>0</v>
      </c>
      <c r="H41">
        <v>92.878</v>
      </c>
      <c r="I41">
        <v>23.5</v>
      </c>
      <c r="J41">
        <v>296</v>
      </c>
      <c r="K41">
        <v>803.8</v>
      </c>
      <c r="L41">
        <v>1.0124</v>
      </c>
      <c r="M41">
        <v>85.183000000000007</v>
      </c>
      <c r="N41">
        <v>94.548000000000002</v>
      </c>
      <c r="O41">
        <v>87.542000000000002</v>
      </c>
      <c r="P41">
        <v>20.399999999999999</v>
      </c>
      <c r="Q41">
        <v>27.7</v>
      </c>
      <c r="R41">
        <v>23</v>
      </c>
      <c r="S41">
        <v>5.99</v>
      </c>
      <c r="T41" s="101">
        <v>1</v>
      </c>
      <c r="U41" s="111">
        <f t="shared" si="0"/>
        <v>7043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971064</v>
      </c>
      <c r="E42">
        <v>557000</v>
      </c>
      <c r="F42">
        <v>7.4345280000000002</v>
      </c>
      <c r="G42">
        <v>0</v>
      </c>
      <c r="H42">
        <v>92.135999999999996</v>
      </c>
      <c r="I42">
        <v>23.2</v>
      </c>
      <c r="J42">
        <v>292.60000000000002</v>
      </c>
      <c r="K42">
        <v>871.2</v>
      </c>
      <c r="L42">
        <v>1.0133000000000001</v>
      </c>
      <c r="M42">
        <v>89.177999999999997</v>
      </c>
      <c r="N42">
        <v>95.01</v>
      </c>
      <c r="O42">
        <v>93.366</v>
      </c>
      <c r="P42">
        <v>19.399999999999999</v>
      </c>
      <c r="Q42">
        <v>26</v>
      </c>
      <c r="R42">
        <v>22.5</v>
      </c>
      <c r="S42">
        <v>5.99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  <row r="50" spans="7:10">
      <c r="G50" s="225"/>
      <c r="H50" s="225"/>
      <c r="I50" s="225"/>
      <c r="J50" s="225"/>
    </row>
    <row r="51" spans="7:10">
      <c r="G51" s="225"/>
      <c r="H51" s="225"/>
      <c r="I51" s="225"/>
      <c r="J51" s="225"/>
    </row>
    <row r="52" spans="7:10">
      <c r="G52" s="225"/>
      <c r="H52" s="232"/>
      <c r="I52" s="225"/>
      <c r="J52" s="225"/>
    </row>
    <row r="53" spans="7:10">
      <c r="G53" s="225"/>
      <c r="H53" s="232"/>
      <c r="I53" s="232"/>
      <c r="J53" s="225"/>
    </row>
    <row r="54" spans="7:10">
      <c r="G54" s="225"/>
      <c r="H54" s="225"/>
      <c r="I54" s="225"/>
      <c r="J54" s="225"/>
    </row>
    <row r="55" spans="7:10">
      <c r="G55" s="225"/>
      <c r="H55" s="225"/>
      <c r="I55" s="225"/>
      <c r="J55" s="225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F47"/>
  <sheetViews>
    <sheetView view="pageBreakPreview" zoomScale="80" workbookViewId="0">
      <selection activeCell="G38" sqref="G38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241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92" t="s">
        <v>258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6045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16" t="s">
        <v>103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242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-129032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174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>D21-D22</f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321.5</v>
      </c>
      <c r="X28" s="109"/>
      <c r="Y28" s="117">
        <f>AVERAGE(U28:U34)</f>
        <v>-21645.285714285714</v>
      </c>
      <c r="Z28" s="109"/>
      <c r="AA28" s="117">
        <f>SUM(U28:U34)</f>
        <v>-151517</v>
      </c>
      <c r="AB28" s="109"/>
      <c r="AC28" s="117">
        <f>AVERAGE(H28:H34)</f>
        <v>91.14</v>
      </c>
      <c r="AD28" s="109"/>
      <c r="AE28" s="117">
        <f>MAX(I28:I34)</f>
        <v>26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-157788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B33" t="s">
        <v>360</v>
      </c>
      <c r="C33" t="s">
        <v>140</v>
      </c>
      <c r="D33">
        <v>157788</v>
      </c>
      <c r="E33">
        <v>640667</v>
      </c>
      <c r="F33">
        <v>6.8658799999999998</v>
      </c>
      <c r="G33">
        <v>0</v>
      </c>
      <c r="H33">
        <v>88.954999999999998</v>
      </c>
      <c r="I33">
        <v>23.3</v>
      </c>
      <c r="J33">
        <v>234.8</v>
      </c>
      <c r="K33">
        <v>298.7</v>
      </c>
      <c r="L33">
        <v>1.0122</v>
      </c>
      <c r="M33">
        <v>85.363</v>
      </c>
      <c r="N33">
        <v>91.320999999999998</v>
      </c>
      <c r="O33">
        <v>85.400999999999996</v>
      </c>
      <c r="P33">
        <v>21.3</v>
      </c>
      <c r="Q33">
        <v>25.8</v>
      </c>
      <c r="R33">
        <v>22.4</v>
      </c>
      <c r="S33">
        <v>4.95</v>
      </c>
      <c r="T33" s="101">
        <v>9</v>
      </c>
      <c r="U33" s="111">
        <f t="shared" si="0"/>
        <v>5635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152153</v>
      </c>
      <c r="E34">
        <v>639873</v>
      </c>
      <c r="F34">
        <v>7.1083069999999999</v>
      </c>
      <c r="G34">
        <v>0</v>
      </c>
      <c r="H34">
        <v>93.325000000000003</v>
      </c>
      <c r="I34">
        <v>26</v>
      </c>
      <c r="J34">
        <v>26.5</v>
      </c>
      <c r="K34">
        <v>321.5</v>
      </c>
      <c r="L34">
        <v>1.0125</v>
      </c>
      <c r="M34">
        <v>87.8</v>
      </c>
      <c r="N34">
        <v>94.837000000000003</v>
      </c>
      <c r="O34">
        <v>89.195999999999998</v>
      </c>
      <c r="P34">
        <v>16.100000000000001</v>
      </c>
      <c r="Q34">
        <v>38.700000000000003</v>
      </c>
      <c r="R34">
        <v>23.6</v>
      </c>
      <c r="S34">
        <v>4.95</v>
      </c>
      <c r="T34" s="101">
        <v>8</v>
      </c>
      <c r="U34" s="111">
        <f t="shared" si="0"/>
        <v>636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151517</v>
      </c>
      <c r="E35">
        <v>639785</v>
      </c>
      <c r="F35">
        <v>7.6306050000000001</v>
      </c>
      <c r="G35">
        <v>0</v>
      </c>
      <c r="H35">
        <v>92.744</v>
      </c>
      <c r="I35">
        <v>23.2</v>
      </c>
      <c r="J35">
        <v>0</v>
      </c>
      <c r="K35">
        <v>0</v>
      </c>
      <c r="L35">
        <v>1.0145999999999999</v>
      </c>
      <c r="M35">
        <v>90.825999999999993</v>
      </c>
      <c r="N35">
        <v>95.251999999999995</v>
      </c>
      <c r="O35">
        <v>93.798000000000002</v>
      </c>
      <c r="P35">
        <v>14.1</v>
      </c>
      <c r="Q35">
        <v>34.5</v>
      </c>
      <c r="R35">
        <v>16.399999999999999</v>
      </c>
      <c r="S35">
        <v>4.95</v>
      </c>
      <c r="T35" s="164">
        <v>7</v>
      </c>
      <c r="U35" s="111">
        <f t="shared" si="0"/>
        <v>0</v>
      </c>
      <c r="V35" s="163">
        <v>8</v>
      </c>
      <c r="W35" s="117">
        <f>MAX(K35:K41)</f>
        <v>332.1</v>
      </c>
      <c r="X35" s="109"/>
      <c r="Y35" s="117">
        <f>AVERAGE(U35:U41)</f>
        <v>3212.1428571428573</v>
      </c>
      <c r="Z35" s="109"/>
      <c r="AA35" s="117">
        <f>SUM(U35:U41)</f>
        <v>22485</v>
      </c>
      <c r="AB35" s="109"/>
      <c r="AC35" s="117">
        <f>AVERAGE(H35:H41)</f>
        <v>90.491000000000014</v>
      </c>
      <c r="AD35" s="109"/>
      <c r="AE35" s="117">
        <f>MAX(I35:I41)</f>
        <v>25.7</v>
      </c>
      <c r="AF35" s="109"/>
    </row>
    <row r="36" spans="1:32">
      <c r="A36" s="101">
        <v>7</v>
      </c>
      <c r="B36" t="s">
        <v>363</v>
      </c>
      <c r="C36" t="s">
        <v>140</v>
      </c>
      <c r="D36">
        <v>151517</v>
      </c>
      <c r="E36">
        <v>639785</v>
      </c>
      <c r="F36">
        <v>7.4169479999999997</v>
      </c>
      <c r="G36">
        <v>0</v>
      </c>
      <c r="H36">
        <v>90.099000000000004</v>
      </c>
      <c r="I36">
        <v>22.6</v>
      </c>
      <c r="J36">
        <v>0</v>
      </c>
      <c r="K36">
        <v>0</v>
      </c>
      <c r="L36">
        <v>1.0139</v>
      </c>
      <c r="M36">
        <v>86.837999999999994</v>
      </c>
      <c r="N36">
        <v>93.007999999999996</v>
      </c>
      <c r="O36">
        <v>91.411000000000001</v>
      </c>
      <c r="P36">
        <v>15.6</v>
      </c>
      <c r="Q36">
        <v>35.700000000000003</v>
      </c>
      <c r="R36">
        <v>17.899999999999999</v>
      </c>
      <c r="S36">
        <v>4.95</v>
      </c>
      <c r="T36" s="101">
        <v>6</v>
      </c>
      <c r="U36" s="111">
        <f t="shared" si="0"/>
        <v>0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151517</v>
      </c>
      <c r="E37">
        <v>639785</v>
      </c>
      <c r="F37">
        <v>7.1339899999999998</v>
      </c>
      <c r="G37">
        <v>0</v>
      </c>
      <c r="H37">
        <v>89.117000000000004</v>
      </c>
      <c r="I37">
        <v>21.9</v>
      </c>
      <c r="J37">
        <v>175.6</v>
      </c>
      <c r="K37">
        <v>244.6</v>
      </c>
      <c r="L37">
        <v>1.0132000000000001</v>
      </c>
      <c r="M37">
        <v>85.638000000000005</v>
      </c>
      <c r="N37">
        <v>92.253</v>
      </c>
      <c r="O37">
        <v>87.875</v>
      </c>
      <c r="P37">
        <v>18.2</v>
      </c>
      <c r="Q37">
        <v>24.7</v>
      </c>
      <c r="R37">
        <v>18.8</v>
      </c>
      <c r="S37">
        <v>4.95</v>
      </c>
      <c r="T37" s="101">
        <v>5</v>
      </c>
      <c r="U37" s="111">
        <f t="shared" si="0"/>
        <v>4206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147311</v>
      </c>
      <c r="E38">
        <v>639195</v>
      </c>
      <c r="F38">
        <v>6.8996529999999998</v>
      </c>
      <c r="G38">
        <v>0</v>
      </c>
      <c r="H38">
        <v>89.153000000000006</v>
      </c>
      <c r="I38">
        <v>22.1</v>
      </c>
      <c r="J38">
        <v>234.3</v>
      </c>
      <c r="K38">
        <v>316.5</v>
      </c>
      <c r="L38">
        <v>1.0123</v>
      </c>
      <c r="M38">
        <v>85.543000000000006</v>
      </c>
      <c r="N38">
        <v>91.73</v>
      </c>
      <c r="O38">
        <v>85.635000000000005</v>
      </c>
      <c r="P38">
        <v>20.399999999999999</v>
      </c>
      <c r="Q38">
        <v>24.5</v>
      </c>
      <c r="R38">
        <v>21.7</v>
      </c>
      <c r="S38">
        <v>4.95</v>
      </c>
      <c r="T38" s="101">
        <v>4</v>
      </c>
      <c r="U38" s="111">
        <f t="shared" si="0"/>
        <v>5621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141690</v>
      </c>
      <c r="E39">
        <v>638408</v>
      </c>
      <c r="F39">
        <v>7.2159610000000001</v>
      </c>
      <c r="G39">
        <v>0</v>
      </c>
      <c r="H39">
        <v>89.638999999999996</v>
      </c>
      <c r="I39">
        <v>22.3</v>
      </c>
      <c r="J39">
        <v>251.9</v>
      </c>
      <c r="K39">
        <v>311.7</v>
      </c>
      <c r="L39">
        <v>1.0128999999999999</v>
      </c>
      <c r="M39">
        <v>86.763000000000005</v>
      </c>
      <c r="N39">
        <v>92.64</v>
      </c>
      <c r="O39">
        <v>90.158000000000001</v>
      </c>
      <c r="P39">
        <v>20.6</v>
      </c>
      <c r="Q39">
        <v>24.6</v>
      </c>
      <c r="R39">
        <v>22</v>
      </c>
      <c r="S39">
        <v>4.95</v>
      </c>
      <c r="T39" s="101">
        <v>3</v>
      </c>
      <c r="U39" s="111">
        <f t="shared" si="0"/>
        <v>6045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135645</v>
      </c>
      <c r="E40">
        <v>637565</v>
      </c>
      <c r="F40">
        <v>6.9852020000000001</v>
      </c>
      <c r="G40">
        <v>0</v>
      </c>
      <c r="H40">
        <v>89.507999999999996</v>
      </c>
      <c r="I40">
        <v>22.6</v>
      </c>
      <c r="J40">
        <v>246.7</v>
      </c>
      <c r="K40">
        <v>310.10000000000002</v>
      </c>
      <c r="L40">
        <v>1.0124</v>
      </c>
      <c r="M40">
        <v>85.171999999999997</v>
      </c>
      <c r="N40">
        <v>92.688999999999993</v>
      </c>
      <c r="O40">
        <v>86.974000000000004</v>
      </c>
      <c r="P40">
        <v>20.7</v>
      </c>
      <c r="Q40">
        <v>25.5</v>
      </c>
      <c r="R40">
        <v>22.1</v>
      </c>
      <c r="S40">
        <v>4.95</v>
      </c>
      <c r="T40" s="101">
        <v>2</v>
      </c>
      <c r="U40" s="111">
        <f t="shared" si="0"/>
        <v>5920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129725</v>
      </c>
      <c r="E41">
        <v>636738</v>
      </c>
      <c r="F41">
        <v>6.989916</v>
      </c>
      <c r="G41">
        <v>0</v>
      </c>
      <c r="H41">
        <v>93.177000000000007</v>
      </c>
      <c r="I41">
        <v>25.7</v>
      </c>
      <c r="J41">
        <v>28.9</v>
      </c>
      <c r="K41">
        <v>332.1</v>
      </c>
      <c r="L41">
        <v>1.0123</v>
      </c>
      <c r="M41">
        <v>85.326999999999998</v>
      </c>
      <c r="N41">
        <v>94.850999999999999</v>
      </c>
      <c r="O41">
        <v>87.442999999999998</v>
      </c>
      <c r="P41">
        <v>15.4</v>
      </c>
      <c r="Q41">
        <v>36.5</v>
      </c>
      <c r="R41">
        <v>23.3</v>
      </c>
      <c r="S41">
        <v>4.96</v>
      </c>
      <c r="T41" s="101">
        <v>1</v>
      </c>
      <c r="U41" s="111">
        <f t="shared" si="0"/>
        <v>693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129032</v>
      </c>
      <c r="E42">
        <v>636642</v>
      </c>
      <c r="F42">
        <v>7.6120890000000001</v>
      </c>
      <c r="G42">
        <v>0</v>
      </c>
      <c r="H42">
        <v>92.423000000000002</v>
      </c>
      <c r="I42">
        <v>23.8</v>
      </c>
      <c r="J42">
        <v>0</v>
      </c>
      <c r="K42">
        <v>0</v>
      </c>
      <c r="L42">
        <v>1.0145999999999999</v>
      </c>
      <c r="M42">
        <v>89.516999999999996</v>
      </c>
      <c r="N42">
        <v>95.391999999999996</v>
      </c>
      <c r="O42">
        <v>93.605000000000004</v>
      </c>
      <c r="P42">
        <v>12.2</v>
      </c>
      <c r="Q42">
        <v>35</v>
      </c>
      <c r="R42">
        <v>16.600000000000001</v>
      </c>
      <c r="S42">
        <v>4.95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</sheetData>
  <phoneticPr fontId="2" type="noConversion"/>
  <printOptions horizontalCentered="1" verticalCentered="1"/>
  <pageMargins left="0" right="0.19685039370078741" top="0.19685039370078741" bottom="0.19685039370078741" header="0" footer="0"/>
  <pageSetup paperSize="9" scale="5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AF54"/>
  <sheetViews>
    <sheetView view="pageBreakPreview" zoomScale="80" workbookViewId="0">
      <selection activeCell="K28" sqref="K28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233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92" t="s">
        <v>255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5888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16" t="s">
        <v>109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234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-981564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329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330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5" t="s">
        <v>32</v>
      </c>
      <c r="E10" s="102" t="s">
        <v>32</v>
      </c>
      <c r="F10" s="102" t="s">
        <v>23</v>
      </c>
      <c r="G10" s="102" t="s">
        <v>32</v>
      </c>
      <c r="H10" s="174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D11" s="225"/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266.5</v>
      </c>
      <c r="X28" s="109"/>
      <c r="Y28" s="117">
        <f>AVERAGE(U28:U34)</f>
        <v>-142072</v>
      </c>
      <c r="Z28" s="109"/>
      <c r="AA28" s="117">
        <f>SUM(U28:U34)</f>
        <v>-994504</v>
      </c>
      <c r="AB28" s="109"/>
      <c r="AC28" s="117">
        <f>AVERAGE(H28:H34)</f>
        <v>93.436999999999998</v>
      </c>
      <c r="AD28" s="109"/>
      <c r="AE28" s="117">
        <f>MAX(I28:I34)</f>
        <v>25.3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0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T33" s="101">
        <v>9</v>
      </c>
      <c r="U33" s="111">
        <f t="shared" si="0"/>
        <v>-997834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997834</v>
      </c>
      <c r="E34">
        <v>575046</v>
      </c>
      <c r="F34">
        <v>7.1032960000000003</v>
      </c>
      <c r="G34">
        <v>0</v>
      </c>
      <c r="H34">
        <v>93.436999999999998</v>
      </c>
      <c r="I34">
        <v>25.3</v>
      </c>
      <c r="J34">
        <v>138.9</v>
      </c>
      <c r="K34">
        <v>266.5</v>
      </c>
      <c r="L34">
        <v>1.0124</v>
      </c>
      <c r="M34">
        <v>88.075000000000003</v>
      </c>
      <c r="N34">
        <v>94.906000000000006</v>
      </c>
      <c r="O34">
        <v>89.343999999999994</v>
      </c>
      <c r="P34">
        <v>22.6</v>
      </c>
      <c r="Q34">
        <v>30.2</v>
      </c>
      <c r="R34">
        <v>24.2</v>
      </c>
      <c r="S34">
        <v>5.07</v>
      </c>
      <c r="T34" s="101">
        <v>8</v>
      </c>
      <c r="U34" s="111">
        <f t="shared" si="0"/>
        <v>3330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994504</v>
      </c>
      <c r="E35">
        <v>574594</v>
      </c>
      <c r="F35">
        <v>7.4038709999999996</v>
      </c>
      <c r="G35">
        <v>0</v>
      </c>
      <c r="H35">
        <v>92.856999999999999</v>
      </c>
      <c r="I35">
        <v>24.1</v>
      </c>
      <c r="J35">
        <v>24.8</v>
      </c>
      <c r="K35">
        <v>292.39999999999998</v>
      </c>
      <c r="L35">
        <v>1.0129999999999999</v>
      </c>
      <c r="M35">
        <v>90.897000000000006</v>
      </c>
      <c r="N35">
        <v>95.372</v>
      </c>
      <c r="O35">
        <v>93.759</v>
      </c>
      <c r="P35">
        <v>14.6</v>
      </c>
      <c r="Q35">
        <v>33.9</v>
      </c>
      <c r="R35">
        <v>24.7</v>
      </c>
      <c r="S35">
        <v>5.07</v>
      </c>
      <c r="T35" s="164">
        <v>7</v>
      </c>
      <c r="U35" s="111">
        <f t="shared" si="0"/>
        <v>584</v>
      </c>
      <c r="V35" s="163">
        <v>8</v>
      </c>
      <c r="W35" s="117">
        <f>MAX(K35:K41)</f>
        <v>312.3</v>
      </c>
      <c r="X35" s="109"/>
      <c r="Y35" s="117">
        <f>AVERAGE(U35:U41)</f>
        <v>1848.5714285714287</v>
      </c>
      <c r="Z35" s="109"/>
      <c r="AA35" s="117">
        <f>SUM(U35:U41)</f>
        <v>12940</v>
      </c>
      <c r="AB35" s="109"/>
      <c r="AC35" s="117">
        <f>AVERAGE(H35:H41)</f>
        <v>90.737571428571414</v>
      </c>
      <c r="AD35" s="109"/>
      <c r="AE35" s="117">
        <f>MAX(I35:I41)</f>
        <v>25.4</v>
      </c>
      <c r="AF35" s="109"/>
    </row>
    <row r="36" spans="1:32">
      <c r="A36" s="101">
        <v>7</v>
      </c>
      <c r="B36" t="s">
        <v>363</v>
      </c>
      <c r="C36" t="s">
        <v>140</v>
      </c>
      <c r="D36">
        <v>993920</v>
      </c>
      <c r="E36">
        <v>574516</v>
      </c>
      <c r="F36">
        <v>7.4532970000000001</v>
      </c>
      <c r="G36">
        <v>0</v>
      </c>
      <c r="H36">
        <v>90.191000000000003</v>
      </c>
      <c r="I36">
        <v>22.4</v>
      </c>
      <c r="J36">
        <v>0</v>
      </c>
      <c r="K36">
        <v>0</v>
      </c>
      <c r="L36">
        <v>1.0141</v>
      </c>
      <c r="M36">
        <v>86.926000000000002</v>
      </c>
      <c r="N36">
        <v>93.09</v>
      </c>
      <c r="O36">
        <v>91.704999999999998</v>
      </c>
      <c r="P36">
        <v>15.8</v>
      </c>
      <c r="Q36">
        <v>34.5</v>
      </c>
      <c r="R36">
        <v>17.3</v>
      </c>
      <c r="S36">
        <v>5.07</v>
      </c>
      <c r="T36" s="101">
        <v>6</v>
      </c>
      <c r="U36" s="111">
        <f t="shared" si="0"/>
        <v>0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993920</v>
      </c>
      <c r="E37">
        <v>574516</v>
      </c>
      <c r="F37">
        <v>7.1729349999999998</v>
      </c>
      <c r="G37">
        <v>0</v>
      </c>
      <c r="H37">
        <v>89.432000000000002</v>
      </c>
      <c r="I37">
        <v>23.7</v>
      </c>
      <c r="J37">
        <v>0</v>
      </c>
      <c r="K37">
        <v>0</v>
      </c>
      <c r="L37">
        <v>1.0135000000000001</v>
      </c>
      <c r="M37">
        <v>86.033000000000001</v>
      </c>
      <c r="N37">
        <v>92.507999999999996</v>
      </c>
      <c r="O37">
        <v>87.893000000000001</v>
      </c>
      <c r="P37">
        <v>15.6</v>
      </c>
      <c r="Q37">
        <v>33.9</v>
      </c>
      <c r="R37">
        <v>17.399999999999999</v>
      </c>
      <c r="S37">
        <v>5.07</v>
      </c>
      <c r="T37" s="101">
        <v>5</v>
      </c>
      <c r="U37" s="111">
        <f t="shared" si="0"/>
        <v>0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993920</v>
      </c>
      <c r="E38">
        <v>574516</v>
      </c>
      <c r="F38">
        <v>7.0610520000000001</v>
      </c>
      <c r="G38">
        <v>0</v>
      </c>
      <c r="H38">
        <v>89.587999999999994</v>
      </c>
      <c r="I38">
        <v>23.4</v>
      </c>
      <c r="J38">
        <v>0</v>
      </c>
      <c r="K38">
        <v>0</v>
      </c>
      <c r="L38">
        <v>1.0134000000000001</v>
      </c>
      <c r="M38">
        <v>85.944000000000003</v>
      </c>
      <c r="N38">
        <v>92.147000000000006</v>
      </c>
      <c r="O38">
        <v>86.013999999999996</v>
      </c>
      <c r="P38">
        <v>12.6</v>
      </c>
      <c r="Q38">
        <v>34.4</v>
      </c>
      <c r="R38">
        <v>16.399999999999999</v>
      </c>
      <c r="S38">
        <v>5.07</v>
      </c>
      <c r="T38" s="101">
        <v>4</v>
      </c>
      <c r="U38" s="111">
        <f t="shared" si="0"/>
        <v>0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993920</v>
      </c>
      <c r="E39">
        <v>574516</v>
      </c>
      <c r="F39">
        <v>7.4284210000000002</v>
      </c>
      <c r="G39">
        <v>0</v>
      </c>
      <c r="H39">
        <v>90.102000000000004</v>
      </c>
      <c r="I39">
        <v>23.7</v>
      </c>
      <c r="J39">
        <v>37.700000000000003</v>
      </c>
      <c r="K39">
        <v>280.7</v>
      </c>
      <c r="L39">
        <v>1.0143</v>
      </c>
      <c r="M39">
        <v>87.022999999999996</v>
      </c>
      <c r="N39">
        <v>93.134</v>
      </c>
      <c r="O39">
        <v>90.808000000000007</v>
      </c>
      <c r="P39">
        <v>13.2</v>
      </c>
      <c r="Q39">
        <v>34.5</v>
      </c>
      <c r="R39">
        <v>15.8</v>
      </c>
      <c r="S39">
        <v>5.07</v>
      </c>
      <c r="T39" s="101">
        <v>3</v>
      </c>
      <c r="U39" s="111">
        <f t="shared" si="0"/>
        <v>899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993021</v>
      </c>
      <c r="E40">
        <v>574389</v>
      </c>
      <c r="F40">
        <v>6.9267810000000001</v>
      </c>
      <c r="G40">
        <v>0</v>
      </c>
      <c r="H40">
        <v>89.79</v>
      </c>
      <c r="I40">
        <v>25.1</v>
      </c>
      <c r="J40">
        <v>245.4</v>
      </c>
      <c r="K40">
        <v>312.3</v>
      </c>
      <c r="L40">
        <v>1.012</v>
      </c>
      <c r="M40">
        <v>85.456999999999994</v>
      </c>
      <c r="N40">
        <v>93.049000000000007</v>
      </c>
      <c r="O40">
        <v>87.009</v>
      </c>
      <c r="P40">
        <v>22.6</v>
      </c>
      <c r="Q40">
        <v>28</v>
      </c>
      <c r="R40">
        <v>24.6</v>
      </c>
      <c r="S40">
        <v>5.07</v>
      </c>
      <c r="T40" s="101">
        <v>2</v>
      </c>
      <c r="U40" s="111">
        <f>D40-D41</f>
        <v>5888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987133</v>
      </c>
      <c r="E41">
        <v>573561</v>
      </c>
      <c r="F41">
        <v>6.9653200000000002</v>
      </c>
      <c r="G41">
        <v>0</v>
      </c>
      <c r="H41">
        <v>93.203000000000003</v>
      </c>
      <c r="I41">
        <v>25.4</v>
      </c>
      <c r="J41">
        <v>232.1</v>
      </c>
      <c r="K41">
        <v>247.8</v>
      </c>
      <c r="L41">
        <v>1.0121</v>
      </c>
      <c r="M41">
        <v>85.471000000000004</v>
      </c>
      <c r="N41">
        <v>94.798000000000002</v>
      </c>
      <c r="O41">
        <v>87.575000000000003</v>
      </c>
      <c r="P41">
        <v>23.4</v>
      </c>
      <c r="Q41">
        <v>28.5</v>
      </c>
      <c r="R41">
        <v>24.7</v>
      </c>
      <c r="S41">
        <v>5.07</v>
      </c>
      <c r="T41" s="101">
        <v>1</v>
      </c>
      <c r="U41" s="111">
        <f t="shared" si="0"/>
        <v>5569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981564</v>
      </c>
      <c r="E42">
        <v>572803</v>
      </c>
      <c r="F42">
        <v>7.3952039999999997</v>
      </c>
      <c r="G42">
        <v>0</v>
      </c>
      <c r="H42">
        <v>92.391000000000005</v>
      </c>
      <c r="I42">
        <v>25.2</v>
      </c>
      <c r="J42">
        <v>225.4</v>
      </c>
      <c r="K42">
        <v>242.7</v>
      </c>
      <c r="L42">
        <v>1.0129999999999999</v>
      </c>
      <c r="M42">
        <v>89.474000000000004</v>
      </c>
      <c r="N42">
        <v>95.376000000000005</v>
      </c>
      <c r="O42">
        <v>93.637</v>
      </c>
      <c r="P42">
        <v>23.3</v>
      </c>
      <c r="Q42">
        <v>28</v>
      </c>
      <c r="R42">
        <v>24.7</v>
      </c>
      <c r="S42">
        <v>5.07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  <row r="53" spans="8:9" ht="13.5" thickBot="1">
      <c r="H53" s="230">
        <v>277282</v>
      </c>
      <c r="I53" s="88"/>
    </row>
    <row r="54" spans="8:9" ht="13.5" thickBot="1">
      <c r="H54" s="231" t="s">
        <v>344</v>
      </c>
      <c r="I54" s="230">
        <v>271605</v>
      </c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F52"/>
  <sheetViews>
    <sheetView view="pageBreakPreview" zoomScale="80" workbookViewId="0">
      <selection activeCell="L24" sqref="L24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  <col min="33" max="33" width="3.7109375" customWidth="1"/>
  </cols>
  <sheetData>
    <row r="1" spans="1:32" ht="18.75">
      <c r="A1" s="190" t="s">
        <v>237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95" t="s">
        <v>257</v>
      </c>
      <c r="B2" s="194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4559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16" t="s">
        <v>107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238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-954942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174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190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T11" s="164">
        <v>31</v>
      </c>
      <c r="U11" s="111">
        <f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>D12-D13</f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ref="U13:U41" si="0">D13-D14</f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>D15-D16</f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>D27-D28</f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300.39999999999998</v>
      </c>
      <c r="X28" s="109"/>
      <c r="Y28" s="117">
        <f>AVERAGE(U28:U34)</f>
        <v>-140770.85714285713</v>
      </c>
      <c r="Z28" s="109"/>
      <c r="AA28" s="117">
        <f>SUM(U28:U34)</f>
        <v>-985396</v>
      </c>
      <c r="AB28" s="109"/>
      <c r="AC28" s="117">
        <f>AVERAGE(H28:H34)</f>
        <v>92.825999999999993</v>
      </c>
      <c r="AD28" s="109"/>
      <c r="AE28" s="117">
        <f>MAX(I28:I34)</f>
        <v>25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0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T33" s="101">
        <v>9</v>
      </c>
      <c r="U33" s="111">
        <f t="shared" si="0"/>
        <v>-989351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989351</v>
      </c>
      <c r="E34">
        <v>582145</v>
      </c>
      <c r="F34">
        <v>7.0534660000000002</v>
      </c>
      <c r="G34">
        <v>0</v>
      </c>
      <c r="H34">
        <v>92.825999999999993</v>
      </c>
      <c r="I34">
        <v>25</v>
      </c>
      <c r="J34">
        <v>164.8</v>
      </c>
      <c r="K34">
        <v>300.39999999999998</v>
      </c>
      <c r="L34">
        <v>1.0123</v>
      </c>
      <c r="M34">
        <v>87.036000000000001</v>
      </c>
      <c r="N34">
        <v>94.423000000000002</v>
      </c>
      <c r="O34">
        <v>88.703000000000003</v>
      </c>
      <c r="P34">
        <v>23.4</v>
      </c>
      <c r="Q34">
        <v>28.7</v>
      </c>
      <c r="R34">
        <v>24.4</v>
      </c>
      <c r="S34">
        <v>5.27</v>
      </c>
      <c r="T34" s="101">
        <v>8</v>
      </c>
      <c r="U34" s="111">
        <f t="shared" si="0"/>
        <v>3955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985396</v>
      </c>
      <c r="E35">
        <v>581604</v>
      </c>
      <c r="F35">
        <v>7.3888639999999999</v>
      </c>
      <c r="G35">
        <v>0</v>
      </c>
      <c r="H35">
        <v>92.043999999999997</v>
      </c>
      <c r="I35">
        <v>24.9</v>
      </c>
      <c r="J35">
        <v>167.4</v>
      </c>
      <c r="K35">
        <v>277.7</v>
      </c>
      <c r="L35">
        <v>1.0129999999999999</v>
      </c>
      <c r="M35">
        <v>89.649000000000001</v>
      </c>
      <c r="N35">
        <v>94.713999999999999</v>
      </c>
      <c r="O35">
        <v>93.35</v>
      </c>
      <c r="P35">
        <v>23.4</v>
      </c>
      <c r="Q35">
        <v>28.6</v>
      </c>
      <c r="R35">
        <v>24.2</v>
      </c>
      <c r="S35">
        <v>5.27</v>
      </c>
      <c r="T35" s="164">
        <v>7</v>
      </c>
      <c r="U35" s="111">
        <f t="shared" si="0"/>
        <v>4019</v>
      </c>
      <c r="V35" s="163">
        <v>8</v>
      </c>
      <c r="W35" s="117">
        <f>MAX(K35:K41)</f>
        <v>292.10000000000002</v>
      </c>
      <c r="X35" s="109"/>
      <c r="Y35" s="117">
        <f>AVERAGE(U35:U41)</f>
        <v>4350.5714285714284</v>
      </c>
      <c r="Z35" s="109"/>
      <c r="AA35" s="117">
        <f>SUM(U35:U41)</f>
        <v>30454</v>
      </c>
      <c r="AB35" s="109"/>
      <c r="AC35" s="117">
        <f>AVERAGE(H35:H41)</f>
        <v>89.863571428571433</v>
      </c>
      <c r="AD35" s="109"/>
      <c r="AE35" s="117">
        <f>MAX(I35:I41)</f>
        <v>25.2</v>
      </c>
      <c r="AF35" s="109"/>
    </row>
    <row r="36" spans="1:32">
      <c r="A36" s="101">
        <v>7</v>
      </c>
      <c r="B36" t="s">
        <v>363</v>
      </c>
      <c r="C36" t="s">
        <v>140</v>
      </c>
      <c r="D36">
        <v>981377</v>
      </c>
      <c r="E36">
        <v>581052</v>
      </c>
      <c r="F36">
        <v>7.2400409999999997</v>
      </c>
      <c r="G36">
        <v>0</v>
      </c>
      <c r="H36">
        <v>89.161000000000001</v>
      </c>
      <c r="I36">
        <v>25</v>
      </c>
      <c r="J36">
        <v>183.3</v>
      </c>
      <c r="K36">
        <v>258.60000000000002</v>
      </c>
      <c r="L36">
        <v>1.0126999999999999</v>
      </c>
      <c r="M36">
        <v>85.775000000000006</v>
      </c>
      <c r="N36">
        <v>92.203999999999994</v>
      </c>
      <c r="O36">
        <v>91.308999999999997</v>
      </c>
      <c r="P36">
        <v>23.8</v>
      </c>
      <c r="Q36">
        <v>29</v>
      </c>
      <c r="R36">
        <v>24.3</v>
      </c>
      <c r="S36">
        <v>5.28</v>
      </c>
      <c r="T36" s="101">
        <v>6</v>
      </c>
      <c r="U36" s="111">
        <f t="shared" si="0"/>
        <v>4397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976980</v>
      </c>
      <c r="E37">
        <v>580429</v>
      </c>
      <c r="F37">
        <v>6.9063140000000001</v>
      </c>
      <c r="G37">
        <v>0</v>
      </c>
      <c r="H37">
        <v>88.39</v>
      </c>
      <c r="I37">
        <v>25.1</v>
      </c>
      <c r="J37">
        <v>184.6</v>
      </c>
      <c r="K37">
        <v>282.39999999999998</v>
      </c>
      <c r="L37">
        <v>1.012</v>
      </c>
      <c r="M37">
        <v>85.018000000000001</v>
      </c>
      <c r="N37">
        <v>91.745000000000005</v>
      </c>
      <c r="O37">
        <v>86.805999999999997</v>
      </c>
      <c r="P37">
        <v>23.7</v>
      </c>
      <c r="Q37">
        <v>28</v>
      </c>
      <c r="R37">
        <v>24.9</v>
      </c>
      <c r="S37">
        <v>5.28</v>
      </c>
      <c r="T37" s="101">
        <v>5</v>
      </c>
      <c r="U37" s="111">
        <f t="shared" si="0"/>
        <v>4430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972550</v>
      </c>
      <c r="E38">
        <v>579797</v>
      </c>
      <c r="F38">
        <v>6.8264459999999998</v>
      </c>
      <c r="G38">
        <v>0</v>
      </c>
      <c r="H38">
        <v>88.587999999999994</v>
      </c>
      <c r="I38">
        <v>25</v>
      </c>
      <c r="J38">
        <v>183.2</v>
      </c>
      <c r="K38">
        <v>292.10000000000002</v>
      </c>
      <c r="L38">
        <v>1.0118</v>
      </c>
      <c r="M38">
        <v>84.605000000000004</v>
      </c>
      <c r="N38">
        <v>91.296000000000006</v>
      </c>
      <c r="O38">
        <v>85.54</v>
      </c>
      <c r="P38">
        <v>23.3</v>
      </c>
      <c r="Q38">
        <v>27.8</v>
      </c>
      <c r="R38">
        <v>24.4</v>
      </c>
      <c r="S38">
        <v>5.28</v>
      </c>
      <c r="T38" s="101">
        <v>4</v>
      </c>
      <c r="U38" s="111">
        <f t="shared" si="0"/>
        <v>4396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968154</v>
      </c>
      <c r="E39">
        <v>579172</v>
      </c>
      <c r="F39">
        <v>7.1104890000000003</v>
      </c>
      <c r="G39">
        <v>0</v>
      </c>
      <c r="H39">
        <v>89.174000000000007</v>
      </c>
      <c r="I39">
        <v>25.2</v>
      </c>
      <c r="J39">
        <v>188.5</v>
      </c>
      <c r="K39">
        <v>284.8</v>
      </c>
      <c r="L39">
        <v>1.0125</v>
      </c>
      <c r="M39">
        <v>86.149000000000001</v>
      </c>
      <c r="N39">
        <v>92.379000000000005</v>
      </c>
      <c r="O39">
        <v>89.436000000000007</v>
      </c>
      <c r="P39">
        <v>23.3</v>
      </c>
      <c r="Q39">
        <v>28.6</v>
      </c>
      <c r="R39">
        <v>24.2</v>
      </c>
      <c r="S39">
        <v>5.28</v>
      </c>
      <c r="T39" s="101">
        <v>3</v>
      </c>
      <c r="U39" s="111">
        <f t="shared" si="0"/>
        <v>4522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963632</v>
      </c>
      <c r="E40">
        <v>578531</v>
      </c>
      <c r="F40">
        <v>6.8886779999999996</v>
      </c>
      <c r="G40">
        <v>0</v>
      </c>
      <c r="H40">
        <v>89.036000000000001</v>
      </c>
      <c r="I40">
        <v>25.1</v>
      </c>
      <c r="J40">
        <v>190</v>
      </c>
      <c r="K40">
        <v>282.2</v>
      </c>
      <c r="L40">
        <v>1.012</v>
      </c>
      <c r="M40">
        <v>84.221999999999994</v>
      </c>
      <c r="N40">
        <v>92.566000000000003</v>
      </c>
      <c r="O40">
        <v>86.326999999999998</v>
      </c>
      <c r="P40">
        <v>23.1</v>
      </c>
      <c r="Q40">
        <v>29.5</v>
      </c>
      <c r="R40">
        <v>24.2</v>
      </c>
      <c r="S40">
        <v>5.28</v>
      </c>
      <c r="T40" s="101">
        <v>2</v>
      </c>
      <c r="U40" s="111">
        <f t="shared" si="0"/>
        <v>4559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959073</v>
      </c>
      <c r="E41">
        <v>577885</v>
      </c>
      <c r="F41">
        <v>6.9149479999999999</v>
      </c>
      <c r="G41">
        <v>0</v>
      </c>
      <c r="H41">
        <v>92.652000000000001</v>
      </c>
      <c r="I41">
        <v>25.2</v>
      </c>
      <c r="J41">
        <v>172.3</v>
      </c>
      <c r="K41">
        <v>286.3</v>
      </c>
      <c r="L41">
        <v>1.012</v>
      </c>
      <c r="M41">
        <v>84.186000000000007</v>
      </c>
      <c r="N41">
        <v>94.363</v>
      </c>
      <c r="O41">
        <v>86.733000000000004</v>
      </c>
      <c r="P41">
        <v>23.3</v>
      </c>
      <c r="Q41">
        <v>29.7</v>
      </c>
      <c r="R41">
        <v>24.3</v>
      </c>
      <c r="S41">
        <v>5.28</v>
      </c>
      <c r="T41" s="101">
        <v>1</v>
      </c>
      <c r="U41" s="111">
        <f t="shared" si="0"/>
        <v>4131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954942</v>
      </c>
      <c r="E42">
        <v>577319</v>
      </c>
      <c r="F42">
        <v>7.4024380000000001</v>
      </c>
      <c r="G42">
        <v>0</v>
      </c>
      <c r="H42">
        <v>91.703999999999994</v>
      </c>
      <c r="I42">
        <v>25</v>
      </c>
      <c r="J42">
        <v>169.2</v>
      </c>
      <c r="K42">
        <v>269.7</v>
      </c>
      <c r="L42">
        <v>1.0130999999999999</v>
      </c>
      <c r="M42">
        <v>88.503</v>
      </c>
      <c r="N42">
        <v>94.906000000000006</v>
      </c>
      <c r="O42">
        <v>93.397000000000006</v>
      </c>
      <c r="P42">
        <v>22.9</v>
      </c>
      <c r="Q42">
        <v>29.6</v>
      </c>
      <c r="R42">
        <v>23.8</v>
      </c>
      <c r="S42">
        <v>5.24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  <row r="51" spans="8:9" ht="13.5" thickBot="1">
      <c r="H51" s="230">
        <v>264184</v>
      </c>
      <c r="I51" s="88"/>
    </row>
    <row r="52" spans="8:9" ht="13.5" thickBot="1">
      <c r="H52" s="231" t="s">
        <v>345</v>
      </c>
      <c r="I52" s="230">
        <v>260628</v>
      </c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H57"/>
  <sheetViews>
    <sheetView view="pageBreakPreview" zoomScale="80" workbookViewId="0">
      <selection activeCell="B11" sqref="B11:S31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3.7109375" customWidth="1"/>
    <col min="26" max="26" width="3.7109375" customWidth="1"/>
    <col min="28" max="28" width="2.7109375" customWidth="1"/>
    <col min="29" max="29" width="14.28515625" bestFit="1" customWidth="1"/>
    <col min="30" max="30" width="2.7109375" customWidth="1"/>
    <col min="32" max="32" width="2.7109375" customWidth="1"/>
    <col min="34" max="34" width="2.7109375" customWidth="1"/>
  </cols>
  <sheetData>
    <row r="1" spans="1:34" ht="18.75">
      <c r="A1" s="190" t="s">
        <v>259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</row>
    <row r="2" spans="1:34" ht="18" customHeight="1">
      <c r="A2" s="195" t="s">
        <v>260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3972</v>
      </c>
      <c r="V2" s="168" t="s">
        <v>32</v>
      </c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</row>
    <row r="3" spans="1:34" ht="17.25">
      <c r="A3" s="196" t="s">
        <v>120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</row>
    <row r="4" spans="1:34" ht="15.75" customHeight="1">
      <c r="A4" s="125" t="s">
        <v>261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-7089280</v>
      </c>
      <c r="V4" s="168" t="s">
        <v>32</v>
      </c>
      <c r="W4" s="113"/>
      <c r="X4" s="109"/>
      <c r="Y4" s="109"/>
      <c r="Z4" s="109"/>
      <c r="AA4" s="113"/>
      <c r="AB4" s="109"/>
      <c r="AC4" s="219"/>
      <c r="AD4" s="109"/>
      <c r="AE4" s="113"/>
      <c r="AF4" s="109"/>
      <c r="AG4" s="109"/>
      <c r="AH4" s="109"/>
    </row>
    <row r="5" spans="1:34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09"/>
      <c r="Y5" s="109"/>
      <c r="Z5" s="109"/>
      <c r="AA5" s="114"/>
      <c r="AB5" s="109"/>
      <c r="AC5" s="114"/>
      <c r="AD5" s="109"/>
      <c r="AE5" s="114"/>
      <c r="AF5" s="109"/>
      <c r="AG5" s="109"/>
      <c r="AH5" s="109"/>
    </row>
    <row r="6" spans="1:34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09"/>
      <c r="Y6" s="109"/>
      <c r="Z6" s="109"/>
      <c r="AA6" s="114"/>
      <c r="AB6" s="109"/>
      <c r="AC6" s="114"/>
      <c r="AD6" s="109"/>
      <c r="AE6" s="114"/>
      <c r="AF6" s="109"/>
      <c r="AG6" s="109"/>
      <c r="AH6" s="109"/>
    </row>
    <row r="7" spans="1:34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09"/>
      <c r="Y7" s="102" t="s">
        <v>92</v>
      </c>
      <c r="Z7" s="109"/>
      <c r="AA7" s="114" t="s">
        <v>171</v>
      </c>
      <c r="AB7" s="109"/>
      <c r="AC7" s="114" t="s">
        <v>171</v>
      </c>
      <c r="AD7" s="109"/>
      <c r="AE7" s="114" t="s">
        <v>182</v>
      </c>
      <c r="AF7" s="109"/>
      <c r="AG7" s="114" t="s">
        <v>323</v>
      </c>
      <c r="AH7" s="109"/>
    </row>
    <row r="8" spans="1:34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09"/>
      <c r="Y8" s="102" t="s">
        <v>121</v>
      </c>
      <c r="Z8" s="109"/>
      <c r="AA8" s="114" t="s">
        <v>320</v>
      </c>
      <c r="AB8" s="109"/>
      <c r="AC8" s="114" t="s">
        <v>321</v>
      </c>
      <c r="AD8" s="109"/>
      <c r="AE8" s="114" t="s">
        <v>320</v>
      </c>
      <c r="AF8" s="109"/>
      <c r="AG8" s="114" t="s">
        <v>324</v>
      </c>
      <c r="AH8" s="109"/>
    </row>
    <row r="9" spans="1:34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09"/>
      <c r="Y9" s="102" t="s">
        <v>122</v>
      </c>
      <c r="Z9" s="109"/>
      <c r="AA9" s="114" t="s">
        <v>327</v>
      </c>
      <c r="AB9" s="109"/>
      <c r="AC9" s="114" t="s">
        <v>178</v>
      </c>
      <c r="AD9" s="109"/>
      <c r="AE9" s="114" t="s">
        <v>327</v>
      </c>
      <c r="AF9" s="109"/>
      <c r="AG9" s="114" t="s">
        <v>173</v>
      </c>
      <c r="AH9" s="109"/>
    </row>
    <row r="10" spans="1:34" ht="15.75" thickBot="1">
      <c r="A10" s="101"/>
      <c r="B10" s="102" t="s">
        <v>23</v>
      </c>
      <c r="C10" s="102" t="s">
        <v>23</v>
      </c>
      <c r="D10" s="135" t="s">
        <v>32</v>
      </c>
      <c r="E10" s="102" t="s">
        <v>32</v>
      </c>
      <c r="F10" s="102" t="s">
        <v>23</v>
      </c>
      <c r="G10" s="102" t="s">
        <v>32</v>
      </c>
      <c r="H10" s="220" t="s">
        <v>138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09"/>
      <c r="Y10" s="92"/>
      <c r="Z10" s="109"/>
      <c r="AA10" s="114" t="s">
        <v>319</v>
      </c>
      <c r="AB10" s="109"/>
      <c r="AC10" s="114" t="s">
        <v>322</v>
      </c>
      <c r="AD10" s="109"/>
      <c r="AE10" s="114" t="s">
        <v>328</v>
      </c>
      <c r="AF10" s="109"/>
      <c r="AG10" s="114" t="s">
        <v>124</v>
      </c>
      <c r="AH10" s="109"/>
    </row>
    <row r="11" spans="1:34" ht="15">
      <c r="A11" s="126">
        <v>32</v>
      </c>
      <c r="T11" s="164">
        <v>31</v>
      </c>
      <c r="U11" s="111">
        <f t="shared" ref="U11:U17" si="0">D11-D12</f>
        <v>0</v>
      </c>
      <c r="V11" s="163">
        <v>1</v>
      </c>
      <c r="W11" s="117">
        <f>MAX(K11:K13)</f>
        <v>0</v>
      </c>
      <c r="X11" s="109"/>
      <c r="Y11" s="102">
        <f>H11-11.87</f>
        <v>-11.87</v>
      </c>
      <c r="Z11" s="109"/>
      <c r="AA11" s="117">
        <f>AVERAGE(U11:U13)</f>
        <v>0</v>
      </c>
      <c r="AB11" s="109"/>
      <c r="AC11" s="117">
        <f>SUM(U11:U13)</f>
        <v>0</v>
      </c>
      <c r="AD11" s="109"/>
      <c r="AE11" s="117">
        <f>AVERAGE(Y11:Y13)</f>
        <v>-11.87</v>
      </c>
      <c r="AF11" s="109"/>
      <c r="AG11" s="117">
        <f>MAX(I11:I13)</f>
        <v>0</v>
      </c>
      <c r="AH11" s="109"/>
    </row>
    <row r="12" spans="1:34">
      <c r="A12" s="101">
        <v>31</v>
      </c>
      <c r="T12" s="101">
        <v>30</v>
      </c>
      <c r="U12" s="111">
        <f t="shared" si="0"/>
        <v>0</v>
      </c>
      <c r="V12" s="92"/>
      <c r="W12" s="115"/>
      <c r="X12" s="109"/>
      <c r="Y12" s="102">
        <f t="shared" ref="Y12:Y41" si="1">H12-11.87</f>
        <v>-11.87</v>
      </c>
      <c r="Z12" s="109"/>
      <c r="AA12" s="109"/>
      <c r="AB12" s="109"/>
      <c r="AC12" s="109"/>
      <c r="AD12" s="109"/>
      <c r="AE12" s="109"/>
      <c r="AF12" s="109"/>
      <c r="AG12" s="109"/>
      <c r="AH12" s="109"/>
    </row>
    <row r="13" spans="1:34">
      <c r="A13" s="101">
        <v>30</v>
      </c>
      <c r="T13" s="101">
        <v>29</v>
      </c>
      <c r="U13" s="111">
        <f t="shared" si="0"/>
        <v>0</v>
      </c>
      <c r="V13" s="92"/>
      <c r="W13" s="115"/>
      <c r="X13" s="109"/>
      <c r="Y13" s="102">
        <f t="shared" si="1"/>
        <v>-11.87</v>
      </c>
      <c r="Z13" s="109"/>
      <c r="AA13" s="109"/>
      <c r="AB13" s="109"/>
      <c r="AC13" s="109"/>
      <c r="AD13" s="109"/>
      <c r="AE13" s="109"/>
      <c r="AF13" s="109"/>
      <c r="AG13" s="109"/>
      <c r="AH13" s="109"/>
    </row>
    <row r="14" spans="1:34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02">
        <f t="shared" si="1"/>
        <v>-11.87</v>
      </c>
      <c r="Z14" s="109"/>
      <c r="AA14" s="117">
        <f>AVERAGE(U14:U20)</f>
        <v>0</v>
      </c>
      <c r="AB14" s="109"/>
      <c r="AC14" s="117">
        <f>SUM(U14:U20)</f>
        <v>0</v>
      </c>
      <c r="AD14" s="109"/>
      <c r="AE14" s="117">
        <f>AVERAGE(Y14:Y20)</f>
        <v>-11.870000000000001</v>
      </c>
      <c r="AF14" s="109"/>
      <c r="AG14" s="117">
        <f>MAX(I14:I20)</f>
        <v>0</v>
      </c>
      <c r="AH14" s="109"/>
    </row>
    <row r="15" spans="1:34">
      <c r="A15" s="101">
        <v>28</v>
      </c>
      <c r="T15" s="101">
        <v>27</v>
      </c>
      <c r="U15" s="111">
        <f t="shared" si="0"/>
        <v>0</v>
      </c>
      <c r="V15" s="101"/>
      <c r="W15" s="115"/>
      <c r="X15" s="109"/>
      <c r="Y15" s="102">
        <f t="shared" si="1"/>
        <v>-11.87</v>
      </c>
      <c r="Z15" s="109"/>
      <c r="AA15" s="109"/>
      <c r="AB15" s="109"/>
      <c r="AC15" s="109"/>
      <c r="AD15" s="109"/>
      <c r="AE15" s="109"/>
      <c r="AF15" s="109"/>
      <c r="AG15" s="109"/>
      <c r="AH15" s="109"/>
    </row>
    <row r="16" spans="1:34">
      <c r="A16" s="101">
        <v>27</v>
      </c>
      <c r="T16" s="101">
        <v>26</v>
      </c>
      <c r="U16" s="111">
        <f t="shared" si="0"/>
        <v>0</v>
      </c>
      <c r="V16" s="101"/>
      <c r="W16" s="115"/>
      <c r="X16" s="109"/>
      <c r="Y16" s="102">
        <f t="shared" si="1"/>
        <v>-11.87</v>
      </c>
      <c r="Z16" s="109"/>
      <c r="AA16" s="109"/>
      <c r="AB16" s="109"/>
      <c r="AC16" s="109"/>
      <c r="AD16" s="109"/>
      <c r="AE16" s="109"/>
      <c r="AF16" s="109"/>
      <c r="AG16" s="109"/>
      <c r="AH16" s="109"/>
    </row>
    <row r="17" spans="1:34">
      <c r="A17" s="101">
        <v>26</v>
      </c>
      <c r="T17" s="101">
        <v>25</v>
      </c>
      <c r="U17" s="111">
        <f t="shared" si="0"/>
        <v>0</v>
      </c>
      <c r="V17" s="101"/>
      <c r="W17" s="115"/>
      <c r="X17" s="109"/>
      <c r="Y17" s="102">
        <f t="shared" si="1"/>
        <v>-11.87</v>
      </c>
      <c r="Z17" s="109"/>
      <c r="AA17" s="109"/>
      <c r="AB17" s="109"/>
      <c r="AC17" s="109"/>
      <c r="AD17" s="109"/>
      <c r="AE17" s="109"/>
      <c r="AF17" s="109"/>
      <c r="AG17" s="109"/>
      <c r="AH17" s="109"/>
    </row>
    <row r="18" spans="1:34">
      <c r="A18" s="101">
        <v>25</v>
      </c>
      <c r="T18" s="101">
        <v>24</v>
      </c>
      <c r="U18" s="111">
        <f t="shared" ref="U18:U41" si="2">D18-D19</f>
        <v>0</v>
      </c>
      <c r="V18" s="101"/>
      <c r="W18" s="115"/>
      <c r="X18" s="109"/>
      <c r="Y18" s="102">
        <f t="shared" si="1"/>
        <v>-11.87</v>
      </c>
      <c r="Z18" s="109"/>
      <c r="AA18" s="109"/>
      <c r="AB18" s="109"/>
      <c r="AC18" s="109"/>
      <c r="AD18" s="109"/>
      <c r="AE18" s="109"/>
      <c r="AF18" s="109"/>
      <c r="AG18" s="109"/>
      <c r="AH18" s="109"/>
    </row>
    <row r="19" spans="1:34">
      <c r="A19" s="101">
        <v>24</v>
      </c>
      <c r="T19" s="101">
        <v>23</v>
      </c>
      <c r="U19" s="111">
        <f t="shared" si="2"/>
        <v>0</v>
      </c>
      <c r="V19" s="101"/>
      <c r="W19" s="115"/>
      <c r="X19" s="109"/>
      <c r="Y19" s="102">
        <f t="shared" si="1"/>
        <v>-11.87</v>
      </c>
      <c r="Z19" s="109"/>
      <c r="AA19" s="109"/>
      <c r="AB19" s="109"/>
      <c r="AC19" s="109"/>
      <c r="AD19" s="109"/>
      <c r="AE19" s="109"/>
      <c r="AF19" s="109"/>
      <c r="AG19" s="109"/>
      <c r="AH19" s="109"/>
    </row>
    <row r="20" spans="1:34">
      <c r="A20" s="101">
        <v>23</v>
      </c>
      <c r="T20" s="101">
        <v>22</v>
      </c>
      <c r="U20" s="111">
        <f t="shared" si="2"/>
        <v>0</v>
      </c>
      <c r="V20" s="101"/>
      <c r="W20" s="115"/>
      <c r="X20" s="109"/>
      <c r="Y20" s="102">
        <f t="shared" si="1"/>
        <v>-11.87</v>
      </c>
      <c r="Z20" s="109"/>
      <c r="AA20" s="109"/>
      <c r="AB20" s="109"/>
      <c r="AC20" s="109"/>
      <c r="AD20" s="109"/>
      <c r="AE20" s="109"/>
      <c r="AF20" s="109"/>
      <c r="AG20" s="109"/>
      <c r="AH20" s="109"/>
    </row>
    <row r="21" spans="1:34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2"/>
        <v>0</v>
      </c>
      <c r="V21" s="163">
        <v>22</v>
      </c>
      <c r="W21" s="117">
        <f>MAX(K21:K27)</f>
        <v>0</v>
      </c>
      <c r="X21" s="109"/>
      <c r="Y21" s="102">
        <f t="shared" si="1"/>
        <v>-11.87</v>
      </c>
      <c r="Z21" s="109"/>
      <c r="AA21" s="117">
        <f>AVERAGE(U21:U27)</f>
        <v>0</v>
      </c>
      <c r="AB21" s="109"/>
      <c r="AC21" s="117">
        <f>SUM(U21:U27)</f>
        <v>0</v>
      </c>
      <c r="AD21" s="109"/>
      <c r="AE21" s="117">
        <f>AVERAGE(Y21:Y27)</f>
        <v>-11.870000000000001</v>
      </c>
      <c r="AF21" s="109"/>
      <c r="AG21" s="117">
        <f>MAX(I21:I27)</f>
        <v>0</v>
      </c>
      <c r="AH21" s="109"/>
    </row>
    <row r="22" spans="1:34">
      <c r="A22" s="101">
        <v>21</v>
      </c>
      <c r="T22" s="101">
        <v>20</v>
      </c>
      <c r="U22" s="111">
        <f t="shared" si="2"/>
        <v>0</v>
      </c>
      <c r="V22" s="101"/>
      <c r="W22" s="115"/>
      <c r="X22" s="109"/>
      <c r="Y22" s="102">
        <f t="shared" si="1"/>
        <v>-11.87</v>
      </c>
      <c r="Z22" s="109"/>
      <c r="AA22" s="109"/>
      <c r="AB22" s="109"/>
      <c r="AC22" s="109"/>
      <c r="AD22" s="109"/>
      <c r="AE22" s="109"/>
      <c r="AF22" s="109"/>
      <c r="AG22" s="109"/>
      <c r="AH22" s="109"/>
    </row>
    <row r="23" spans="1:34">
      <c r="A23" s="101">
        <v>20</v>
      </c>
      <c r="T23" s="101">
        <v>19</v>
      </c>
      <c r="U23" s="111">
        <f t="shared" si="2"/>
        <v>0</v>
      </c>
      <c r="V23" s="101"/>
      <c r="W23" s="115"/>
      <c r="X23" s="109"/>
      <c r="Y23" s="102">
        <f t="shared" si="1"/>
        <v>-11.87</v>
      </c>
      <c r="Z23" s="109"/>
      <c r="AA23" s="109"/>
      <c r="AB23" s="109"/>
      <c r="AC23" s="109"/>
      <c r="AD23" s="109"/>
      <c r="AE23" s="109"/>
      <c r="AF23" s="109"/>
      <c r="AG23" s="109"/>
      <c r="AH23" s="109"/>
    </row>
    <row r="24" spans="1:34">
      <c r="A24" s="101">
        <v>19</v>
      </c>
      <c r="T24" s="101">
        <v>18</v>
      </c>
      <c r="U24" s="111">
        <f t="shared" si="2"/>
        <v>0</v>
      </c>
      <c r="V24" s="101"/>
      <c r="W24" s="115"/>
      <c r="X24" s="109"/>
      <c r="Y24" s="102">
        <f t="shared" si="1"/>
        <v>-11.87</v>
      </c>
      <c r="Z24" s="109"/>
      <c r="AA24" s="109"/>
      <c r="AB24" s="109"/>
      <c r="AC24" s="109"/>
      <c r="AD24" s="109"/>
      <c r="AE24" s="109"/>
      <c r="AF24" s="109"/>
      <c r="AG24" s="109"/>
      <c r="AH24" s="109"/>
    </row>
    <row r="25" spans="1:34">
      <c r="A25" s="101">
        <v>18</v>
      </c>
      <c r="T25" s="101">
        <v>17</v>
      </c>
      <c r="U25" s="111">
        <f t="shared" si="2"/>
        <v>0</v>
      </c>
      <c r="V25" s="101"/>
      <c r="W25" s="115"/>
      <c r="X25" s="109"/>
      <c r="Y25" s="102">
        <f t="shared" si="1"/>
        <v>-11.87</v>
      </c>
      <c r="Z25" s="109"/>
      <c r="AA25" s="109"/>
      <c r="AB25" s="109"/>
      <c r="AC25" s="109"/>
      <c r="AD25" s="109"/>
      <c r="AE25" s="109"/>
      <c r="AF25" s="109"/>
      <c r="AG25" s="109"/>
      <c r="AH25" s="109"/>
    </row>
    <row r="26" spans="1:34">
      <c r="A26" s="101">
        <v>17</v>
      </c>
      <c r="T26" s="101">
        <v>16</v>
      </c>
      <c r="U26" s="111">
        <f t="shared" si="2"/>
        <v>0</v>
      </c>
      <c r="V26" s="101"/>
      <c r="W26" s="115"/>
      <c r="X26" s="109"/>
      <c r="Y26" s="102">
        <f t="shared" si="1"/>
        <v>-11.87</v>
      </c>
      <c r="Z26" s="109"/>
      <c r="AA26" s="109"/>
      <c r="AB26" s="109"/>
      <c r="AC26" s="109"/>
      <c r="AD26" s="109"/>
      <c r="AE26" s="109"/>
      <c r="AF26" s="109"/>
      <c r="AG26" s="109"/>
      <c r="AH26" s="109"/>
    </row>
    <row r="27" spans="1:34">
      <c r="A27" s="101">
        <v>16</v>
      </c>
      <c r="T27" s="101">
        <v>15</v>
      </c>
      <c r="U27" s="111">
        <f t="shared" si="2"/>
        <v>0</v>
      </c>
      <c r="V27" s="101"/>
      <c r="W27" s="115"/>
      <c r="X27" s="109"/>
      <c r="Y27" s="102">
        <f t="shared" si="1"/>
        <v>-11.87</v>
      </c>
      <c r="Z27" s="109"/>
      <c r="AA27" s="109"/>
      <c r="AB27" s="109"/>
      <c r="AC27" s="109"/>
      <c r="AD27" s="109"/>
      <c r="AE27" s="109"/>
      <c r="AF27" s="109"/>
      <c r="AG27" s="109"/>
      <c r="AH27" s="109"/>
    </row>
    <row r="28" spans="1:34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2"/>
        <v>0</v>
      </c>
      <c r="V28" s="163">
        <v>15</v>
      </c>
      <c r="W28" s="117">
        <f>MAX(K28:K34)</f>
        <v>253.1</v>
      </c>
      <c r="X28" s="109"/>
      <c r="Y28" s="102">
        <f t="shared" si="1"/>
        <v>-11.87</v>
      </c>
      <c r="Z28" s="109"/>
      <c r="AA28" s="117">
        <f>AVERAGE(U28:U34)</f>
        <v>-1015271.5714285715</v>
      </c>
      <c r="AB28" s="109"/>
      <c r="AC28" s="117">
        <f>SUM(U28:U34)</f>
        <v>-7106901</v>
      </c>
      <c r="AD28" s="109"/>
      <c r="AE28" s="117">
        <f>AVERAGE(Y28:Y34)</f>
        <v>31.798857142857141</v>
      </c>
      <c r="AF28" s="109"/>
      <c r="AG28" s="117">
        <f>MAX(I28:I34)</f>
        <v>25</v>
      </c>
      <c r="AH28" s="109"/>
    </row>
    <row r="29" spans="1:34">
      <c r="A29" s="101">
        <v>14</v>
      </c>
      <c r="T29" s="101">
        <v>13</v>
      </c>
      <c r="U29" s="111">
        <f t="shared" si="2"/>
        <v>0</v>
      </c>
      <c r="V29" s="101"/>
      <c r="W29" s="115"/>
      <c r="X29" s="109"/>
      <c r="Y29" s="102">
        <f t="shared" si="1"/>
        <v>-11.87</v>
      </c>
      <c r="Z29" s="109"/>
      <c r="AA29" s="109"/>
      <c r="AB29" s="109"/>
      <c r="AC29" s="109"/>
      <c r="AD29" s="109"/>
      <c r="AE29" s="109"/>
      <c r="AF29" s="109"/>
      <c r="AG29" s="109"/>
      <c r="AH29" s="109"/>
    </row>
    <row r="30" spans="1:34">
      <c r="A30" s="101">
        <v>13</v>
      </c>
      <c r="T30" s="101">
        <v>12</v>
      </c>
      <c r="U30" s="111">
        <f t="shared" si="2"/>
        <v>0</v>
      </c>
      <c r="V30" s="101"/>
      <c r="W30" s="115"/>
      <c r="X30" s="109"/>
      <c r="Y30" s="102">
        <f t="shared" si="1"/>
        <v>-11.87</v>
      </c>
      <c r="Z30" s="109"/>
      <c r="AA30" s="109"/>
      <c r="AB30" s="109"/>
      <c r="AC30" s="109"/>
      <c r="AD30" s="109"/>
      <c r="AE30" s="109"/>
      <c r="AF30" s="109"/>
      <c r="AG30" s="109"/>
      <c r="AH30" s="109"/>
    </row>
    <row r="31" spans="1:34">
      <c r="A31" s="101">
        <v>12</v>
      </c>
      <c r="T31" s="101">
        <v>11</v>
      </c>
      <c r="U31" s="111">
        <f t="shared" si="2"/>
        <v>-7114406</v>
      </c>
      <c r="V31" s="101"/>
      <c r="W31" s="115"/>
      <c r="X31" s="109"/>
      <c r="Y31" s="102">
        <f t="shared" si="1"/>
        <v>-11.87</v>
      </c>
      <c r="Z31" s="109"/>
      <c r="AA31" s="109"/>
      <c r="AB31" s="109"/>
      <c r="AC31" s="109"/>
      <c r="AD31" s="109"/>
      <c r="AE31" s="109"/>
      <c r="AF31" s="109"/>
      <c r="AG31" s="109"/>
      <c r="AH31" s="109"/>
    </row>
    <row r="32" spans="1:34">
      <c r="A32" s="101">
        <v>11</v>
      </c>
      <c r="B32" t="s">
        <v>359</v>
      </c>
      <c r="C32" t="s">
        <v>140</v>
      </c>
      <c r="D32">
        <v>7114406</v>
      </c>
      <c r="E32">
        <v>1133826</v>
      </c>
      <c r="F32">
        <v>6.8438509999999999</v>
      </c>
      <c r="G32">
        <v>0</v>
      </c>
      <c r="H32">
        <v>100.214</v>
      </c>
      <c r="I32">
        <v>24.3</v>
      </c>
      <c r="J32">
        <v>165.7</v>
      </c>
      <c r="K32">
        <v>247.8</v>
      </c>
      <c r="L32">
        <v>1.0121</v>
      </c>
      <c r="M32">
        <v>96.875</v>
      </c>
      <c r="N32">
        <v>103.38200000000001</v>
      </c>
      <c r="O32">
        <v>98.003</v>
      </c>
      <c r="P32">
        <v>22.1</v>
      </c>
      <c r="Q32">
        <v>27.9</v>
      </c>
      <c r="R32">
        <v>23.5</v>
      </c>
      <c r="S32">
        <v>5.33</v>
      </c>
      <c r="T32" s="101">
        <v>10</v>
      </c>
      <c r="U32" s="111">
        <f t="shared" si="2"/>
        <v>3972</v>
      </c>
      <c r="V32" s="101"/>
      <c r="W32" s="115"/>
      <c r="X32" s="109"/>
      <c r="Y32" s="102">
        <f t="shared" si="1"/>
        <v>88.343999999999994</v>
      </c>
      <c r="Z32" s="109"/>
      <c r="AA32" s="109"/>
      <c r="AB32" s="109"/>
      <c r="AC32" s="109"/>
      <c r="AD32" s="109"/>
      <c r="AE32" s="109"/>
      <c r="AF32" s="109"/>
      <c r="AG32" s="109"/>
      <c r="AH32" s="109"/>
    </row>
    <row r="33" spans="1:34">
      <c r="A33" s="101">
        <v>10</v>
      </c>
      <c r="B33" t="s">
        <v>360</v>
      </c>
      <c r="C33" t="s">
        <v>140</v>
      </c>
      <c r="D33">
        <v>7110434</v>
      </c>
      <c r="E33">
        <v>1133258</v>
      </c>
      <c r="F33">
        <v>6.7902420000000001</v>
      </c>
      <c r="G33">
        <v>0</v>
      </c>
      <c r="H33">
        <v>100.63</v>
      </c>
      <c r="I33">
        <v>24.3</v>
      </c>
      <c r="J33">
        <v>139.6</v>
      </c>
      <c r="K33">
        <v>253.1</v>
      </c>
      <c r="L33">
        <v>1.012</v>
      </c>
      <c r="M33">
        <v>96.945999999999998</v>
      </c>
      <c r="N33">
        <v>103.014</v>
      </c>
      <c r="O33">
        <v>97.245999999999995</v>
      </c>
      <c r="P33">
        <v>21.9</v>
      </c>
      <c r="Q33">
        <v>27.8</v>
      </c>
      <c r="R33">
        <v>23.5</v>
      </c>
      <c r="S33">
        <v>5.33</v>
      </c>
      <c r="T33" s="101">
        <v>9</v>
      </c>
      <c r="U33" s="111">
        <f t="shared" si="2"/>
        <v>3336</v>
      </c>
      <c r="V33" s="101"/>
      <c r="W33" s="115"/>
      <c r="X33" s="109"/>
      <c r="Y33" s="102">
        <f t="shared" si="1"/>
        <v>88.759999999999991</v>
      </c>
      <c r="Z33" s="109"/>
      <c r="AA33" s="109"/>
      <c r="AB33" s="109"/>
      <c r="AC33" s="109"/>
      <c r="AD33" s="109"/>
      <c r="AE33" s="109"/>
      <c r="AF33" s="109"/>
      <c r="AG33" s="109"/>
      <c r="AH33" s="109"/>
    </row>
    <row r="34" spans="1:34">
      <c r="A34" s="101">
        <v>9</v>
      </c>
      <c r="B34" t="s">
        <v>361</v>
      </c>
      <c r="C34" t="s">
        <v>140</v>
      </c>
      <c r="D34">
        <v>7107098</v>
      </c>
      <c r="E34">
        <v>1132781</v>
      </c>
      <c r="F34">
        <v>7.0721800000000004</v>
      </c>
      <c r="G34">
        <v>0</v>
      </c>
      <c r="H34">
        <v>104.83799999999999</v>
      </c>
      <c r="I34">
        <v>25</v>
      </c>
      <c r="J34">
        <v>8.6999999999999993</v>
      </c>
      <c r="K34">
        <v>136.69999999999999</v>
      </c>
      <c r="L34">
        <v>1.0126999999999999</v>
      </c>
      <c r="M34">
        <v>99.421000000000006</v>
      </c>
      <c r="N34">
        <v>106.31100000000001</v>
      </c>
      <c r="O34">
        <v>100.69499999999999</v>
      </c>
      <c r="P34">
        <v>15</v>
      </c>
      <c r="Q34">
        <v>38.299999999999997</v>
      </c>
      <c r="R34">
        <v>22</v>
      </c>
      <c r="S34">
        <v>5.33</v>
      </c>
      <c r="T34" s="101">
        <v>8</v>
      </c>
      <c r="U34" s="111">
        <f t="shared" si="2"/>
        <v>197</v>
      </c>
      <c r="V34" s="101"/>
      <c r="W34" s="115"/>
      <c r="X34" s="109"/>
      <c r="Y34" s="102">
        <f t="shared" si="1"/>
        <v>92.967999999999989</v>
      </c>
      <c r="Z34" s="109"/>
      <c r="AA34" s="109"/>
      <c r="AB34" s="109"/>
      <c r="AC34" s="109"/>
      <c r="AD34" s="109"/>
      <c r="AE34" s="109"/>
      <c r="AF34" s="109"/>
      <c r="AG34" s="109"/>
      <c r="AH34" s="109"/>
    </row>
    <row r="35" spans="1:34" s="88" customFormat="1" ht="15">
      <c r="A35" s="126">
        <v>8</v>
      </c>
      <c r="B35" t="s">
        <v>362</v>
      </c>
      <c r="C35" t="s">
        <v>140</v>
      </c>
      <c r="D35">
        <v>7106901</v>
      </c>
      <c r="E35">
        <v>1132754</v>
      </c>
      <c r="F35">
        <v>7.5606790000000004</v>
      </c>
      <c r="G35">
        <v>0</v>
      </c>
      <c r="H35">
        <v>104.224</v>
      </c>
      <c r="I35">
        <v>21.7</v>
      </c>
      <c r="J35">
        <v>27.1</v>
      </c>
      <c r="K35">
        <v>134.5</v>
      </c>
      <c r="L35">
        <v>1.0145999999999999</v>
      </c>
      <c r="M35">
        <v>102.277</v>
      </c>
      <c r="N35">
        <v>106.70099999999999</v>
      </c>
      <c r="O35">
        <v>105.29</v>
      </c>
      <c r="P35">
        <v>13.6</v>
      </c>
      <c r="Q35">
        <v>31.6</v>
      </c>
      <c r="R35">
        <v>16.100000000000001</v>
      </c>
      <c r="S35">
        <v>5.33</v>
      </c>
      <c r="T35" s="164">
        <v>7</v>
      </c>
      <c r="U35" s="111">
        <f t="shared" si="2"/>
        <v>632</v>
      </c>
      <c r="V35" s="163">
        <v>8</v>
      </c>
      <c r="W35" s="117">
        <f>MAX(K35:K41)</f>
        <v>253.6</v>
      </c>
      <c r="X35" s="109"/>
      <c r="Y35" s="102">
        <f t="shared" si="1"/>
        <v>92.353999999999999</v>
      </c>
      <c r="Z35" s="109"/>
      <c r="AA35" s="117">
        <f>AVERAGE(U35:U41)</f>
        <v>2517.2857142857142</v>
      </c>
      <c r="AB35" s="109"/>
      <c r="AC35" s="117">
        <f>SUM(U35:U41)</f>
        <v>17621</v>
      </c>
      <c r="AD35" s="109"/>
      <c r="AE35" s="117">
        <f>AVERAGE(Y35:Y41)</f>
        <v>90.198857142857136</v>
      </c>
      <c r="AF35" s="109"/>
      <c r="AG35" s="117">
        <f>MAX(I35:I41)</f>
        <v>24.2</v>
      </c>
      <c r="AH35" s="109"/>
    </row>
    <row r="36" spans="1:34">
      <c r="A36" s="101">
        <v>7</v>
      </c>
      <c r="B36" t="s">
        <v>363</v>
      </c>
      <c r="C36" t="s">
        <v>140</v>
      </c>
      <c r="D36">
        <v>7106269</v>
      </c>
      <c r="E36">
        <v>1132666</v>
      </c>
      <c r="F36">
        <v>7.2308339999999998</v>
      </c>
      <c r="G36">
        <v>0</v>
      </c>
      <c r="H36">
        <v>101.5</v>
      </c>
      <c r="I36">
        <v>23.2</v>
      </c>
      <c r="J36">
        <v>107.1</v>
      </c>
      <c r="K36">
        <v>204.7</v>
      </c>
      <c r="L36">
        <v>1.0129999999999999</v>
      </c>
      <c r="M36">
        <v>98.18</v>
      </c>
      <c r="N36">
        <v>104.45399999999999</v>
      </c>
      <c r="O36">
        <v>103.093</v>
      </c>
      <c r="P36">
        <v>20.399999999999999</v>
      </c>
      <c r="Q36">
        <v>28.3</v>
      </c>
      <c r="R36">
        <v>22.5</v>
      </c>
      <c r="S36">
        <v>5.33</v>
      </c>
      <c r="T36" s="101">
        <v>6</v>
      </c>
      <c r="U36" s="111">
        <f t="shared" si="2"/>
        <v>2552</v>
      </c>
      <c r="V36" s="109"/>
      <c r="W36" s="116"/>
      <c r="X36" s="109"/>
      <c r="Y36" s="102">
        <f t="shared" si="1"/>
        <v>89.63</v>
      </c>
      <c r="Z36" s="109"/>
      <c r="AA36" s="109"/>
      <c r="AB36" s="109"/>
      <c r="AC36" s="109"/>
      <c r="AD36" s="109"/>
      <c r="AE36" s="109"/>
      <c r="AF36" s="109"/>
      <c r="AG36" s="109"/>
      <c r="AH36" s="109"/>
    </row>
    <row r="37" spans="1:34">
      <c r="A37" s="101">
        <v>6</v>
      </c>
      <c r="B37" t="s">
        <v>364</v>
      </c>
      <c r="C37" t="s">
        <v>140</v>
      </c>
      <c r="D37">
        <v>7103717</v>
      </c>
      <c r="E37">
        <v>1132305</v>
      </c>
      <c r="F37">
        <v>6.9342769999999998</v>
      </c>
      <c r="G37">
        <v>0</v>
      </c>
      <c r="H37">
        <v>100.66800000000001</v>
      </c>
      <c r="I37">
        <v>24</v>
      </c>
      <c r="J37">
        <v>151.1</v>
      </c>
      <c r="K37">
        <v>246.5</v>
      </c>
      <c r="L37">
        <v>1.0123</v>
      </c>
      <c r="M37">
        <v>97.337999999999994</v>
      </c>
      <c r="N37">
        <v>103.74299999999999</v>
      </c>
      <c r="O37">
        <v>99.099000000000004</v>
      </c>
      <c r="P37">
        <v>22.3</v>
      </c>
      <c r="Q37">
        <v>28</v>
      </c>
      <c r="R37">
        <v>23</v>
      </c>
      <c r="S37">
        <v>5.33</v>
      </c>
      <c r="T37" s="101">
        <v>5</v>
      </c>
      <c r="U37" s="111">
        <f t="shared" si="2"/>
        <v>3623</v>
      </c>
      <c r="V37" s="109"/>
      <c r="W37" s="116"/>
      <c r="X37" s="109"/>
      <c r="Y37" s="102">
        <f t="shared" si="1"/>
        <v>88.798000000000002</v>
      </c>
      <c r="Z37" s="109"/>
      <c r="AA37" s="109"/>
      <c r="AB37" s="109"/>
      <c r="AC37" s="109"/>
      <c r="AD37" s="109"/>
      <c r="AE37" s="109"/>
      <c r="AF37" s="109"/>
      <c r="AG37" s="109"/>
      <c r="AH37" s="109"/>
    </row>
    <row r="38" spans="1:34">
      <c r="A38" s="101">
        <v>5</v>
      </c>
      <c r="B38" t="s">
        <v>365</v>
      </c>
      <c r="C38" t="s">
        <v>140</v>
      </c>
      <c r="D38">
        <v>7100094</v>
      </c>
      <c r="E38">
        <v>1131788</v>
      </c>
      <c r="F38">
        <v>6.7835619999999999</v>
      </c>
      <c r="G38">
        <v>0</v>
      </c>
      <c r="H38">
        <v>100.812</v>
      </c>
      <c r="I38">
        <v>24.1</v>
      </c>
      <c r="J38">
        <v>151.19999999999999</v>
      </c>
      <c r="K38">
        <v>242.7</v>
      </c>
      <c r="L38">
        <v>1.0119</v>
      </c>
      <c r="M38">
        <v>97.084999999999994</v>
      </c>
      <c r="N38">
        <v>103.40300000000001</v>
      </c>
      <c r="O38">
        <v>97.24</v>
      </c>
      <c r="P38">
        <v>21.5</v>
      </c>
      <c r="Q38">
        <v>28.6</v>
      </c>
      <c r="R38">
        <v>23.8</v>
      </c>
      <c r="S38">
        <v>5.33</v>
      </c>
      <c r="T38" s="101">
        <v>4</v>
      </c>
      <c r="U38" s="111">
        <f t="shared" si="2"/>
        <v>3625</v>
      </c>
      <c r="V38" s="109"/>
      <c r="W38" s="116"/>
      <c r="X38" s="109"/>
      <c r="Y38" s="102">
        <f t="shared" si="1"/>
        <v>88.941999999999993</v>
      </c>
      <c r="Z38" s="109"/>
      <c r="AA38" s="109"/>
      <c r="AB38" s="109"/>
      <c r="AC38" s="109"/>
      <c r="AD38" s="109"/>
      <c r="AE38" s="109"/>
      <c r="AF38" s="109"/>
      <c r="AG38" s="109"/>
      <c r="AH38" s="109"/>
    </row>
    <row r="39" spans="1:34">
      <c r="A39" s="101">
        <v>4</v>
      </c>
      <c r="B39" t="s">
        <v>366</v>
      </c>
      <c r="C39" t="s">
        <v>140</v>
      </c>
      <c r="D39">
        <v>7096469</v>
      </c>
      <c r="E39">
        <v>1131273</v>
      </c>
      <c r="F39">
        <v>7.1078010000000003</v>
      </c>
      <c r="G39">
        <v>0</v>
      </c>
      <c r="H39">
        <v>101.375</v>
      </c>
      <c r="I39">
        <v>24.2</v>
      </c>
      <c r="J39">
        <v>142.4</v>
      </c>
      <c r="K39">
        <v>253.6</v>
      </c>
      <c r="L39">
        <v>1.0125999999999999</v>
      </c>
      <c r="M39">
        <v>98.468999999999994</v>
      </c>
      <c r="N39">
        <v>104.297</v>
      </c>
      <c r="O39">
        <v>101.905</v>
      </c>
      <c r="P39">
        <v>21.7</v>
      </c>
      <c r="Q39">
        <v>29.4</v>
      </c>
      <c r="R39">
        <v>24</v>
      </c>
      <c r="S39">
        <v>5.33</v>
      </c>
      <c r="T39" s="101">
        <v>3</v>
      </c>
      <c r="U39" s="111">
        <f t="shared" si="2"/>
        <v>3412</v>
      </c>
      <c r="V39" s="109"/>
      <c r="W39" s="116"/>
      <c r="X39" s="109"/>
      <c r="Y39" s="102">
        <f t="shared" si="1"/>
        <v>89.504999999999995</v>
      </c>
      <c r="Z39" s="109"/>
      <c r="AA39" s="109"/>
      <c r="AB39" s="109"/>
      <c r="AC39" s="109"/>
      <c r="AD39" s="109"/>
      <c r="AE39" s="109"/>
      <c r="AF39" s="109"/>
      <c r="AG39" s="109"/>
      <c r="AH39" s="109"/>
    </row>
    <row r="40" spans="1:34">
      <c r="A40" s="101">
        <v>3</v>
      </c>
      <c r="B40" t="s">
        <v>367</v>
      </c>
      <c r="C40" t="s">
        <v>140</v>
      </c>
      <c r="D40">
        <v>7093057</v>
      </c>
      <c r="E40">
        <v>1130790</v>
      </c>
      <c r="F40">
        <v>6.8703729999999998</v>
      </c>
      <c r="G40">
        <v>0</v>
      </c>
      <c r="H40">
        <v>101.206</v>
      </c>
      <c r="I40">
        <v>23.7</v>
      </c>
      <c r="J40">
        <v>151.6</v>
      </c>
      <c r="K40">
        <v>246.4</v>
      </c>
      <c r="L40">
        <v>1.0121</v>
      </c>
      <c r="M40">
        <v>96.981999999999999</v>
      </c>
      <c r="N40">
        <v>104.529</v>
      </c>
      <c r="O40">
        <v>98.46</v>
      </c>
      <c r="P40">
        <v>21.5</v>
      </c>
      <c r="Q40">
        <v>26.6</v>
      </c>
      <c r="R40">
        <v>23.7</v>
      </c>
      <c r="S40">
        <v>5.33</v>
      </c>
      <c r="T40" s="101">
        <v>2</v>
      </c>
      <c r="U40" s="111">
        <f t="shared" si="2"/>
        <v>3629</v>
      </c>
      <c r="V40" s="109"/>
      <c r="W40" s="116"/>
      <c r="X40" s="109"/>
      <c r="Y40" s="102">
        <f t="shared" si="1"/>
        <v>89.335999999999999</v>
      </c>
      <c r="Z40" s="109"/>
      <c r="AA40" s="109"/>
      <c r="AB40" s="109"/>
      <c r="AC40" s="109"/>
      <c r="AD40" s="109"/>
      <c r="AE40" s="109"/>
      <c r="AF40" s="109"/>
      <c r="AG40" s="109"/>
      <c r="AH40" s="109"/>
    </row>
    <row r="41" spans="1:34">
      <c r="A41" s="101">
        <v>2</v>
      </c>
      <c r="B41" t="s">
        <v>368</v>
      </c>
      <c r="C41" t="s">
        <v>140</v>
      </c>
      <c r="D41">
        <v>7089428</v>
      </c>
      <c r="E41">
        <v>1130277</v>
      </c>
      <c r="F41">
        <v>6.9507190000000003</v>
      </c>
      <c r="G41">
        <v>0</v>
      </c>
      <c r="H41">
        <v>104.697</v>
      </c>
      <c r="I41">
        <v>24.1</v>
      </c>
      <c r="J41">
        <v>6.3</v>
      </c>
      <c r="K41">
        <v>142.19999999999999</v>
      </c>
      <c r="L41">
        <v>1.0125</v>
      </c>
      <c r="M41">
        <v>96.977000000000004</v>
      </c>
      <c r="N41">
        <v>106.313</v>
      </c>
      <c r="O41">
        <v>99.058999999999997</v>
      </c>
      <c r="P41">
        <v>13.5</v>
      </c>
      <c r="Q41">
        <v>35.700000000000003</v>
      </c>
      <c r="R41">
        <v>22.2</v>
      </c>
      <c r="S41">
        <v>5.33</v>
      </c>
      <c r="T41" s="101">
        <v>1</v>
      </c>
      <c r="U41" s="111">
        <f t="shared" si="2"/>
        <v>148</v>
      </c>
      <c r="V41" s="109"/>
      <c r="W41" s="116"/>
      <c r="X41" s="109"/>
      <c r="Y41" s="102">
        <f t="shared" si="1"/>
        <v>92.826999999999998</v>
      </c>
      <c r="Z41" s="109"/>
      <c r="AA41" s="109"/>
      <c r="AB41" s="109"/>
      <c r="AC41" s="109"/>
      <c r="AD41" s="109"/>
      <c r="AE41" s="109"/>
      <c r="AF41" s="109"/>
      <c r="AG41" s="109"/>
      <c r="AH41" s="109"/>
    </row>
    <row r="42" spans="1:34">
      <c r="A42" s="101">
        <v>1</v>
      </c>
      <c r="B42" t="s">
        <v>351</v>
      </c>
      <c r="C42" t="s">
        <v>140</v>
      </c>
      <c r="D42">
        <v>7089280</v>
      </c>
      <c r="E42">
        <v>1130256</v>
      </c>
      <c r="F42">
        <v>7.5490219999999999</v>
      </c>
      <c r="G42">
        <v>0</v>
      </c>
      <c r="H42">
        <v>103.9</v>
      </c>
      <c r="I42">
        <v>21.6</v>
      </c>
      <c r="J42">
        <v>26.8</v>
      </c>
      <c r="K42">
        <v>140</v>
      </c>
      <c r="L42">
        <v>1.0145999999999999</v>
      </c>
      <c r="M42">
        <v>100.96899999999999</v>
      </c>
      <c r="N42">
        <v>106.837</v>
      </c>
      <c r="O42">
        <v>105.14700000000001</v>
      </c>
      <c r="P42">
        <v>11.4</v>
      </c>
      <c r="Q42">
        <v>30.8</v>
      </c>
      <c r="R42">
        <v>16.100000000000001</v>
      </c>
      <c r="S42">
        <v>5.33</v>
      </c>
      <c r="T42" s="91"/>
      <c r="U42" s="104"/>
      <c r="V42" s="109"/>
      <c r="W42" s="116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</row>
    <row r="43" spans="1:34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</row>
    <row r="44" spans="1:34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</row>
    <row r="45" spans="1:34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</row>
    <row r="46" spans="1:34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</row>
    <row r="47" spans="1:34">
      <c r="D47" s="14"/>
      <c r="E47" s="14"/>
      <c r="N47" s="14"/>
    </row>
    <row r="51" spans="7:11">
      <c r="G51" s="225"/>
      <c r="H51" s="225"/>
      <c r="I51" s="225"/>
      <c r="J51" s="225"/>
      <c r="K51" s="225"/>
    </row>
    <row r="52" spans="7:11">
      <c r="G52" s="225"/>
      <c r="H52" s="232"/>
      <c r="I52" s="225"/>
      <c r="J52" s="225"/>
      <c r="K52" s="225"/>
    </row>
    <row r="53" spans="7:11">
      <c r="G53" s="225"/>
      <c r="H53" s="232"/>
      <c r="I53" s="232"/>
      <c r="J53" s="225"/>
      <c r="K53" s="225"/>
    </row>
    <row r="54" spans="7:11">
      <c r="G54" s="225"/>
      <c r="H54" s="225"/>
      <c r="I54" s="225"/>
      <c r="J54" s="225"/>
      <c r="K54" s="225"/>
    </row>
    <row r="55" spans="7:11">
      <c r="G55" s="225"/>
      <c r="H55" s="225"/>
      <c r="I55" s="225"/>
      <c r="J55" s="225"/>
      <c r="K55" s="225"/>
    </row>
    <row r="56" spans="7:11">
      <c r="G56" s="225"/>
      <c r="H56" s="225"/>
      <c r="I56" s="225"/>
      <c r="J56" s="225"/>
      <c r="K56" s="225"/>
    </row>
    <row r="57" spans="7:11">
      <c r="G57" s="225"/>
      <c r="H57" s="225"/>
      <c r="I57" s="225"/>
      <c r="J57" s="225"/>
      <c r="K57" s="225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D55"/>
  <sheetViews>
    <sheetView view="pageBreakPreview" topLeftCell="A7" zoomScale="80" workbookViewId="0">
      <selection activeCell="B31" sqref="B11:O31"/>
    </sheetView>
  </sheetViews>
  <sheetFormatPr baseColWidth="10" defaultRowHeight="12.75"/>
  <cols>
    <col min="1" max="1" width="8.42578125" customWidth="1"/>
    <col min="2" max="5" width="8.7109375" customWidth="1"/>
    <col min="6" max="11" width="11.5703125" bestFit="1" customWidth="1"/>
    <col min="12" max="12" width="9.85546875" bestFit="1" customWidth="1"/>
    <col min="13" max="13" width="11.5703125" bestFit="1" customWidth="1"/>
    <col min="14" max="14" width="9.28515625" customWidth="1"/>
    <col min="15" max="15" width="7.85546875" customWidth="1"/>
    <col min="16" max="16" width="3.7109375" customWidth="1"/>
    <col min="17" max="17" width="12.140625" bestFit="1" customWidth="1"/>
    <col min="18" max="18" width="4.42578125" bestFit="1" customWidth="1"/>
    <col min="19" max="19" width="12.42578125" bestFit="1" customWidth="1"/>
    <col min="20" max="20" width="2.7109375" customWidth="1"/>
    <col min="21" max="21" width="8.7109375" bestFit="1" customWidth="1"/>
    <col min="22" max="22" width="3.7109375" customWidth="1"/>
    <col min="24" max="24" width="2.7109375" customWidth="1"/>
    <col min="25" max="25" width="14.28515625" bestFit="1" customWidth="1"/>
    <col min="26" max="26" width="2.7109375" customWidth="1"/>
    <col min="28" max="28" width="2.7109375" customWidth="1"/>
    <col min="30" max="30" width="2.7109375" customWidth="1"/>
  </cols>
  <sheetData>
    <row r="1" spans="1:30" ht="18.75">
      <c r="A1" s="190" t="s">
        <v>247</v>
      </c>
      <c r="B1" s="92"/>
      <c r="C1" s="92"/>
      <c r="D1" s="92"/>
      <c r="E1" s="123"/>
      <c r="F1" s="124"/>
      <c r="G1" s="123"/>
      <c r="H1" s="128" t="s">
        <v>192</v>
      </c>
      <c r="I1" s="129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109"/>
      <c r="W1" s="109"/>
      <c r="X1" s="109"/>
      <c r="Y1" s="109"/>
      <c r="Z1" s="109"/>
      <c r="AA1" s="109"/>
      <c r="AB1" s="109"/>
      <c r="AC1" s="109"/>
      <c r="AD1" s="109"/>
    </row>
    <row r="2" spans="1:30" ht="18" customHeight="1">
      <c r="A2" s="189" t="s">
        <v>248</v>
      </c>
      <c r="B2" s="92"/>
      <c r="C2" s="92"/>
      <c r="D2" s="92"/>
      <c r="E2" s="123"/>
      <c r="F2" s="124"/>
      <c r="G2" s="123"/>
      <c r="H2" s="128" t="s">
        <v>187</v>
      </c>
      <c r="I2" s="129"/>
      <c r="J2" s="124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109"/>
      <c r="W2" s="109"/>
      <c r="X2" s="109"/>
      <c r="Y2" s="109"/>
      <c r="Z2" s="109"/>
      <c r="AA2" s="109"/>
      <c r="AB2" s="109"/>
      <c r="AC2" s="109"/>
      <c r="AD2" s="109"/>
    </row>
    <row r="3" spans="1:30" ht="12.75" customHeight="1">
      <c r="A3" s="92" t="s">
        <v>63</v>
      </c>
      <c r="B3" s="92"/>
      <c r="C3" s="92"/>
      <c r="D3" s="92"/>
      <c r="E3" s="123"/>
      <c r="F3" s="124"/>
      <c r="G3" s="123"/>
      <c r="H3" s="128" t="s">
        <v>189</v>
      </c>
      <c r="I3" s="188"/>
      <c r="J3" s="127" t="s">
        <v>190</v>
      </c>
      <c r="K3" s="92"/>
      <c r="L3" s="91"/>
      <c r="M3" s="92"/>
      <c r="N3" s="94"/>
      <c r="O3" s="166"/>
      <c r="P3" s="166" t="s">
        <v>90</v>
      </c>
      <c r="Q3" s="172">
        <f>MAX(Q11:Q41)</f>
        <v>25299</v>
      </c>
      <c r="R3" s="173" t="s">
        <v>32</v>
      </c>
      <c r="S3" s="92"/>
      <c r="T3" s="92"/>
      <c r="U3" s="92"/>
      <c r="V3" s="109"/>
      <c r="W3" s="109"/>
      <c r="X3" s="109"/>
      <c r="Y3" s="109"/>
      <c r="Z3" s="109"/>
      <c r="AA3" s="109"/>
      <c r="AB3" s="109"/>
      <c r="AC3" s="109"/>
      <c r="AD3" s="109"/>
    </row>
    <row r="4" spans="1:30" ht="15.75" customHeight="1">
      <c r="A4" s="92" t="s">
        <v>246</v>
      </c>
      <c r="B4" s="92"/>
      <c r="C4" s="92"/>
      <c r="D4" s="92"/>
      <c r="E4" s="123"/>
      <c r="F4" s="118"/>
      <c r="G4" s="123"/>
      <c r="H4" s="128" t="s">
        <v>186</v>
      </c>
      <c r="I4" s="129"/>
      <c r="J4" s="118"/>
      <c r="K4" s="92"/>
      <c r="L4" s="91"/>
      <c r="M4" s="91"/>
      <c r="N4" s="91"/>
      <c r="O4" s="91"/>
      <c r="P4" s="91"/>
      <c r="Q4" s="91"/>
      <c r="R4" s="91"/>
      <c r="S4" s="92"/>
      <c r="T4" s="92"/>
      <c r="U4" s="92"/>
      <c r="V4" s="109"/>
      <c r="W4" s="113"/>
      <c r="X4" s="109"/>
      <c r="Y4" s="219"/>
      <c r="Z4" s="109"/>
      <c r="AA4" s="113"/>
      <c r="AB4" s="109"/>
      <c r="AC4" s="109"/>
      <c r="AD4" s="109"/>
    </row>
    <row r="5" spans="1:30" ht="12.75" customHeight="1">
      <c r="A5" s="92" t="s">
        <v>64</v>
      </c>
      <c r="B5" s="92"/>
      <c r="C5" s="92" t="s">
        <v>65</v>
      </c>
      <c r="D5" s="92"/>
      <c r="E5" s="118"/>
      <c r="F5" s="118"/>
      <c r="G5" s="123"/>
      <c r="H5" s="128" t="s">
        <v>200</v>
      </c>
      <c r="I5" s="129"/>
      <c r="J5" s="118"/>
      <c r="K5" s="92"/>
      <c r="L5" s="91"/>
      <c r="M5" s="97"/>
      <c r="N5" s="95"/>
      <c r="O5" s="167"/>
      <c r="P5" s="167" t="s">
        <v>93</v>
      </c>
      <c r="Q5" s="171">
        <f>SUM(Q11:Q41)</f>
        <v>-68248042</v>
      </c>
      <c r="R5" s="168" t="s">
        <v>32</v>
      </c>
      <c r="S5" s="92"/>
      <c r="T5" s="92"/>
      <c r="U5" s="92"/>
      <c r="V5" s="109"/>
      <c r="W5" s="114"/>
      <c r="X5" s="109"/>
      <c r="Y5" s="114"/>
      <c r="Z5" s="109"/>
      <c r="AA5" s="114"/>
      <c r="AB5" s="109"/>
      <c r="AC5" s="109"/>
      <c r="AD5" s="109"/>
    </row>
    <row r="6" spans="1:30" ht="15" customHeight="1">
      <c r="A6" s="92" t="s">
        <v>66</v>
      </c>
      <c r="B6" s="92"/>
      <c r="C6" s="92" t="s">
        <v>67</v>
      </c>
      <c r="D6" s="92"/>
      <c r="E6" s="118"/>
      <c r="F6" s="137" t="s">
        <v>177</v>
      </c>
      <c r="G6" s="123"/>
      <c r="H6" s="128" t="s">
        <v>185</v>
      </c>
      <c r="I6" s="129"/>
      <c r="J6" s="118"/>
      <c r="K6" s="92"/>
      <c r="L6" s="92"/>
      <c r="M6" s="92"/>
      <c r="N6" s="92"/>
      <c r="O6" s="92"/>
      <c r="P6" s="92"/>
      <c r="Q6" s="99"/>
      <c r="R6" s="91"/>
      <c r="S6" s="114" t="s">
        <v>171</v>
      </c>
      <c r="T6" s="119"/>
      <c r="U6" s="92"/>
      <c r="V6" s="109"/>
      <c r="W6" s="114"/>
      <c r="X6" s="109"/>
      <c r="Y6" s="114"/>
      <c r="Z6" s="109"/>
      <c r="AA6" s="114"/>
      <c r="AB6" s="109"/>
      <c r="AC6" s="109"/>
      <c r="AD6" s="109"/>
    </row>
    <row r="7" spans="1:30" ht="15" customHeight="1">
      <c r="A7" s="92" t="s">
        <v>68</v>
      </c>
      <c r="B7" s="92"/>
      <c r="C7" s="92"/>
      <c r="D7" s="92" t="s">
        <v>33</v>
      </c>
      <c r="E7" s="120"/>
      <c r="F7" s="138" t="s">
        <v>178</v>
      </c>
      <c r="G7" s="120"/>
      <c r="H7" s="124"/>
      <c r="I7" s="118"/>
      <c r="J7" s="102" t="s">
        <v>194</v>
      </c>
      <c r="K7" s="102" t="s">
        <v>116</v>
      </c>
      <c r="L7" s="92"/>
      <c r="M7" s="92"/>
      <c r="N7" s="92"/>
      <c r="O7" s="92"/>
      <c r="P7" s="92"/>
      <c r="Q7" s="100" t="s">
        <v>130</v>
      </c>
      <c r="R7" s="91"/>
      <c r="S7" s="114" t="s">
        <v>172</v>
      </c>
      <c r="T7" s="91"/>
      <c r="U7" s="102" t="s">
        <v>92</v>
      </c>
      <c r="V7" s="109"/>
      <c r="W7" s="114" t="s">
        <v>171</v>
      </c>
      <c r="X7" s="109"/>
      <c r="Y7" s="114" t="s">
        <v>171</v>
      </c>
      <c r="Z7" s="109"/>
      <c r="AA7" s="114" t="s">
        <v>182</v>
      </c>
      <c r="AB7" s="109"/>
      <c r="AC7" s="114" t="s">
        <v>323</v>
      </c>
      <c r="AD7" s="109"/>
    </row>
    <row r="8" spans="1:30" ht="12.75" customHeight="1">
      <c r="A8" s="92" t="s">
        <v>69</v>
      </c>
      <c r="B8" s="92"/>
      <c r="C8" s="92"/>
      <c r="D8" s="92" t="s">
        <v>77</v>
      </c>
      <c r="E8" s="120"/>
      <c r="F8" s="138" t="s">
        <v>179</v>
      </c>
      <c r="G8" s="120"/>
      <c r="H8" s="124"/>
      <c r="I8" s="118"/>
      <c r="J8" s="102" t="s">
        <v>195</v>
      </c>
      <c r="K8" s="102" t="s">
        <v>195</v>
      </c>
      <c r="L8" s="92"/>
      <c r="M8" s="92"/>
      <c r="N8" s="102" t="s">
        <v>174</v>
      </c>
      <c r="O8" s="102"/>
      <c r="P8" s="102"/>
      <c r="Q8" s="100" t="s">
        <v>131</v>
      </c>
      <c r="R8" s="91"/>
      <c r="S8" s="114" t="s">
        <v>329</v>
      </c>
      <c r="T8" s="91"/>
      <c r="U8" s="102" t="s">
        <v>121</v>
      </c>
      <c r="V8" s="109"/>
      <c r="W8" s="114" t="s">
        <v>320</v>
      </c>
      <c r="X8" s="109"/>
      <c r="Y8" s="114" t="s">
        <v>321</v>
      </c>
      <c r="Z8" s="109"/>
      <c r="AA8" s="114" t="s">
        <v>320</v>
      </c>
      <c r="AB8" s="109"/>
      <c r="AC8" s="114" t="s">
        <v>324</v>
      </c>
      <c r="AD8" s="109"/>
    </row>
    <row r="9" spans="1:30" ht="12.75" customHeight="1">
      <c r="A9" s="92"/>
      <c r="B9" s="92"/>
      <c r="C9" s="92"/>
      <c r="D9" s="92"/>
      <c r="E9" s="92"/>
      <c r="F9" s="138" t="s">
        <v>28</v>
      </c>
      <c r="G9" s="102" t="s">
        <v>116</v>
      </c>
      <c r="H9" s="102" t="s">
        <v>119</v>
      </c>
      <c r="I9" s="102" t="s">
        <v>118</v>
      </c>
      <c r="J9" s="102" t="s">
        <v>196</v>
      </c>
      <c r="K9" s="102" t="s">
        <v>196</v>
      </c>
      <c r="L9" s="102" t="s">
        <v>92</v>
      </c>
      <c r="M9" s="92"/>
      <c r="N9" s="102" t="s">
        <v>175</v>
      </c>
      <c r="O9" s="102" t="s">
        <v>223</v>
      </c>
      <c r="P9" s="102"/>
      <c r="Q9" s="100" t="s">
        <v>132</v>
      </c>
      <c r="R9" s="91"/>
      <c r="S9" s="114" t="s">
        <v>173</v>
      </c>
      <c r="T9" s="112"/>
      <c r="U9" s="102" t="s">
        <v>122</v>
      </c>
      <c r="V9" s="109"/>
      <c r="W9" s="114" t="s">
        <v>327</v>
      </c>
      <c r="X9" s="109"/>
      <c r="Y9" s="114" t="s">
        <v>178</v>
      </c>
      <c r="Z9" s="109"/>
      <c r="AA9" s="114" t="s">
        <v>327</v>
      </c>
      <c r="AB9" s="109"/>
      <c r="AC9" s="114" t="s">
        <v>173</v>
      </c>
      <c r="AD9" s="109"/>
    </row>
    <row r="10" spans="1:30" ht="15.75" thickBot="1">
      <c r="A10" s="92"/>
      <c r="B10" s="102" t="s">
        <v>70</v>
      </c>
      <c r="C10" s="102" t="s">
        <v>71</v>
      </c>
      <c r="D10" s="102" t="s">
        <v>72</v>
      </c>
      <c r="E10" s="102" t="s">
        <v>73</v>
      </c>
      <c r="F10" s="138" t="s">
        <v>32</v>
      </c>
      <c r="G10" s="102" t="s">
        <v>117</v>
      </c>
      <c r="H10" s="102" t="s">
        <v>115</v>
      </c>
      <c r="I10" s="102" t="s">
        <v>117</v>
      </c>
      <c r="J10" s="102" t="s">
        <v>197</v>
      </c>
      <c r="K10" s="102" t="s">
        <v>197</v>
      </c>
      <c r="L10" s="175" t="s">
        <v>138</v>
      </c>
      <c r="M10" s="102" t="s">
        <v>91</v>
      </c>
      <c r="N10" s="102" t="s">
        <v>176</v>
      </c>
      <c r="O10" s="102" t="s">
        <v>224</v>
      </c>
      <c r="P10" s="112" t="s">
        <v>73</v>
      </c>
      <c r="Q10" s="99" t="s">
        <v>32</v>
      </c>
      <c r="R10" s="112" t="s">
        <v>73</v>
      </c>
      <c r="S10" s="114" t="s">
        <v>190</v>
      </c>
      <c r="T10" s="91"/>
      <c r="U10" s="92"/>
      <c r="V10" s="183"/>
      <c r="W10" s="114" t="s">
        <v>319</v>
      </c>
      <c r="X10" s="109"/>
      <c r="Y10" s="114" t="s">
        <v>322</v>
      </c>
      <c r="Z10" s="109"/>
      <c r="AA10" s="114" t="s">
        <v>328</v>
      </c>
      <c r="AB10" s="109"/>
      <c r="AC10" s="114" t="s">
        <v>124</v>
      </c>
      <c r="AD10" s="109"/>
    </row>
    <row r="11" spans="1:30" ht="15">
      <c r="A11" s="126">
        <v>32</v>
      </c>
      <c r="B11" s="16"/>
      <c r="P11" s="164">
        <v>31</v>
      </c>
      <c r="Q11" s="111">
        <f t="shared" ref="Q11:Q41" si="0">F11-F12</f>
        <v>0</v>
      </c>
      <c r="R11" s="163">
        <v>1</v>
      </c>
      <c r="S11" s="117">
        <f>MAX(N11:N13)</f>
        <v>0</v>
      </c>
      <c r="T11" s="121"/>
      <c r="U11" s="102">
        <f>L11-11.87</f>
        <v>-11.87</v>
      </c>
      <c r="V11" s="183"/>
      <c r="W11" s="117">
        <f>AVERAGE(Q11:Q13)</f>
        <v>0</v>
      </c>
      <c r="X11" s="109"/>
      <c r="Y11" s="117">
        <f>SUM(Q11:Q13)</f>
        <v>0</v>
      </c>
      <c r="Z11" s="109"/>
      <c r="AA11" s="117">
        <f>AVERAGE(U11:U13)</f>
        <v>-11.87</v>
      </c>
      <c r="AB11" s="109"/>
      <c r="AC11" s="117">
        <f>MAX(M11:M13)</f>
        <v>0</v>
      </c>
      <c r="AD11" s="109"/>
    </row>
    <row r="12" spans="1:30">
      <c r="A12" s="101">
        <v>31</v>
      </c>
      <c r="B12" s="16"/>
      <c r="P12" s="101">
        <v>30</v>
      </c>
      <c r="Q12" s="111">
        <f t="shared" si="0"/>
        <v>0</v>
      </c>
      <c r="R12" s="92"/>
      <c r="S12" s="115"/>
      <c r="T12" s="121"/>
      <c r="U12" s="102">
        <f t="shared" ref="U12:U41" si="1">L12-11.87</f>
        <v>-11.87</v>
      </c>
      <c r="V12" s="183"/>
      <c r="W12" s="109"/>
      <c r="X12" s="109"/>
      <c r="Y12" s="109"/>
      <c r="Z12" s="109"/>
      <c r="AA12" s="109"/>
      <c r="AB12" s="109"/>
      <c r="AC12" s="109"/>
      <c r="AD12" s="109"/>
    </row>
    <row r="13" spans="1:30">
      <c r="A13" s="101">
        <v>30</v>
      </c>
      <c r="B13" s="16"/>
      <c r="P13" s="101">
        <v>29</v>
      </c>
      <c r="Q13" s="111">
        <f>F13-F14</f>
        <v>0</v>
      </c>
      <c r="R13" s="92"/>
      <c r="S13" s="115"/>
      <c r="T13" s="121"/>
      <c r="U13" s="102">
        <f t="shared" si="1"/>
        <v>-11.87</v>
      </c>
      <c r="V13" s="183"/>
      <c r="W13" s="109"/>
      <c r="X13" s="109"/>
      <c r="Y13" s="109"/>
      <c r="Z13" s="109"/>
      <c r="AA13" s="109"/>
      <c r="AB13" s="109"/>
      <c r="AC13" s="109"/>
      <c r="AD13" s="109"/>
    </row>
    <row r="14" spans="1:30" ht="15">
      <c r="A14" s="126">
        <v>29</v>
      </c>
      <c r="B14" s="16"/>
      <c r="P14" s="164">
        <v>28</v>
      </c>
      <c r="Q14" s="111">
        <f t="shared" si="0"/>
        <v>0</v>
      </c>
      <c r="R14" s="163">
        <v>29</v>
      </c>
      <c r="S14" s="117">
        <f>MAX(N14:N20)</f>
        <v>0</v>
      </c>
      <c r="T14" s="121"/>
      <c r="U14" s="102">
        <f t="shared" si="1"/>
        <v>-11.87</v>
      </c>
      <c r="V14" s="183"/>
      <c r="W14" s="117">
        <f>AVERAGE(Q14:Q20)</f>
        <v>0</v>
      </c>
      <c r="X14" s="109"/>
      <c r="Y14" s="117">
        <f>SUM(Q14:Q20)</f>
        <v>0</v>
      </c>
      <c r="Z14" s="109"/>
      <c r="AA14" s="117">
        <f>AVERAGE(U14:U20)</f>
        <v>-11.870000000000001</v>
      </c>
      <c r="AB14" s="109"/>
      <c r="AC14" s="117">
        <f>MAX(M14:M20)</f>
        <v>0</v>
      </c>
      <c r="AD14" s="109"/>
    </row>
    <row r="15" spans="1:30">
      <c r="A15" s="101">
        <v>28</v>
      </c>
      <c r="B15" s="16"/>
      <c r="P15" s="101">
        <v>27</v>
      </c>
      <c r="Q15" s="111">
        <f t="shared" si="0"/>
        <v>0</v>
      </c>
      <c r="R15" s="101"/>
      <c r="S15" s="115"/>
      <c r="T15" s="121"/>
      <c r="U15" s="102">
        <f t="shared" si="1"/>
        <v>-11.87</v>
      </c>
      <c r="V15" s="183"/>
      <c r="W15" s="109"/>
      <c r="X15" s="109"/>
      <c r="Y15" s="109"/>
      <c r="Z15" s="109"/>
      <c r="AA15" s="109"/>
      <c r="AB15" s="109"/>
      <c r="AC15" s="109"/>
      <c r="AD15" s="109"/>
    </row>
    <row r="16" spans="1:30">
      <c r="A16" s="101">
        <v>27</v>
      </c>
      <c r="B16" s="16"/>
      <c r="P16" s="101">
        <v>26</v>
      </c>
      <c r="Q16" s="111">
        <f t="shared" si="0"/>
        <v>0</v>
      </c>
      <c r="R16" s="101"/>
      <c r="S16" s="115"/>
      <c r="T16" s="121"/>
      <c r="U16" s="102">
        <f t="shared" si="1"/>
        <v>-11.87</v>
      </c>
      <c r="V16" s="183"/>
      <c r="W16" s="109"/>
      <c r="X16" s="109"/>
      <c r="Y16" s="109"/>
      <c r="Z16" s="109"/>
      <c r="AA16" s="109"/>
      <c r="AB16" s="109"/>
      <c r="AC16" s="109"/>
      <c r="AD16" s="109"/>
    </row>
    <row r="17" spans="1:30">
      <c r="A17" s="101">
        <v>26</v>
      </c>
      <c r="B17" s="16"/>
      <c r="P17" s="101">
        <v>25</v>
      </c>
      <c r="Q17" s="111">
        <f t="shared" si="0"/>
        <v>0</v>
      </c>
      <c r="R17" s="101"/>
      <c r="S17" s="115"/>
      <c r="T17" s="121"/>
      <c r="U17" s="102">
        <f t="shared" si="1"/>
        <v>-11.87</v>
      </c>
      <c r="V17" s="183"/>
      <c r="W17" s="109"/>
      <c r="X17" s="109"/>
      <c r="Y17" s="109"/>
      <c r="Z17" s="109"/>
      <c r="AA17" s="109"/>
      <c r="AB17" s="109"/>
      <c r="AC17" s="109"/>
      <c r="AD17" s="109"/>
    </row>
    <row r="18" spans="1:30">
      <c r="A18" s="101">
        <v>25</v>
      </c>
      <c r="B18" s="16"/>
      <c r="P18" s="101">
        <v>24</v>
      </c>
      <c r="Q18" s="111">
        <f t="shared" si="0"/>
        <v>0</v>
      </c>
      <c r="R18" s="101"/>
      <c r="S18" s="115"/>
      <c r="T18" s="121"/>
      <c r="U18" s="102">
        <f t="shared" si="1"/>
        <v>-11.87</v>
      </c>
      <c r="V18" s="183"/>
      <c r="W18" s="109"/>
      <c r="X18" s="109"/>
      <c r="Y18" s="109"/>
      <c r="Z18" s="109"/>
      <c r="AA18" s="109"/>
      <c r="AB18" s="109"/>
      <c r="AC18" s="109"/>
      <c r="AD18" s="109"/>
    </row>
    <row r="19" spans="1:30">
      <c r="A19" s="101">
        <v>24</v>
      </c>
      <c r="B19" s="16"/>
      <c r="P19" s="101">
        <v>23</v>
      </c>
      <c r="Q19" s="111">
        <f t="shared" si="0"/>
        <v>0</v>
      </c>
      <c r="R19" s="101"/>
      <c r="S19" s="115"/>
      <c r="T19" s="121"/>
      <c r="U19" s="102">
        <f t="shared" si="1"/>
        <v>-11.87</v>
      </c>
      <c r="V19" s="183"/>
      <c r="W19" s="109"/>
      <c r="X19" s="109"/>
      <c r="Y19" s="109"/>
      <c r="Z19" s="109"/>
      <c r="AA19" s="109"/>
      <c r="AB19" s="109"/>
      <c r="AC19" s="109"/>
      <c r="AD19" s="109"/>
    </row>
    <row r="20" spans="1:30">
      <c r="A20" s="101">
        <v>23</v>
      </c>
      <c r="B20" s="16"/>
      <c r="P20" s="101">
        <v>22</v>
      </c>
      <c r="Q20" s="111">
        <f t="shared" si="0"/>
        <v>0</v>
      </c>
      <c r="R20" s="101"/>
      <c r="S20" s="115"/>
      <c r="T20" s="121"/>
      <c r="U20" s="102">
        <f t="shared" si="1"/>
        <v>-11.87</v>
      </c>
      <c r="V20" s="183"/>
      <c r="W20" s="109"/>
      <c r="X20" s="109"/>
      <c r="Y20" s="109"/>
      <c r="Z20" s="109"/>
      <c r="AA20" s="109"/>
      <c r="AB20" s="109"/>
      <c r="AC20" s="109"/>
      <c r="AD20" s="109"/>
    </row>
    <row r="21" spans="1:30" ht="15">
      <c r="A21" s="126">
        <v>22</v>
      </c>
      <c r="B21" s="16"/>
      <c r="P21" s="164">
        <v>21</v>
      </c>
      <c r="Q21" s="111">
        <f t="shared" si="0"/>
        <v>0</v>
      </c>
      <c r="R21" s="163">
        <v>22</v>
      </c>
      <c r="S21" s="117">
        <f>MAX(N21:N27)</f>
        <v>0</v>
      </c>
      <c r="T21" s="121"/>
      <c r="U21" s="102">
        <f t="shared" si="1"/>
        <v>-11.87</v>
      </c>
      <c r="V21" s="183"/>
      <c r="W21" s="117">
        <f>AVERAGE(Q21:Q27)</f>
        <v>0</v>
      </c>
      <c r="X21" s="109"/>
      <c r="Y21" s="117">
        <f>SUM(Q21:Q27)</f>
        <v>0</v>
      </c>
      <c r="Z21" s="109"/>
      <c r="AA21" s="117">
        <f>AVERAGE(U21:U27)</f>
        <v>-11.870000000000001</v>
      </c>
      <c r="AB21" s="109"/>
      <c r="AC21" s="117">
        <f>MAX(M21:M27)</f>
        <v>0</v>
      </c>
      <c r="AD21" s="109"/>
    </row>
    <row r="22" spans="1:30">
      <c r="A22" s="101">
        <v>21</v>
      </c>
      <c r="B22" s="16"/>
      <c r="P22" s="101">
        <v>20</v>
      </c>
      <c r="Q22" s="111">
        <f t="shared" si="0"/>
        <v>0</v>
      </c>
      <c r="R22" s="101"/>
      <c r="S22" s="115"/>
      <c r="T22" s="121"/>
      <c r="U22" s="102">
        <f t="shared" si="1"/>
        <v>-11.87</v>
      </c>
      <c r="V22" s="183"/>
      <c r="W22" s="109"/>
      <c r="X22" s="109"/>
      <c r="Y22" s="109"/>
      <c r="Z22" s="109"/>
      <c r="AA22" s="109"/>
      <c r="AB22" s="109"/>
      <c r="AC22" s="109"/>
      <c r="AD22" s="109"/>
    </row>
    <row r="23" spans="1:30">
      <c r="A23" s="101">
        <v>20</v>
      </c>
      <c r="B23" s="16"/>
      <c r="P23" s="101">
        <v>19</v>
      </c>
      <c r="Q23" s="111">
        <f t="shared" si="0"/>
        <v>0</v>
      </c>
      <c r="R23" s="101"/>
      <c r="S23" s="115"/>
      <c r="T23" s="121"/>
      <c r="U23" s="102">
        <f t="shared" si="1"/>
        <v>-11.87</v>
      </c>
      <c r="V23" s="183"/>
      <c r="W23" s="109"/>
      <c r="X23" s="109"/>
      <c r="Y23" s="109"/>
      <c r="Z23" s="109"/>
      <c r="AA23" s="109"/>
      <c r="AB23" s="109"/>
      <c r="AC23" s="109"/>
      <c r="AD23" s="109"/>
    </row>
    <row r="24" spans="1:30">
      <c r="A24" s="101">
        <v>19</v>
      </c>
      <c r="B24" s="16"/>
      <c r="P24" s="101">
        <v>18</v>
      </c>
      <c r="Q24" s="111">
        <f t="shared" si="0"/>
        <v>0</v>
      </c>
      <c r="R24" s="101"/>
      <c r="S24" s="115"/>
      <c r="T24" s="121"/>
      <c r="U24" s="102">
        <f t="shared" si="1"/>
        <v>-11.87</v>
      </c>
      <c r="V24" s="183"/>
      <c r="W24" s="109"/>
      <c r="X24" s="109"/>
      <c r="Y24" s="109"/>
      <c r="Z24" s="109"/>
      <c r="AA24" s="109"/>
      <c r="AB24" s="109"/>
      <c r="AC24" s="109"/>
      <c r="AD24" s="109"/>
    </row>
    <row r="25" spans="1:30">
      <c r="A25" s="101">
        <v>18</v>
      </c>
      <c r="B25" s="16"/>
      <c r="P25" s="101">
        <v>17</v>
      </c>
      <c r="Q25" s="111">
        <f t="shared" si="0"/>
        <v>0</v>
      </c>
      <c r="R25" s="101"/>
      <c r="S25" s="115"/>
      <c r="T25" s="121"/>
      <c r="U25" s="102">
        <f t="shared" si="1"/>
        <v>-11.87</v>
      </c>
      <c r="V25" s="183"/>
      <c r="W25" s="109"/>
      <c r="X25" s="109"/>
      <c r="Y25" s="109"/>
      <c r="Z25" s="109"/>
      <c r="AA25" s="109"/>
      <c r="AB25" s="109"/>
      <c r="AC25" s="109"/>
      <c r="AD25" s="109"/>
    </row>
    <row r="26" spans="1:30">
      <c r="A26" s="101">
        <v>17</v>
      </c>
      <c r="B26" s="16"/>
      <c r="P26" s="101">
        <v>16</v>
      </c>
      <c r="Q26" s="111">
        <f t="shared" si="0"/>
        <v>0</v>
      </c>
      <c r="R26" s="101"/>
      <c r="S26" s="115"/>
      <c r="T26" s="121"/>
      <c r="U26" s="102">
        <f t="shared" si="1"/>
        <v>-11.87</v>
      </c>
      <c r="V26" s="183"/>
      <c r="W26" s="109"/>
      <c r="X26" s="109"/>
      <c r="Y26" s="109"/>
      <c r="Z26" s="109"/>
      <c r="AA26" s="109"/>
      <c r="AB26" s="109"/>
      <c r="AC26" s="109"/>
      <c r="AD26" s="109"/>
    </row>
    <row r="27" spans="1:30">
      <c r="A27" s="101">
        <v>16</v>
      </c>
      <c r="B27" s="16"/>
      <c r="P27" s="101">
        <v>15</v>
      </c>
      <c r="Q27" s="111">
        <f t="shared" si="0"/>
        <v>0</v>
      </c>
      <c r="R27" s="101"/>
      <c r="S27" s="115"/>
      <c r="T27" s="121"/>
      <c r="U27" s="102">
        <f t="shared" si="1"/>
        <v>-11.87</v>
      </c>
      <c r="V27" s="183"/>
      <c r="W27" s="109"/>
      <c r="X27" s="109"/>
      <c r="Y27" s="109"/>
      <c r="Z27" s="109"/>
      <c r="AA27" s="109"/>
      <c r="AB27" s="109"/>
      <c r="AC27" s="109"/>
      <c r="AD27" s="109"/>
    </row>
    <row r="28" spans="1:30" ht="15">
      <c r="A28" s="126">
        <v>15</v>
      </c>
      <c r="B28" s="16"/>
      <c r="P28" s="164">
        <v>14</v>
      </c>
      <c r="Q28" s="111">
        <f t="shared" si="0"/>
        <v>0</v>
      </c>
      <c r="R28" s="163">
        <v>15</v>
      </c>
      <c r="S28" s="117">
        <f>MAX(N28:N34)</f>
        <v>13572.07</v>
      </c>
      <c r="T28" s="121"/>
      <c r="U28" s="102">
        <f t="shared" si="1"/>
        <v>-11.87</v>
      </c>
      <c r="V28" s="183"/>
      <c r="W28" s="117">
        <f>AVERAGE(Q28:Q34)</f>
        <v>-9772394</v>
      </c>
      <c r="X28" s="109"/>
      <c r="Y28" s="117">
        <f>SUM(Q28:Q34)</f>
        <v>-68406758</v>
      </c>
      <c r="Z28" s="109"/>
      <c r="AA28" s="117">
        <f>AVERAGE(U28:U34)</f>
        <v>32.060042857142854</v>
      </c>
      <c r="AB28" s="109"/>
      <c r="AC28" s="117">
        <f>MAX(M28:M34)</f>
        <v>24.94</v>
      </c>
      <c r="AD28" s="109"/>
    </row>
    <row r="29" spans="1:30">
      <c r="A29" s="101">
        <v>14</v>
      </c>
      <c r="B29" s="16"/>
      <c r="P29" s="101">
        <v>13</v>
      </c>
      <c r="Q29" s="111">
        <f t="shared" si="0"/>
        <v>0</v>
      </c>
      <c r="R29" s="101"/>
      <c r="S29" s="115"/>
      <c r="T29" s="121"/>
      <c r="U29" s="102">
        <f t="shared" si="1"/>
        <v>-11.87</v>
      </c>
      <c r="V29" s="109"/>
      <c r="W29" s="109"/>
      <c r="X29" s="109"/>
      <c r="Y29" s="109"/>
      <c r="Z29" s="109"/>
      <c r="AA29" s="109"/>
      <c r="AB29" s="109"/>
      <c r="AC29" s="109"/>
      <c r="AD29" s="109"/>
    </row>
    <row r="30" spans="1:30">
      <c r="A30" s="101">
        <v>13</v>
      </c>
      <c r="B30" s="16"/>
      <c r="P30" s="101">
        <v>12</v>
      </c>
      <c r="Q30" s="111">
        <f t="shared" si="0"/>
        <v>0</v>
      </c>
      <c r="R30" s="101"/>
      <c r="S30" s="115"/>
      <c r="T30" s="121"/>
      <c r="U30" s="102">
        <f t="shared" si="1"/>
        <v>-11.87</v>
      </c>
      <c r="V30" s="109"/>
      <c r="W30" s="109"/>
      <c r="X30" s="109"/>
      <c r="Y30" s="109"/>
      <c r="Z30" s="109"/>
      <c r="AA30" s="109"/>
      <c r="AB30" s="109"/>
      <c r="AC30" s="109"/>
      <c r="AD30" s="109"/>
    </row>
    <row r="31" spans="1:30">
      <c r="A31" s="101">
        <v>12</v>
      </c>
      <c r="B31" s="16"/>
      <c r="P31" s="101">
        <v>11</v>
      </c>
      <c r="Q31" s="111">
        <f t="shared" si="0"/>
        <v>-15264368</v>
      </c>
      <c r="R31" s="101"/>
      <c r="S31" s="115"/>
      <c r="T31" s="121"/>
      <c r="U31" s="102">
        <f t="shared" si="1"/>
        <v>-11.87</v>
      </c>
      <c r="V31" s="109"/>
      <c r="W31" s="109"/>
      <c r="X31" s="109"/>
      <c r="Y31" s="109"/>
      <c r="Z31" s="109"/>
      <c r="AA31" s="109"/>
      <c r="AB31" s="109"/>
      <c r="AC31" s="109"/>
      <c r="AD31" s="109"/>
    </row>
    <row r="32" spans="1:30">
      <c r="A32" s="101">
        <v>11</v>
      </c>
      <c r="B32" s="16">
        <v>0.33333333333333331</v>
      </c>
      <c r="C32">
        <v>2014</v>
      </c>
      <c r="D32">
        <v>6</v>
      </c>
      <c r="E32">
        <v>11</v>
      </c>
      <c r="F32">
        <v>15264368</v>
      </c>
      <c r="G32">
        <v>15264368</v>
      </c>
      <c r="H32">
        <v>1067791</v>
      </c>
      <c r="I32">
        <v>1067791</v>
      </c>
      <c r="J32">
        <v>0</v>
      </c>
      <c r="K32">
        <v>0</v>
      </c>
      <c r="L32">
        <v>102.36</v>
      </c>
      <c r="M32">
        <v>20.7</v>
      </c>
      <c r="N32">
        <v>13572.07</v>
      </c>
      <c r="O32">
        <v>8</v>
      </c>
      <c r="P32" s="101">
        <v>10</v>
      </c>
      <c r="Q32" s="111">
        <f t="shared" si="0"/>
        <v>-53174959</v>
      </c>
      <c r="R32" s="101"/>
      <c r="S32" s="115"/>
      <c r="T32" s="121"/>
      <c r="U32" s="102">
        <f t="shared" si="1"/>
        <v>90.49</v>
      </c>
      <c r="V32" s="109"/>
      <c r="W32" s="109"/>
      <c r="X32" s="109"/>
      <c r="Y32" s="109"/>
      <c r="Z32" s="109"/>
      <c r="AA32" s="109"/>
      <c r="AB32" s="109"/>
      <c r="AC32" s="109"/>
      <c r="AD32" s="109"/>
    </row>
    <row r="33" spans="1:30">
      <c r="A33" s="101">
        <v>10</v>
      </c>
      <c r="B33" s="16">
        <v>0.375</v>
      </c>
      <c r="C33">
        <v>2014</v>
      </c>
      <c r="D33">
        <v>6</v>
      </c>
      <c r="E33">
        <v>10</v>
      </c>
      <c r="F33">
        <v>68439327</v>
      </c>
      <c r="G33">
        <v>68439327</v>
      </c>
      <c r="H33">
        <v>10251425</v>
      </c>
      <c r="I33">
        <v>10251425</v>
      </c>
      <c r="J33">
        <v>0</v>
      </c>
      <c r="K33">
        <v>0</v>
      </c>
      <c r="L33">
        <v>100.8369</v>
      </c>
      <c r="M33">
        <v>24.63</v>
      </c>
      <c r="N33">
        <v>1305.54</v>
      </c>
      <c r="O33">
        <v>8</v>
      </c>
      <c r="P33" s="101">
        <v>9</v>
      </c>
      <c r="Q33" s="111">
        <f t="shared" si="0"/>
        <v>23269</v>
      </c>
      <c r="R33" s="101"/>
      <c r="S33" s="115"/>
      <c r="T33" s="121"/>
      <c r="U33" s="102">
        <f t="shared" si="1"/>
        <v>88.966899999999995</v>
      </c>
      <c r="V33" s="109"/>
      <c r="W33" s="109"/>
      <c r="X33" s="109"/>
      <c r="Y33" s="109"/>
      <c r="Z33" s="109"/>
      <c r="AA33" s="109"/>
      <c r="AB33" s="109"/>
      <c r="AC33" s="109"/>
      <c r="AD33" s="109"/>
    </row>
    <row r="34" spans="1:30">
      <c r="A34" s="101">
        <v>9</v>
      </c>
      <c r="B34" s="16">
        <v>0.375</v>
      </c>
      <c r="C34">
        <v>2014</v>
      </c>
      <c r="D34">
        <v>6</v>
      </c>
      <c r="E34">
        <v>9</v>
      </c>
      <c r="F34">
        <v>68416058</v>
      </c>
      <c r="G34">
        <v>68416058</v>
      </c>
      <c r="H34">
        <v>10248127</v>
      </c>
      <c r="I34">
        <v>10248127</v>
      </c>
      <c r="J34">
        <v>0</v>
      </c>
      <c r="K34">
        <v>0</v>
      </c>
      <c r="L34">
        <v>104.3134</v>
      </c>
      <c r="M34">
        <v>24.94</v>
      </c>
      <c r="N34">
        <v>1386.09</v>
      </c>
      <c r="O34">
        <v>8</v>
      </c>
      <c r="P34" s="101">
        <v>8</v>
      </c>
      <c r="Q34" s="111">
        <f t="shared" si="0"/>
        <v>9300</v>
      </c>
      <c r="R34" s="101"/>
      <c r="S34" s="115"/>
      <c r="T34" s="121"/>
      <c r="U34" s="102">
        <f t="shared" si="1"/>
        <v>92.443399999999997</v>
      </c>
      <c r="V34" s="109"/>
      <c r="W34" s="109"/>
      <c r="X34" s="109"/>
      <c r="Y34" s="109"/>
      <c r="Z34" s="109"/>
      <c r="AA34" s="109"/>
      <c r="AB34" s="109"/>
      <c r="AC34" s="109"/>
      <c r="AD34" s="109"/>
    </row>
    <row r="35" spans="1:30" ht="15">
      <c r="A35" s="126">
        <v>8</v>
      </c>
      <c r="B35" s="16">
        <v>0.375</v>
      </c>
      <c r="C35">
        <v>2014</v>
      </c>
      <c r="D35">
        <v>6</v>
      </c>
      <c r="E35">
        <v>8</v>
      </c>
      <c r="F35">
        <v>68406758</v>
      </c>
      <c r="G35">
        <v>68406758</v>
      </c>
      <c r="H35">
        <v>10246852</v>
      </c>
      <c r="I35">
        <v>10246852</v>
      </c>
      <c r="J35">
        <v>0</v>
      </c>
      <c r="K35">
        <v>0</v>
      </c>
      <c r="L35">
        <v>104.4037</v>
      </c>
      <c r="M35">
        <v>24.07</v>
      </c>
      <c r="N35">
        <v>1359.17</v>
      </c>
      <c r="O35">
        <v>8</v>
      </c>
      <c r="P35" s="164">
        <v>7</v>
      </c>
      <c r="Q35" s="111">
        <f t="shared" si="0"/>
        <v>25177</v>
      </c>
      <c r="R35" s="163">
        <v>8</v>
      </c>
      <c r="S35" s="117">
        <f>MAX(N35:N41)</f>
        <v>1383.12</v>
      </c>
      <c r="T35" s="121"/>
      <c r="U35" s="102">
        <f t="shared" si="1"/>
        <v>92.533699999999996</v>
      </c>
      <c r="V35" s="109"/>
      <c r="W35" s="117">
        <f>AVERAGE(Q35:Q41)</f>
        <v>22673.714285714286</v>
      </c>
      <c r="X35" s="109"/>
      <c r="Y35" s="117">
        <f>SUM(Q35:Q41)</f>
        <v>158716</v>
      </c>
      <c r="Z35" s="109"/>
      <c r="AA35" s="117">
        <f>AVERAGE(U35:U41)</f>
        <v>90.336157142857132</v>
      </c>
      <c r="AB35" s="109"/>
      <c r="AC35" s="117">
        <f>MAX(M35:M41)</f>
        <v>24.21</v>
      </c>
      <c r="AD35" s="109"/>
    </row>
    <row r="36" spans="1:30">
      <c r="A36" s="101">
        <v>7</v>
      </c>
      <c r="B36" s="16">
        <v>0.375</v>
      </c>
      <c r="C36">
        <v>2014</v>
      </c>
      <c r="D36">
        <v>6</v>
      </c>
      <c r="E36">
        <v>7</v>
      </c>
      <c r="F36">
        <v>68381581</v>
      </c>
      <c r="G36">
        <v>68381581</v>
      </c>
      <c r="H36">
        <v>10243414</v>
      </c>
      <c r="I36">
        <v>10243414</v>
      </c>
      <c r="J36">
        <v>0</v>
      </c>
      <c r="K36">
        <v>0</v>
      </c>
      <c r="L36">
        <v>101.717</v>
      </c>
      <c r="M36">
        <v>23.96</v>
      </c>
      <c r="N36">
        <v>1326.25</v>
      </c>
      <c r="O36">
        <v>8</v>
      </c>
      <c r="P36" s="101">
        <v>6</v>
      </c>
      <c r="Q36" s="111">
        <f t="shared" si="0"/>
        <v>25221</v>
      </c>
      <c r="R36" s="99"/>
      <c r="S36" s="104"/>
      <c r="T36" s="121"/>
      <c r="U36" s="102">
        <f t="shared" si="1"/>
        <v>89.846999999999994</v>
      </c>
      <c r="V36" s="109"/>
      <c r="W36" s="109"/>
      <c r="X36" s="109"/>
      <c r="Y36" s="109"/>
      <c r="Z36" s="109"/>
      <c r="AA36" s="109"/>
      <c r="AB36" s="109"/>
      <c r="AC36" s="109"/>
      <c r="AD36" s="109"/>
    </row>
    <row r="37" spans="1:30">
      <c r="A37" s="101">
        <v>6</v>
      </c>
      <c r="B37" s="16">
        <v>0.375</v>
      </c>
      <c r="C37">
        <v>2014</v>
      </c>
      <c r="D37">
        <v>6</v>
      </c>
      <c r="E37">
        <v>6</v>
      </c>
      <c r="F37">
        <v>68356360</v>
      </c>
      <c r="G37">
        <v>68356360</v>
      </c>
      <c r="H37">
        <v>10239879</v>
      </c>
      <c r="I37">
        <v>10239879</v>
      </c>
      <c r="J37">
        <v>0</v>
      </c>
      <c r="K37">
        <v>0</v>
      </c>
      <c r="L37">
        <v>100.94029999999999</v>
      </c>
      <c r="M37">
        <v>24.21</v>
      </c>
      <c r="N37">
        <v>1314.65</v>
      </c>
      <c r="O37">
        <v>8</v>
      </c>
      <c r="P37" s="101">
        <v>5</v>
      </c>
      <c r="Q37" s="111">
        <f t="shared" si="0"/>
        <v>24905</v>
      </c>
      <c r="R37" s="99"/>
      <c r="S37" s="104"/>
      <c r="T37" s="121"/>
      <c r="U37" s="102">
        <f t="shared" si="1"/>
        <v>89.070299999999989</v>
      </c>
      <c r="V37" s="109"/>
      <c r="W37" s="109"/>
      <c r="X37" s="109"/>
      <c r="Y37" s="109"/>
      <c r="Z37" s="109"/>
      <c r="AA37" s="109"/>
      <c r="AB37" s="109"/>
      <c r="AC37" s="109"/>
      <c r="AD37" s="109"/>
    </row>
    <row r="38" spans="1:30">
      <c r="A38" s="101">
        <v>5</v>
      </c>
      <c r="B38" s="16">
        <v>0.375</v>
      </c>
      <c r="C38">
        <v>2014</v>
      </c>
      <c r="D38">
        <v>6</v>
      </c>
      <c r="E38">
        <v>5</v>
      </c>
      <c r="F38">
        <v>68331455</v>
      </c>
      <c r="G38">
        <v>68331455</v>
      </c>
      <c r="H38">
        <v>10236358</v>
      </c>
      <c r="I38">
        <v>10236358</v>
      </c>
      <c r="J38">
        <v>0</v>
      </c>
      <c r="K38">
        <v>0</v>
      </c>
      <c r="L38">
        <v>101.13120000000001</v>
      </c>
      <c r="M38">
        <v>24.08</v>
      </c>
      <c r="N38">
        <v>1304.78</v>
      </c>
      <c r="O38">
        <v>8</v>
      </c>
      <c r="P38" s="101">
        <v>4</v>
      </c>
      <c r="Q38" s="111">
        <f t="shared" si="0"/>
        <v>24880</v>
      </c>
      <c r="R38" s="99"/>
      <c r="S38" s="104"/>
      <c r="T38" s="121"/>
      <c r="U38" s="102">
        <f t="shared" si="1"/>
        <v>89.261200000000002</v>
      </c>
      <c r="V38" s="109"/>
      <c r="W38" s="109"/>
      <c r="X38" s="109"/>
      <c r="Y38" s="109"/>
      <c r="Z38" s="109"/>
      <c r="AA38" s="109"/>
      <c r="AB38" s="109"/>
      <c r="AC38" s="109"/>
      <c r="AD38" s="109"/>
    </row>
    <row r="39" spans="1:30">
      <c r="A39" s="101">
        <v>4</v>
      </c>
      <c r="B39" s="16">
        <v>0.375</v>
      </c>
      <c r="C39">
        <v>2014</v>
      </c>
      <c r="D39">
        <v>6</v>
      </c>
      <c r="E39">
        <v>4</v>
      </c>
      <c r="F39">
        <v>68306575</v>
      </c>
      <c r="G39">
        <v>68306575</v>
      </c>
      <c r="H39">
        <v>10232849</v>
      </c>
      <c r="I39">
        <v>10232849</v>
      </c>
      <c r="J39">
        <v>0</v>
      </c>
      <c r="K39">
        <v>0</v>
      </c>
      <c r="L39">
        <v>101.6375</v>
      </c>
      <c r="M39">
        <v>24.15</v>
      </c>
      <c r="N39">
        <v>1328.17</v>
      </c>
      <c r="O39">
        <v>8</v>
      </c>
      <c r="P39" s="101">
        <v>3</v>
      </c>
      <c r="Q39" s="111">
        <f t="shared" si="0"/>
        <v>25299</v>
      </c>
      <c r="R39" s="99"/>
      <c r="S39" s="104"/>
      <c r="T39" s="121"/>
      <c r="U39" s="102">
        <f t="shared" si="1"/>
        <v>89.767499999999998</v>
      </c>
      <c r="V39" s="109"/>
      <c r="W39" s="109"/>
      <c r="X39" s="109"/>
      <c r="Y39" s="109"/>
      <c r="Z39" s="109"/>
      <c r="AA39" s="109"/>
      <c r="AB39" s="109"/>
      <c r="AC39" s="109"/>
      <c r="AD39" s="109"/>
    </row>
    <row r="40" spans="1:30">
      <c r="A40" s="101">
        <v>3</v>
      </c>
      <c r="B40" s="16">
        <v>0.375</v>
      </c>
      <c r="C40">
        <v>2014</v>
      </c>
      <c r="D40">
        <v>6</v>
      </c>
      <c r="E40">
        <v>3</v>
      </c>
      <c r="F40">
        <v>68281276</v>
      </c>
      <c r="G40">
        <v>68281276</v>
      </c>
      <c r="H40">
        <v>10229298</v>
      </c>
      <c r="I40">
        <v>10229298</v>
      </c>
      <c r="J40">
        <v>0</v>
      </c>
      <c r="K40">
        <v>0</v>
      </c>
      <c r="L40">
        <v>101.4806</v>
      </c>
      <c r="M40">
        <v>23.86</v>
      </c>
      <c r="N40">
        <v>1328.88</v>
      </c>
      <c r="O40">
        <v>8</v>
      </c>
      <c r="P40" s="101">
        <v>2</v>
      </c>
      <c r="Q40" s="111">
        <f t="shared" si="0"/>
        <v>25222</v>
      </c>
      <c r="R40" s="99"/>
      <c r="S40" s="104"/>
      <c r="T40" s="121"/>
      <c r="U40" s="102">
        <f t="shared" si="1"/>
        <v>89.610599999999991</v>
      </c>
      <c r="V40" s="109"/>
      <c r="W40" s="109"/>
      <c r="X40" s="109"/>
      <c r="Y40" s="109"/>
      <c r="Z40" s="109"/>
      <c r="AA40" s="109"/>
      <c r="AB40" s="109"/>
      <c r="AC40" s="109"/>
      <c r="AD40" s="109"/>
    </row>
    <row r="41" spans="1:30">
      <c r="A41" s="101">
        <v>2</v>
      </c>
      <c r="B41" s="16">
        <v>0.375</v>
      </c>
      <c r="C41">
        <v>2014</v>
      </c>
      <c r="D41">
        <v>6</v>
      </c>
      <c r="E41">
        <v>2</v>
      </c>
      <c r="F41">
        <v>68256054</v>
      </c>
      <c r="G41">
        <v>68256054</v>
      </c>
      <c r="H41">
        <v>10225756</v>
      </c>
      <c r="I41">
        <v>10225756</v>
      </c>
      <c r="J41">
        <v>0</v>
      </c>
      <c r="K41">
        <v>0</v>
      </c>
      <c r="L41">
        <v>104.1328</v>
      </c>
      <c r="M41">
        <v>23.05</v>
      </c>
      <c r="N41">
        <v>1383.12</v>
      </c>
      <c r="O41">
        <v>8</v>
      </c>
      <c r="P41" s="101">
        <v>1</v>
      </c>
      <c r="Q41" s="111">
        <f t="shared" si="0"/>
        <v>8012</v>
      </c>
      <c r="R41" s="99"/>
      <c r="S41" s="104"/>
      <c r="T41" s="121"/>
      <c r="U41" s="102">
        <f t="shared" si="1"/>
        <v>92.262799999999999</v>
      </c>
      <c r="V41" s="109"/>
      <c r="W41" s="109"/>
      <c r="X41" s="109"/>
      <c r="Y41" s="109"/>
      <c r="Z41" s="109"/>
      <c r="AA41" s="109"/>
      <c r="AB41" s="109"/>
      <c r="AC41" s="109"/>
      <c r="AD41" s="109"/>
    </row>
    <row r="42" spans="1:30">
      <c r="A42" s="101">
        <v>1</v>
      </c>
      <c r="B42" s="16">
        <v>0.375</v>
      </c>
      <c r="C42">
        <v>2014</v>
      </c>
      <c r="D42">
        <v>6</v>
      </c>
      <c r="E42">
        <v>1</v>
      </c>
      <c r="F42">
        <v>68248042</v>
      </c>
      <c r="G42">
        <v>68248042</v>
      </c>
      <c r="H42">
        <v>10224663</v>
      </c>
      <c r="I42">
        <v>10224663</v>
      </c>
      <c r="J42">
        <v>0</v>
      </c>
      <c r="K42">
        <v>0</v>
      </c>
      <c r="L42">
        <v>104.09829999999999</v>
      </c>
      <c r="M42">
        <v>24.02</v>
      </c>
      <c r="N42">
        <v>1364.86</v>
      </c>
      <c r="O42">
        <v>8</v>
      </c>
      <c r="P42" s="109"/>
      <c r="Q42" s="104"/>
      <c r="R42" s="104"/>
      <c r="S42" s="104"/>
      <c r="T42" s="122"/>
      <c r="U42" s="102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>
      <c r="A43" s="113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4"/>
      <c r="T43" s="104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</row>
    <row r="44" spans="1:30">
      <c r="A44" s="109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07"/>
      <c r="W44" s="109"/>
      <c r="X44" s="109"/>
      <c r="Y44" s="109"/>
      <c r="Z44" s="109"/>
      <c r="AA44" s="109"/>
      <c r="AB44" s="109"/>
      <c r="AC44" s="109"/>
      <c r="AD44" s="109"/>
    </row>
    <row r="45" spans="1:30">
      <c r="A45" s="109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07"/>
      <c r="W45" s="109"/>
      <c r="X45" s="109"/>
      <c r="Y45" s="109"/>
      <c r="Z45" s="109"/>
      <c r="AA45" s="109"/>
      <c r="AB45" s="109"/>
      <c r="AC45" s="109"/>
      <c r="AD45" s="109"/>
    </row>
    <row r="46" spans="1:30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4"/>
      <c r="W46" s="109"/>
      <c r="X46" s="109"/>
      <c r="Y46" s="109"/>
      <c r="Z46" s="109"/>
      <c r="AA46" s="109"/>
      <c r="AB46" s="109"/>
      <c r="AC46" s="109"/>
      <c r="AD46" s="109"/>
    </row>
    <row r="52" spans="5:8">
      <c r="E52" s="20"/>
      <c r="F52" s="224"/>
      <c r="G52" s="227"/>
      <c r="H52" s="20"/>
    </row>
    <row r="53" spans="5:8">
      <c r="E53" s="20"/>
      <c r="F53" s="224"/>
      <c r="G53" s="224"/>
      <c r="H53" s="20"/>
    </row>
    <row r="54" spans="5:8">
      <c r="E54" s="20"/>
      <c r="F54" s="20"/>
      <c r="G54" s="20"/>
      <c r="H54" s="20"/>
    </row>
    <row r="55" spans="5:8">
      <c r="E55" s="20"/>
      <c r="F55" s="20"/>
      <c r="G55" s="20"/>
      <c r="H55" s="20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B46"/>
  <sheetViews>
    <sheetView view="pageBreakPreview" zoomScale="80" workbookViewId="0">
      <selection activeCell="B32" sqref="B11:O32"/>
    </sheetView>
  </sheetViews>
  <sheetFormatPr baseColWidth="10" defaultRowHeight="12.75"/>
  <cols>
    <col min="1" max="1" width="8.42578125" customWidth="1"/>
    <col min="2" max="5" width="8.7109375" customWidth="1"/>
    <col min="6" max="11" width="11.5703125" bestFit="1" customWidth="1"/>
    <col min="12" max="12" width="9.85546875" bestFit="1" customWidth="1"/>
    <col min="13" max="13" width="11.5703125" bestFit="1" customWidth="1"/>
    <col min="14" max="14" width="9.28515625" customWidth="1"/>
    <col min="15" max="15" width="7.85546875" customWidth="1"/>
    <col min="16" max="16" width="3.7109375" customWidth="1"/>
    <col min="17" max="17" width="12.140625" bestFit="1" customWidth="1"/>
    <col min="18" max="18" width="4.42578125" bestFit="1" customWidth="1"/>
    <col min="19" max="19" width="12.42578125" bestFit="1" customWidth="1"/>
    <col min="20" max="20" width="3.7109375" customWidth="1"/>
    <col min="22" max="22" width="2.7109375" customWidth="1"/>
    <col min="23" max="23" width="14.28515625" bestFit="1" customWidth="1"/>
    <col min="24" max="24" width="2.7109375" customWidth="1"/>
    <col min="26" max="26" width="2.7109375" customWidth="1"/>
    <col min="28" max="28" width="2.7109375" customWidth="1"/>
  </cols>
  <sheetData>
    <row r="1" spans="1:28" ht="18.75">
      <c r="A1" s="190" t="s">
        <v>243</v>
      </c>
      <c r="B1" s="92"/>
      <c r="C1" s="92"/>
      <c r="D1" s="92"/>
      <c r="E1" s="123"/>
      <c r="F1" s="124"/>
      <c r="G1" s="123"/>
      <c r="H1" s="128" t="s">
        <v>192</v>
      </c>
      <c r="I1" s="129"/>
      <c r="J1" s="92"/>
      <c r="K1" s="92"/>
      <c r="L1" s="92"/>
      <c r="M1" s="92"/>
      <c r="N1" s="92"/>
      <c r="O1" s="92"/>
      <c r="P1" s="92"/>
      <c r="Q1" s="92"/>
      <c r="R1" s="92"/>
      <c r="S1" s="92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18" customHeight="1">
      <c r="A2" s="189" t="s">
        <v>244</v>
      </c>
      <c r="B2" s="92"/>
      <c r="C2" s="92"/>
      <c r="D2" s="92"/>
      <c r="E2" s="123"/>
      <c r="F2" s="124"/>
      <c r="G2" s="123"/>
      <c r="H2" s="128" t="s">
        <v>187</v>
      </c>
      <c r="I2" s="129"/>
      <c r="J2" s="124"/>
      <c r="K2" s="92"/>
      <c r="L2" s="92"/>
      <c r="M2" s="92"/>
      <c r="N2" s="92"/>
      <c r="O2" s="92"/>
      <c r="P2" s="92"/>
      <c r="Q2" s="92"/>
      <c r="R2" s="92"/>
      <c r="S2" s="92"/>
      <c r="T2" s="109"/>
      <c r="U2" s="109"/>
      <c r="V2" s="109"/>
      <c r="W2" s="109"/>
      <c r="X2" s="109"/>
      <c r="Y2" s="109"/>
      <c r="Z2" s="109"/>
      <c r="AA2" s="109"/>
      <c r="AB2" s="109"/>
    </row>
    <row r="3" spans="1:28" ht="12.75" customHeight="1">
      <c r="A3" s="92" t="s">
        <v>63</v>
      </c>
      <c r="B3" s="92"/>
      <c r="C3" s="92"/>
      <c r="D3" s="92"/>
      <c r="E3" s="123"/>
      <c r="F3" s="124"/>
      <c r="G3" s="123"/>
      <c r="H3" s="128" t="s">
        <v>189</v>
      </c>
      <c r="I3" s="188"/>
      <c r="J3" s="127" t="s">
        <v>190</v>
      </c>
      <c r="K3" s="92"/>
      <c r="L3" s="91"/>
      <c r="M3" s="92"/>
      <c r="N3" s="94"/>
      <c r="O3" s="166"/>
      <c r="P3" s="166" t="s">
        <v>90</v>
      </c>
      <c r="Q3" s="172">
        <f>MAX(Q11:Q41)</f>
        <v>3352</v>
      </c>
      <c r="R3" s="173" t="s">
        <v>32</v>
      </c>
      <c r="S3" s="92"/>
      <c r="T3" s="109"/>
      <c r="U3" s="109"/>
      <c r="V3" s="109"/>
      <c r="W3" s="109"/>
      <c r="X3" s="109"/>
      <c r="Y3" s="109"/>
      <c r="Z3" s="109"/>
      <c r="AA3" s="109"/>
      <c r="AB3" s="109"/>
    </row>
    <row r="4" spans="1:28" ht="15.75" customHeight="1">
      <c r="A4" s="92" t="s">
        <v>245</v>
      </c>
      <c r="B4" s="92"/>
      <c r="C4" s="92"/>
      <c r="D4" s="92"/>
      <c r="E4" s="123"/>
      <c r="F4" s="118"/>
      <c r="G4" s="123"/>
      <c r="H4" s="128" t="s">
        <v>186</v>
      </c>
      <c r="I4" s="129"/>
      <c r="J4" s="118"/>
      <c r="K4" s="92"/>
      <c r="L4" s="91"/>
      <c r="M4" s="91"/>
      <c r="N4" s="91"/>
      <c r="O4" s="91"/>
      <c r="P4" s="91"/>
      <c r="Q4" s="91"/>
      <c r="R4" s="91"/>
      <c r="S4" s="92"/>
      <c r="T4" s="109"/>
      <c r="U4" s="113"/>
      <c r="V4" s="109"/>
      <c r="W4" s="219"/>
      <c r="X4" s="109"/>
      <c r="Y4" s="113"/>
      <c r="Z4" s="109"/>
      <c r="AA4" s="109"/>
      <c r="AB4" s="109"/>
    </row>
    <row r="5" spans="1:28" ht="12.75" customHeight="1">
      <c r="A5" s="92" t="s">
        <v>64</v>
      </c>
      <c r="B5" s="92"/>
      <c r="C5" s="92" t="s">
        <v>74</v>
      </c>
      <c r="D5" s="92"/>
      <c r="E5" s="118"/>
      <c r="F5" s="118"/>
      <c r="G5" s="123"/>
      <c r="H5" s="128" t="s">
        <v>200</v>
      </c>
      <c r="I5" s="129"/>
      <c r="J5" s="118"/>
      <c r="K5" s="92"/>
      <c r="L5" s="91"/>
      <c r="M5" s="97"/>
      <c r="N5" s="95"/>
      <c r="O5" s="167"/>
      <c r="P5" s="167" t="s">
        <v>93</v>
      </c>
      <c r="Q5" s="171">
        <f>SUM(Q11:Q41)</f>
        <v>-6894474</v>
      </c>
      <c r="R5" s="168" t="s">
        <v>32</v>
      </c>
      <c r="S5" s="92"/>
      <c r="T5" s="109"/>
      <c r="U5" s="114"/>
      <c r="V5" s="109"/>
      <c r="W5" s="114"/>
      <c r="X5" s="109"/>
      <c r="Y5" s="114"/>
      <c r="Z5" s="109"/>
      <c r="AA5" s="109"/>
      <c r="AB5" s="109"/>
    </row>
    <row r="6" spans="1:28" ht="15" customHeight="1">
      <c r="A6" s="92" t="s">
        <v>66</v>
      </c>
      <c r="B6" s="92"/>
      <c r="C6" s="92" t="s">
        <v>67</v>
      </c>
      <c r="D6" s="92"/>
      <c r="E6" s="118"/>
      <c r="F6" s="137" t="s">
        <v>177</v>
      </c>
      <c r="G6" s="123"/>
      <c r="H6" s="128" t="s">
        <v>185</v>
      </c>
      <c r="I6" s="129"/>
      <c r="J6" s="118"/>
      <c r="K6" s="92"/>
      <c r="L6" s="92"/>
      <c r="M6" s="92"/>
      <c r="N6" s="92"/>
      <c r="O6" s="92"/>
      <c r="P6" s="92"/>
      <c r="Q6" s="99"/>
      <c r="R6" s="91"/>
      <c r="S6" s="114" t="s">
        <v>171</v>
      </c>
      <c r="T6" s="109"/>
      <c r="U6" s="114"/>
      <c r="V6" s="109"/>
      <c r="W6" s="114"/>
      <c r="X6" s="109"/>
      <c r="Y6" s="114"/>
      <c r="Z6" s="109"/>
      <c r="AA6" s="109"/>
      <c r="AB6" s="109"/>
    </row>
    <row r="7" spans="1:28" ht="15" customHeight="1">
      <c r="A7" s="92" t="s">
        <v>68</v>
      </c>
      <c r="B7" s="92"/>
      <c r="C7" s="92"/>
      <c r="D7" s="92" t="s">
        <v>33</v>
      </c>
      <c r="E7" s="120"/>
      <c r="F7" s="138" t="s">
        <v>178</v>
      </c>
      <c r="G7" s="120"/>
      <c r="H7" s="124"/>
      <c r="I7" s="118"/>
      <c r="J7" s="102" t="s">
        <v>194</v>
      </c>
      <c r="K7" s="102" t="s">
        <v>116</v>
      </c>
      <c r="L7" s="92"/>
      <c r="M7" s="92"/>
      <c r="N7" s="92"/>
      <c r="O7" s="92"/>
      <c r="P7" s="92"/>
      <c r="Q7" s="100" t="s">
        <v>130</v>
      </c>
      <c r="R7" s="91"/>
      <c r="S7" s="114" t="s">
        <v>172</v>
      </c>
      <c r="T7" s="109"/>
      <c r="U7" s="114" t="s">
        <v>171</v>
      </c>
      <c r="V7" s="109"/>
      <c r="W7" s="114" t="s">
        <v>171</v>
      </c>
      <c r="X7" s="109"/>
      <c r="Y7" s="114" t="s">
        <v>182</v>
      </c>
      <c r="Z7" s="109"/>
      <c r="AA7" s="114" t="s">
        <v>323</v>
      </c>
      <c r="AB7" s="109"/>
    </row>
    <row r="8" spans="1:28" ht="12.75" customHeight="1">
      <c r="A8" s="92" t="s">
        <v>69</v>
      </c>
      <c r="B8" s="92"/>
      <c r="C8" s="92"/>
      <c r="D8" s="92" t="s">
        <v>77</v>
      </c>
      <c r="E8" s="120"/>
      <c r="F8" s="138" t="s">
        <v>179</v>
      </c>
      <c r="G8" s="120"/>
      <c r="H8" s="124"/>
      <c r="I8" s="118"/>
      <c r="J8" s="102" t="s">
        <v>195</v>
      </c>
      <c r="K8" s="102" t="s">
        <v>195</v>
      </c>
      <c r="L8" s="92"/>
      <c r="M8" s="92"/>
      <c r="N8" s="102" t="s">
        <v>174</v>
      </c>
      <c r="O8" s="102"/>
      <c r="P8" s="102"/>
      <c r="Q8" s="100" t="s">
        <v>131</v>
      </c>
      <c r="R8" s="91"/>
      <c r="S8" s="114" t="s">
        <v>329</v>
      </c>
      <c r="T8" s="109"/>
      <c r="U8" s="114" t="s">
        <v>320</v>
      </c>
      <c r="V8" s="109"/>
      <c r="W8" s="114" t="s">
        <v>321</v>
      </c>
      <c r="X8" s="109"/>
      <c r="Y8" s="114" t="s">
        <v>320</v>
      </c>
      <c r="Z8" s="109"/>
      <c r="AA8" s="114" t="s">
        <v>324</v>
      </c>
      <c r="AB8" s="109"/>
    </row>
    <row r="9" spans="1:28" ht="12.75" customHeight="1">
      <c r="A9" s="92"/>
      <c r="B9" s="92"/>
      <c r="C9" s="92"/>
      <c r="D9" s="92"/>
      <c r="E9" s="92"/>
      <c r="F9" s="138" t="s">
        <v>28</v>
      </c>
      <c r="G9" s="102" t="s">
        <v>116</v>
      </c>
      <c r="H9" s="102" t="s">
        <v>119</v>
      </c>
      <c r="I9" s="102" t="s">
        <v>118</v>
      </c>
      <c r="J9" s="102" t="s">
        <v>196</v>
      </c>
      <c r="K9" s="102" t="s">
        <v>196</v>
      </c>
      <c r="L9" s="102" t="s">
        <v>92</v>
      </c>
      <c r="M9" s="92"/>
      <c r="N9" s="102" t="s">
        <v>175</v>
      </c>
      <c r="O9" s="102" t="s">
        <v>223</v>
      </c>
      <c r="P9" s="102"/>
      <c r="Q9" s="100" t="s">
        <v>132</v>
      </c>
      <c r="R9" s="91"/>
      <c r="S9" s="114" t="s">
        <v>173</v>
      </c>
      <c r="T9" s="109"/>
      <c r="U9" s="114" t="s">
        <v>327</v>
      </c>
      <c r="V9" s="109"/>
      <c r="W9" s="114" t="s">
        <v>178</v>
      </c>
      <c r="X9" s="109"/>
      <c r="Y9" s="114" t="s">
        <v>327</v>
      </c>
      <c r="Z9" s="109"/>
      <c r="AA9" s="114" t="s">
        <v>173</v>
      </c>
      <c r="AB9" s="109"/>
    </row>
    <row r="10" spans="1:28" ht="15.75" thickBot="1">
      <c r="A10" s="92"/>
      <c r="B10" s="102" t="s">
        <v>70</v>
      </c>
      <c r="C10" s="102" t="s">
        <v>71</v>
      </c>
      <c r="D10" s="102" t="s">
        <v>72</v>
      </c>
      <c r="E10" s="102" t="s">
        <v>73</v>
      </c>
      <c r="F10" s="139" t="s">
        <v>32</v>
      </c>
      <c r="G10" s="102" t="s">
        <v>117</v>
      </c>
      <c r="H10" s="102" t="s">
        <v>115</v>
      </c>
      <c r="I10" s="102" t="s">
        <v>117</v>
      </c>
      <c r="J10" s="102" t="s">
        <v>197</v>
      </c>
      <c r="K10" s="102" t="s">
        <v>197</v>
      </c>
      <c r="L10" s="174" t="s">
        <v>87</v>
      </c>
      <c r="M10" s="102" t="s">
        <v>91</v>
      </c>
      <c r="N10" s="102" t="s">
        <v>176</v>
      </c>
      <c r="O10" s="102" t="s">
        <v>224</v>
      </c>
      <c r="P10" s="112" t="s">
        <v>73</v>
      </c>
      <c r="Q10" s="99" t="s">
        <v>32</v>
      </c>
      <c r="R10" s="112" t="s">
        <v>73</v>
      </c>
      <c r="S10" s="114" t="s">
        <v>332</v>
      </c>
      <c r="T10" s="183"/>
      <c r="U10" s="114" t="s">
        <v>319</v>
      </c>
      <c r="V10" s="109"/>
      <c r="W10" s="114" t="s">
        <v>322</v>
      </c>
      <c r="X10" s="109"/>
      <c r="Y10" s="114" t="s">
        <v>328</v>
      </c>
      <c r="Z10" s="109"/>
      <c r="AA10" s="114" t="s">
        <v>124</v>
      </c>
      <c r="AB10" s="109"/>
    </row>
    <row r="11" spans="1:28" ht="15">
      <c r="A11" s="126">
        <v>32</v>
      </c>
      <c r="B11" s="16"/>
      <c r="P11" s="164">
        <v>31</v>
      </c>
      <c r="Q11" s="111">
        <f t="shared" ref="Q11:Q41" si="0">F11-F12</f>
        <v>0</v>
      </c>
      <c r="R11" s="163">
        <v>1</v>
      </c>
      <c r="S11" s="117">
        <f>MAX(N11:N13)</f>
        <v>0</v>
      </c>
      <c r="T11" s="183"/>
      <c r="U11" s="117">
        <f>AVERAGE(Q11:Q13)</f>
        <v>0</v>
      </c>
      <c r="V11" s="109"/>
      <c r="W11" s="117">
        <f>SUM(Q11:Q13)</f>
        <v>0</v>
      </c>
      <c r="X11" s="109"/>
      <c r="Y11" s="117" t="e">
        <f>AVERAGE(L11:L13)</f>
        <v>#DIV/0!</v>
      </c>
      <c r="Z11" s="109"/>
      <c r="AA11" s="117">
        <f>MAX(M11:M13)</f>
        <v>0</v>
      </c>
      <c r="AB11" s="109"/>
    </row>
    <row r="12" spans="1:28">
      <c r="A12" s="101">
        <v>31</v>
      </c>
      <c r="B12" s="16"/>
      <c r="P12" s="101">
        <v>30</v>
      </c>
      <c r="Q12" s="111">
        <f t="shared" si="0"/>
        <v>0</v>
      </c>
      <c r="R12" s="92"/>
      <c r="S12" s="115"/>
      <c r="T12" s="183"/>
      <c r="U12" s="109"/>
      <c r="V12" s="109"/>
      <c r="W12" s="109"/>
      <c r="X12" s="109"/>
      <c r="Y12" s="109"/>
      <c r="Z12" s="109"/>
      <c r="AA12" s="109"/>
      <c r="AB12" s="109"/>
    </row>
    <row r="13" spans="1:28">
      <c r="A13" s="101">
        <v>30</v>
      </c>
      <c r="B13" s="16"/>
      <c r="P13" s="101">
        <v>29</v>
      </c>
      <c r="Q13" s="111">
        <f t="shared" si="0"/>
        <v>0</v>
      </c>
      <c r="R13" s="92"/>
      <c r="S13" s="115"/>
      <c r="T13" s="183"/>
      <c r="U13" s="109"/>
      <c r="V13" s="109"/>
      <c r="W13" s="109"/>
      <c r="X13" s="109"/>
      <c r="Y13" s="109"/>
      <c r="Z13" s="109"/>
      <c r="AA13" s="109"/>
      <c r="AB13" s="109"/>
    </row>
    <row r="14" spans="1:28" ht="15">
      <c r="A14" s="126">
        <v>29</v>
      </c>
      <c r="B14" s="16"/>
      <c r="P14" s="164">
        <v>28</v>
      </c>
      <c r="Q14" s="111">
        <f t="shared" si="0"/>
        <v>0</v>
      </c>
      <c r="R14" s="163">
        <v>29</v>
      </c>
      <c r="S14" s="117">
        <f>MAX(N14:N20)</f>
        <v>0</v>
      </c>
      <c r="T14" s="183"/>
      <c r="U14" s="117">
        <f>AVERAGE(Q14:Q20)</f>
        <v>0</v>
      </c>
      <c r="V14" s="109"/>
      <c r="W14" s="117">
        <f>SUM(Q14:Q20)</f>
        <v>0</v>
      </c>
      <c r="X14" s="109"/>
      <c r="Y14" s="117" t="e">
        <f>AVERAGE(L14:L20)</f>
        <v>#DIV/0!</v>
      </c>
      <c r="Z14" s="109"/>
      <c r="AA14" s="117">
        <f>MAX(M14:M20)</f>
        <v>0</v>
      </c>
      <c r="AB14" s="109"/>
    </row>
    <row r="15" spans="1:28">
      <c r="A15" s="101">
        <v>28</v>
      </c>
      <c r="B15" s="16"/>
      <c r="P15" s="101">
        <v>27</v>
      </c>
      <c r="Q15" s="111">
        <f t="shared" si="0"/>
        <v>0</v>
      </c>
      <c r="R15" s="101"/>
      <c r="S15" s="115"/>
      <c r="T15" s="183"/>
      <c r="U15" s="109"/>
      <c r="V15" s="109"/>
      <c r="W15" s="109"/>
      <c r="X15" s="109"/>
      <c r="Y15" s="109"/>
      <c r="Z15" s="109"/>
      <c r="AA15" s="109"/>
      <c r="AB15" s="109"/>
    </row>
    <row r="16" spans="1:28">
      <c r="A16" s="101">
        <v>27</v>
      </c>
      <c r="B16" s="16"/>
      <c r="P16" s="101">
        <v>26</v>
      </c>
      <c r="Q16" s="111">
        <f t="shared" si="0"/>
        <v>0</v>
      </c>
      <c r="R16" s="101"/>
      <c r="S16" s="115"/>
      <c r="T16" s="183"/>
      <c r="U16" s="109"/>
      <c r="V16" s="109"/>
      <c r="W16" s="109"/>
      <c r="X16" s="109"/>
      <c r="Y16" s="109"/>
      <c r="Z16" s="109"/>
      <c r="AA16" s="109"/>
      <c r="AB16" s="109"/>
    </row>
    <row r="17" spans="1:28">
      <c r="A17" s="101">
        <v>26</v>
      </c>
      <c r="B17" s="16"/>
      <c r="P17" s="101">
        <v>25</v>
      </c>
      <c r="Q17" s="111">
        <f t="shared" si="0"/>
        <v>0</v>
      </c>
      <c r="R17" s="101"/>
      <c r="S17" s="115"/>
      <c r="T17" s="183"/>
      <c r="U17" s="109"/>
      <c r="V17" s="109"/>
      <c r="W17" s="109"/>
      <c r="X17" s="109"/>
      <c r="Y17" s="109"/>
      <c r="Z17" s="109"/>
      <c r="AA17" s="109"/>
      <c r="AB17" s="109"/>
    </row>
    <row r="18" spans="1:28">
      <c r="A18" s="101">
        <v>25</v>
      </c>
      <c r="B18" s="16"/>
      <c r="P18" s="101">
        <v>24</v>
      </c>
      <c r="Q18" s="111">
        <f t="shared" si="0"/>
        <v>0</v>
      </c>
      <c r="R18" s="101"/>
      <c r="S18" s="115"/>
      <c r="T18" s="183"/>
      <c r="U18" s="109"/>
      <c r="V18" s="109"/>
      <c r="W18" s="109"/>
      <c r="X18" s="109"/>
      <c r="Y18" s="109"/>
      <c r="Z18" s="109"/>
      <c r="AA18" s="109"/>
      <c r="AB18" s="109"/>
    </row>
    <row r="19" spans="1:28">
      <c r="A19" s="101">
        <v>24</v>
      </c>
      <c r="B19" s="16"/>
      <c r="P19" s="101">
        <v>23</v>
      </c>
      <c r="Q19" s="111">
        <f t="shared" si="0"/>
        <v>0</v>
      </c>
      <c r="R19" s="101"/>
      <c r="S19" s="115"/>
      <c r="T19" s="183"/>
      <c r="U19" s="109"/>
      <c r="V19" s="109"/>
      <c r="W19" s="109"/>
      <c r="X19" s="109"/>
      <c r="Y19" s="109"/>
      <c r="Z19" s="109"/>
      <c r="AA19" s="109"/>
      <c r="AB19" s="109"/>
    </row>
    <row r="20" spans="1:28">
      <c r="A20" s="101">
        <v>23</v>
      </c>
      <c r="B20" s="16"/>
      <c r="P20" s="101">
        <v>22</v>
      </c>
      <c r="Q20" s="111">
        <f t="shared" si="0"/>
        <v>0</v>
      </c>
      <c r="R20" s="101"/>
      <c r="S20" s="115"/>
      <c r="T20" s="183"/>
      <c r="U20" s="109"/>
      <c r="V20" s="109"/>
      <c r="W20" s="109"/>
      <c r="X20" s="109"/>
      <c r="Y20" s="109"/>
      <c r="Z20" s="109"/>
      <c r="AA20" s="109"/>
      <c r="AB20" s="109"/>
    </row>
    <row r="21" spans="1:28" ht="15">
      <c r="A21" s="126">
        <v>22</v>
      </c>
      <c r="B21" s="16"/>
      <c r="P21" s="164">
        <v>21</v>
      </c>
      <c r="Q21" s="111">
        <f t="shared" si="0"/>
        <v>0</v>
      </c>
      <c r="R21" s="163">
        <v>22</v>
      </c>
      <c r="S21" s="117">
        <f>MAX(N21:N27)</f>
        <v>0</v>
      </c>
      <c r="T21" s="183"/>
      <c r="U21" s="117">
        <f>AVERAGE(Q21:Q27)</f>
        <v>0</v>
      </c>
      <c r="V21" s="109"/>
      <c r="W21" s="117">
        <f>SUM(Q21:Q27)</f>
        <v>0</v>
      </c>
      <c r="X21" s="109"/>
      <c r="Y21" s="117" t="e">
        <f>AVERAGE(L21:L27)</f>
        <v>#DIV/0!</v>
      </c>
      <c r="Z21" s="109"/>
      <c r="AA21" s="117">
        <f>MAX(M21:M27)</f>
        <v>0</v>
      </c>
      <c r="AB21" s="109"/>
    </row>
    <row r="22" spans="1:28">
      <c r="A22" s="101">
        <v>21</v>
      </c>
      <c r="B22" s="16"/>
      <c r="P22" s="101">
        <v>20</v>
      </c>
      <c r="Q22" s="111">
        <f t="shared" si="0"/>
        <v>0</v>
      </c>
      <c r="R22" s="101"/>
      <c r="S22" s="115"/>
      <c r="T22" s="183"/>
      <c r="U22" s="109"/>
      <c r="V22" s="109"/>
      <c r="W22" s="109"/>
      <c r="X22" s="109"/>
      <c r="Y22" s="109"/>
      <c r="Z22" s="109"/>
      <c r="AA22" s="109"/>
      <c r="AB22" s="109"/>
    </row>
    <row r="23" spans="1:28">
      <c r="A23" s="101">
        <v>20</v>
      </c>
      <c r="B23" s="16"/>
      <c r="P23" s="101">
        <v>19</v>
      </c>
      <c r="Q23" s="111">
        <f t="shared" si="0"/>
        <v>0</v>
      </c>
      <c r="R23" s="101"/>
      <c r="S23" s="115"/>
      <c r="T23" s="183"/>
      <c r="U23" s="109"/>
      <c r="V23" s="109"/>
      <c r="W23" s="109"/>
      <c r="X23" s="109"/>
      <c r="Y23" s="109"/>
      <c r="Z23" s="109"/>
      <c r="AA23" s="109"/>
      <c r="AB23" s="109"/>
    </row>
    <row r="24" spans="1:28">
      <c r="A24" s="101">
        <v>19</v>
      </c>
      <c r="B24" s="16"/>
      <c r="P24" s="101">
        <v>18</v>
      </c>
      <c r="Q24" s="111">
        <f t="shared" si="0"/>
        <v>0</v>
      </c>
      <c r="R24" s="101"/>
      <c r="S24" s="115"/>
      <c r="T24" s="183"/>
      <c r="U24" s="109"/>
      <c r="V24" s="109"/>
      <c r="W24" s="109"/>
      <c r="X24" s="109"/>
      <c r="Y24" s="109"/>
      <c r="Z24" s="109"/>
      <c r="AA24" s="109"/>
      <c r="AB24" s="109"/>
    </row>
    <row r="25" spans="1:28">
      <c r="A25" s="101">
        <v>18</v>
      </c>
      <c r="B25" s="16"/>
      <c r="P25" s="101">
        <v>17</v>
      </c>
      <c r="Q25" s="111">
        <f t="shared" si="0"/>
        <v>0</v>
      </c>
      <c r="R25" s="101"/>
      <c r="S25" s="115"/>
      <c r="T25" s="183"/>
      <c r="U25" s="109"/>
      <c r="V25" s="109"/>
      <c r="W25" s="109"/>
      <c r="X25" s="109"/>
      <c r="Y25" s="109"/>
      <c r="Z25" s="109"/>
      <c r="AA25" s="109"/>
      <c r="AB25" s="109"/>
    </row>
    <row r="26" spans="1:28">
      <c r="A26" s="101">
        <v>17</v>
      </c>
      <c r="B26" s="16"/>
      <c r="P26" s="101">
        <v>16</v>
      </c>
      <c r="Q26" s="111">
        <f t="shared" si="0"/>
        <v>0</v>
      </c>
      <c r="R26" s="101"/>
      <c r="S26" s="115"/>
      <c r="T26" s="183"/>
      <c r="U26" s="109"/>
      <c r="V26" s="109"/>
      <c r="W26" s="109"/>
      <c r="X26" s="109"/>
      <c r="Y26" s="109"/>
      <c r="Z26" s="109"/>
      <c r="AA26" s="109"/>
      <c r="AB26" s="109"/>
    </row>
    <row r="27" spans="1:28">
      <c r="A27" s="101">
        <v>16</v>
      </c>
      <c r="B27" s="16"/>
      <c r="P27" s="101">
        <v>15</v>
      </c>
      <c r="Q27" s="111">
        <f t="shared" si="0"/>
        <v>0</v>
      </c>
      <c r="R27" s="101"/>
      <c r="S27" s="115"/>
      <c r="T27" s="183"/>
      <c r="U27" s="109"/>
      <c r="V27" s="109"/>
      <c r="W27" s="109"/>
      <c r="X27" s="109"/>
      <c r="Y27" s="109"/>
      <c r="Z27" s="109"/>
      <c r="AA27" s="109"/>
      <c r="AB27" s="109"/>
    </row>
    <row r="28" spans="1:28" ht="15">
      <c r="A28" s="126">
        <v>15</v>
      </c>
      <c r="B28" s="16"/>
      <c r="P28" s="164">
        <v>14</v>
      </c>
      <c r="Q28" s="111">
        <f t="shared" si="0"/>
        <v>0</v>
      </c>
      <c r="R28" s="163">
        <v>15</v>
      </c>
      <c r="S28" s="117">
        <f>MAX(N28:N34)</f>
        <v>159.63999999999999</v>
      </c>
      <c r="T28" s="183"/>
      <c r="U28" s="117">
        <f>AVERAGE(Q28:Q34)</f>
        <v>-987760.14285714284</v>
      </c>
      <c r="V28" s="109"/>
      <c r="W28" s="117">
        <f>SUM(Q28:Q34)</f>
        <v>-6914321</v>
      </c>
      <c r="X28" s="109"/>
      <c r="Y28" s="117">
        <f>AVERAGE(L28:L34)</f>
        <v>91.307749999999999</v>
      </c>
      <c r="Z28" s="109"/>
      <c r="AA28" s="117">
        <f>MAX(M28:M34)</f>
        <v>23.99</v>
      </c>
      <c r="AB28" s="109"/>
    </row>
    <row r="29" spans="1:28">
      <c r="A29" s="101">
        <v>14</v>
      </c>
      <c r="B29" s="16"/>
      <c r="P29" s="101">
        <v>13</v>
      </c>
      <c r="Q29" s="111">
        <f t="shared" si="0"/>
        <v>0</v>
      </c>
      <c r="R29" s="101"/>
      <c r="S29" s="115"/>
      <c r="T29" s="109"/>
      <c r="U29" s="109"/>
      <c r="V29" s="109"/>
      <c r="W29" s="109"/>
      <c r="X29" s="109"/>
      <c r="Y29" s="109"/>
      <c r="Z29" s="109"/>
      <c r="AA29" s="109"/>
      <c r="AB29" s="109"/>
    </row>
    <row r="30" spans="1:28">
      <c r="A30" s="101">
        <v>13</v>
      </c>
      <c r="B30" s="16"/>
      <c r="P30" s="101">
        <v>12</v>
      </c>
      <c r="Q30" s="111">
        <f t="shared" si="0"/>
        <v>0</v>
      </c>
      <c r="R30" s="101"/>
      <c r="S30" s="115"/>
      <c r="T30" s="109"/>
      <c r="U30" s="109"/>
      <c r="V30" s="109"/>
      <c r="W30" s="109"/>
      <c r="X30" s="109"/>
      <c r="Y30" s="109"/>
      <c r="Z30" s="109"/>
      <c r="AA30" s="109"/>
      <c r="AB30" s="109"/>
    </row>
    <row r="31" spans="1:28">
      <c r="A31" s="101">
        <v>12</v>
      </c>
      <c r="B31" s="16"/>
      <c r="P31" s="101">
        <v>11</v>
      </c>
      <c r="Q31" s="111">
        <f t="shared" si="0"/>
        <v>0</v>
      </c>
      <c r="R31" s="101"/>
      <c r="S31" s="115"/>
      <c r="T31" s="109"/>
      <c r="U31" s="109"/>
      <c r="V31" s="109"/>
      <c r="W31" s="109"/>
      <c r="X31" s="109"/>
      <c r="Y31" s="109"/>
      <c r="Z31" s="109"/>
      <c r="AA31" s="109"/>
      <c r="AB31" s="109"/>
    </row>
    <row r="32" spans="1:28">
      <c r="A32" s="101">
        <v>11</v>
      </c>
      <c r="B32" s="16"/>
      <c r="P32" s="101">
        <v>10</v>
      </c>
      <c r="Q32" s="111">
        <f t="shared" si="0"/>
        <v>-6920020</v>
      </c>
      <c r="R32" s="101"/>
      <c r="S32" s="115"/>
      <c r="T32" s="109"/>
      <c r="U32" s="109"/>
      <c r="V32" s="109"/>
      <c r="W32" s="109"/>
      <c r="X32" s="109"/>
      <c r="Y32" s="109"/>
      <c r="Z32" s="109"/>
      <c r="AA32" s="109"/>
      <c r="AB32" s="109"/>
    </row>
    <row r="33" spans="1:28">
      <c r="A33" s="101">
        <v>10</v>
      </c>
      <c r="B33" s="16">
        <v>0.375</v>
      </c>
      <c r="C33">
        <v>2014</v>
      </c>
      <c r="D33">
        <v>6</v>
      </c>
      <c r="E33">
        <v>10</v>
      </c>
      <c r="F33">
        <v>6920020</v>
      </c>
      <c r="G33">
        <v>6920020</v>
      </c>
      <c r="H33">
        <v>1300854</v>
      </c>
      <c r="I33">
        <v>1300854</v>
      </c>
      <c r="J33">
        <v>0</v>
      </c>
      <c r="K33">
        <v>0</v>
      </c>
      <c r="L33">
        <v>89.416600000000003</v>
      </c>
      <c r="M33">
        <v>23.99</v>
      </c>
      <c r="N33">
        <v>159.63999999999999</v>
      </c>
      <c r="O33">
        <v>7</v>
      </c>
      <c r="P33" s="101">
        <v>9</v>
      </c>
      <c r="Q33" s="111">
        <f t="shared" si="0"/>
        <v>3352</v>
      </c>
      <c r="R33" s="101"/>
      <c r="S33" s="115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1:28">
      <c r="A34" s="101">
        <v>9</v>
      </c>
      <c r="B34" s="16">
        <v>0.375</v>
      </c>
      <c r="C34">
        <v>2014</v>
      </c>
      <c r="D34">
        <v>6</v>
      </c>
      <c r="E34">
        <v>9</v>
      </c>
      <c r="F34">
        <v>6916668</v>
      </c>
      <c r="G34">
        <v>6916668</v>
      </c>
      <c r="H34">
        <v>1300382</v>
      </c>
      <c r="I34">
        <v>1300382</v>
      </c>
      <c r="J34">
        <v>0</v>
      </c>
      <c r="K34">
        <v>0</v>
      </c>
      <c r="L34">
        <v>93.198899999999995</v>
      </c>
      <c r="M34">
        <v>22.71</v>
      </c>
      <c r="N34">
        <v>157.59</v>
      </c>
      <c r="O34">
        <v>7</v>
      </c>
      <c r="P34" s="101">
        <v>8</v>
      </c>
      <c r="Q34" s="111">
        <f t="shared" si="0"/>
        <v>2347</v>
      </c>
      <c r="R34" s="101"/>
      <c r="S34" s="115"/>
      <c r="T34" s="109"/>
      <c r="U34" s="109"/>
      <c r="V34" s="109"/>
      <c r="W34" s="109"/>
      <c r="X34" s="109"/>
      <c r="Y34" s="109"/>
      <c r="Z34" s="109"/>
      <c r="AA34" s="109"/>
      <c r="AB34" s="109"/>
    </row>
    <row r="35" spans="1:28" ht="15">
      <c r="A35" s="126">
        <v>8</v>
      </c>
      <c r="B35" s="16">
        <v>0.375</v>
      </c>
      <c r="C35">
        <v>2014</v>
      </c>
      <c r="D35">
        <v>6</v>
      </c>
      <c r="E35">
        <v>8</v>
      </c>
      <c r="F35">
        <v>6914321</v>
      </c>
      <c r="G35">
        <v>6914321</v>
      </c>
      <c r="H35">
        <v>1300065</v>
      </c>
      <c r="I35">
        <v>1300065</v>
      </c>
      <c r="J35">
        <v>0</v>
      </c>
      <c r="K35">
        <v>0</v>
      </c>
      <c r="L35">
        <v>92.788899999999998</v>
      </c>
      <c r="M35">
        <v>23.09</v>
      </c>
      <c r="N35">
        <v>117.62</v>
      </c>
      <c r="O35">
        <v>7</v>
      </c>
      <c r="P35" s="164">
        <v>7</v>
      </c>
      <c r="Q35" s="111">
        <f t="shared" si="0"/>
        <v>2092</v>
      </c>
      <c r="R35" s="163">
        <v>8</v>
      </c>
      <c r="S35" s="117">
        <f>MAX(N35:N41)</f>
        <v>155.4</v>
      </c>
      <c r="T35" s="109"/>
      <c r="U35" s="117">
        <f>AVERAGE(Q35:Q41)</f>
        <v>2835.2857142857142</v>
      </c>
      <c r="V35" s="109"/>
      <c r="W35" s="117">
        <f>SUM(Q35:Q41)</f>
        <v>19847</v>
      </c>
      <c r="X35" s="109"/>
      <c r="Y35" s="117">
        <f>AVERAGE(L35:L41)</f>
        <v>90.828914285714291</v>
      </c>
      <c r="Z35" s="109"/>
      <c r="AA35" s="117">
        <f>MAX(M35:M41)</f>
        <v>23.66</v>
      </c>
      <c r="AB35" s="109"/>
    </row>
    <row r="36" spans="1:28">
      <c r="A36" s="101">
        <v>7</v>
      </c>
      <c r="B36" s="16">
        <v>0.375</v>
      </c>
      <c r="C36">
        <v>2014</v>
      </c>
      <c r="D36">
        <v>6</v>
      </c>
      <c r="E36">
        <v>7</v>
      </c>
      <c r="F36">
        <v>6912229</v>
      </c>
      <c r="G36">
        <v>6912229</v>
      </c>
      <c r="H36">
        <v>1299781</v>
      </c>
      <c r="I36">
        <v>1299781</v>
      </c>
      <c r="J36">
        <v>0</v>
      </c>
      <c r="K36">
        <v>0</v>
      </c>
      <c r="L36">
        <v>90.426100000000005</v>
      </c>
      <c r="M36">
        <v>22.92</v>
      </c>
      <c r="N36">
        <v>151.66999999999999</v>
      </c>
      <c r="O36">
        <v>7</v>
      </c>
      <c r="P36" s="101">
        <v>6</v>
      </c>
      <c r="Q36" s="111">
        <f t="shared" si="0"/>
        <v>3025</v>
      </c>
      <c r="R36" s="99"/>
      <c r="S36" s="104"/>
      <c r="T36" s="109"/>
      <c r="U36" s="109"/>
      <c r="V36" s="109"/>
      <c r="W36" s="109"/>
      <c r="X36" s="109"/>
      <c r="Y36" s="109"/>
      <c r="Z36" s="109"/>
      <c r="AA36" s="109"/>
      <c r="AB36" s="109"/>
    </row>
    <row r="37" spans="1:28">
      <c r="A37" s="101">
        <v>6</v>
      </c>
      <c r="B37" s="16">
        <v>0.375</v>
      </c>
      <c r="C37">
        <v>2014</v>
      </c>
      <c r="D37">
        <v>6</v>
      </c>
      <c r="E37">
        <v>6</v>
      </c>
      <c r="F37">
        <v>6909204</v>
      </c>
      <c r="G37">
        <v>6909204</v>
      </c>
      <c r="H37">
        <v>1299361</v>
      </c>
      <c r="I37">
        <v>1299361</v>
      </c>
      <c r="J37">
        <v>0</v>
      </c>
      <c r="K37">
        <v>0</v>
      </c>
      <c r="L37">
        <v>89.619500000000002</v>
      </c>
      <c r="M37">
        <v>23.47</v>
      </c>
      <c r="N37">
        <v>155.4</v>
      </c>
      <c r="O37">
        <v>7</v>
      </c>
      <c r="P37" s="101">
        <v>5</v>
      </c>
      <c r="Q37" s="111">
        <f t="shared" si="0"/>
        <v>3052</v>
      </c>
      <c r="R37" s="99"/>
      <c r="S37" s="104"/>
      <c r="T37" s="109"/>
      <c r="U37" s="109"/>
      <c r="V37" s="109"/>
      <c r="W37" s="109"/>
      <c r="X37" s="109"/>
      <c r="Y37" s="109"/>
      <c r="Z37" s="109"/>
      <c r="AA37" s="109"/>
      <c r="AB37" s="109"/>
    </row>
    <row r="38" spans="1:28">
      <c r="A38" s="101">
        <v>5</v>
      </c>
      <c r="B38" s="16">
        <v>0.375</v>
      </c>
      <c r="C38">
        <v>2014</v>
      </c>
      <c r="D38">
        <v>6</v>
      </c>
      <c r="E38">
        <v>5</v>
      </c>
      <c r="F38">
        <v>6906152</v>
      </c>
      <c r="G38">
        <v>6906152</v>
      </c>
      <c r="H38">
        <v>1298933</v>
      </c>
      <c r="I38">
        <v>1298933</v>
      </c>
      <c r="J38">
        <v>0</v>
      </c>
      <c r="K38">
        <v>0</v>
      </c>
      <c r="L38">
        <v>89.566599999999994</v>
      </c>
      <c r="M38">
        <v>23.34</v>
      </c>
      <c r="N38">
        <v>153.29</v>
      </c>
      <c r="O38">
        <v>7</v>
      </c>
      <c r="P38" s="101">
        <v>4</v>
      </c>
      <c r="Q38" s="111">
        <f t="shared" si="0"/>
        <v>3144</v>
      </c>
      <c r="R38" s="99"/>
      <c r="S38" s="104"/>
      <c r="T38" s="109"/>
      <c r="U38" s="109"/>
      <c r="V38" s="109"/>
      <c r="W38" s="109"/>
      <c r="X38" s="109"/>
      <c r="Y38" s="109"/>
      <c r="Z38" s="109"/>
      <c r="AA38" s="109"/>
      <c r="AB38" s="109"/>
    </row>
    <row r="39" spans="1:28">
      <c r="A39" s="101">
        <v>4</v>
      </c>
      <c r="B39" s="16">
        <v>0.375</v>
      </c>
      <c r="C39">
        <v>2014</v>
      </c>
      <c r="D39">
        <v>6</v>
      </c>
      <c r="E39">
        <v>4</v>
      </c>
      <c r="F39">
        <v>6903008</v>
      </c>
      <c r="G39">
        <v>6903008</v>
      </c>
      <c r="H39">
        <v>1298492</v>
      </c>
      <c r="I39">
        <v>1298492</v>
      </c>
      <c r="J39">
        <v>0</v>
      </c>
      <c r="K39">
        <v>0</v>
      </c>
      <c r="L39">
        <v>90.351200000000006</v>
      </c>
      <c r="M39">
        <v>23.66</v>
      </c>
      <c r="N39">
        <v>151.97999999999999</v>
      </c>
      <c r="O39">
        <v>7</v>
      </c>
      <c r="P39" s="101">
        <v>3</v>
      </c>
      <c r="Q39" s="111">
        <f t="shared" si="0"/>
        <v>3159</v>
      </c>
      <c r="R39" s="99"/>
      <c r="S39" s="104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>
      <c r="A40" s="101">
        <v>3</v>
      </c>
      <c r="B40" s="16">
        <v>0.375</v>
      </c>
      <c r="C40">
        <v>2014</v>
      </c>
      <c r="D40">
        <v>6</v>
      </c>
      <c r="E40">
        <v>3</v>
      </c>
      <c r="F40">
        <v>6899849</v>
      </c>
      <c r="G40">
        <v>6899849</v>
      </c>
      <c r="H40">
        <v>1298052</v>
      </c>
      <c r="I40">
        <v>1298052</v>
      </c>
      <c r="J40">
        <v>0</v>
      </c>
      <c r="K40">
        <v>0</v>
      </c>
      <c r="L40">
        <v>90.138599999999997</v>
      </c>
      <c r="M40">
        <v>23.04</v>
      </c>
      <c r="N40">
        <v>147.80000000000001</v>
      </c>
      <c r="O40">
        <v>7</v>
      </c>
      <c r="P40" s="101">
        <v>2</v>
      </c>
      <c r="Q40" s="111">
        <f t="shared" si="0"/>
        <v>3079</v>
      </c>
      <c r="R40" s="99"/>
      <c r="S40" s="104"/>
      <c r="T40" s="109"/>
      <c r="U40" s="109"/>
      <c r="V40" s="109"/>
      <c r="W40" s="109"/>
      <c r="X40" s="109"/>
      <c r="Y40" s="109"/>
      <c r="Z40" s="109"/>
      <c r="AA40" s="109"/>
      <c r="AB40" s="109"/>
    </row>
    <row r="41" spans="1:28">
      <c r="A41" s="101">
        <v>2</v>
      </c>
      <c r="B41" s="16">
        <v>0.375</v>
      </c>
      <c r="C41">
        <v>2014</v>
      </c>
      <c r="D41">
        <v>6</v>
      </c>
      <c r="E41">
        <v>2</v>
      </c>
      <c r="F41">
        <v>6896770</v>
      </c>
      <c r="G41">
        <v>6896770</v>
      </c>
      <c r="H41">
        <v>1297623</v>
      </c>
      <c r="I41">
        <v>1297623</v>
      </c>
      <c r="J41">
        <v>0</v>
      </c>
      <c r="K41">
        <v>0</v>
      </c>
      <c r="L41">
        <v>92.911500000000004</v>
      </c>
      <c r="M41">
        <v>22.77</v>
      </c>
      <c r="N41">
        <v>150.16999999999999</v>
      </c>
      <c r="O41">
        <v>7</v>
      </c>
      <c r="P41" s="101">
        <v>1</v>
      </c>
      <c r="Q41" s="111">
        <f t="shared" si="0"/>
        <v>2296</v>
      </c>
      <c r="R41" s="99"/>
      <c r="S41" s="104"/>
      <c r="T41" s="109"/>
      <c r="U41" s="109"/>
      <c r="V41" s="109"/>
      <c r="W41" s="109"/>
      <c r="X41" s="109"/>
      <c r="Y41" s="109"/>
      <c r="Z41" s="109"/>
      <c r="AA41" s="109"/>
      <c r="AB41" s="109"/>
    </row>
    <row r="42" spans="1:28">
      <c r="A42" s="101">
        <v>1</v>
      </c>
      <c r="B42" s="16">
        <v>0.375</v>
      </c>
      <c r="C42">
        <v>2014</v>
      </c>
      <c r="D42">
        <v>6</v>
      </c>
      <c r="E42">
        <v>1</v>
      </c>
      <c r="F42">
        <v>6894474</v>
      </c>
      <c r="G42">
        <v>6894474</v>
      </c>
      <c r="H42">
        <v>1297312</v>
      </c>
      <c r="I42">
        <v>1297312</v>
      </c>
      <c r="J42">
        <v>0</v>
      </c>
      <c r="K42">
        <v>0</v>
      </c>
      <c r="L42">
        <v>92.285499999999999</v>
      </c>
      <c r="M42">
        <v>23.5</v>
      </c>
      <c r="N42">
        <v>124.63</v>
      </c>
      <c r="O42">
        <v>7</v>
      </c>
      <c r="P42" s="109"/>
      <c r="Q42" s="104"/>
      <c r="R42" s="104"/>
      <c r="S42" s="104"/>
      <c r="T42" s="109"/>
      <c r="U42" s="109"/>
      <c r="V42" s="109"/>
      <c r="W42" s="109"/>
      <c r="X42" s="109"/>
      <c r="Y42" s="109"/>
      <c r="Z42" s="109"/>
      <c r="AA42" s="109"/>
      <c r="AB42" s="109"/>
    </row>
    <row r="43" spans="1:28">
      <c r="A43" s="113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4"/>
      <c r="T43" s="109"/>
      <c r="U43" s="109"/>
      <c r="V43" s="109"/>
      <c r="W43" s="109"/>
      <c r="X43" s="109"/>
      <c r="Y43" s="109"/>
      <c r="Z43" s="109"/>
      <c r="AA43" s="109"/>
      <c r="AB43" s="109"/>
    </row>
    <row r="44" spans="1:28">
      <c r="A44" s="109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07"/>
      <c r="U44" s="109"/>
      <c r="V44" s="109"/>
      <c r="W44" s="109"/>
      <c r="X44" s="109"/>
      <c r="Y44" s="109"/>
      <c r="Z44" s="109"/>
      <c r="AA44" s="109"/>
      <c r="AB44" s="109"/>
    </row>
    <row r="45" spans="1:28">
      <c r="A45" s="109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07"/>
      <c r="U45" s="109"/>
      <c r="V45" s="109"/>
      <c r="W45" s="109"/>
      <c r="X45" s="109"/>
      <c r="Y45" s="109"/>
      <c r="Z45" s="109"/>
      <c r="AA45" s="109"/>
      <c r="AB45" s="109"/>
    </row>
    <row r="46" spans="1:28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4"/>
      <c r="U46" s="109"/>
      <c r="V46" s="109"/>
      <c r="W46" s="109"/>
      <c r="X46" s="109"/>
      <c r="Y46" s="109"/>
      <c r="Z46" s="109"/>
      <c r="AA46" s="109"/>
      <c r="AB46" s="109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F57"/>
  <sheetViews>
    <sheetView view="pageBreakPreview" zoomScale="80" workbookViewId="0">
      <selection activeCell="B32" sqref="B11:S32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262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 t="s">
        <v>263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2935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16" t="s">
        <v>264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265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-807533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133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5" t="s">
        <v>32</v>
      </c>
      <c r="E10" s="102" t="s">
        <v>32</v>
      </c>
      <c r="F10" s="102" t="s">
        <v>23</v>
      </c>
      <c r="G10" s="102" t="s">
        <v>32</v>
      </c>
      <c r="H10" s="174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D11" s="225"/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>D24-D25</f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378.9</v>
      </c>
      <c r="X28" s="109"/>
      <c r="Y28" s="117">
        <f>AVERAGE(U28:U34)</f>
        <v>-117493.42857142857</v>
      </c>
      <c r="Z28" s="109"/>
      <c r="AA28" s="117">
        <f>SUM(U28:U34)</f>
        <v>-822454</v>
      </c>
      <c r="AB28" s="109"/>
      <c r="AC28" s="117">
        <f>AVERAGE(H28:H34)</f>
        <v>91.204000000000008</v>
      </c>
      <c r="AD28" s="109"/>
      <c r="AE28" s="117">
        <f>MAX(I28:I34)</f>
        <v>24.9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-826368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B33" t="s">
        <v>360</v>
      </c>
      <c r="C33" t="s">
        <v>140</v>
      </c>
      <c r="D33">
        <v>826368</v>
      </c>
      <c r="E33">
        <v>643598</v>
      </c>
      <c r="F33">
        <v>6.806165</v>
      </c>
      <c r="G33">
        <v>1</v>
      </c>
      <c r="H33">
        <v>89.128</v>
      </c>
      <c r="I33">
        <v>24.9</v>
      </c>
      <c r="J33">
        <v>113.8</v>
      </c>
      <c r="K33">
        <v>255.5</v>
      </c>
      <c r="L33">
        <v>1.0117</v>
      </c>
      <c r="M33">
        <v>85.411000000000001</v>
      </c>
      <c r="N33">
        <v>91.418999999999997</v>
      </c>
      <c r="O33">
        <v>85.492999999999995</v>
      </c>
      <c r="P33">
        <v>18.5</v>
      </c>
      <c r="Q33">
        <v>28.5</v>
      </c>
      <c r="R33">
        <v>25.1</v>
      </c>
      <c r="S33">
        <v>5.59</v>
      </c>
      <c r="T33" s="101">
        <v>9</v>
      </c>
      <c r="U33" s="111">
        <f t="shared" si="0"/>
        <v>2695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823673</v>
      </c>
      <c r="E34">
        <v>643215</v>
      </c>
      <c r="F34">
        <v>7.0748069999999998</v>
      </c>
      <c r="G34">
        <v>1</v>
      </c>
      <c r="H34">
        <v>93.28</v>
      </c>
      <c r="I34">
        <v>24.1</v>
      </c>
      <c r="J34">
        <v>48.9</v>
      </c>
      <c r="K34">
        <v>378.9</v>
      </c>
      <c r="L34">
        <v>1.0123</v>
      </c>
      <c r="M34">
        <v>87.644000000000005</v>
      </c>
      <c r="N34">
        <v>94.84</v>
      </c>
      <c r="O34">
        <v>89.242999999999995</v>
      </c>
      <c r="P34">
        <v>15.8</v>
      </c>
      <c r="Q34">
        <v>31.3</v>
      </c>
      <c r="R34">
        <v>25</v>
      </c>
      <c r="S34">
        <v>5.58</v>
      </c>
      <c r="T34" s="101">
        <v>8</v>
      </c>
      <c r="U34" s="111">
        <f t="shared" si="0"/>
        <v>1219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822454</v>
      </c>
      <c r="E35">
        <v>643047</v>
      </c>
      <c r="F35">
        <v>7.4595149999999997</v>
      </c>
      <c r="G35">
        <v>1</v>
      </c>
      <c r="H35">
        <v>92.694999999999993</v>
      </c>
      <c r="I35">
        <v>22.3</v>
      </c>
      <c r="J35">
        <v>42</v>
      </c>
      <c r="K35">
        <v>255.8</v>
      </c>
      <c r="L35">
        <v>1.0134000000000001</v>
      </c>
      <c r="M35">
        <v>90.745999999999995</v>
      </c>
      <c r="N35">
        <v>95.201999999999998</v>
      </c>
      <c r="O35">
        <v>93.722999999999999</v>
      </c>
      <c r="P35">
        <v>14.6</v>
      </c>
      <c r="Q35">
        <v>29</v>
      </c>
      <c r="R35">
        <v>22.5</v>
      </c>
      <c r="S35">
        <v>5.58</v>
      </c>
      <c r="T35" s="164">
        <v>7</v>
      </c>
      <c r="U35" s="111">
        <f t="shared" si="0"/>
        <v>1021</v>
      </c>
      <c r="V35" s="163">
        <v>8</v>
      </c>
      <c r="W35" s="117">
        <f>MAX(K35:K41)</f>
        <v>372.1</v>
      </c>
      <c r="X35" s="109"/>
      <c r="Y35" s="117">
        <f>AVERAGE(U35:U41)</f>
        <v>2131.5714285714284</v>
      </c>
      <c r="Z35" s="109"/>
      <c r="AA35" s="117">
        <f>SUM(U35:U41)</f>
        <v>14921</v>
      </c>
      <c r="AB35" s="109"/>
      <c r="AC35" s="117">
        <f>AVERAGE(H35:H41)</f>
        <v>90.55814285714284</v>
      </c>
      <c r="AD35" s="109"/>
      <c r="AE35" s="117">
        <f>MAX(I35:I41)</f>
        <v>24.6</v>
      </c>
      <c r="AF35" s="109"/>
    </row>
    <row r="36" spans="1:32">
      <c r="A36" s="101">
        <v>7</v>
      </c>
      <c r="B36" t="s">
        <v>363</v>
      </c>
      <c r="C36" t="s">
        <v>140</v>
      </c>
      <c r="D36">
        <v>821433</v>
      </c>
      <c r="E36">
        <v>642907</v>
      </c>
      <c r="F36">
        <v>7.3366170000000004</v>
      </c>
      <c r="G36">
        <v>1</v>
      </c>
      <c r="H36">
        <v>89.959000000000003</v>
      </c>
      <c r="I36">
        <v>24.3</v>
      </c>
      <c r="J36">
        <v>111.2</v>
      </c>
      <c r="K36">
        <v>288.2</v>
      </c>
      <c r="L36">
        <v>1.0130999999999999</v>
      </c>
      <c r="M36">
        <v>86.524000000000001</v>
      </c>
      <c r="N36">
        <v>92.94</v>
      </c>
      <c r="O36">
        <v>92.049000000000007</v>
      </c>
      <c r="P36">
        <v>20.3</v>
      </c>
      <c r="Q36">
        <v>28.3</v>
      </c>
      <c r="R36">
        <v>22.6</v>
      </c>
      <c r="S36">
        <v>5.59</v>
      </c>
      <c r="T36" s="101">
        <v>6</v>
      </c>
      <c r="U36" s="111">
        <f t="shared" si="0"/>
        <v>2621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818812</v>
      </c>
      <c r="E37">
        <v>642537</v>
      </c>
      <c r="F37">
        <v>6.9668510000000001</v>
      </c>
      <c r="G37">
        <v>1</v>
      </c>
      <c r="H37">
        <v>89.197999999999993</v>
      </c>
      <c r="I37">
        <v>24.6</v>
      </c>
      <c r="J37">
        <v>101.4</v>
      </c>
      <c r="K37">
        <v>292.10000000000002</v>
      </c>
      <c r="L37">
        <v>1.0121</v>
      </c>
      <c r="M37">
        <v>85.936999999999998</v>
      </c>
      <c r="N37">
        <v>92.332999999999998</v>
      </c>
      <c r="O37">
        <v>87.736999999999995</v>
      </c>
      <c r="P37">
        <v>18.600000000000001</v>
      </c>
      <c r="Q37">
        <v>29.1</v>
      </c>
      <c r="R37">
        <v>25.1</v>
      </c>
      <c r="S37">
        <v>5.58</v>
      </c>
      <c r="T37" s="101">
        <v>5</v>
      </c>
      <c r="U37" s="111">
        <f t="shared" si="0"/>
        <v>2391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816421</v>
      </c>
      <c r="E38">
        <v>642197</v>
      </c>
      <c r="F38">
        <v>6.8628999999999998</v>
      </c>
      <c r="G38">
        <v>1</v>
      </c>
      <c r="H38">
        <v>89.322000000000003</v>
      </c>
      <c r="I38">
        <v>24.6</v>
      </c>
      <c r="J38">
        <v>114.9</v>
      </c>
      <c r="K38">
        <v>269.3</v>
      </c>
      <c r="L38">
        <v>1.0118</v>
      </c>
      <c r="M38">
        <v>85.641000000000005</v>
      </c>
      <c r="N38">
        <v>91.906999999999996</v>
      </c>
      <c r="O38">
        <v>86.278000000000006</v>
      </c>
      <c r="P38">
        <v>19.899999999999999</v>
      </c>
      <c r="Q38">
        <v>28.1</v>
      </c>
      <c r="R38">
        <v>25.1</v>
      </c>
      <c r="S38">
        <v>5.58</v>
      </c>
      <c r="T38" s="101">
        <v>4</v>
      </c>
      <c r="U38" s="111">
        <f t="shared" si="0"/>
        <v>2710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813711</v>
      </c>
      <c r="E39">
        <v>641813</v>
      </c>
      <c r="F39">
        <v>7.1427740000000002</v>
      </c>
      <c r="G39">
        <v>1</v>
      </c>
      <c r="H39">
        <v>89.852999999999994</v>
      </c>
      <c r="I39">
        <v>24.6</v>
      </c>
      <c r="J39">
        <v>124.1</v>
      </c>
      <c r="K39">
        <v>372.1</v>
      </c>
      <c r="L39">
        <v>1.0124</v>
      </c>
      <c r="M39">
        <v>87.103999999999999</v>
      </c>
      <c r="N39">
        <v>92.966999999999999</v>
      </c>
      <c r="O39">
        <v>90.247</v>
      </c>
      <c r="P39">
        <v>18.899999999999999</v>
      </c>
      <c r="Q39">
        <v>27.9</v>
      </c>
      <c r="R39">
        <v>25.2</v>
      </c>
      <c r="S39">
        <v>5.59</v>
      </c>
      <c r="T39" s="101">
        <v>3</v>
      </c>
      <c r="U39" s="111">
        <f t="shared" si="0"/>
        <v>2935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810776</v>
      </c>
      <c r="E40">
        <v>641399</v>
      </c>
      <c r="F40">
        <v>6.9353360000000004</v>
      </c>
      <c r="G40">
        <v>1</v>
      </c>
      <c r="H40">
        <v>89.715999999999994</v>
      </c>
      <c r="I40">
        <v>24.3</v>
      </c>
      <c r="J40">
        <v>114</v>
      </c>
      <c r="K40">
        <v>308.60000000000002</v>
      </c>
      <c r="L40">
        <v>1.012</v>
      </c>
      <c r="M40">
        <v>85.275000000000006</v>
      </c>
      <c r="N40">
        <v>93.063999999999993</v>
      </c>
      <c r="O40">
        <v>87.27</v>
      </c>
      <c r="P40">
        <v>18.5</v>
      </c>
      <c r="Q40">
        <v>27.8</v>
      </c>
      <c r="R40">
        <v>25</v>
      </c>
      <c r="S40">
        <v>5.59</v>
      </c>
      <c r="T40" s="101">
        <v>2</v>
      </c>
      <c r="U40" s="111">
        <f t="shared" si="0"/>
        <v>2689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808087</v>
      </c>
      <c r="E41">
        <v>641019</v>
      </c>
      <c r="F41">
        <v>6.9425949999999998</v>
      </c>
      <c r="G41">
        <v>1</v>
      </c>
      <c r="H41">
        <v>93.164000000000001</v>
      </c>
      <c r="I41">
        <v>24.3</v>
      </c>
      <c r="J41">
        <v>20.2</v>
      </c>
      <c r="K41">
        <v>284.5</v>
      </c>
      <c r="L41">
        <v>1.012</v>
      </c>
      <c r="M41">
        <v>85.298000000000002</v>
      </c>
      <c r="N41">
        <v>94.823999999999998</v>
      </c>
      <c r="O41">
        <v>87.38</v>
      </c>
      <c r="P41">
        <v>14.4</v>
      </c>
      <c r="Q41">
        <v>34.700000000000003</v>
      </c>
      <c r="R41">
        <v>25</v>
      </c>
      <c r="S41">
        <v>5.59</v>
      </c>
      <c r="T41" s="101">
        <v>1</v>
      </c>
      <c r="U41" s="111">
        <f t="shared" si="0"/>
        <v>554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807533</v>
      </c>
      <c r="E42">
        <v>640942</v>
      </c>
      <c r="F42">
        <v>7.6564069999999997</v>
      </c>
      <c r="G42">
        <v>1</v>
      </c>
      <c r="H42">
        <v>92.376999999999995</v>
      </c>
      <c r="I42">
        <v>22.7</v>
      </c>
      <c r="J42">
        <v>25.4</v>
      </c>
      <c r="K42">
        <v>185.9</v>
      </c>
      <c r="L42">
        <v>1.0147999999999999</v>
      </c>
      <c r="M42">
        <v>89.409000000000006</v>
      </c>
      <c r="N42">
        <v>95.328999999999994</v>
      </c>
      <c r="O42">
        <v>93.802000000000007</v>
      </c>
      <c r="P42">
        <v>13</v>
      </c>
      <c r="Q42">
        <v>33</v>
      </c>
      <c r="R42">
        <v>15.5</v>
      </c>
      <c r="S42">
        <v>5.58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  <row r="53" spans="6:10">
      <c r="F53" s="225"/>
      <c r="G53" s="225"/>
      <c r="H53" s="225"/>
      <c r="I53" s="225"/>
      <c r="J53" s="225"/>
    </row>
    <row r="54" spans="6:10">
      <c r="F54" s="225"/>
      <c r="G54" s="225"/>
      <c r="H54" s="225"/>
      <c r="I54" s="225"/>
      <c r="J54" s="225"/>
    </row>
    <row r="55" spans="6:10">
      <c r="F55" s="225"/>
      <c r="G55" s="232"/>
      <c r="H55" s="225"/>
      <c r="I55" s="225"/>
      <c r="J55" s="225"/>
    </row>
    <row r="56" spans="6:10">
      <c r="F56" s="225"/>
      <c r="G56" s="232"/>
      <c r="H56" s="232"/>
      <c r="I56" s="225"/>
      <c r="J56" s="225"/>
    </row>
    <row r="57" spans="6:10">
      <c r="F57" s="225"/>
      <c r="G57" s="225"/>
      <c r="H57" s="225"/>
      <c r="I57" s="225"/>
      <c r="J57" s="225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H54"/>
  <sheetViews>
    <sheetView view="pageBreakPreview" zoomScale="80" workbookViewId="0">
      <selection activeCell="B11" sqref="B11:S32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3.7109375" customWidth="1"/>
    <col min="26" max="26" width="3.7109375" customWidth="1"/>
    <col min="28" max="28" width="2.7109375" customWidth="1"/>
    <col min="29" max="29" width="14.28515625" bestFit="1" customWidth="1"/>
    <col min="30" max="30" width="2.7109375" customWidth="1"/>
    <col min="32" max="32" width="2.7109375" customWidth="1"/>
    <col min="34" max="34" width="2.7109375" customWidth="1"/>
  </cols>
  <sheetData>
    <row r="1" spans="1:34" ht="18.75">
      <c r="A1" s="190" t="s">
        <v>266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</row>
    <row r="2" spans="1:34" ht="18" customHeight="1">
      <c r="A2" s="189" t="s">
        <v>267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2263</v>
      </c>
      <c r="V2" s="168" t="s">
        <v>32</v>
      </c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</row>
    <row r="3" spans="1:34" ht="17.25">
      <c r="A3" s="196" t="s">
        <v>136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</row>
    <row r="4" spans="1:34" ht="15.75" customHeight="1">
      <c r="A4" s="125" t="s">
        <v>268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-690588</v>
      </c>
      <c r="V4" s="168" t="s">
        <v>32</v>
      </c>
      <c r="W4" s="113"/>
      <c r="X4" s="109"/>
      <c r="Y4" s="109"/>
      <c r="Z4" s="109"/>
      <c r="AA4" s="113"/>
      <c r="AB4" s="109"/>
      <c r="AC4" s="219"/>
      <c r="AD4" s="109"/>
      <c r="AE4" s="113"/>
      <c r="AF4" s="109"/>
      <c r="AG4" s="109"/>
      <c r="AH4" s="109"/>
    </row>
    <row r="5" spans="1:34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09"/>
      <c r="Y5" s="109"/>
      <c r="Z5" s="109"/>
      <c r="AA5" s="114"/>
      <c r="AB5" s="109"/>
      <c r="AC5" s="114"/>
      <c r="AD5" s="109"/>
      <c r="AE5" s="114"/>
      <c r="AF5" s="109"/>
      <c r="AG5" s="109"/>
      <c r="AH5" s="109"/>
    </row>
    <row r="6" spans="1:34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09"/>
      <c r="Y6" s="109"/>
      <c r="Z6" s="109"/>
      <c r="AA6" s="114"/>
      <c r="AB6" s="109"/>
      <c r="AC6" s="114"/>
      <c r="AD6" s="109"/>
      <c r="AE6" s="114"/>
      <c r="AF6" s="109"/>
      <c r="AG6" s="109"/>
      <c r="AH6" s="109"/>
    </row>
    <row r="7" spans="1:34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09"/>
      <c r="Y7" s="102" t="s">
        <v>92</v>
      </c>
      <c r="Z7" s="109"/>
      <c r="AA7" s="114" t="s">
        <v>171</v>
      </c>
      <c r="AB7" s="109"/>
      <c r="AC7" s="114" t="s">
        <v>171</v>
      </c>
      <c r="AD7" s="109"/>
      <c r="AE7" s="114" t="s">
        <v>182</v>
      </c>
      <c r="AF7" s="109"/>
      <c r="AG7" s="114" t="s">
        <v>323</v>
      </c>
      <c r="AH7" s="109"/>
    </row>
    <row r="8" spans="1:34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09"/>
      <c r="Y8" s="102" t="s">
        <v>121</v>
      </c>
      <c r="Z8" s="109"/>
      <c r="AA8" s="114" t="s">
        <v>320</v>
      </c>
      <c r="AB8" s="109"/>
      <c r="AC8" s="114" t="s">
        <v>321</v>
      </c>
      <c r="AD8" s="109"/>
      <c r="AE8" s="114" t="s">
        <v>320</v>
      </c>
      <c r="AF8" s="109"/>
      <c r="AG8" s="114" t="s">
        <v>324</v>
      </c>
      <c r="AH8" s="109"/>
    </row>
    <row r="9" spans="1:34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09"/>
      <c r="Y9" s="102" t="s">
        <v>122</v>
      </c>
      <c r="Z9" s="109"/>
      <c r="AA9" s="114" t="s">
        <v>327</v>
      </c>
      <c r="AB9" s="109"/>
      <c r="AC9" s="114" t="s">
        <v>178</v>
      </c>
      <c r="AD9" s="109"/>
      <c r="AE9" s="114" t="s">
        <v>327</v>
      </c>
      <c r="AF9" s="109"/>
      <c r="AG9" s="114" t="s">
        <v>173</v>
      </c>
      <c r="AH9" s="109"/>
    </row>
    <row r="10" spans="1:34" ht="15.75" thickBot="1">
      <c r="A10" s="101"/>
      <c r="B10" s="102" t="s">
        <v>23</v>
      </c>
      <c r="C10" s="102" t="s">
        <v>23</v>
      </c>
      <c r="D10" s="135" t="s">
        <v>32</v>
      </c>
      <c r="E10" s="102" t="s">
        <v>32</v>
      </c>
      <c r="F10" s="102" t="s">
        <v>23</v>
      </c>
      <c r="G10" s="102" t="s">
        <v>32</v>
      </c>
      <c r="H10" s="220" t="s">
        <v>138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09"/>
      <c r="Y10" s="92"/>
      <c r="Z10" s="109"/>
      <c r="AA10" s="114" t="s">
        <v>319</v>
      </c>
      <c r="AB10" s="109"/>
      <c r="AC10" s="114" t="s">
        <v>322</v>
      </c>
      <c r="AD10" s="109"/>
      <c r="AE10" s="114" t="s">
        <v>328</v>
      </c>
      <c r="AF10" s="109"/>
      <c r="AG10" s="114" t="s">
        <v>124</v>
      </c>
      <c r="AH10" s="109"/>
    </row>
    <row r="11" spans="1:34" ht="15">
      <c r="A11" s="126">
        <v>32</v>
      </c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09"/>
      <c r="Y11" s="102">
        <f>H11-11.87</f>
        <v>-11.87</v>
      </c>
      <c r="Z11" s="109"/>
      <c r="AA11" s="117">
        <f>AVERAGE(U11:U13)</f>
        <v>0</v>
      </c>
      <c r="AB11" s="109"/>
      <c r="AC11" s="117">
        <f>SUM(U11:U13)</f>
        <v>0</v>
      </c>
      <c r="AD11" s="109"/>
      <c r="AE11" s="117">
        <f>AVERAGE(Y11:Y13)</f>
        <v>-11.87</v>
      </c>
      <c r="AF11" s="109"/>
      <c r="AG11" s="117">
        <f>MAX(I11:I13)</f>
        <v>0</v>
      </c>
      <c r="AH11" s="109"/>
    </row>
    <row r="12" spans="1:34">
      <c r="A12" s="101">
        <v>31</v>
      </c>
      <c r="T12" s="101">
        <v>30</v>
      </c>
      <c r="U12" s="111">
        <f t="shared" si="0"/>
        <v>0</v>
      </c>
      <c r="V12" s="92"/>
      <c r="W12" s="115"/>
      <c r="X12" s="109"/>
      <c r="Y12" s="102">
        <f t="shared" ref="Y12:Y41" si="1">H12-11.87</f>
        <v>-11.87</v>
      </c>
      <c r="Z12" s="109"/>
      <c r="AA12" s="109"/>
      <c r="AB12" s="109"/>
      <c r="AC12" s="109"/>
      <c r="AD12" s="109"/>
      <c r="AE12" s="109"/>
      <c r="AF12" s="109"/>
      <c r="AG12" s="109"/>
      <c r="AH12" s="109"/>
    </row>
    <row r="13" spans="1:34">
      <c r="A13" s="101">
        <v>30</v>
      </c>
      <c r="T13" s="101">
        <v>29</v>
      </c>
      <c r="U13" s="111">
        <f t="shared" si="0"/>
        <v>0</v>
      </c>
      <c r="V13" s="92"/>
      <c r="W13" s="115"/>
      <c r="X13" s="109"/>
      <c r="Y13" s="102">
        <f t="shared" si="1"/>
        <v>-11.87</v>
      </c>
      <c r="Z13" s="109"/>
      <c r="AA13" s="109"/>
      <c r="AB13" s="109"/>
      <c r="AC13" s="109"/>
      <c r="AD13" s="109"/>
      <c r="AE13" s="109"/>
      <c r="AF13" s="109"/>
      <c r="AG13" s="109"/>
      <c r="AH13" s="109"/>
    </row>
    <row r="14" spans="1:34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02">
        <f t="shared" si="1"/>
        <v>-11.87</v>
      </c>
      <c r="Z14" s="109"/>
      <c r="AA14" s="117">
        <f>AVERAGE(U14:U20)</f>
        <v>0</v>
      </c>
      <c r="AB14" s="109"/>
      <c r="AC14" s="117">
        <f>SUM(U14:U20)</f>
        <v>0</v>
      </c>
      <c r="AD14" s="109"/>
      <c r="AE14" s="117">
        <f>AVERAGE(Y14:Y20)</f>
        <v>-11.870000000000001</v>
      </c>
      <c r="AF14" s="109"/>
      <c r="AG14" s="117">
        <f>MAX(I14:I20)</f>
        <v>0</v>
      </c>
      <c r="AH14" s="109"/>
    </row>
    <row r="15" spans="1:34">
      <c r="A15" s="101">
        <v>28</v>
      </c>
      <c r="T15" s="101">
        <v>27</v>
      </c>
      <c r="U15" s="111">
        <f t="shared" si="0"/>
        <v>0</v>
      </c>
      <c r="V15" s="101"/>
      <c r="W15" s="115"/>
      <c r="X15" s="109"/>
      <c r="Y15" s="102">
        <f t="shared" si="1"/>
        <v>-11.87</v>
      </c>
      <c r="Z15" s="109"/>
      <c r="AA15" s="109"/>
      <c r="AB15" s="109"/>
      <c r="AC15" s="109"/>
      <c r="AD15" s="109"/>
      <c r="AE15" s="109"/>
      <c r="AF15" s="109"/>
      <c r="AG15" s="109"/>
      <c r="AH15" s="109"/>
    </row>
    <row r="16" spans="1:34">
      <c r="A16" s="101">
        <v>27</v>
      </c>
      <c r="T16" s="101">
        <v>26</v>
      </c>
      <c r="U16" s="111">
        <f t="shared" si="0"/>
        <v>0</v>
      </c>
      <c r="V16" s="101"/>
      <c r="W16" s="115"/>
      <c r="X16" s="109"/>
      <c r="Y16" s="102">
        <f t="shared" si="1"/>
        <v>-11.87</v>
      </c>
      <c r="Z16" s="109"/>
      <c r="AA16" s="109"/>
      <c r="AB16" s="109"/>
      <c r="AC16" s="109"/>
      <c r="AD16" s="109"/>
      <c r="AE16" s="109"/>
      <c r="AF16" s="109"/>
      <c r="AG16" s="109"/>
      <c r="AH16" s="109"/>
    </row>
    <row r="17" spans="1:34">
      <c r="A17" s="101">
        <v>26</v>
      </c>
      <c r="T17" s="101">
        <v>25</v>
      </c>
      <c r="U17" s="111">
        <f t="shared" si="0"/>
        <v>0</v>
      </c>
      <c r="V17" s="101"/>
      <c r="W17" s="115"/>
      <c r="X17" s="109"/>
      <c r="Y17" s="102">
        <f t="shared" si="1"/>
        <v>-11.87</v>
      </c>
      <c r="Z17" s="109"/>
      <c r="AA17" s="109"/>
      <c r="AB17" s="109"/>
      <c r="AC17" s="109"/>
      <c r="AD17" s="109"/>
      <c r="AE17" s="109"/>
      <c r="AF17" s="109"/>
      <c r="AG17" s="109"/>
      <c r="AH17" s="109"/>
    </row>
    <row r="18" spans="1:34">
      <c r="A18" s="101">
        <v>25</v>
      </c>
      <c r="T18" s="101">
        <v>24</v>
      </c>
      <c r="U18" s="111">
        <f t="shared" si="0"/>
        <v>0</v>
      </c>
      <c r="V18" s="101"/>
      <c r="W18" s="115"/>
      <c r="X18" s="109"/>
      <c r="Y18" s="102">
        <f t="shared" si="1"/>
        <v>-11.87</v>
      </c>
      <c r="Z18" s="109"/>
      <c r="AA18" s="109"/>
      <c r="AB18" s="109"/>
      <c r="AC18" s="109"/>
      <c r="AD18" s="109"/>
      <c r="AE18" s="109"/>
      <c r="AF18" s="109"/>
      <c r="AG18" s="109"/>
      <c r="AH18" s="109"/>
    </row>
    <row r="19" spans="1:34">
      <c r="A19" s="101">
        <v>24</v>
      </c>
      <c r="T19" s="101">
        <v>23</v>
      </c>
      <c r="U19" s="111">
        <f t="shared" si="0"/>
        <v>0</v>
      </c>
      <c r="V19" s="101"/>
      <c r="W19" s="115"/>
      <c r="X19" s="109"/>
      <c r="Y19" s="102">
        <f t="shared" si="1"/>
        <v>-11.87</v>
      </c>
      <c r="Z19" s="109"/>
      <c r="AA19" s="109"/>
      <c r="AB19" s="109"/>
      <c r="AC19" s="109"/>
      <c r="AD19" s="109"/>
      <c r="AE19" s="109"/>
      <c r="AF19" s="109"/>
      <c r="AG19" s="109"/>
      <c r="AH19" s="109"/>
    </row>
    <row r="20" spans="1:34">
      <c r="A20" s="101">
        <v>23</v>
      </c>
      <c r="T20" s="101">
        <v>22</v>
      </c>
      <c r="U20" s="111">
        <f t="shared" si="0"/>
        <v>0</v>
      </c>
      <c r="V20" s="101"/>
      <c r="W20" s="115"/>
      <c r="X20" s="109"/>
      <c r="Y20" s="102">
        <f t="shared" si="1"/>
        <v>-11.87</v>
      </c>
      <c r="Z20" s="109"/>
      <c r="AA20" s="109"/>
      <c r="AB20" s="109"/>
      <c r="AC20" s="109"/>
      <c r="AD20" s="109"/>
      <c r="AE20" s="109"/>
      <c r="AF20" s="109"/>
      <c r="AG20" s="109"/>
      <c r="AH20" s="109"/>
    </row>
    <row r="21" spans="1:34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02">
        <f t="shared" si="1"/>
        <v>-11.87</v>
      </c>
      <c r="Z21" s="109"/>
      <c r="AA21" s="117">
        <f>AVERAGE(U21:U27)</f>
        <v>0</v>
      </c>
      <c r="AB21" s="109"/>
      <c r="AC21" s="117">
        <f>SUM(U21:U27)</f>
        <v>0</v>
      </c>
      <c r="AD21" s="109"/>
      <c r="AE21" s="117">
        <f>AVERAGE(Y21:Y27)</f>
        <v>-11.870000000000001</v>
      </c>
      <c r="AF21" s="109"/>
      <c r="AG21" s="117">
        <f>MAX(I21:I27)</f>
        <v>0</v>
      </c>
      <c r="AH21" s="109"/>
    </row>
    <row r="22" spans="1:34">
      <c r="A22" s="101">
        <v>21</v>
      </c>
      <c r="T22" s="101">
        <v>20</v>
      </c>
      <c r="U22" s="111">
        <f t="shared" si="0"/>
        <v>0</v>
      </c>
      <c r="V22" s="101"/>
      <c r="W22" s="115"/>
      <c r="X22" s="109"/>
      <c r="Y22" s="102">
        <f t="shared" si="1"/>
        <v>-11.87</v>
      </c>
      <c r="Z22" s="109"/>
      <c r="AA22" s="109"/>
      <c r="AB22" s="109"/>
      <c r="AC22" s="109"/>
      <c r="AD22" s="109"/>
      <c r="AE22" s="109"/>
      <c r="AF22" s="109"/>
      <c r="AG22" s="109"/>
      <c r="AH22" s="109"/>
    </row>
    <row r="23" spans="1:34">
      <c r="A23" s="101">
        <v>20</v>
      </c>
      <c r="T23" s="101">
        <v>19</v>
      </c>
      <c r="U23" s="111">
        <f t="shared" si="0"/>
        <v>0</v>
      </c>
      <c r="V23" s="101"/>
      <c r="W23" s="115"/>
      <c r="X23" s="109"/>
      <c r="Y23" s="102">
        <f t="shared" si="1"/>
        <v>-11.87</v>
      </c>
      <c r="Z23" s="109"/>
      <c r="AA23" s="109"/>
      <c r="AB23" s="109"/>
      <c r="AC23" s="109"/>
      <c r="AD23" s="109"/>
      <c r="AE23" s="109"/>
      <c r="AF23" s="109"/>
      <c r="AG23" s="109"/>
      <c r="AH23" s="109"/>
    </row>
    <row r="24" spans="1:34">
      <c r="A24" s="101">
        <v>19</v>
      </c>
      <c r="T24" s="101">
        <v>18</v>
      </c>
      <c r="U24" s="111">
        <f t="shared" si="0"/>
        <v>0</v>
      </c>
      <c r="V24" s="101"/>
      <c r="W24" s="115"/>
      <c r="X24" s="109"/>
      <c r="Y24" s="102">
        <f t="shared" si="1"/>
        <v>-11.87</v>
      </c>
      <c r="Z24" s="109"/>
      <c r="AA24" s="109"/>
      <c r="AB24" s="109"/>
      <c r="AC24" s="109"/>
      <c r="AD24" s="109"/>
      <c r="AE24" s="109"/>
      <c r="AF24" s="109"/>
      <c r="AG24" s="109"/>
      <c r="AH24" s="109"/>
    </row>
    <row r="25" spans="1:34">
      <c r="A25" s="101">
        <v>18</v>
      </c>
      <c r="T25" s="101">
        <v>17</v>
      </c>
      <c r="U25" s="111">
        <f t="shared" si="0"/>
        <v>0</v>
      </c>
      <c r="V25" s="101"/>
      <c r="W25" s="115"/>
      <c r="X25" s="109"/>
      <c r="Y25" s="102">
        <f t="shared" si="1"/>
        <v>-11.87</v>
      </c>
      <c r="Z25" s="109"/>
      <c r="AA25" s="109"/>
      <c r="AB25" s="109"/>
      <c r="AC25" s="109"/>
      <c r="AD25" s="109"/>
      <c r="AE25" s="109"/>
      <c r="AF25" s="109"/>
      <c r="AG25" s="109"/>
      <c r="AH25" s="109"/>
    </row>
    <row r="26" spans="1:34">
      <c r="A26" s="101">
        <v>17</v>
      </c>
      <c r="T26" s="101">
        <v>16</v>
      </c>
      <c r="U26" s="111">
        <f t="shared" si="0"/>
        <v>0</v>
      </c>
      <c r="V26" s="101"/>
      <c r="W26" s="115"/>
      <c r="X26" s="109"/>
      <c r="Y26" s="102">
        <f t="shared" si="1"/>
        <v>-11.87</v>
      </c>
      <c r="Z26" s="109"/>
      <c r="AA26" s="109"/>
      <c r="AB26" s="109"/>
      <c r="AC26" s="109"/>
      <c r="AD26" s="109"/>
      <c r="AE26" s="109"/>
      <c r="AF26" s="109"/>
      <c r="AG26" s="109"/>
      <c r="AH26" s="109"/>
    </row>
    <row r="27" spans="1:34">
      <c r="A27" s="101">
        <v>16</v>
      </c>
      <c r="T27" s="101">
        <v>15</v>
      </c>
      <c r="U27" s="111">
        <f t="shared" si="0"/>
        <v>0</v>
      </c>
      <c r="V27" s="101"/>
      <c r="W27" s="115"/>
      <c r="X27" s="109"/>
      <c r="Y27" s="102">
        <f t="shared" si="1"/>
        <v>-11.87</v>
      </c>
      <c r="Z27" s="109"/>
      <c r="AA27" s="109"/>
      <c r="AB27" s="109"/>
      <c r="AC27" s="109"/>
      <c r="AD27" s="109"/>
      <c r="AE27" s="109"/>
      <c r="AF27" s="109"/>
      <c r="AG27" s="109"/>
      <c r="AH27" s="109"/>
    </row>
    <row r="28" spans="1:34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289.89999999999998</v>
      </c>
      <c r="X28" s="109"/>
      <c r="Y28" s="102">
        <f t="shared" si="1"/>
        <v>-11.87</v>
      </c>
      <c r="Z28" s="109"/>
      <c r="AA28" s="117">
        <f>AVERAGE(U28:U34)</f>
        <v>-99879.571428571435</v>
      </c>
      <c r="AB28" s="109"/>
      <c r="AC28" s="117">
        <f>SUM(U28:U34)</f>
        <v>-699157</v>
      </c>
      <c r="AD28" s="109"/>
      <c r="AE28" s="117">
        <f>AVERAGE(Y28:Y34)</f>
        <v>17.471571428571426</v>
      </c>
      <c r="AF28" s="109"/>
      <c r="AG28" s="117">
        <f>MAX(I28:I34)</f>
        <v>23.1</v>
      </c>
      <c r="AH28" s="109"/>
    </row>
    <row r="29" spans="1:34">
      <c r="A29" s="101">
        <v>14</v>
      </c>
      <c r="T29" s="101">
        <v>13</v>
      </c>
      <c r="U29" s="111">
        <f t="shared" si="0"/>
        <v>0</v>
      </c>
      <c r="V29" s="101"/>
      <c r="W29" s="115"/>
      <c r="X29" s="109"/>
      <c r="Y29" s="102">
        <f t="shared" si="1"/>
        <v>-11.87</v>
      </c>
      <c r="Z29" s="109"/>
      <c r="AA29" s="109"/>
      <c r="AB29" s="109"/>
      <c r="AC29" s="109"/>
      <c r="AD29" s="109"/>
      <c r="AE29" s="109"/>
      <c r="AF29" s="109"/>
      <c r="AG29" s="109"/>
      <c r="AH29" s="109"/>
    </row>
    <row r="30" spans="1:34">
      <c r="A30" s="101">
        <v>13</v>
      </c>
      <c r="T30" s="101">
        <v>12</v>
      </c>
      <c r="U30" s="111">
        <f t="shared" si="0"/>
        <v>0</v>
      </c>
      <c r="V30" s="101"/>
      <c r="W30" s="115"/>
      <c r="X30" s="109"/>
      <c r="Y30" s="102">
        <f t="shared" si="1"/>
        <v>-11.87</v>
      </c>
      <c r="Z30" s="109"/>
      <c r="AA30" s="109"/>
      <c r="AB30" s="109"/>
      <c r="AC30" s="109"/>
      <c r="AD30" s="109"/>
      <c r="AE30" s="109"/>
      <c r="AF30" s="109"/>
      <c r="AG30" s="109"/>
      <c r="AH30" s="109"/>
    </row>
    <row r="31" spans="1:34">
      <c r="A31" s="101">
        <v>12</v>
      </c>
      <c r="T31" s="101">
        <v>11</v>
      </c>
      <c r="U31" s="111">
        <f t="shared" si="0"/>
        <v>0</v>
      </c>
      <c r="V31" s="101"/>
      <c r="W31" s="115"/>
      <c r="X31" s="109"/>
      <c r="Y31" s="102">
        <f t="shared" si="1"/>
        <v>-11.87</v>
      </c>
      <c r="Z31" s="109"/>
      <c r="AA31" s="109"/>
      <c r="AB31" s="109"/>
      <c r="AC31" s="109"/>
      <c r="AD31" s="109"/>
      <c r="AE31" s="109"/>
      <c r="AF31" s="109"/>
      <c r="AG31" s="109"/>
      <c r="AH31" s="109"/>
    </row>
    <row r="32" spans="1:34">
      <c r="A32" s="101">
        <v>11</v>
      </c>
      <c r="T32" s="101">
        <v>10</v>
      </c>
      <c r="U32" s="111">
        <f t="shared" si="0"/>
        <v>-701487</v>
      </c>
      <c r="V32" s="101"/>
      <c r="W32" s="115"/>
      <c r="X32" s="109"/>
      <c r="Y32" s="102">
        <f t="shared" si="1"/>
        <v>-11.87</v>
      </c>
      <c r="Z32" s="109"/>
      <c r="AA32" s="109"/>
      <c r="AB32" s="109"/>
      <c r="AC32" s="109"/>
      <c r="AD32" s="109"/>
      <c r="AE32" s="109"/>
      <c r="AF32" s="109"/>
      <c r="AG32" s="109"/>
      <c r="AH32" s="109"/>
    </row>
    <row r="33" spans="1:34">
      <c r="A33" s="101">
        <v>10</v>
      </c>
      <c r="B33" t="s">
        <v>360</v>
      </c>
      <c r="C33" t="s">
        <v>140</v>
      </c>
      <c r="D33">
        <v>701487</v>
      </c>
      <c r="E33">
        <v>242638</v>
      </c>
      <c r="F33">
        <v>6.7940040000000002</v>
      </c>
      <c r="G33">
        <v>0</v>
      </c>
      <c r="H33">
        <v>100.63</v>
      </c>
      <c r="I33">
        <v>22.8</v>
      </c>
      <c r="J33">
        <v>79.599999999999994</v>
      </c>
      <c r="K33">
        <v>288.89999999999998</v>
      </c>
      <c r="L33">
        <v>1.012</v>
      </c>
      <c r="M33">
        <v>96.870999999999995</v>
      </c>
      <c r="N33">
        <v>103.017</v>
      </c>
      <c r="O33">
        <v>97.111000000000004</v>
      </c>
      <c r="P33">
        <v>15.9</v>
      </c>
      <c r="Q33">
        <v>28.2</v>
      </c>
      <c r="R33">
        <v>22.9</v>
      </c>
      <c r="S33">
        <v>5.33</v>
      </c>
      <c r="T33" s="101">
        <v>9</v>
      </c>
      <c r="U33" s="111">
        <f t="shared" si="0"/>
        <v>1845</v>
      </c>
      <c r="V33" s="101"/>
      <c r="W33" s="115"/>
      <c r="X33" s="109"/>
      <c r="Y33" s="102">
        <f t="shared" si="1"/>
        <v>88.759999999999991</v>
      </c>
      <c r="Z33" s="109"/>
      <c r="AA33" s="109"/>
      <c r="AB33" s="109"/>
      <c r="AC33" s="109"/>
      <c r="AD33" s="109"/>
      <c r="AE33" s="109"/>
      <c r="AF33" s="109"/>
      <c r="AG33" s="109"/>
      <c r="AH33" s="109"/>
    </row>
    <row r="34" spans="1:34">
      <c r="A34" s="101">
        <v>9</v>
      </c>
      <c r="B34" t="s">
        <v>361</v>
      </c>
      <c r="C34" t="s">
        <v>140</v>
      </c>
      <c r="D34">
        <v>699642</v>
      </c>
      <c r="E34">
        <v>242374</v>
      </c>
      <c r="F34">
        <v>7.0721290000000003</v>
      </c>
      <c r="G34">
        <v>0</v>
      </c>
      <c r="H34">
        <v>104.761</v>
      </c>
      <c r="I34">
        <v>23.1</v>
      </c>
      <c r="J34">
        <v>21.7</v>
      </c>
      <c r="K34">
        <v>289.89999999999998</v>
      </c>
      <c r="L34">
        <v>1.0126999999999999</v>
      </c>
      <c r="M34">
        <v>99.260999999999996</v>
      </c>
      <c r="N34">
        <v>106.252</v>
      </c>
      <c r="O34">
        <v>100.89</v>
      </c>
      <c r="P34">
        <v>15.1</v>
      </c>
      <c r="Q34">
        <v>32.799999999999997</v>
      </c>
      <c r="R34">
        <v>22.5</v>
      </c>
      <c r="S34">
        <v>5.32</v>
      </c>
      <c r="T34" s="101">
        <v>8</v>
      </c>
      <c r="U34" s="111">
        <f t="shared" si="0"/>
        <v>485</v>
      </c>
      <c r="V34" s="101"/>
      <c r="W34" s="115"/>
      <c r="X34" s="109"/>
      <c r="Y34" s="102">
        <f t="shared" si="1"/>
        <v>92.890999999999991</v>
      </c>
      <c r="Z34" s="109"/>
      <c r="AA34" s="109"/>
      <c r="AB34" s="109"/>
      <c r="AC34" s="109"/>
      <c r="AD34" s="109"/>
      <c r="AE34" s="109"/>
      <c r="AF34" s="109"/>
      <c r="AG34" s="109"/>
      <c r="AH34" s="109"/>
    </row>
    <row r="35" spans="1:34" s="88" customFormat="1" ht="15">
      <c r="A35" s="126">
        <v>8</v>
      </c>
      <c r="B35" t="s">
        <v>362</v>
      </c>
      <c r="C35" t="s">
        <v>140</v>
      </c>
      <c r="D35">
        <v>699157</v>
      </c>
      <c r="E35">
        <v>242307</v>
      </c>
      <c r="F35">
        <v>7.5260619999999996</v>
      </c>
      <c r="G35">
        <v>0</v>
      </c>
      <c r="H35">
        <v>104.169</v>
      </c>
      <c r="I35">
        <v>20.5</v>
      </c>
      <c r="J35">
        <v>2.4</v>
      </c>
      <c r="K35">
        <v>72.099999999999994</v>
      </c>
      <c r="L35">
        <v>1.0144</v>
      </c>
      <c r="M35">
        <v>102.2</v>
      </c>
      <c r="N35">
        <v>106.64</v>
      </c>
      <c r="O35">
        <v>105.229</v>
      </c>
      <c r="P35">
        <v>13.1</v>
      </c>
      <c r="Q35">
        <v>29</v>
      </c>
      <c r="R35">
        <v>17.2</v>
      </c>
      <c r="S35">
        <v>5.32</v>
      </c>
      <c r="T35" s="164">
        <v>7</v>
      </c>
      <c r="U35" s="111">
        <f>D35-D36</f>
        <v>53</v>
      </c>
      <c r="V35" s="163">
        <v>8</v>
      </c>
      <c r="W35" s="117">
        <f>MAX(K35:K41)</f>
        <v>302.5</v>
      </c>
      <c r="X35" s="109"/>
      <c r="Y35" s="102">
        <f t="shared" si="1"/>
        <v>92.298999999999992</v>
      </c>
      <c r="Z35" s="109"/>
      <c r="AA35" s="117">
        <f>AVERAGE(U35:U41)</f>
        <v>1224.1428571428571</v>
      </c>
      <c r="AB35" s="109"/>
      <c r="AC35" s="117">
        <f>SUM(U35:U41)</f>
        <v>8569</v>
      </c>
      <c r="AD35" s="109"/>
      <c r="AE35" s="117">
        <f>AVERAGE(Y35:Y41)</f>
        <v>90.192000000000007</v>
      </c>
      <c r="AF35" s="109"/>
      <c r="AG35" s="117">
        <f>MAX(I35:I41)</f>
        <v>22.7</v>
      </c>
      <c r="AH35" s="109"/>
    </row>
    <row r="36" spans="1:34">
      <c r="A36" s="101">
        <v>7</v>
      </c>
      <c r="B36" t="s">
        <v>363</v>
      </c>
      <c r="C36" t="s">
        <v>140</v>
      </c>
      <c r="D36">
        <v>699104</v>
      </c>
      <c r="E36">
        <v>242300</v>
      </c>
      <c r="F36">
        <v>7.3631219999999997</v>
      </c>
      <c r="G36">
        <v>0</v>
      </c>
      <c r="H36">
        <v>101.48</v>
      </c>
      <c r="I36">
        <v>20.5</v>
      </c>
      <c r="J36">
        <v>53.5</v>
      </c>
      <c r="K36">
        <v>269.60000000000002</v>
      </c>
      <c r="L36">
        <v>1.0138</v>
      </c>
      <c r="M36">
        <v>98.174999999999997</v>
      </c>
      <c r="N36">
        <v>104.387</v>
      </c>
      <c r="O36">
        <v>103.52500000000001</v>
      </c>
      <c r="P36">
        <v>14.6</v>
      </c>
      <c r="Q36">
        <v>27</v>
      </c>
      <c r="R36">
        <v>18.600000000000001</v>
      </c>
      <c r="S36">
        <v>5.33</v>
      </c>
      <c r="T36" s="101">
        <v>6</v>
      </c>
      <c r="U36" s="111">
        <f t="shared" si="0"/>
        <v>1252</v>
      </c>
      <c r="V36" s="109"/>
      <c r="W36" s="116"/>
      <c r="X36" s="109"/>
      <c r="Y36" s="102">
        <f t="shared" si="1"/>
        <v>89.61</v>
      </c>
      <c r="Z36" s="109"/>
      <c r="AA36" s="109"/>
      <c r="AB36" s="109"/>
      <c r="AC36" s="109"/>
      <c r="AD36" s="109"/>
      <c r="AE36" s="109"/>
      <c r="AF36" s="109"/>
      <c r="AG36" s="109"/>
      <c r="AH36" s="109"/>
    </row>
    <row r="37" spans="1:34">
      <c r="A37" s="101">
        <v>6</v>
      </c>
      <c r="B37" t="s">
        <v>364</v>
      </c>
      <c r="C37" t="s">
        <v>140</v>
      </c>
      <c r="D37">
        <v>697852</v>
      </c>
      <c r="E37">
        <v>242122</v>
      </c>
      <c r="F37">
        <v>6.983384</v>
      </c>
      <c r="G37">
        <v>0</v>
      </c>
      <c r="H37">
        <v>100.691</v>
      </c>
      <c r="I37">
        <v>21.6</v>
      </c>
      <c r="J37">
        <v>75.7</v>
      </c>
      <c r="K37">
        <v>293.8</v>
      </c>
      <c r="L37">
        <v>1.0125999999999999</v>
      </c>
      <c r="M37">
        <v>97.63</v>
      </c>
      <c r="N37">
        <v>103.8</v>
      </c>
      <c r="O37">
        <v>99.323999999999998</v>
      </c>
      <c r="P37">
        <v>14.9</v>
      </c>
      <c r="Q37">
        <v>28</v>
      </c>
      <c r="R37">
        <v>21.6</v>
      </c>
      <c r="S37">
        <v>5.32</v>
      </c>
      <c r="T37" s="101">
        <v>5</v>
      </c>
      <c r="U37" s="111">
        <f t="shared" si="0"/>
        <v>1756</v>
      </c>
      <c r="V37" s="109"/>
      <c r="W37" s="116"/>
      <c r="X37" s="109"/>
      <c r="Y37" s="102">
        <f t="shared" si="1"/>
        <v>88.820999999999998</v>
      </c>
      <c r="Z37" s="109"/>
      <c r="AA37" s="109"/>
      <c r="AB37" s="109"/>
      <c r="AC37" s="109"/>
      <c r="AD37" s="109"/>
      <c r="AE37" s="109"/>
      <c r="AF37" s="109"/>
      <c r="AG37" s="109"/>
      <c r="AH37" s="109"/>
    </row>
    <row r="38" spans="1:34">
      <c r="A38" s="101">
        <v>5</v>
      </c>
      <c r="B38" t="s">
        <v>365</v>
      </c>
      <c r="C38" t="s">
        <v>140</v>
      </c>
      <c r="D38">
        <v>696096</v>
      </c>
      <c r="E38">
        <v>241872</v>
      </c>
      <c r="F38">
        <v>6.8840859999999999</v>
      </c>
      <c r="G38">
        <v>0</v>
      </c>
      <c r="H38">
        <v>100.837</v>
      </c>
      <c r="I38">
        <v>21.5</v>
      </c>
      <c r="J38">
        <v>64</v>
      </c>
      <c r="K38">
        <v>283.3</v>
      </c>
      <c r="L38">
        <v>1.0124</v>
      </c>
      <c r="M38">
        <v>97.13</v>
      </c>
      <c r="N38">
        <v>103.399</v>
      </c>
      <c r="O38">
        <v>97.953999999999994</v>
      </c>
      <c r="P38">
        <v>12.8</v>
      </c>
      <c r="Q38">
        <v>28.4</v>
      </c>
      <c r="R38">
        <v>21.7</v>
      </c>
      <c r="S38">
        <v>5.33</v>
      </c>
      <c r="T38" s="101">
        <v>4</v>
      </c>
      <c r="U38" s="111">
        <f t="shared" si="0"/>
        <v>1475</v>
      </c>
      <c r="V38" s="109"/>
      <c r="W38" s="116"/>
      <c r="X38" s="109"/>
      <c r="Y38" s="102">
        <f t="shared" si="1"/>
        <v>88.966999999999999</v>
      </c>
      <c r="Z38" s="109"/>
      <c r="AA38" s="109"/>
      <c r="AB38" s="109"/>
      <c r="AC38" s="109"/>
      <c r="AD38" s="109"/>
      <c r="AE38" s="109"/>
      <c r="AF38" s="109"/>
      <c r="AG38" s="109"/>
      <c r="AH38" s="109"/>
    </row>
    <row r="39" spans="1:34">
      <c r="A39" s="101">
        <v>4</v>
      </c>
      <c r="B39" t="s">
        <v>366</v>
      </c>
      <c r="C39" t="s">
        <v>140</v>
      </c>
      <c r="D39">
        <v>694621</v>
      </c>
      <c r="E39">
        <v>241663</v>
      </c>
      <c r="F39">
        <v>7.127008</v>
      </c>
      <c r="G39">
        <v>0</v>
      </c>
      <c r="H39">
        <v>101.38800000000001</v>
      </c>
      <c r="I39">
        <v>22.6</v>
      </c>
      <c r="J39">
        <v>96.2</v>
      </c>
      <c r="K39">
        <v>273.60000000000002</v>
      </c>
      <c r="L39">
        <v>1.0126999999999999</v>
      </c>
      <c r="M39">
        <v>98.596000000000004</v>
      </c>
      <c r="N39">
        <v>104.387</v>
      </c>
      <c r="O39">
        <v>101.746</v>
      </c>
      <c r="P39">
        <v>18.600000000000001</v>
      </c>
      <c r="Q39">
        <v>26.9</v>
      </c>
      <c r="R39">
        <v>22.8</v>
      </c>
      <c r="S39">
        <v>5.33</v>
      </c>
      <c r="T39" s="101">
        <v>3</v>
      </c>
      <c r="U39" s="111">
        <f t="shared" si="0"/>
        <v>2263</v>
      </c>
      <c r="V39" s="109"/>
      <c r="W39" s="116"/>
      <c r="X39" s="109"/>
      <c r="Y39" s="102">
        <f t="shared" si="1"/>
        <v>89.518000000000001</v>
      </c>
      <c r="Z39" s="109"/>
      <c r="AA39" s="109"/>
      <c r="AB39" s="109"/>
      <c r="AC39" s="109"/>
      <c r="AD39" s="109"/>
      <c r="AE39" s="109"/>
      <c r="AF39" s="109"/>
      <c r="AG39" s="109"/>
      <c r="AH39" s="109"/>
    </row>
    <row r="40" spans="1:34">
      <c r="A40" s="101">
        <v>3</v>
      </c>
      <c r="B40" t="s">
        <v>367</v>
      </c>
      <c r="C40" t="s">
        <v>140</v>
      </c>
      <c r="D40">
        <v>692358</v>
      </c>
      <c r="E40">
        <v>241345</v>
      </c>
      <c r="F40">
        <v>6.9431880000000001</v>
      </c>
      <c r="G40">
        <v>0</v>
      </c>
      <c r="H40">
        <v>101.245</v>
      </c>
      <c r="I40">
        <v>21.1</v>
      </c>
      <c r="J40">
        <v>57.9</v>
      </c>
      <c r="K40">
        <v>302.5</v>
      </c>
      <c r="L40">
        <v>1.0124</v>
      </c>
      <c r="M40">
        <v>96.814999999999998</v>
      </c>
      <c r="N40">
        <v>104.503</v>
      </c>
      <c r="O40">
        <v>98.933999999999997</v>
      </c>
      <c r="P40">
        <v>12.5</v>
      </c>
      <c r="Q40">
        <v>27.5</v>
      </c>
      <c r="R40">
        <v>22.1</v>
      </c>
      <c r="S40">
        <v>5.32</v>
      </c>
      <c r="T40" s="101">
        <v>2</v>
      </c>
      <c r="U40" s="111">
        <f t="shared" si="0"/>
        <v>1321</v>
      </c>
      <c r="V40" s="109"/>
      <c r="W40" s="116"/>
      <c r="X40" s="109"/>
      <c r="Y40" s="102">
        <f t="shared" si="1"/>
        <v>89.375</v>
      </c>
      <c r="Z40" s="109"/>
      <c r="AA40" s="109"/>
      <c r="AB40" s="109"/>
      <c r="AC40" s="109"/>
      <c r="AD40" s="109"/>
      <c r="AE40" s="109"/>
      <c r="AF40" s="109"/>
      <c r="AG40" s="109"/>
      <c r="AH40" s="109"/>
    </row>
    <row r="41" spans="1:34">
      <c r="A41" s="101">
        <v>2</v>
      </c>
      <c r="B41" t="s">
        <v>368</v>
      </c>
      <c r="C41" t="s">
        <v>140</v>
      </c>
      <c r="D41">
        <v>691037</v>
      </c>
      <c r="E41">
        <v>241158</v>
      </c>
      <c r="F41">
        <v>6.9444150000000002</v>
      </c>
      <c r="G41">
        <v>0</v>
      </c>
      <c r="H41">
        <v>104.624</v>
      </c>
      <c r="I41">
        <v>22.7</v>
      </c>
      <c r="J41">
        <v>19.899999999999999</v>
      </c>
      <c r="K41">
        <v>298.39999999999998</v>
      </c>
      <c r="L41">
        <v>1.0124</v>
      </c>
      <c r="M41">
        <v>96.933999999999997</v>
      </c>
      <c r="N41">
        <v>106.252</v>
      </c>
      <c r="O41">
        <v>99.108999999999995</v>
      </c>
      <c r="P41">
        <v>14.4</v>
      </c>
      <c r="Q41">
        <v>31.4</v>
      </c>
      <c r="R41">
        <v>22.6</v>
      </c>
      <c r="S41">
        <v>5.33</v>
      </c>
      <c r="T41" s="101">
        <v>1</v>
      </c>
      <c r="U41" s="111">
        <f t="shared" si="0"/>
        <v>449</v>
      </c>
      <c r="V41" s="109"/>
      <c r="W41" s="116"/>
      <c r="X41" s="109"/>
      <c r="Y41" s="102">
        <f t="shared" si="1"/>
        <v>92.753999999999991</v>
      </c>
      <c r="Z41" s="109"/>
      <c r="AA41" s="109"/>
      <c r="AB41" s="109"/>
      <c r="AC41" s="109"/>
      <c r="AD41" s="109"/>
      <c r="AE41" s="109"/>
      <c r="AF41" s="109"/>
      <c r="AG41" s="109"/>
      <c r="AH41" s="109"/>
    </row>
    <row r="42" spans="1:34">
      <c r="A42" s="101">
        <v>1</v>
      </c>
      <c r="B42" t="s">
        <v>351</v>
      </c>
      <c r="C42" t="s">
        <v>140</v>
      </c>
      <c r="D42">
        <v>690588</v>
      </c>
      <c r="E42">
        <v>241096</v>
      </c>
      <c r="F42">
        <v>7.5048659999999998</v>
      </c>
      <c r="G42">
        <v>0</v>
      </c>
      <c r="H42">
        <v>103.848</v>
      </c>
      <c r="I42">
        <v>20.5</v>
      </c>
      <c r="J42">
        <v>16.8</v>
      </c>
      <c r="K42">
        <v>289.7</v>
      </c>
      <c r="L42">
        <v>1.0142</v>
      </c>
      <c r="M42">
        <v>100.874</v>
      </c>
      <c r="N42">
        <v>106.77</v>
      </c>
      <c r="O42">
        <v>105.282</v>
      </c>
      <c r="P42">
        <v>10.8</v>
      </c>
      <c r="Q42">
        <v>28.1</v>
      </c>
      <c r="R42">
        <v>18.100000000000001</v>
      </c>
      <c r="S42">
        <v>5.32</v>
      </c>
      <c r="T42" s="91"/>
      <c r="U42" s="104"/>
      <c r="V42" s="109"/>
      <c r="W42" s="116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</row>
    <row r="43" spans="1:34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</row>
    <row r="44" spans="1:34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</row>
    <row r="45" spans="1:34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</row>
    <row r="46" spans="1:34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</row>
    <row r="47" spans="1:34">
      <c r="D47" s="14"/>
      <c r="E47" s="14"/>
      <c r="N47" s="14"/>
    </row>
    <row r="51" spans="6:9">
      <c r="F51" s="225"/>
      <c r="G51" s="225"/>
      <c r="H51" s="225"/>
      <c r="I51" s="225"/>
    </row>
    <row r="52" spans="6:9">
      <c r="F52" s="225"/>
      <c r="G52" s="225"/>
      <c r="H52" s="225"/>
      <c r="I52" s="225"/>
    </row>
    <row r="53" spans="6:9">
      <c r="F53" s="225"/>
      <c r="G53" s="232"/>
      <c r="H53" s="225"/>
      <c r="I53" s="225"/>
    </row>
    <row r="54" spans="6:9">
      <c r="F54" s="225"/>
      <c r="G54" s="232"/>
      <c r="H54" s="232"/>
      <c r="I54" s="225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2:AR42"/>
  <sheetViews>
    <sheetView view="pageBreakPreview" zoomScale="85" workbookViewId="0">
      <pane xSplit="2" ySplit="8" topLeftCell="C15" activePane="bottomRight" state="frozen"/>
      <selection activeCell="A4" sqref="A4"/>
      <selection pane="topRight" activeCell="A4" sqref="A4"/>
      <selection pane="bottomLeft" activeCell="A4" sqref="A4"/>
      <selection pane="bottomRight" activeCell="A40" sqref="A40"/>
    </sheetView>
  </sheetViews>
  <sheetFormatPr baseColWidth="10" defaultRowHeight="12.75"/>
  <cols>
    <col min="1" max="1" width="11" customWidth="1"/>
    <col min="2" max="2" width="13.5703125" bestFit="1" customWidth="1"/>
    <col min="3" max="12" width="12" customWidth="1"/>
    <col min="38" max="38" width="3.7109375" customWidth="1"/>
    <col min="39" max="39" width="6.7109375" bestFit="1" customWidth="1"/>
  </cols>
  <sheetData>
    <row r="2" spans="1:44" ht="12.75" customHeight="1">
      <c r="B2" s="241" t="s">
        <v>139</v>
      </c>
      <c r="C2" s="241"/>
      <c r="D2" s="241"/>
      <c r="E2" s="241"/>
      <c r="F2" s="241"/>
      <c r="G2" s="241"/>
      <c r="H2" s="241"/>
      <c r="I2" s="241"/>
      <c r="N2" s="241" t="s">
        <v>139</v>
      </c>
      <c r="O2" s="241"/>
      <c r="P2" s="241"/>
      <c r="Q2" s="241"/>
      <c r="R2" s="241"/>
      <c r="S2" s="241"/>
      <c r="T2" s="241"/>
      <c r="U2" s="241"/>
      <c r="Z2" s="241" t="s">
        <v>139</v>
      </c>
      <c r="AA2" s="241"/>
      <c r="AB2" s="241"/>
      <c r="AC2" s="241"/>
      <c r="AD2" s="241"/>
      <c r="AE2" s="241"/>
      <c r="AF2" s="241"/>
      <c r="AG2" s="241"/>
      <c r="AH2" s="241"/>
      <c r="AI2" s="241"/>
    </row>
    <row r="3" spans="1:44" ht="12.75" customHeight="1">
      <c r="B3" s="241"/>
      <c r="C3" s="241"/>
      <c r="D3" s="241"/>
      <c r="E3" s="241"/>
      <c r="F3" s="241"/>
      <c r="G3" s="241"/>
      <c r="H3" s="241"/>
      <c r="I3" s="241"/>
      <c r="N3" s="241"/>
      <c r="O3" s="241"/>
      <c r="P3" s="241"/>
      <c r="Q3" s="241"/>
      <c r="R3" s="241"/>
      <c r="S3" s="241"/>
      <c r="T3" s="241"/>
      <c r="U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</row>
    <row r="4" spans="1:44" ht="12.75" customHeight="1">
      <c r="B4" s="241"/>
      <c r="C4" s="241"/>
      <c r="D4" s="241"/>
      <c r="E4" s="241"/>
      <c r="F4" s="241"/>
      <c r="G4" s="241"/>
      <c r="H4" s="241"/>
      <c r="I4" s="241"/>
      <c r="N4" s="241"/>
      <c r="O4" s="241"/>
      <c r="P4" s="241"/>
      <c r="Q4" s="241"/>
      <c r="R4" s="241"/>
      <c r="S4" s="241"/>
      <c r="T4" s="241"/>
      <c r="U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</row>
    <row r="6" spans="1:44" ht="13.5" thickBot="1">
      <c r="A6" s="13" t="s">
        <v>37</v>
      </c>
      <c r="B6" s="15">
        <v>1</v>
      </c>
      <c r="C6" s="15">
        <f>B6+1</f>
        <v>2</v>
      </c>
      <c r="D6" s="15">
        <f t="shared" ref="D6:AK6" si="0">C6+1</f>
        <v>3</v>
      </c>
      <c r="E6" s="15">
        <f t="shared" si="0"/>
        <v>4</v>
      </c>
      <c r="F6" s="15">
        <f t="shared" si="0"/>
        <v>5</v>
      </c>
      <c r="G6" s="15">
        <f t="shared" si="0"/>
        <v>6</v>
      </c>
      <c r="H6" s="15">
        <f t="shared" si="0"/>
        <v>7</v>
      </c>
      <c r="I6" s="15">
        <f t="shared" si="0"/>
        <v>8</v>
      </c>
      <c r="J6" s="15">
        <f t="shared" si="0"/>
        <v>9</v>
      </c>
      <c r="K6" s="15">
        <f t="shared" si="0"/>
        <v>10</v>
      </c>
      <c r="L6" s="15">
        <f t="shared" si="0"/>
        <v>11</v>
      </c>
      <c r="M6" s="15">
        <f t="shared" si="0"/>
        <v>12</v>
      </c>
      <c r="N6" s="15">
        <f t="shared" si="0"/>
        <v>13</v>
      </c>
      <c r="O6" s="15">
        <f t="shared" si="0"/>
        <v>14</v>
      </c>
      <c r="P6" s="15">
        <f t="shared" si="0"/>
        <v>15</v>
      </c>
      <c r="Q6" s="15">
        <f t="shared" si="0"/>
        <v>16</v>
      </c>
      <c r="R6" s="15">
        <f t="shared" si="0"/>
        <v>17</v>
      </c>
      <c r="S6" s="15">
        <f t="shared" si="0"/>
        <v>18</v>
      </c>
      <c r="T6" s="15">
        <f t="shared" si="0"/>
        <v>19</v>
      </c>
      <c r="U6" s="15">
        <f t="shared" si="0"/>
        <v>20</v>
      </c>
      <c r="V6" s="15">
        <f t="shared" si="0"/>
        <v>21</v>
      </c>
      <c r="W6" s="15">
        <f t="shared" si="0"/>
        <v>22</v>
      </c>
      <c r="X6" s="15">
        <f t="shared" si="0"/>
        <v>23</v>
      </c>
      <c r="Y6" s="15">
        <f t="shared" si="0"/>
        <v>24</v>
      </c>
      <c r="Z6" s="15">
        <f t="shared" si="0"/>
        <v>25</v>
      </c>
      <c r="AA6" s="15">
        <f t="shared" si="0"/>
        <v>26</v>
      </c>
      <c r="AB6" s="15">
        <f t="shared" si="0"/>
        <v>27</v>
      </c>
      <c r="AC6" s="15">
        <f t="shared" si="0"/>
        <v>28</v>
      </c>
      <c r="AD6" s="15">
        <f t="shared" si="0"/>
        <v>29</v>
      </c>
      <c r="AE6" s="15">
        <f t="shared" si="0"/>
        <v>30</v>
      </c>
      <c r="AF6" s="15">
        <f t="shared" si="0"/>
        <v>31</v>
      </c>
      <c r="AG6" s="15">
        <f t="shared" si="0"/>
        <v>32</v>
      </c>
      <c r="AH6" s="15"/>
      <c r="AI6" s="15">
        <f>AG6+1</f>
        <v>33</v>
      </c>
      <c r="AJ6" s="15">
        <f t="shared" si="0"/>
        <v>34</v>
      </c>
      <c r="AK6" s="15">
        <f t="shared" si="0"/>
        <v>35</v>
      </c>
    </row>
    <row r="7" spans="1:44" ht="13.5" thickBot="1">
      <c r="A7" s="242" t="s">
        <v>75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4"/>
    </row>
    <row r="8" spans="1:44">
      <c r="A8" s="11" t="s">
        <v>1</v>
      </c>
      <c r="B8" s="1" t="s">
        <v>0</v>
      </c>
      <c r="C8" s="1" t="s">
        <v>20</v>
      </c>
      <c r="D8" s="1" t="s">
        <v>21</v>
      </c>
      <c r="E8" s="1" t="s">
        <v>22</v>
      </c>
      <c r="F8" s="1" t="s">
        <v>38</v>
      </c>
      <c r="G8" s="1" t="s">
        <v>39</v>
      </c>
      <c r="H8" s="1" t="s">
        <v>40</v>
      </c>
      <c r="I8" s="1" t="s">
        <v>41</v>
      </c>
      <c r="J8" s="1" t="s">
        <v>42</v>
      </c>
      <c r="K8" s="1" t="s">
        <v>43</v>
      </c>
      <c r="L8" s="1" t="s">
        <v>44</v>
      </c>
      <c r="M8" s="1" t="s">
        <v>45</v>
      </c>
      <c r="N8" s="1" t="s">
        <v>145</v>
      </c>
      <c r="O8" s="19" t="s">
        <v>46</v>
      </c>
      <c r="P8" s="1" t="s">
        <v>56</v>
      </c>
      <c r="Q8" s="1" t="s">
        <v>47</v>
      </c>
      <c r="R8" s="1" t="s">
        <v>48</v>
      </c>
      <c r="S8" s="1" t="s">
        <v>49</v>
      </c>
      <c r="T8" s="1" t="s">
        <v>50</v>
      </c>
      <c r="U8" s="1" t="s">
        <v>52</v>
      </c>
      <c r="V8" s="1" t="s">
        <v>53</v>
      </c>
      <c r="W8" s="1" t="s">
        <v>54</v>
      </c>
      <c r="X8" s="1" t="s">
        <v>55</v>
      </c>
      <c r="Y8" s="19" t="s">
        <v>57</v>
      </c>
      <c r="Z8" s="1" t="s">
        <v>58</v>
      </c>
      <c r="AA8" s="1" t="s">
        <v>59</v>
      </c>
      <c r="AB8" s="19" t="s">
        <v>51</v>
      </c>
      <c r="AC8" s="19" t="s">
        <v>315</v>
      </c>
      <c r="AD8" s="19" t="s">
        <v>144</v>
      </c>
      <c r="AE8" s="19" t="s">
        <v>146</v>
      </c>
      <c r="AF8" s="19" t="s">
        <v>147</v>
      </c>
      <c r="AG8" s="19" t="s">
        <v>340</v>
      </c>
      <c r="AH8" s="19" t="s">
        <v>343</v>
      </c>
      <c r="AI8" s="1" t="s">
        <v>60</v>
      </c>
      <c r="AJ8" s="1" t="s">
        <v>61</v>
      </c>
      <c r="AK8" s="1" t="s">
        <v>62</v>
      </c>
    </row>
    <row r="9" spans="1:44">
      <c r="A9" s="74">
        <f>A10+1</f>
        <v>41821</v>
      </c>
      <c r="B9" s="209">
        <f>Interconexion!P8</f>
        <v>0</v>
      </c>
      <c r="C9" s="207">
        <f>'Ronal, + Consumo'!H11</f>
        <v>0</v>
      </c>
      <c r="D9" s="207">
        <f>Samsung!H11</f>
        <v>0</v>
      </c>
      <c r="E9" s="207">
        <f>Comex!H11</f>
        <v>0</v>
      </c>
      <c r="F9" s="75">
        <f>Foam!H11</f>
        <v>0</v>
      </c>
      <c r="G9" s="75">
        <f>'Martin Rea'!H11</f>
        <v>0</v>
      </c>
      <c r="H9" s="75">
        <f>Euro!H11</f>
        <v>0</v>
      </c>
      <c r="I9" s="75">
        <f>Avery!Y11</f>
        <v>-11.87</v>
      </c>
      <c r="J9" s="75">
        <f>Euro!H11</f>
        <v>0</v>
      </c>
      <c r="K9" s="75">
        <f>'Valeo, + Cercano'!AD11</f>
        <v>-11.87</v>
      </c>
      <c r="L9" s="75">
        <f>Vrk!U11</f>
        <v>-11.87</v>
      </c>
      <c r="M9" s="75">
        <f>IPC!H11</f>
        <v>0</v>
      </c>
      <c r="N9" s="75">
        <f>Narmx!Y11</f>
        <v>-11.87</v>
      </c>
      <c r="O9" s="75">
        <f>Rohm!H11</f>
        <v>0</v>
      </c>
      <c r="P9" s="75">
        <f>Bravo!H11</f>
        <v>0</v>
      </c>
      <c r="Q9" s="75">
        <f>Norgren!L11</f>
        <v>0</v>
      </c>
      <c r="R9" s="75">
        <f>Jafra!H11</f>
        <v>0</v>
      </c>
      <c r="S9" s="75">
        <f>Messier!H11</f>
        <v>0</v>
      </c>
      <c r="T9" s="75">
        <f>Elicamex!H11</f>
        <v>0</v>
      </c>
      <c r="U9" s="75">
        <f>Crown!H11</f>
        <v>0</v>
      </c>
      <c r="V9" s="75">
        <f>Securency!H11</f>
        <v>0</v>
      </c>
      <c r="W9" s="75">
        <f>Kluber!L11</f>
        <v>0</v>
      </c>
      <c r="X9" s="75">
        <f>Eaton!H11</f>
        <v>0</v>
      </c>
      <c r="Y9" s="75">
        <f>'AERnnova C.'!H11</f>
        <v>0</v>
      </c>
      <c r="Z9" s="75">
        <f>Copper!L11</f>
        <v>0</v>
      </c>
      <c r="AA9" s="75">
        <f>'AERnnova S'!L11</f>
        <v>0</v>
      </c>
      <c r="AB9" s="75">
        <f>Beach!L11</f>
        <v>0</v>
      </c>
      <c r="AC9" s="184">
        <f>'Fracsa 2'!H11</f>
        <v>0</v>
      </c>
      <c r="AD9" s="184">
        <f>'DRenc, + Lejano'!H11</f>
        <v>0</v>
      </c>
      <c r="AE9" s="184">
        <f>Metokote!H11</f>
        <v>0</v>
      </c>
      <c r="AF9" s="184">
        <f>MPI!H11</f>
        <v>0</v>
      </c>
      <c r="AG9" s="184">
        <f>'KH Mex'!H11</f>
        <v>0</v>
      </c>
      <c r="AH9" s="184">
        <f>Hitachi!H11</f>
        <v>0</v>
      </c>
      <c r="AI9" s="184">
        <v>5.5</v>
      </c>
      <c r="AJ9" s="184">
        <v>5.5</v>
      </c>
      <c r="AK9" s="184">
        <v>5.5</v>
      </c>
      <c r="AL9" s="40"/>
      <c r="AM9" s="78">
        <f>AVERAGE(B9:B11)</f>
        <v>0</v>
      </c>
      <c r="AN9" s="40"/>
      <c r="AO9" s="40"/>
      <c r="AP9" s="40"/>
      <c r="AQ9" s="40"/>
      <c r="AR9" s="40"/>
    </row>
    <row r="10" spans="1:44">
      <c r="A10" s="74">
        <f t="shared" ref="A10:A37" si="1">A11+1</f>
        <v>41820</v>
      </c>
      <c r="B10" s="208">
        <f>Interconexion!P9</f>
        <v>0</v>
      </c>
      <c r="C10" s="207">
        <f>'Ronal, + Consumo'!H12</f>
        <v>0</v>
      </c>
      <c r="D10" s="207">
        <f>Samsung!H12</f>
        <v>0</v>
      </c>
      <c r="E10" s="207">
        <f>Comex!H12</f>
        <v>0</v>
      </c>
      <c r="F10" s="75">
        <f>Foam!H12</f>
        <v>0</v>
      </c>
      <c r="G10" s="75">
        <f>'Martin Rea'!H12</f>
        <v>0</v>
      </c>
      <c r="H10" s="75">
        <f>Euro!H12</f>
        <v>0</v>
      </c>
      <c r="I10" s="75">
        <f>Avery!Y12</f>
        <v>-11.87</v>
      </c>
      <c r="J10" s="75">
        <f>Euro!H12</f>
        <v>0</v>
      </c>
      <c r="K10" s="75">
        <f>'Valeo, + Cercano'!AD12</f>
        <v>-11.87</v>
      </c>
      <c r="L10" s="75">
        <f>Vrk!U12</f>
        <v>-11.87</v>
      </c>
      <c r="M10" s="75">
        <f>IPC!H12</f>
        <v>0</v>
      </c>
      <c r="N10" s="75">
        <f>Narmx!Y12</f>
        <v>-11.87</v>
      </c>
      <c r="O10" s="75">
        <f>Rohm!H12</f>
        <v>0</v>
      </c>
      <c r="P10" s="75">
        <f>Bravo!H12</f>
        <v>0</v>
      </c>
      <c r="Q10" s="75">
        <f>Norgren!L12</f>
        <v>0</v>
      </c>
      <c r="R10" s="75">
        <f>Jafra!H12</f>
        <v>0</v>
      </c>
      <c r="S10" s="75">
        <f>Messier!H12</f>
        <v>0</v>
      </c>
      <c r="T10" s="75">
        <f>Elicamex!H12</f>
        <v>0</v>
      </c>
      <c r="U10" s="75">
        <f>Crown!H12</f>
        <v>0</v>
      </c>
      <c r="V10" s="75">
        <f>Securency!H12</f>
        <v>0</v>
      </c>
      <c r="W10" s="75">
        <f>Kluber!L12</f>
        <v>0</v>
      </c>
      <c r="X10" s="75">
        <f>Eaton!H12</f>
        <v>0</v>
      </c>
      <c r="Y10" s="75">
        <f>'AERnnova C.'!H12</f>
        <v>0</v>
      </c>
      <c r="Z10" s="75">
        <f>Copper!L12</f>
        <v>0</v>
      </c>
      <c r="AA10" s="75">
        <f>'AERnnova S'!L12</f>
        <v>0</v>
      </c>
      <c r="AB10" s="75">
        <f>Beach!L12</f>
        <v>0</v>
      </c>
      <c r="AC10" s="184">
        <f>'Fracsa 2'!H12</f>
        <v>0</v>
      </c>
      <c r="AD10" s="184">
        <f>'DRenc, + Lejano'!H12</f>
        <v>0</v>
      </c>
      <c r="AE10" s="184">
        <f>Metokote!H12</f>
        <v>0</v>
      </c>
      <c r="AF10" s="184">
        <f>MPI!H12</f>
        <v>0</v>
      </c>
      <c r="AG10" s="184">
        <f>'KH Mex'!H12</f>
        <v>0</v>
      </c>
      <c r="AH10" s="184">
        <f>Hitachi!H12</f>
        <v>0</v>
      </c>
      <c r="AI10" s="184">
        <v>5.5</v>
      </c>
      <c r="AJ10" s="184">
        <v>5.5</v>
      </c>
      <c r="AK10" s="184">
        <v>5.5</v>
      </c>
      <c r="AL10" s="40"/>
      <c r="AM10" s="40"/>
      <c r="AN10" s="40"/>
      <c r="AO10" s="40"/>
      <c r="AP10" s="40"/>
      <c r="AQ10" s="40"/>
      <c r="AR10" s="40"/>
    </row>
    <row r="11" spans="1:44">
      <c r="A11" s="74">
        <f t="shared" si="1"/>
        <v>41819</v>
      </c>
      <c r="B11" s="208">
        <f>Interconexion!P10</f>
        <v>0</v>
      </c>
      <c r="C11" s="207">
        <f>'Ronal, + Consumo'!H13</f>
        <v>0</v>
      </c>
      <c r="D11" s="207">
        <f>Samsung!H13</f>
        <v>0</v>
      </c>
      <c r="E11" s="207">
        <f>Comex!H13</f>
        <v>0</v>
      </c>
      <c r="F11" s="75">
        <f>Foam!H13</f>
        <v>0</v>
      </c>
      <c r="G11" s="75">
        <f>'Martin Rea'!H13</f>
        <v>0</v>
      </c>
      <c r="H11" s="75">
        <f>Euro!H13</f>
        <v>0</v>
      </c>
      <c r="I11" s="75">
        <f>Avery!Y13</f>
        <v>-11.87</v>
      </c>
      <c r="J11" s="75">
        <f>Euro!H13</f>
        <v>0</v>
      </c>
      <c r="K11" s="75">
        <f>'Valeo, + Cercano'!AD13</f>
        <v>-11.87</v>
      </c>
      <c r="L11" s="75">
        <f>Vrk!U13</f>
        <v>-11.87</v>
      </c>
      <c r="M11" s="75">
        <f>IPC!H13</f>
        <v>0</v>
      </c>
      <c r="N11" s="75">
        <f>Narmx!Y13</f>
        <v>-11.87</v>
      </c>
      <c r="O11" s="75">
        <f>Rohm!H13</f>
        <v>0</v>
      </c>
      <c r="P11" s="75">
        <f>Bravo!H13</f>
        <v>0</v>
      </c>
      <c r="Q11" s="75">
        <f>Norgren!L13</f>
        <v>0</v>
      </c>
      <c r="R11" s="75">
        <f>Jafra!H13</f>
        <v>0</v>
      </c>
      <c r="S11" s="75">
        <f>Messier!H13</f>
        <v>0</v>
      </c>
      <c r="T11" s="75">
        <f>Elicamex!H13</f>
        <v>0</v>
      </c>
      <c r="U11" s="75">
        <f>Crown!H13</f>
        <v>0</v>
      </c>
      <c r="V11" s="75">
        <f>Securency!H13</f>
        <v>0</v>
      </c>
      <c r="W11" s="75">
        <f>Kluber!L13</f>
        <v>0</v>
      </c>
      <c r="X11" s="75">
        <f>Eaton!H13</f>
        <v>0</v>
      </c>
      <c r="Y11" s="75">
        <f>'AERnnova C.'!H13</f>
        <v>0</v>
      </c>
      <c r="Z11" s="75">
        <f>Copper!L13</f>
        <v>0</v>
      </c>
      <c r="AA11" s="75">
        <f>'AERnnova S'!L13</f>
        <v>0</v>
      </c>
      <c r="AB11" s="75">
        <f>Beach!L13</f>
        <v>0</v>
      </c>
      <c r="AC11" s="184">
        <f>'Fracsa 2'!H13</f>
        <v>0</v>
      </c>
      <c r="AD11" s="184">
        <f>'DRenc, + Lejano'!H13</f>
        <v>0</v>
      </c>
      <c r="AE11" s="184">
        <f>Metokote!H13</f>
        <v>0</v>
      </c>
      <c r="AF11" s="184">
        <f>MPI!H13</f>
        <v>0</v>
      </c>
      <c r="AG11" s="184">
        <f>'KH Mex'!H13</f>
        <v>0</v>
      </c>
      <c r="AH11" s="184">
        <f>Hitachi!H13</f>
        <v>0</v>
      </c>
      <c r="AI11" s="184">
        <v>5.5</v>
      </c>
      <c r="AJ11" s="184">
        <v>5.5</v>
      </c>
      <c r="AK11" s="184">
        <v>5.5</v>
      </c>
      <c r="AL11" s="40"/>
      <c r="AM11" s="40"/>
      <c r="AN11" s="40"/>
      <c r="AO11" s="40"/>
      <c r="AP11" s="40"/>
      <c r="AQ11" s="40"/>
      <c r="AR11" s="40"/>
    </row>
    <row r="12" spans="1:44">
      <c r="A12" s="81">
        <f t="shared" si="1"/>
        <v>41818</v>
      </c>
      <c r="B12" s="202">
        <f>Interconexion!P11</f>
        <v>0</v>
      </c>
      <c r="C12" s="203">
        <f>'Ronal, + Consumo'!H14</f>
        <v>0</v>
      </c>
      <c r="D12" s="203">
        <f>Samsung!H14</f>
        <v>0</v>
      </c>
      <c r="E12" s="203">
        <f>Comex!H14</f>
        <v>0</v>
      </c>
      <c r="F12" s="204">
        <f>Foam!H14</f>
        <v>0</v>
      </c>
      <c r="G12" s="204">
        <f>'Martin Rea'!H14</f>
        <v>0</v>
      </c>
      <c r="H12" s="204">
        <f>Euro!H14</f>
        <v>0</v>
      </c>
      <c r="I12" s="204">
        <f>Avery!Y14</f>
        <v>-11.87</v>
      </c>
      <c r="J12" s="204">
        <f>Euro!H14</f>
        <v>0</v>
      </c>
      <c r="K12" s="204">
        <f>'Valeo, + Cercano'!AD14</f>
        <v>-11.87</v>
      </c>
      <c r="L12" s="204">
        <f>Vrk!U14</f>
        <v>-11.87</v>
      </c>
      <c r="M12" s="204">
        <f>IPC!H14</f>
        <v>0</v>
      </c>
      <c r="N12" s="204">
        <f>Narmx!Y14</f>
        <v>-11.87</v>
      </c>
      <c r="O12" s="204">
        <f>Rohm!H14</f>
        <v>0</v>
      </c>
      <c r="P12" s="204">
        <f>Bravo!H14</f>
        <v>0</v>
      </c>
      <c r="Q12" s="204">
        <f>Norgren!L14</f>
        <v>0</v>
      </c>
      <c r="R12" s="204">
        <f>Jafra!H14</f>
        <v>0</v>
      </c>
      <c r="S12" s="204">
        <f>Messier!H14</f>
        <v>0</v>
      </c>
      <c r="T12" s="204">
        <f>Elicamex!H14</f>
        <v>0</v>
      </c>
      <c r="U12" s="204">
        <f>Crown!H14</f>
        <v>0</v>
      </c>
      <c r="V12" s="204">
        <f>Securency!H14</f>
        <v>0</v>
      </c>
      <c r="W12" s="204">
        <f>Kluber!L14</f>
        <v>0</v>
      </c>
      <c r="X12" s="204">
        <f>Eaton!H14</f>
        <v>0</v>
      </c>
      <c r="Y12" s="204">
        <f>'AERnnova C.'!H14</f>
        <v>0</v>
      </c>
      <c r="Z12" s="204">
        <f>Copper!L14</f>
        <v>0</v>
      </c>
      <c r="AA12" s="204">
        <f>'AERnnova S'!L14</f>
        <v>0</v>
      </c>
      <c r="AB12" s="204">
        <f>Beach!L14</f>
        <v>0</v>
      </c>
      <c r="AC12" s="185">
        <f>'Fracsa 2'!H14</f>
        <v>0</v>
      </c>
      <c r="AD12" s="185">
        <f>'DRenc, + Lejano'!H14</f>
        <v>0</v>
      </c>
      <c r="AE12" s="185">
        <f>Metokote!H14</f>
        <v>0</v>
      </c>
      <c r="AF12" s="185">
        <f>MPI!H14</f>
        <v>90.429000000000002</v>
      </c>
      <c r="AG12" s="185">
        <f>'KH Mex'!H14</f>
        <v>0</v>
      </c>
      <c r="AH12" s="185">
        <f>Hitachi!H14</f>
        <v>0</v>
      </c>
      <c r="AI12" s="185">
        <v>5.5</v>
      </c>
      <c r="AJ12" s="185">
        <v>5.5</v>
      </c>
      <c r="AK12" s="185">
        <v>5.5</v>
      </c>
      <c r="AL12" s="77"/>
      <c r="AM12" s="79">
        <f>AVERAGE(B12:B18)</f>
        <v>0</v>
      </c>
      <c r="AN12" s="77"/>
      <c r="AO12" s="77"/>
      <c r="AP12" s="77"/>
      <c r="AQ12" s="77"/>
      <c r="AR12" s="77"/>
    </row>
    <row r="13" spans="1:44">
      <c r="A13" s="81">
        <f t="shared" si="1"/>
        <v>41817</v>
      </c>
      <c r="B13" s="202">
        <f>Interconexion!P12</f>
        <v>0</v>
      </c>
      <c r="C13" s="203">
        <f>'Ronal, + Consumo'!H15</f>
        <v>0</v>
      </c>
      <c r="D13" s="203">
        <f>Samsung!H15</f>
        <v>0</v>
      </c>
      <c r="E13" s="203">
        <f>Comex!H15</f>
        <v>0</v>
      </c>
      <c r="F13" s="204">
        <f>Foam!H15</f>
        <v>0</v>
      </c>
      <c r="G13" s="204">
        <f>'Martin Rea'!H15</f>
        <v>0</v>
      </c>
      <c r="H13" s="204">
        <f>Euro!H15</f>
        <v>0</v>
      </c>
      <c r="I13" s="204">
        <f>Avery!Y15</f>
        <v>-11.87</v>
      </c>
      <c r="J13" s="204">
        <f>Euro!H15</f>
        <v>0</v>
      </c>
      <c r="K13" s="204">
        <f>'Valeo, + Cercano'!AD15</f>
        <v>-11.87</v>
      </c>
      <c r="L13" s="204">
        <f>Vrk!U15</f>
        <v>-11.87</v>
      </c>
      <c r="M13" s="204">
        <f>IPC!H15</f>
        <v>0</v>
      </c>
      <c r="N13" s="204">
        <f>Narmx!Y15</f>
        <v>-11.87</v>
      </c>
      <c r="O13" s="204">
        <f>Rohm!H15</f>
        <v>0</v>
      </c>
      <c r="P13" s="204">
        <f>Bravo!H15</f>
        <v>0</v>
      </c>
      <c r="Q13" s="204">
        <f>Norgren!L15</f>
        <v>0</v>
      </c>
      <c r="R13" s="204">
        <f>Jafra!H15</f>
        <v>0</v>
      </c>
      <c r="S13" s="204">
        <f>Messier!H15</f>
        <v>0</v>
      </c>
      <c r="T13" s="204">
        <f>Elicamex!H15</f>
        <v>0</v>
      </c>
      <c r="U13" s="204">
        <f>Crown!H15</f>
        <v>0</v>
      </c>
      <c r="V13" s="204">
        <f>Securency!H15</f>
        <v>0</v>
      </c>
      <c r="W13" s="204">
        <f>Kluber!L15</f>
        <v>0</v>
      </c>
      <c r="X13" s="204">
        <f>Eaton!H15</f>
        <v>0</v>
      </c>
      <c r="Y13" s="204">
        <f>'AERnnova C.'!H15</f>
        <v>0</v>
      </c>
      <c r="Z13" s="204">
        <f>Copper!L15</f>
        <v>0</v>
      </c>
      <c r="AA13" s="204">
        <f>'AERnnova S'!L15</f>
        <v>0</v>
      </c>
      <c r="AB13" s="204">
        <f>Beach!L15</f>
        <v>0</v>
      </c>
      <c r="AC13" s="185">
        <f>'Fracsa 2'!H15</f>
        <v>0</v>
      </c>
      <c r="AD13" s="185">
        <f>'DRenc, + Lejano'!H15</f>
        <v>0</v>
      </c>
      <c r="AE13" s="185">
        <f>Metokote!H15</f>
        <v>0</v>
      </c>
      <c r="AF13" s="185">
        <f>MPI!H15</f>
        <v>90.013000000000005</v>
      </c>
      <c r="AG13" s="185">
        <f>'KH Mex'!H15</f>
        <v>0</v>
      </c>
      <c r="AH13" s="185">
        <f>Hitachi!H15</f>
        <v>0</v>
      </c>
      <c r="AI13" s="185">
        <v>5.5</v>
      </c>
      <c r="AJ13" s="185">
        <v>5.5</v>
      </c>
      <c r="AK13" s="185">
        <v>5.5</v>
      </c>
      <c r="AL13" s="77"/>
      <c r="AM13" s="77"/>
      <c r="AN13" s="77"/>
      <c r="AO13" s="77"/>
      <c r="AP13" s="77"/>
      <c r="AQ13" s="77"/>
      <c r="AR13" s="77"/>
    </row>
    <row r="14" spans="1:44">
      <c r="A14" s="81">
        <f t="shared" si="1"/>
        <v>41816</v>
      </c>
      <c r="B14" s="202">
        <f>Interconexion!P13</f>
        <v>0</v>
      </c>
      <c r="C14" s="203">
        <f>'Ronal, + Consumo'!H16</f>
        <v>0</v>
      </c>
      <c r="D14" s="203">
        <f>Samsung!H16</f>
        <v>0</v>
      </c>
      <c r="E14" s="203">
        <f>Comex!H16</f>
        <v>0</v>
      </c>
      <c r="F14" s="204">
        <f>Foam!H16</f>
        <v>0</v>
      </c>
      <c r="G14" s="204">
        <f>'Martin Rea'!H16</f>
        <v>0</v>
      </c>
      <c r="H14" s="204">
        <f>Euro!H16</f>
        <v>0</v>
      </c>
      <c r="I14" s="204">
        <f>Avery!Y16</f>
        <v>-11.87</v>
      </c>
      <c r="J14" s="204">
        <f>Euro!H16</f>
        <v>0</v>
      </c>
      <c r="K14" s="204">
        <f>'Valeo, + Cercano'!AD16</f>
        <v>-11.87</v>
      </c>
      <c r="L14" s="204">
        <f>Vrk!U16</f>
        <v>-11.87</v>
      </c>
      <c r="M14" s="204">
        <f>IPC!H16</f>
        <v>0</v>
      </c>
      <c r="N14" s="204">
        <f>Narmx!Y16</f>
        <v>-11.87</v>
      </c>
      <c r="O14" s="204">
        <f>Rohm!H16</f>
        <v>0</v>
      </c>
      <c r="P14" s="204">
        <f>Bravo!H16</f>
        <v>0</v>
      </c>
      <c r="Q14" s="204">
        <f>Norgren!L16</f>
        <v>0</v>
      </c>
      <c r="R14" s="204">
        <f>Jafra!H16</f>
        <v>0</v>
      </c>
      <c r="S14" s="204">
        <f>Messier!H16</f>
        <v>0</v>
      </c>
      <c r="T14" s="204">
        <f>Elicamex!H16</f>
        <v>0</v>
      </c>
      <c r="U14" s="204">
        <f>Crown!H16</f>
        <v>0</v>
      </c>
      <c r="V14" s="204">
        <f>Securency!H16</f>
        <v>0</v>
      </c>
      <c r="W14" s="204">
        <f>Kluber!L16</f>
        <v>0</v>
      </c>
      <c r="X14" s="204">
        <f>Eaton!H16</f>
        <v>0</v>
      </c>
      <c r="Y14" s="204">
        <f>'AERnnova C.'!H16</f>
        <v>0</v>
      </c>
      <c r="Z14" s="204">
        <f>Copper!L16</f>
        <v>0</v>
      </c>
      <c r="AA14" s="204">
        <f>'AERnnova S'!L16</f>
        <v>0</v>
      </c>
      <c r="AB14" s="204">
        <f>Beach!L16</f>
        <v>0</v>
      </c>
      <c r="AC14" s="185">
        <f>'Fracsa 2'!H16</f>
        <v>0</v>
      </c>
      <c r="AD14" s="185">
        <f>'DRenc, + Lejano'!H16</f>
        <v>0</v>
      </c>
      <c r="AE14" s="185">
        <f>Metokote!H16</f>
        <v>0</v>
      </c>
      <c r="AF14" s="185">
        <f>MPI!H16</f>
        <v>89.694999999999993</v>
      </c>
      <c r="AG14" s="185">
        <f>'KH Mex'!H16</f>
        <v>0</v>
      </c>
      <c r="AH14" s="185">
        <f>Hitachi!H16</f>
        <v>0</v>
      </c>
      <c r="AI14" s="185">
        <v>5.5</v>
      </c>
      <c r="AJ14" s="185">
        <v>5.5</v>
      </c>
      <c r="AK14" s="185">
        <v>5.5</v>
      </c>
      <c r="AL14" s="77"/>
      <c r="AM14" s="77"/>
      <c r="AN14" s="77"/>
      <c r="AO14" s="77"/>
      <c r="AP14" s="77"/>
      <c r="AQ14" s="77"/>
      <c r="AR14" s="77"/>
    </row>
    <row r="15" spans="1:44">
      <c r="A15" s="81">
        <f t="shared" si="1"/>
        <v>41815</v>
      </c>
      <c r="B15" s="202">
        <f>Interconexion!P14</f>
        <v>0</v>
      </c>
      <c r="C15" s="203">
        <f>'Ronal, + Consumo'!H17</f>
        <v>0</v>
      </c>
      <c r="D15" s="203">
        <f>Samsung!H17</f>
        <v>0</v>
      </c>
      <c r="E15" s="203">
        <f>Comex!H17</f>
        <v>0</v>
      </c>
      <c r="F15" s="204">
        <f>Foam!H17</f>
        <v>0</v>
      </c>
      <c r="G15" s="204">
        <f>'Martin Rea'!H17</f>
        <v>0</v>
      </c>
      <c r="H15" s="204">
        <f>Euro!H17</f>
        <v>0</v>
      </c>
      <c r="I15" s="204">
        <f>Avery!Y17</f>
        <v>-11.87</v>
      </c>
      <c r="J15" s="204">
        <f>Euro!H17</f>
        <v>0</v>
      </c>
      <c r="K15" s="204">
        <f>'Valeo, + Cercano'!AD17</f>
        <v>-11.87</v>
      </c>
      <c r="L15" s="204">
        <f>Vrk!U17</f>
        <v>-11.87</v>
      </c>
      <c r="M15" s="204">
        <f>IPC!H17</f>
        <v>0</v>
      </c>
      <c r="N15" s="204">
        <f>Narmx!Y17</f>
        <v>-11.87</v>
      </c>
      <c r="O15" s="204">
        <f>Rohm!H17</f>
        <v>0</v>
      </c>
      <c r="P15" s="204">
        <f>Bravo!H17</f>
        <v>0</v>
      </c>
      <c r="Q15" s="204">
        <f>Norgren!L17</f>
        <v>0</v>
      </c>
      <c r="R15" s="204">
        <f>Jafra!H17</f>
        <v>0</v>
      </c>
      <c r="S15" s="204">
        <f>Messier!H17</f>
        <v>0</v>
      </c>
      <c r="T15" s="204">
        <f>Elicamex!H17</f>
        <v>0</v>
      </c>
      <c r="U15" s="204">
        <f>Crown!H17</f>
        <v>0</v>
      </c>
      <c r="V15" s="204">
        <f>Securency!H17</f>
        <v>0</v>
      </c>
      <c r="W15" s="204">
        <f>Kluber!L17</f>
        <v>0</v>
      </c>
      <c r="X15" s="204">
        <f>Eaton!H17</f>
        <v>0</v>
      </c>
      <c r="Y15" s="204">
        <f>'AERnnova C.'!H17</f>
        <v>0</v>
      </c>
      <c r="Z15" s="204">
        <f>Copper!L17</f>
        <v>0</v>
      </c>
      <c r="AA15" s="204">
        <f>'AERnnova S'!L17</f>
        <v>0</v>
      </c>
      <c r="AB15" s="204">
        <f>Beach!L17</f>
        <v>0</v>
      </c>
      <c r="AC15" s="185">
        <f>'Fracsa 2'!H17</f>
        <v>0</v>
      </c>
      <c r="AD15" s="185">
        <f>'DRenc, + Lejano'!H17</f>
        <v>0</v>
      </c>
      <c r="AE15" s="185">
        <f>Metokote!H17</f>
        <v>0</v>
      </c>
      <c r="AF15" s="185">
        <f>MPI!H17</f>
        <v>94.141999999999996</v>
      </c>
      <c r="AG15" s="185">
        <f>'KH Mex'!H17</f>
        <v>0</v>
      </c>
      <c r="AH15" s="185">
        <f>Hitachi!H17</f>
        <v>0</v>
      </c>
      <c r="AI15" s="185">
        <v>5.5</v>
      </c>
      <c r="AJ15" s="185">
        <v>5.5</v>
      </c>
      <c r="AK15" s="185">
        <v>5.5</v>
      </c>
      <c r="AL15" s="77"/>
      <c r="AM15" s="77"/>
      <c r="AN15" s="77"/>
      <c r="AO15" s="77"/>
      <c r="AP15" s="77"/>
      <c r="AQ15" s="77"/>
      <c r="AR15" s="77"/>
    </row>
    <row r="16" spans="1:44">
      <c r="A16" s="81">
        <f t="shared" si="1"/>
        <v>41814</v>
      </c>
      <c r="B16" s="202">
        <f>Interconexion!P15</f>
        <v>0</v>
      </c>
      <c r="C16" s="203">
        <f>'Ronal, + Consumo'!H18</f>
        <v>0</v>
      </c>
      <c r="D16" s="203">
        <f>Samsung!H18</f>
        <v>0</v>
      </c>
      <c r="E16" s="203">
        <f>Comex!H18</f>
        <v>0</v>
      </c>
      <c r="F16" s="204">
        <f>Foam!H18</f>
        <v>0</v>
      </c>
      <c r="G16" s="204">
        <f>'Martin Rea'!H18</f>
        <v>0</v>
      </c>
      <c r="H16" s="204">
        <f>Euro!H18</f>
        <v>0</v>
      </c>
      <c r="I16" s="204">
        <f>Avery!Y18</f>
        <v>-11.87</v>
      </c>
      <c r="J16" s="204">
        <f>Euro!H18</f>
        <v>0</v>
      </c>
      <c r="K16" s="204">
        <f>'Valeo, + Cercano'!AD18</f>
        <v>-11.87</v>
      </c>
      <c r="L16" s="204">
        <f>Vrk!U18</f>
        <v>-11.87</v>
      </c>
      <c r="M16" s="204">
        <f>IPC!H18</f>
        <v>0</v>
      </c>
      <c r="N16" s="204">
        <f>Narmx!Y18</f>
        <v>-11.87</v>
      </c>
      <c r="O16" s="204">
        <f>Rohm!H18</f>
        <v>0</v>
      </c>
      <c r="P16" s="204">
        <f>Bravo!H18</f>
        <v>0</v>
      </c>
      <c r="Q16" s="204">
        <f>Norgren!L18</f>
        <v>0</v>
      </c>
      <c r="R16" s="204">
        <f>Jafra!H18</f>
        <v>0</v>
      </c>
      <c r="S16" s="204">
        <f>Messier!H18</f>
        <v>0</v>
      </c>
      <c r="T16" s="204">
        <f>Elicamex!H18</f>
        <v>0</v>
      </c>
      <c r="U16" s="204">
        <f>Crown!H18</f>
        <v>0</v>
      </c>
      <c r="V16" s="204">
        <f>Securency!H18</f>
        <v>0</v>
      </c>
      <c r="W16" s="204">
        <f>Kluber!L18</f>
        <v>0</v>
      </c>
      <c r="X16" s="204">
        <f>Eaton!H18</f>
        <v>0</v>
      </c>
      <c r="Y16" s="204">
        <f>'AERnnova C.'!H18</f>
        <v>0</v>
      </c>
      <c r="Z16" s="204">
        <f>Copper!L18</f>
        <v>0</v>
      </c>
      <c r="AA16" s="204">
        <f>'AERnnova S'!L18</f>
        <v>0</v>
      </c>
      <c r="AB16" s="204">
        <f>Beach!L18</f>
        <v>0</v>
      </c>
      <c r="AC16" s="185">
        <f>'Fracsa 2'!H18</f>
        <v>0</v>
      </c>
      <c r="AD16" s="185">
        <f>'DRenc, + Lejano'!H18</f>
        <v>0</v>
      </c>
      <c r="AE16" s="185">
        <f>Metokote!H18</f>
        <v>0</v>
      </c>
      <c r="AF16" s="185">
        <f>MPI!H18</f>
        <v>92.647999999999996</v>
      </c>
      <c r="AG16" s="185">
        <f>'KH Mex'!H18</f>
        <v>0</v>
      </c>
      <c r="AH16" s="185">
        <f>Hitachi!H18</f>
        <v>0</v>
      </c>
      <c r="AI16" s="185">
        <v>5.5</v>
      </c>
      <c r="AJ16" s="185">
        <v>5.5</v>
      </c>
      <c r="AK16" s="185">
        <v>5.5</v>
      </c>
      <c r="AL16" s="77"/>
      <c r="AM16" s="77"/>
      <c r="AN16" s="77"/>
      <c r="AO16" s="77"/>
      <c r="AP16" s="77"/>
      <c r="AQ16" s="77"/>
      <c r="AR16" s="77"/>
    </row>
    <row r="17" spans="1:44">
      <c r="A17" s="81">
        <f t="shared" si="1"/>
        <v>41813</v>
      </c>
      <c r="B17" s="202">
        <f>Interconexion!P16</f>
        <v>0</v>
      </c>
      <c r="C17" s="203">
        <f>'Ronal, + Consumo'!H19</f>
        <v>0</v>
      </c>
      <c r="D17" s="203">
        <f>Samsung!H19</f>
        <v>0</v>
      </c>
      <c r="E17" s="203">
        <f>Comex!H19</f>
        <v>0</v>
      </c>
      <c r="F17" s="204">
        <f>Foam!H19</f>
        <v>0</v>
      </c>
      <c r="G17" s="204">
        <f>'Martin Rea'!H19</f>
        <v>0</v>
      </c>
      <c r="H17" s="204">
        <f>Euro!H19</f>
        <v>0</v>
      </c>
      <c r="I17" s="204">
        <f>Avery!Y19</f>
        <v>-11.87</v>
      </c>
      <c r="J17" s="204">
        <f>Euro!H19</f>
        <v>0</v>
      </c>
      <c r="K17" s="204">
        <f>'Valeo, + Cercano'!AD19</f>
        <v>-11.87</v>
      </c>
      <c r="L17" s="204">
        <f>Vrk!U19</f>
        <v>-11.87</v>
      </c>
      <c r="M17" s="204">
        <f>IPC!H19</f>
        <v>0</v>
      </c>
      <c r="N17" s="204">
        <f>Narmx!Y19</f>
        <v>-11.87</v>
      </c>
      <c r="O17" s="204">
        <f>Rohm!H19</f>
        <v>0</v>
      </c>
      <c r="P17" s="204">
        <f>Bravo!H19</f>
        <v>0</v>
      </c>
      <c r="Q17" s="204">
        <f>Norgren!L19</f>
        <v>0</v>
      </c>
      <c r="R17" s="204">
        <f>Jafra!H19</f>
        <v>0</v>
      </c>
      <c r="S17" s="204">
        <f>Messier!H19</f>
        <v>0</v>
      </c>
      <c r="T17" s="204">
        <f>Elicamex!H19</f>
        <v>0</v>
      </c>
      <c r="U17" s="204">
        <f>Crown!H19</f>
        <v>0</v>
      </c>
      <c r="V17" s="204">
        <f>Securency!H19</f>
        <v>0</v>
      </c>
      <c r="W17" s="204">
        <f>Kluber!L19</f>
        <v>0</v>
      </c>
      <c r="X17" s="204">
        <f>Eaton!H19</f>
        <v>0</v>
      </c>
      <c r="Y17" s="204">
        <f>'AERnnova C.'!H19</f>
        <v>0</v>
      </c>
      <c r="Z17" s="204">
        <f>Copper!L19</f>
        <v>0</v>
      </c>
      <c r="AA17" s="204">
        <f>'AERnnova S'!L19</f>
        <v>0</v>
      </c>
      <c r="AB17" s="204">
        <f>Beach!L19</f>
        <v>0</v>
      </c>
      <c r="AC17" s="185">
        <f>'Fracsa 2'!H19</f>
        <v>0</v>
      </c>
      <c r="AD17" s="185">
        <f>'DRenc, + Lejano'!H19</f>
        <v>0</v>
      </c>
      <c r="AE17" s="185">
        <f>Metokote!H19</f>
        <v>0</v>
      </c>
      <c r="AF17" s="185">
        <f>MPI!H19</f>
        <v>90.838999999999999</v>
      </c>
      <c r="AG17" s="185">
        <f>'KH Mex'!H19</f>
        <v>0</v>
      </c>
      <c r="AH17" s="185">
        <f>Hitachi!H19</f>
        <v>0</v>
      </c>
      <c r="AI17" s="185">
        <v>5.5</v>
      </c>
      <c r="AJ17" s="185">
        <v>5.5</v>
      </c>
      <c r="AK17" s="185">
        <v>5.5</v>
      </c>
      <c r="AL17" s="77"/>
      <c r="AM17" s="77"/>
      <c r="AN17" s="77"/>
      <c r="AO17" s="77"/>
      <c r="AP17" s="77"/>
      <c r="AQ17" s="77"/>
      <c r="AR17" s="77"/>
    </row>
    <row r="18" spans="1:44">
      <c r="A18" s="81">
        <f t="shared" si="1"/>
        <v>41812</v>
      </c>
      <c r="B18" s="202">
        <f>Interconexion!P17</f>
        <v>0</v>
      </c>
      <c r="C18" s="203">
        <f>'Ronal, + Consumo'!H20</f>
        <v>0</v>
      </c>
      <c r="D18" s="203">
        <f>Samsung!H20</f>
        <v>0</v>
      </c>
      <c r="E18" s="203">
        <f>Comex!H20</f>
        <v>0</v>
      </c>
      <c r="F18" s="204">
        <f>Foam!H20</f>
        <v>0</v>
      </c>
      <c r="G18" s="204">
        <f>'Martin Rea'!H20</f>
        <v>0</v>
      </c>
      <c r="H18" s="204">
        <f>Euro!H20</f>
        <v>0</v>
      </c>
      <c r="I18" s="204">
        <f>Avery!Y20</f>
        <v>-11.87</v>
      </c>
      <c r="J18" s="204">
        <f>Euro!H20</f>
        <v>0</v>
      </c>
      <c r="K18" s="204">
        <f>'Valeo, + Cercano'!AD20</f>
        <v>-11.87</v>
      </c>
      <c r="L18" s="204">
        <f>Vrk!U20</f>
        <v>-11.87</v>
      </c>
      <c r="M18" s="204">
        <f>IPC!H20</f>
        <v>0</v>
      </c>
      <c r="N18" s="204">
        <f>Narmx!Y20</f>
        <v>-11.87</v>
      </c>
      <c r="O18" s="204">
        <f>Rohm!H20</f>
        <v>0</v>
      </c>
      <c r="P18" s="204">
        <f>Bravo!H20</f>
        <v>0</v>
      </c>
      <c r="Q18" s="204">
        <f>Norgren!L20</f>
        <v>0</v>
      </c>
      <c r="R18" s="204">
        <f>Jafra!H20</f>
        <v>0</v>
      </c>
      <c r="S18" s="204">
        <f>Messier!H20</f>
        <v>0</v>
      </c>
      <c r="T18" s="204">
        <f>Elicamex!H20</f>
        <v>0</v>
      </c>
      <c r="U18" s="204">
        <f>Crown!H20</f>
        <v>0</v>
      </c>
      <c r="V18" s="204">
        <f>Securency!H20</f>
        <v>0</v>
      </c>
      <c r="W18" s="204">
        <f>Kluber!L20</f>
        <v>0</v>
      </c>
      <c r="X18" s="204">
        <f>Eaton!H20</f>
        <v>0</v>
      </c>
      <c r="Y18" s="204">
        <f>'AERnnova C.'!H20</f>
        <v>0</v>
      </c>
      <c r="Z18" s="204">
        <f>Copper!L20</f>
        <v>0</v>
      </c>
      <c r="AA18" s="204">
        <f>'AERnnova S'!L20</f>
        <v>0</v>
      </c>
      <c r="AB18" s="204">
        <f>Beach!L20</f>
        <v>0</v>
      </c>
      <c r="AC18" s="185">
        <f>'Fracsa 2'!H20</f>
        <v>0</v>
      </c>
      <c r="AD18" s="185">
        <f>'DRenc, + Lejano'!H20</f>
        <v>0</v>
      </c>
      <c r="AE18" s="185">
        <f>Metokote!H20</f>
        <v>0</v>
      </c>
      <c r="AF18" s="185">
        <f>MPI!H20</f>
        <v>90.372</v>
      </c>
      <c r="AG18" s="185">
        <f>'KH Mex'!H20</f>
        <v>0</v>
      </c>
      <c r="AH18" s="185">
        <f>Hitachi!H20</f>
        <v>0</v>
      </c>
      <c r="AI18" s="185">
        <v>5.5</v>
      </c>
      <c r="AJ18" s="185">
        <v>5.5</v>
      </c>
      <c r="AK18" s="185">
        <v>5.5</v>
      </c>
      <c r="AL18" s="77"/>
      <c r="AM18" s="77"/>
      <c r="AN18" s="77"/>
      <c r="AO18" s="77"/>
      <c r="AP18" s="77"/>
      <c r="AQ18" s="77"/>
      <c r="AR18" s="77"/>
    </row>
    <row r="19" spans="1:44">
      <c r="A19" s="74">
        <f t="shared" si="1"/>
        <v>41811</v>
      </c>
      <c r="B19" s="208">
        <f>Interconexion!P18</f>
        <v>0</v>
      </c>
      <c r="C19" s="207">
        <f>'Ronal, + Consumo'!H21</f>
        <v>0</v>
      </c>
      <c r="D19" s="207">
        <f>Samsung!H21</f>
        <v>0</v>
      </c>
      <c r="E19" s="207">
        <f>Comex!H21</f>
        <v>0</v>
      </c>
      <c r="F19" s="75">
        <f>Foam!H21</f>
        <v>0</v>
      </c>
      <c r="G19" s="75">
        <f>'Martin Rea'!H21</f>
        <v>0</v>
      </c>
      <c r="H19" s="75">
        <f>Euro!H21</f>
        <v>0</v>
      </c>
      <c r="I19" s="75">
        <f>Avery!Y21</f>
        <v>-11.87</v>
      </c>
      <c r="J19" s="75">
        <f>Euro!H21</f>
        <v>0</v>
      </c>
      <c r="K19" s="75">
        <f>'Valeo, + Cercano'!AD21</f>
        <v>-11.87</v>
      </c>
      <c r="L19" s="75">
        <f>Vrk!U21</f>
        <v>-11.87</v>
      </c>
      <c r="M19" s="75">
        <f>IPC!H21</f>
        <v>0</v>
      </c>
      <c r="N19" s="75">
        <f>Narmx!Y21</f>
        <v>-11.87</v>
      </c>
      <c r="O19" s="75">
        <f>Rohm!H21</f>
        <v>0</v>
      </c>
      <c r="P19" s="75">
        <f>Bravo!H21</f>
        <v>0</v>
      </c>
      <c r="Q19" s="75">
        <f>Norgren!L21</f>
        <v>0</v>
      </c>
      <c r="R19" s="75">
        <f>Jafra!H21</f>
        <v>0</v>
      </c>
      <c r="S19" s="75">
        <f>Messier!H21</f>
        <v>0</v>
      </c>
      <c r="T19" s="75">
        <f>Elicamex!H21</f>
        <v>0</v>
      </c>
      <c r="U19" s="75">
        <f>Crown!H21</f>
        <v>0</v>
      </c>
      <c r="V19" s="75">
        <f>Securency!H21</f>
        <v>0</v>
      </c>
      <c r="W19" s="75">
        <f>Kluber!L21</f>
        <v>0</v>
      </c>
      <c r="X19" s="75">
        <f>Eaton!H21</f>
        <v>0</v>
      </c>
      <c r="Y19" s="75">
        <f>'AERnnova C.'!H21</f>
        <v>0</v>
      </c>
      <c r="Z19" s="75">
        <f>Copper!L21</f>
        <v>0</v>
      </c>
      <c r="AA19" s="75">
        <f>'AERnnova S'!L21</f>
        <v>0</v>
      </c>
      <c r="AB19" s="75">
        <f>Beach!L21</f>
        <v>0</v>
      </c>
      <c r="AC19" s="184">
        <f>'Fracsa 2'!H21</f>
        <v>0</v>
      </c>
      <c r="AD19" s="184">
        <f>'DRenc, + Lejano'!H21</f>
        <v>0</v>
      </c>
      <c r="AE19" s="184">
        <f>Metokote!H21</f>
        <v>0</v>
      </c>
      <c r="AF19" s="184">
        <f>MPI!H21</f>
        <v>90.596999999999994</v>
      </c>
      <c r="AG19" s="184">
        <f>'KH Mex'!H21</f>
        <v>0</v>
      </c>
      <c r="AH19" s="184">
        <f>Hitachi!H21</f>
        <v>0</v>
      </c>
      <c r="AI19" s="184">
        <v>5.5</v>
      </c>
      <c r="AJ19" s="184">
        <v>5.5</v>
      </c>
      <c r="AK19" s="184">
        <v>5.5</v>
      </c>
      <c r="AL19" s="40"/>
      <c r="AM19" s="78">
        <f>AVERAGE(B19:B25)</f>
        <v>0</v>
      </c>
      <c r="AN19" s="40"/>
      <c r="AO19" s="40"/>
      <c r="AP19" s="40"/>
      <c r="AQ19" s="40"/>
      <c r="AR19" s="40"/>
    </row>
    <row r="20" spans="1:44">
      <c r="A20" s="74">
        <f t="shared" si="1"/>
        <v>41810</v>
      </c>
      <c r="B20" s="208">
        <f>Interconexion!P19</f>
        <v>0</v>
      </c>
      <c r="C20" s="207">
        <f>'Ronal, + Consumo'!H22</f>
        <v>0</v>
      </c>
      <c r="D20" s="207">
        <f>Samsung!H22</f>
        <v>0</v>
      </c>
      <c r="E20" s="207">
        <f>Comex!H22</f>
        <v>0</v>
      </c>
      <c r="F20" s="75">
        <f>Foam!H22</f>
        <v>0</v>
      </c>
      <c r="G20" s="75">
        <f>'Martin Rea'!H22</f>
        <v>0</v>
      </c>
      <c r="H20" s="75">
        <f>Euro!H22</f>
        <v>0</v>
      </c>
      <c r="I20" s="75">
        <f>Avery!Y22</f>
        <v>-11.87</v>
      </c>
      <c r="J20" s="75">
        <f>Euro!H22</f>
        <v>0</v>
      </c>
      <c r="K20" s="75">
        <f>'Valeo, + Cercano'!AD22</f>
        <v>-11.87</v>
      </c>
      <c r="L20" s="75">
        <f>Vrk!U22</f>
        <v>-11.87</v>
      </c>
      <c r="M20" s="75">
        <f>IPC!H22</f>
        <v>0</v>
      </c>
      <c r="N20" s="75">
        <f>Narmx!Y22</f>
        <v>-11.87</v>
      </c>
      <c r="O20" s="75">
        <f>Rohm!H22</f>
        <v>0</v>
      </c>
      <c r="P20" s="75">
        <f>Bravo!H22</f>
        <v>0</v>
      </c>
      <c r="Q20" s="75">
        <f>Norgren!L22</f>
        <v>0</v>
      </c>
      <c r="R20" s="75">
        <f>Jafra!H22</f>
        <v>0</v>
      </c>
      <c r="S20" s="75">
        <f>Messier!H22</f>
        <v>0</v>
      </c>
      <c r="T20" s="75">
        <f>Elicamex!H22</f>
        <v>0</v>
      </c>
      <c r="U20" s="75">
        <f>Crown!H22</f>
        <v>0</v>
      </c>
      <c r="V20" s="75">
        <f>Securency!H22</f>
        <v>0</v>
      </c>
      <c r="W20" s="75">
        <f>Kluber!L22</f>
        <v>0</v>
      </c>
      <c r="X20" s="75">
        <f>Eaton!H22</f>
        <v>0</v>
      </c>
      <c r="Y20" s="75">
        <f>'AERnnova C.'!H22</f>
        <v>0</v>
      </c>
      <c r="Z20" s="75">
        <f>Copper!L22</f>
        <v>0</v>
      </c>
      <c r="AA20" s="75">
        <f>'AERnnova S'!L22</f>
        <v>0</v>
      </c>
      <c r="AB20" s="75">
        <f>Beach!L22</f>
        <v>0</v>
      </c>
      <c r="AC20" s="184">
        <f>'Fracsa 2'!H22</f>
        <v>0</v>
      </c>
      <c r="AD20" s="184">
        <f>'DRenc, + Lejano'!H22</f>
        <v>0</v>
      </c>
      <c r="AE20" s="184">
        <f>Metokote!H22</f>
        <v>0</v>
      </c>
      <c r="AF20" s="184">
        <f>MPI!H22</f>
        <v>90.453999999999994</v>
      </c>
      <c r="AG20" s="184">
        <f>'KH Mex'!H22</f>
        <v>0</v>
      </c>
      <c r="AH20" s="184">
        <f>Hitachi!H22</f>
        <v>0</v>
      </c>
      <c r="AI20" s="184">
        <v>5.5</v>
      </c>
      <c r="AJ20" s="184">
        <v>5.5</v>
      </c>
      <c r="AK20" s="184">
        <v>5.5</v>
      </c>
      <c r="AL20" s="40"/>
      <c r="AM20" s="40"/>
      <c r="AN20" s="40"/>
      <c r="AO20" s="40"/>
      <c r="AP20" s="40"/>
      <c r="AQ20" s="40"/>
      <c r="AR20" s="40"/>
    </row>
    <row r="21" spans="1:44">
      <c r="A21" s="74">
        <f t="shared" si="1"/>
        <v>41809</v>
      </c>
      <c r="B21" s="208">
        <f>Interconexion!P20</f>
        <v>0</v>
      </c>
      <c r="C21" s="207">
        <f>'Ronal, + Consumo'!H23</f>
        <v>0</v>
      </c>
      <c r="D21" s="207">
        <f>Samsung!H23</f>
        <v>0</v>
      </c>
      <c r="E21" s="207">
        <f>Comex!H23</f>
        <v>0</v>
      </c>
      <c r="F21" s="75">
        <f>Foam!H23</f>
        <v>0</v>
      </c>
      <c r="G21" s="75">
        <f>'Martin Rea'!H23</f>
        <v>0</v>
      </c>
      <c r="H21" s="75">
        <f>Euro!H23</f>
        <v>0</v>
      </c>
      <c r="I21" s="75">
        <f>Avery!Y23</f>
        <v>-11.87</v>
      </c>
      <c r="J21" s="75">
        <f>Euro!H23</f>
        <v>0</v>
      </c>
      <c r="K21" s="75">
        <f>'Valeo, + Cercano'!AD23</f>
        <v>-11.87</v>
      </c>
      <c r="L21" s="75">
        <f>Vrk!U23</f>
        <v>-11.87</v>
      </c>
      <c r="M21" s="75">
        <f>IPC!H23</f>
        <v>0</v>
      </c>
      <c r="N21" s="75">
        <f>Narmx!Y23</f>
        <v>-11.87</v>
      </c>
      <c r="O21" s="75">
        <f>Rohm!H23</f>
        <v>0</v>
      </c>
      <c r="P21" s="75">
        <f>Bravo!H23</f>
        <v>0</v>
      </c>
      <c r="Q21" s="75">
        <f>Norgren!L23</f>
        <v>0</v>
      </c>
      <c r="R21" s="75">
        <f>Jafra!H23</f>
        <v>0</v>
      </c>
      <c r="S21" s="75">
        <f>Messier!H23</f>
        <v>0</v>
      </c>
      <c r="T21" s="75">
        <f>Elicamex!H23</f>
        <v>0</v>
      </c>
      <c r="U21" s="75">
        <f>Crown!H23</f>
        <v>0</v>
      </c>
      <c r="V21" s="75">
        <f>Securency!H23</f>
        <v>0</v>
      </c>
      <c r="W21" s="75">
        <f>Kluber!L23</f>
        <v>0</v>
      </c>
      <c r="X21" s="75">
        <f>Eaton!H23</f>
        <v>0</v>
      </c>
      <c r="Y21" s="75">
        <f>'AERnnova C.'!H23</f>
        <v>0</v>
      </c>
      <c r="Z21" s="75">
        <f>Copper!L23</f>
        <v>0</v>
      </c>
      <c r="AA21" s="75">
        <f>'AERnnova S'!L23</f>
        <v>0</v>
      </c>
      <c r="AB21" s="75">
        <f>Beach!L23</f>
        <v>0</v>
      </c>
      <c r="AC21" s="184">
        <f>'Fracsa 2'!H23</f>
        <v>0</v>
      </c>
      <c r="AD21" s="184">
        <f>'DRenc, + Lejano'!H23</f>
        <v>0</v>
      </c>
      <c r="AE21" s="184">
        <f>Metokote!H23</f>
        <v>0</v>
      </c>
      <c r="AF21" s="184">
        <f>MPI!H23</f>
        <v>90.799000000000007</v>
      </c>
      <c r="AG21" s="184">
        <f>'KH Mex'!H23</f>
        <v>0</v>
      </c>
      <c r="AH21" s="184">
        <f>Hitachi!H23</f>
        <v>0</v>
      </c>
      <c r="AI21" s="184">
        <v>5.5</v>
      </c>
      <c r="AJ21" s="184">
        <v>5.5</v>
      </c>
      <c r="AK21" s="184">
        <v>5.5</v>
      </c>
      <c r="AL21" s="40"/>
      <c r="AM21" s="40"/>
      <c r="AN21" s="40"/>
      <c r="AO21" s="40"/>
      <c r="AP21" s="40"/>
      <c r="AQ21" s="40"/>
      <c r="AR21" s="40"/>
    </row>
    <row r="22" spans="1:44">
      <c r="A22" s="74">
        <f t="shared" si="1"/>
        <v>41808</v>
      </c>
      <c r="B22" s="208">
        <f>Interconexion!P21</f>
        <v>0</v>
      </c>
      <c r="C22" s="207">
        <f>'Ronal, + Consumo'!H24</f>
        <v>0</v>
      </c>
      <c r="D22" s="207">
        <f>Samsung!H24</f>
        <v>0</v>
      </c>
      <c r="E22" s="207">
        <f>Comex!H24</f>
        <v>0</v>
      </c>
      <c r="F22" s="75">
        <f>Foam!H24</f>
        <v>0</v>
      </c>
      <c r="G22" s="75">
        <f>'Martin Rea'!H24</f>
        <v>0</v>
      </c>
      <c r="H22" s="75">
        <f>Euro!H24</f>
        <v>0</v>
      </c>
      <c r="I22" s="75">
        <f>Avery!Y24</f>
        <v>-11.87</v>
      </c>
      <c r="J22" s="75">
        <f>Euro!H24</f>
        <v>0</v>
      </c>
      <c r="K22" s="75">
        <f>'Valeo, + Cercano'!AD24</f>
        <v>-11.87</v>
      </c>
      <c r="L22" s="75">
        <f>Vrk!U24</f>
        <v>-11.87</v>
      </c>
      <c r="M22" s="75">
        <f>IPC!H24</f>
        <v>0</v>
      </c>
      <c r="N22" s="75">
        <f>Narmx!Y24</f>
        <v>-11.87</v>
      </c>
      <c r="O22" s="75">
        <f>Rohm!H24</f>
        <v>0</v>
      </c>
      <c r="P22" s="75">
        <f>Bravo!H24</f>
        <v>0</v>
      </c>
      <c r="Q22" s="75">
        <f>Norgren!L24</f>
        <v>0</v>
      </c>
      <c r="R22" s="75">
        <f>Jafra!H24</f>
        <v>0</v>
      </c>
      <c r="S22" s="75">
        <f>Messier!H24</f>
        <v>0</v>
      </c>
      <c r="T22" s="75">
        <f>Elicamex!H24</f>
        <v>0</v>
      </c>
      <c r="U22" s="75">
        <f>Crown!H24</f>
        <v>0</v>
      </c>
      <c r="V22" s="75">
        <f>Securency!H24</f>
        <v>0</v>
      </c>
      <c r="W22" s="75">
        <f>Kluber!L24</f>
        <v>0</v>
      </c>
      <c r="X22" s="75">
        <f>Eaton!H24</f>
        <v>0</v>
      </c>
      <c r="Y22" s="75">
        <f>'AERnnova C.'!H24</f>
        <v>0</v>
      </c>
      <c r="Z22" s="75">
        <f>Copper!L24</f>
        <v>0</v>
      </c>
      <c r="AA22" s="75">
        <f>'AERnnova S'!L24</f>
        <v>0</v>
      </c>
      <c r="AB22" s="75">
        <f>Beach!L24</f>
        <v>0</v>
      </c>
      <c r="AC22" s="184">
        <f>'Fracsa 2'!H24</f>
        <v>0</v>
      </c>
      <c r="AD22" s="184">
        <f>'DRenc, + Lejano'!H24</f>
        <v>0</v>
      </c>
      <c r="AE22" s="184">
        <f>Metokote!H24</f>
        <v>0</v>
      </c>
      <c r="AF22" s="184">
        <f>MPI!H24</f>
        <v>95.302000000000007</v>
      </c>
      <c r="AG22" s="184">
        <f>'KH Mex'!H24</f>
        <v>0</v>
      </c>
      <c r="AH22" s="184">
        <f>Hitachi!H24</f>
        <v>0</v>
      </c>
      <c r="AI22" s="184">
        <v>5.5</v>
      </c>
      <c r="AJ22" s="184">
        <v>5.5</v>
      </c>
      <c r="AK22" s="184">
        <v>5.5</v>
      </c>
      <c r="AL22" s="40"/>
      <c r="AM22" s="40"/>
      <c r="AN22" s="40"/>
      <c r="AO22" s="40"/>
      <c r="AP22" s="40"/>
      <c r="AQ22" s="40"/>
      <c r="AR22" s="40"/>
    </row>
    <row r="23" spans="1:44">
      <c r="A23" s="74">
        <f t="shared" si="1"/>
        <v>41807</v>
      </c>
      <c r="B23" s="208">
        <f>Interconexion!P22</f>
        <v>0</v>
      </c>
      <c r="C23" s="207">
        <f>'Ronal, + Consumo'!H25</f>
        <v>0</v>
      </c>
      <c r="D23" s="207">
        <f>Samsung!H25</f>
        <v>0</v>
      </c>
      <c r="E23" s="207">
        <f>Comex!H25</f>
        <v>0</v>
      </c>
      <c r="F23" s="75">
        <f>Foam!H25</f>
        <v>0</v>
      </c>
      <c r="G23" s="75">
        <f>'Martin Rea'!H25</f>
        <v>0</v>
      </c>
      <c r="H23" s="75">
        <f>Euro!H25</f>
        <v>0</v>
      </c>
      <c r="I23" s="75">
        <f>Avery!Y25</f>
        <v>-11.87</v>
      </c>
      <c r="J23" s="75">
        <f>Euro!H25</f>
        <v>0</v>
      </c>
      <c r="K23" s="75">
        <f>'Valeo, + Cercano'!AD25</f>
        <v>-11.87</v>
      </c>
      <c r="L23" s="75">
        <f>Vrk!U25</f>
        <v>-11.87</v>
      </c>
      <c r="M23" s="75">
        <f>IPC!H25</f>
        <v>0</v>
      </c>
      <c r="N23" s="75">
        <f>Narmx!Y25</f>
        <v>-11.87</v>
      </c>
      <c r="O23" s="75">
        <f>Rohm!H25</f>
        <v>0</v>
      </c>
      <c r="P23" s="75">
        <f>Bravo!H25</f>
        <v>0</v>
      </c>
      <c r="Q23" s="75">
        <f>Norgren!L25</f>
        <v>0</v>
      </c>
      <c r="R23" s="75">
        <f>Jafra!H25</f>
        <v>0</v>
      </c>
      <c r="S23" s="75">
        <f>Messier!H25</f>
        <v>0</v>
      </c>
      <c r="T23" s="75">
        <f>Elicamex!H25</f>
        <v>0</v>
      </c>
      <c r="U23" s="75">
        <f>Crown!H25</f>
        <v>0</v>
      </c>
      <c r="V23" s="75">
        <f>Securency!H25</f>
        <v>0</v>
      </c>
      <c r="W23" s="75">
        <f>Kluber!L25</f>
        <v>0</v>
      </c>
      <c r="X23" s="75">
        <f>Eaton!H25</f>
        <v>0</v>
      </c>
      <c r="Y23" s="75">
        <f>'AERnnova C.'!H25</f>
        <v>0</v>
      </c>
      <c r="Z23" s="75">
        <f>Copper!L25</f>
        <v>0</v>
      </c>
      <c r="AA23" s="75">
        <f>'AERnnova S'!L25</f>
        <v>0</v>
      </c>
      <c r="AB23" s="75">
        <f>Beach!L25</f>
        <v>0</v>
      </c>
      <c r="AC23" s="184">
        <f>'Fracsa 2'!H25</f>
        <v>0</v>
      </c>
      <c r="AD23" s="184">
        <f>'DRenc, + Lejano'!H25</f>
        <v>0</v>
      </c>
      <c r="AE23" s="184">
        <f>Metokote!H25</f>
        <v>0</v>
      </c>
      <c r="AF23" s="184">
        <f>MPI!H25</f>
        <v>94.387</v>
      </c>
      <c r="AG23" s="184">
        <f>'KH Mex'!H25</f>
        <v>0</v>
      </c>
      <c r="AH23" s="184">
        <f>Hitachi!H25</f>
        <v>0</v>
      </c>
      <c r="AI23" s="184">
        <v>5.5</v>
      </c>
      <c r="AJ23" s="184">
        <v>5.5</v>
      </c>
      <c r="AK23" s="184">
        <v>5.5</v>
      </c>
      <c r="AL23" s="40"/>
      <c r="AM23" s="40"/>
      <c r="AN23" s="40"/>
      <c r="AO23" s="40"/>
      <c r="AP23" s="40"/>
      <c r="AQ23" s="40"/>
      <c r="AR23" s="40"/>
    </row>
    <row r="24" spans="1:44">
      <c r="A24" s="74">
        <f t="shared" si="1"/>
        <v>41806</v>
      </c>
      <c r="B24" s="208">
        <f>Interconexion!P23</f>
        <v>0</v>
      </c>
      <c r="C24" s="207">
        <f>'Ronal, + Consumo'!H26</f>
        <v>0</v>
      </c>
      <c r="D24" s="207">
        <f>Samsung!H26</f>
        <v>0</v>
      </c>
      <c r="E24" s="207">
        <f>Comex!H26</f>
        <v>0</v>
      </c>
      <c r="F24" s="75">
        <f>Foam!H26</f>
        <v>0</v>
      </c>
      <c r="G24" s="75">
        <f>'Martin Rea'!H26</f>
        <v>0</v>
      </c>
      <c r="H24" s="75">
        <f>Euro!H26</f>
        <v>0</v>
      </c>
      <c r="I24" s="75">
        <f>Avery!Y26</f>
        <v>-11.87</v>
      </c>
      <c r="J24" s="75">
        <f>Euro!H26</f>
        <v>0</v>
      </c>
      <c r="K24" s="75">
        <f>'Valeo, + Cercano'!AD26</f>
        <v>-11.87</v>
      </c>
      <c r="L24" s="75">
        <f>Vrk!U26</f>
        <v>-11.87</v>
      </c>
      <c r="M24" s="75">
        <f>IPC!H26</f>
        <v>0</v>
      </c>
      <c r="N24" s="75">
        <f>Narmx!Y26</f>
        <v>-11.87</v>
      </c>
      <c r="O24" s="75">
        <f>Rohm!H26</f>
        <v>0</v>
      </c>
      <c r="P24" s="75">
        <f>Bravo!H26</f>
        <v>0</v>
      </c>
      <c r="Q24" s="75">
        <f>Norgren!L26</f>
        <v>0</v>
      </c>
      <c r="R24" s="75">
        <f>Jafra!H26</f>
        <v>0</v>
      </c>
      <c r="S24" s="75">
        <f>Messier!H26</f>
        <v>0</v>
      </c>
      <c r="T24" s="75">
        <f>Elicamex!H26</f>
        <v>0</v>
      </c>
      <c r="U24" s="75">
        <f>Crown!H26</f>
        <v>0</v>
      </c>
      <c r="V24" s="75">
        <f>Securency!H26</f>
        <v>0</v>
      </c>
      <c r="W24" s="75">
        <f>Kluber!L26</f>
        <v>0</v>
      </c>
      <c r="X24" s="75">
        <f>Eaton!H26</f>
        <v>0</v>
      </c>
      <c r="Y24" s="75">
        <f>'AERnnova C.'!H26</f>
        <v>0</v>
      </c>
      <c r="Z24" s="75">
        <f>Copper!L26</f>
        <v>0</v>
      </c>
      <c r="AA24" s="75">
        <f>'AERnnova S'!L26</f>
        <v>0</v>
      </c>
      <c r="AB24" s="75">
        <f>Beach!L26</f>
        <v>0</v>
      </c>
      <c r="AC24" s="184">
        <f>'Fracsa 2'!H26</f>
        <v>0</v>
      </c>
      <c r="AD24" s="184">
        <f>'DRenc, + Lejano'!H26</f>
        <v>0</v>
      </c>
      <c r="AE24" s="184">
        <f>Metokote!H26</f>
        <v>0</v>
      </c>
      <c r="AF24" s="184">
        <f>MPI!H26</f>
        <v>91.658000000000001</v>
      </c>
      <c r="AG24" s="184">
        <f>'KH Mex'!H26</f>
        <v>0</v>
      </c>
      <c r="AH24" s="184">
        <f>Hitachi!H26</f>
        <v>0</v>
      </c>
      <c r="AI24" s="184">
        <v>5.5</v>
      </c>
      <c r="AJ24" s="184">
        <v>5.5</v>
      </c>
      <c r="AK24" s="184">
        <v>5.5</v>
      </c>
      <c r="AL24" s="40"/>
      <c r="AM24" s="40"/>
      <c r="AN24" s="40"/>
      <c r="AO24" s="40"/>
      <c r="AP24" s="40"/>
      <c r="AQ24" s="40"/>
      <c r="AR24" s="40"/>
    </row>
    <row r="25" spans="1:44">
      <c r="A25" s="74">
        <f t="shared" si="1"/>
        <v>41805</v>
      </c>
      <c r="B25" s="208">
        <f>Interconexion!P24</f>
        <v>0</v>
      </c>
      <c r="C25" s="207">
        <f>'Ronal, + Consumo'!H27</f>
        <v>0</v>
      </c>
      <c r="D25" s="207">
        <f>Samsung!H27</f>
        <v>0</v>
      </c>
      <c r="E25" s="207">
        <f>Comex!H27</f>
        <v>0</v>
      </c>
      <c r="F25" s="75">
        <f>Foam!H27</f>
        <v>0</v>
      </c>
      <c r="G25" s="75">
        <f>'Martin Rea'!H27</f>
        <v>0</v>
      </c>
      <c r="H25" s="75">
        <f>Euro!H27</f>
        <v>0</v>
      </c>
      <c r="I25" s="75">
        <f>Avery!Y27</f>
        <v>-11.87</v>
      </c>
      <c r="J25" s="75">
        <f>Euro!H27</f>
        <v>0</v>
      </c>
      <c r="K25" s="75">
        <f>'Valeo, + Cercano'!AD27</f>
        <v>-11.87</v>
      </c>
      <c r="L25" s="75">
        <f>Vrk!U27</f>
        <v>-11.87</v>
      </c>
      <c r="M25" s="75">
        <f>IPC!H27</f>
        <v>0</v>
      </c>
      <c r="N25" s="75">
        <f>Narmx!Y27</f>
        <v>-11.87</v>
      </c>
      <c r="O25" s="75">
        <f>Rohm!H27</f>
        <v>0</v>
      </c>
      <c r="P25" s="75">
        <f>Bravo!H27</f>
        <v>0</v>
      </c>
      <c r="Q25" s="75">
        <f>Norgren!L27</f>
        <v>0</v>
      </c>
      <c r="R25" s="75">
        <f>Jafra!H27</f>
        <v>0</v>
      </c>
      <c r="S25" s="75">
        <f>Messier!H27</f>
        <v>0</v>
      </c>
      <c r="T25" s="75">
        <f>Elicamex!H27</f>
        <v>0</v>
      </c>
      <c r="U25" s="75">
        <f>Crown!H27</f>
        <v>0</v>
      </c>
      <c r="V25" s="75">
        <f>Securency!H27</f>
        <v>0</v>
      </c>
      <c r="W25" s="75">
        <f>Kluber!L27</f>
        <v>0</v>
      </c>
      <c r="X25" s="75">
        <f>Eaton!H27</f>
        <v>0</v>
      </c>
      <c r="Y25" s="75">
        <f>'AERnnova C.'!H27</f>
        <v>0</v>
      </c>
      <c r="Z25" s="75">
        <f>Copper!L27</f>
        <v>0</v>
      </c>
      <c r="AA25" s="75">
        <f>'AERnnova S'!L27</f>
        <v>0</v>
      </c>
      <c r="AB25" s="75">
        <f>Beach!L27</f>
        <v>0</v>
      </c>
      <c r="AC25" s="184">
        <f>'Fracsa 2'!H27</f>
        <v>0</v>
      </c>
      <c r="AD25" s="184">
        <f>'DRenc, + Lejano'!H27</f>
        <v>0</v>
      </c>
      <c r="AE25" s="184">
        <f>Metokote!H27</f>
        <v>0</v>
      </c>
      <c r="AF25" s="184">
        <f>MPI!H27</f>
        <v>90.533000000000001</v>
      </c>
      <c r="AG25" s="184">
        <f>'KH Mex'!H27</f>
        <v>0</v>
      </c>
      <c r="AH25" s="184">
        <f>Hitachi!H27</f>
        <v>0</v>
      </c>
      <c r="AI25" s="184">
        <v>5.5</v>
      </c>
      <c r="AJ25" s="184">
        <v>5.5</v>
      </c>
      <c r="AK25" s="184">
        <v>5.5</v>
      </c>
      <c r="AL25" s="40"/>
      <c r="AM25" s="40"/>
      <c r="AN25" s="40"/>
      <c r="AO25" s="40"/>
      <c r="AP25" s="40"/>
      <c r="AQ25" s="40"/>
      <c r="AR25" s="40"/>
    </row>
    <row r="26" spans="1:44">
      <c r="A26" s="81">
        <f t="shared" si="1"/>
        <v>41804</v>
      </c>
      <c r="B26" s="202">
        <f>Interconexion!P25</f>
        <v>0</v>
      </c>
      <c r="C26" s="203">
        <f>'Ronal, + Consumo'!H28</f>
        <v>0</v>
      </c>
      <c r="D26" s="203">
        <f>Samsung!H28</f>
        <v>0</v>
      </c>
      <c r="E26" s="203">
        <f>Comex!H28</f>
        <v>0</v>
      </c>
      <c r="F26" s="204">
        <f>Foam!H28</f>
        <v>0</v>
      </c>
      <c r="G26" s="204">
        <f>'Martin Rea'!H28</f>
        <v>0</v>
      </c>
      <c r="H26" s="204">
        <f>Euro!H28</f>
        <v>0</v>
      </c>
      <c r="I26" s="204">
        <f>Avery!Y28</f>
        <v>-11.87</v>
      </c>
      <c r="J26" s="204">
        <f>Euro!H28</f>
        <v>0</v>
      </c>
      <c r="K26" s="204">
        <f>'Valeo, + Cercano'!AD28</f>
        <v>-11.87</v>
      </c>
      <c r="L26" s="204">
        <f>Vrk!U28</f>
        <v>-11.87</v>
      </c>
      <c r="M26" s="204">
        <f>IPC!H28</f>
        <v>0</v>
      </c>
      <c r="N26" s="204">
        <f>Narmx!Y28</f>
        <v>-11.87</v>
      </c>
      <c r="O26" s="204">
        <f>Rohm!H28</f>
        <v>0</v>
      </c>
      <c r="P26" s="204">
        <f>Bravo!H28</f>
        <v>0</v>
      </c>
      <c r="Q26" s="204">
        <f>Norgren!L28</f>
        <v>0</v>
      </c>
      <c r="R26" s="204">
        <f>Jafra!H28</f>
        <v>0</v>
      </c>
      <c r="S26" s="204">
        <f>Messier!H28</f>
        <v>0</v>
      </c>
      <c r="T26" s="204">
        <f>Elicamex!H28</f>
        <v>0</v>
      </c>
      <c r="U26" s="204">
        <f>Crown!H28</f>
        <v>0</v>
      </c>
      <c r="V26" s="204">
        <f>Securency!H28</f>
        <v>0</v>
      </c>
      <c r="W26" s="204">
        <f>Kluber!L28</f>
        <v>0</v>
      </c>
      <c r="X26" s="204">
        <f>Eaton!H28</f>
        <v>0</v>
      </c>
      <c r="Y26" s="204">
        <f>'AERnnova C.'!H28</f>
        <v>0</v>
      </c>
      <c r="Z26" s="204">
        <f>Copper!L28</f>
        <v>0</v>
      </c>
      <c r="AA26" s="204">
        <f>'AERnnova S'!L28</f>
        <v>0</v>
      </c>
      <c r="AB26" s="204">
        <f>Beach!L28</f>
        <v>0</v>
      </c>
      <c r="AC26" s="185">
        <f>'Fracsa 2'!H28</f>
        <v>0</v>
      </c>
      <c r="AD26" s="185">
        <f>'DRenc, + Lejano'!H28</f>
        <v>0</v>
      </c>
      <c r="AE26" s="185">
        <f>Metokote!H28</f>
        <v>0</v>
      </c>
      <c r="AF26" s="185">
        <f>MPI!H28</f>
        <v>90.968000000000004</v>
      </c>
      <c r="AG26" s="185">
        <f>'KH Mex'!H28</f>
        <v>0</v>
      </c>
      <c r="AH26" s="185">
        <f>Hitachi!H28</f>
        <v>0</v>
      </c>
      <c r="AI26" s="185">
        <v>5.5</v>
      </c>
      <c r="AJ26" s="185">
        <v>5.5</v>
      </c>
      <c r="AK26" s="185">
        <v>5.5</v>
      </c>
      <c r="AL26" s="77"/>
      <c r="AM26" s="79">
        <f>AVERAGE(B26:B32)</f>
        <v>114.29223685029129</v>
      </c>
      <c r="AN26" s="77"/>
      <c r="AO26" s="77"/>
      <c r="AP26" s="77"/>
      <c r="AQ26" s="77"/>
      <c r="AR26" s="77"/>
    </row>
    <row r="27" spans="1:44">
      <c r="A27" s="81">
        <f t="shared" si="1"/>
        <v>41803</v>
      </c>
      <c r="B27" s="202">
        <f>Interconexion!P26</f>
        <v>0</v>
      </c>
      <c r="C27" s="203">
        <f>'Ronal, + Consumo'!H29</f>
        <v>0</v>
      </c>
      <c r="D27" s="203">
        <f>Samsung!H29</f>
        <v>0</v>
      </c>
      <c r="E27" s="203">
        <f>Comex!H29</f>
        <v>0</v>
      </c>
      <c r="F27" s="204">
        <f>Foam!H29</f>
        <v>0</v>
      </c>
      <c r="G27" s="204">
        <f>'Martin Rea'!H29</f>
        <v>0</v>
      </c>
      <c r="H27" s="204">
        <f>Euro!H29</f>
        <v>0</v>
      </c>
      <c r="I27" s="204">
        <f>Avery!Y29</f>
        <v>-11.87</v>
      </c>
      <c r="J27" s="204">
        <f>Euro!H29</f>
        <v>0</v>
      </c>
      <c r="K27" s="204">
        <f>'Valeo, + Cercano'!AD29</f>
        <v>-11.87</v>
      </c>
      <c r="L27" s="204">
        <f>Vrk!U29</f>
        <v>-11.87</v>
      </c>
      <c r="M27" s="204">
        <f>IPC!H29</f>
        <v>0</v>
      </c>
      <c r="N27" s="204">
        <f>Narmx!Y29</f>
        <v>-11.87</v>
      </c>
      <c r="O27" s="204">
        <f>Rohm!H29</f>
        <v>0</v>
      </c>
      <c r="P27" s="204">
        <f>Bravo!H29</f>
        <v>0</v>
      </c>
      <c r="Q27" s="204">
        <f>Norgren!L29</f>
        <v>0</v>
      </c>
      <c r="R27" s="204">
        <f>Jafra!H29</f>
        <v>0</v>
      </c>
      <c r="S27" s="204">
        <f>Messier!H29</f>
        <v>0</v>
      </c>
      <c r="T27" s="204">
        <f>Elicamex!H29</f>
        <v>0</v>
      </c>
      <c r="U27" s="204">
        <f>Crown!H29</f>
        <v>0</v>
      </c>
      <c r="V27" s="204">
        <f>Securency!H29</f>
        <v>0</v>
      </c>
      <c r="W27" s="204">
        <f>Kluber!L29</f>
        <v>0</v>
      </c>
      <c r="X27" s="204">
        <f>Eaton!H29</f>
        <v>0</v>
      </c>
      <c r="Y27" s="204">
        <f>'AERnnova C.'!H29</f>
        <v>0</v>
      </c>
      <c r="Z27" s="204">
        <f>Copper!L29</f>
        <v>0</v>
      </c>
      <c r="AA27" s="204">
        <f>'AERnnova S'!L29</f>
        <v>0</v>
      </c>
      <c r="AB27" s="204">
        <f>Beach!L29</f>
        <v>0</v>
      </c>
      <c r="AC27" s="185">
        <f>'Fracsa 2'!H29</f>
        <v>0</v>
      </c>
      <c r="AD27" s="185">
        <f>'DRenc, + Lejano'!H29</f>
        <v>0</v>
      </c>
      <c r="AE27" s="185">
        <f>Metokote!H29</f>
        <v>0</v>
      </c>
      <c r="AF27" s="185">
        <f>MPI!H29</f>
        <v>90.808999999999997</v>
      </c>
      <c r="AG27" s="185">
        <f>'KH Mex'!H29</f>
        <v>0</v>
      </c>
      <c r="AH27" s="185">
        <f>Hitachi!H29</f>
        <v>0</v>
      </c>
      <c r="AI27" s="185">
        <v>5.5</v>
      </c>
      <c r="AJ27" s="185">
        <v>5.5</v>
      </c>
      <c r="AK27" s="185">
        <v>5.5</v>
      </c>
      <c r="AL27" s="77"/>
      <c r="AM27" s="77"/>
      <c r="AN27" s="77"/>
      <c r="AO27" s="77"/>
      <c r="AP27" s="77"/>
      <c r="AQ27" s="77"/>
      <c r="AR27" s="77"/>
    </row>
    <row r="28" spans="1:44">
      <c r="A28" s="81">
        <f t="shared" si="1"/>
        <v>41802</v>
      </c>
      <c r="B28" s="202">
        <f>Interconexion!P27</f>
        <v>0</v>
      </c>
      <c r="C28" s="203">
        <f>'Ronal, + Consumo'!H30</f>
        <v>0</v>
      </c>
      <c r="D28" s="203">
        <f>Samsung!H30</f>
        <v>0</v>
      </c>
      <c r="E28" s="203">
        <f>Comex!H30</f>
        <v>0</v>
      </c>
      <c r="F28" s="204">
        <f>Foam!H30</f>
        <v>0</v>
      </c>
      <c r="G28" s="204">
        <f>'Martin Rea'!H30</f>
        <v>0</v>
      </c>
      <c r="H28" s="204">
        <f>Euro!H30</f>
        <v>0</v>
      </c>
      <c r="I28" s="204">
        <f>Avery!Y30</f>
        <v>-11.87</v>
      </c>
      <c r="J28" s="204">
        <f>Euro!H30</f>
        <v>0</v>
      </c>
      <c r="K28" s="204">
        <f>'Valeo, + Cercano'!AD30</f>
        <v>-11.87</v>
      </c>
      <c r="L28" s="204">
        <f>Vrk!U30</f>
        <v>-11.87</v>
      </c>
      <c r="M28" s="204">
        <f>IPC!H30</f>
        <v>0</v>
      </c>
      <c r="N28" s="204">
        <f>Narmx!Y30</f>
        <v>-11.87</v>
      </c>
      <c r="O28" s="204">
        <f>Rohm!H30</f>
        <v>0</v>
      </c>
      <c r="P28" s="204">
        <f>Bravo!H30</f>
        <v>0</v>
      </c>
      <c r="Q28" s="204">
        <f>Norgren!L30</f>
        <v>0</v>
      </c>
      <c r="R28" s="204">
        <f>Jafra!H30</f>
        <v>0</v>
      </c>
      <c r="S28" s="204">
        <f>Messier!H30</f>
        <v>0</v>
      </c>
      <c r="T28" s="204">
        <f>Elicamex!H30</f>
        <v>0</v>
      </c>
      <c r="U28" s="204">
        <f>Crown!H30</f>
        <v>0</v>
      </c>
      <c r="V28" s="204">
        <f>Securency!H30</f>
        <v>0</v>
      </c>
      <c r="W28" s="204">
        <f>Kluber!L30</f>
        <v>0</v>
      </c>
      <c r="X28" s="204">
        <f>Eaton!H30</f>
        <v>0</v>
      </c>
      <c r="Y28" s="204">
        <f>'AERnnova C.'!H30</f>
        <v>0</v>
      </c>
      <c r="Z28" s="204">
        <f>Copper!L30</f>
        <v>0</v>
      </c>
      <c r="AA28" s="204">
        <f>'AERnnova S'!L30</f>
        <v>0</v>
      </c>
      <c r="AB28" s="204">
        <f>Beach!L30</f>
        <v>0</v>
      </c>
      <c r="AC28" s="185">
        <f>'Fracsa 2'!H30</f>
        <v>0</v>
      </c>
      <c r="AD28" s="185">
        <f>'DRenc, + Lejano'!H30</f>
        <v>0</v>
      </c>
      <c r="AE28" s="185">
        <f>Metokote!H30</f>
        <v>0</v>
      </c>
      <c r="AF28" s="185">
        <f>MPI!H30</f>
        <v>90.709000000000003</v>
      </c>
      <c r="AG28" s="185">
        <f>'KH Mex'!H30</f>
        <v>0</v>
      </c>
      <c r="AH28" s="185">
        <f>Hitachi!H30</f>
        <v>0</v>
      </c>
      <c r="AI28" s="185">
        <v>5.5</v>
      </c>
      <c r="AJ28" s="185">
        <v>5.5</v>
      </c>
      <c r="AK28" s="185">
        <v>5.5</v>
      </c>
      <c r="AL28" s="77"/>
      <c r="AM28" s="77"/>
      <c r="AN28" s="77"/>
      <c r="AO28" s="77"/>
      <c r="AP28" s="77"/>
      <c r="AQ28" s="77"/>
      <c r="AR28" s="77"/>
    </row>
    <row r="29" spans="1:44">
      <c r="A29" s="81">
        <f t="shared" si="1"/>
        <v>41801</v>
      </c>
      <c r="B29" s="202">
        <f>Interconexion!P28</f>
        <v>0</v>
      </c>
      <c r="C29" s="203">
        <f>'Ronal, + Consumo'!H31</f>
        <v>0</v>
      </c>
      <c r="D29" s="203">
        <f>Samsung!H31</f>
        <v>0</v>
      </c>
      <c r="E29" s="203">
        <f>Comex!H31</f>
        <v>0</v>
      </c>
      <c r="F29" s="204">
        <f>Foam!H31</f>
        <v>0</v>
      </c>
      <c r="G29" s="204">
        <f>'Martin Rea'!H31</f>
        <v>0</v>
      </c>
      <c r="H29" s="204">
        <f>Euro!H31</f>
        <v>0</v>
      </c>
      <c r="I29" s="204">
        <f>Avery!Y31</f>
        <v>-11.87</v>
      </c>
      <c r="J29" s="204">
        <f>Euro!H31</f>
        <v>0</v>
      </c>
      <c r="K29" s="204">
        <f>'Valeo, + Cercano'!AD31</f>
        <v>-11.87</v>
      </c>
      <c r="L29" s="204">
        <f>Vrk!U31</f>
        <v>-11.87</v>
      </c>
      <c r="M29" s="204">
        <f>IPC!H31</f>
        <v>0</v>
      </c>
      <c r="N29" s="204">
        <f>Narmx!Y31</f>
        <v>-11.87</v>
      </c>
      <c r="O29" s="204">
        <f>Rohm!H31</f>
        <v>0</v>
      </c>
      <c r="P29" s="204">
        <f>Bravo!H31</f>
        <v>0</v>
      </c>
      <c r="Q29" s="204">
        <f>Norgren!L31</f>
        <v>0</v>
      </c>
      <c r="R29" s="204">
        <f>Jafra!H31</f>
        <v>0</v>
      </c>
      <c r="S29" s="204">
        <f>Messier!H31</f>
        <v>0</v>
      </c>
      <c r="T29" s="204">
        <f>Elicamex!H31</f>
        <v>0</v>
      </c>
      <c r="U29" s="204">
        <f>Crown!H31</f>
        <v>0</v>
      </c>
      <c r="V29" s="204">
        <f>Securency!H31</f>
        <v>0</v>
      </c>
      <c r="W29" s="204">
        <f>Kluber!L31</f>
        <v>0</v>
      </c>
      <c r="X29" s="204">
        <f>Eaton!H31</f>
        <v>0</v>
      </c>
      <c r="Y29" s="204">
        <f>'AERnnova C.'!H31</f>
        <v>0</v>
      </c>
      <c r="Z29" s="204">
        <f>Copper!L31</f>
        <v>0</v>
      </c>
      <c r="AA29" s="204">
        <f>'AERnnova S'!L31</f>
        <v>0</v>
      </c>
      <c r="AB29" s="204">
        <f>Beach!L31</f>
        <v>0</v>
      </c>
      <c r="AC29" s="185">
        <f>'Fracsa 2'!H31</f>
        <v>0</v>
      </c>
      <c r="AD29" s="185">
        <f>'DRenc, + Lejano'!H31</f>
        <v>0</v>
      </c>
      <c r="AE29" s="185">
        <f>Metokote!H31</f>
        <v>0</v>
      </c>
      <c r="AF29" s="185">
        <f>MPI!H31</f>
        <v>94.635000000000005</v>
      </c>
      <c r="AG29" s="185">
        <f>'KH Mex'!H31</f>
        <v>0</v>
      </c>
      <c r="AH29" s="185">
        <f>Hitachi!H31</f>
        <v>0</v>
      </c>
      <c r="AI29" s="185">
        <v>5.5</v>
      </c>
      <c r="AJ29" s="185">
        <v>5.5</v>
      </c>
      <c r="AK29" s="185">
        <v>5.5</v>
      </c>
      <c r="AL29" s="77"/>
      <c r="AM29" s="77"/>
      <c r="AN29" s="77"/>
      <c r="AO29" s="77"/>
      <c r="AP29" s="77"/>
      <c r="AQ29" s="77"/>
      <c r="AR29" s="77"/>
    </row>
    <row r="30" spans="1:44">
      <c r="A30" s="81">
        <f t="shared" si="1"/>
        <v>41800</v>
      </c>
      <c r="B30" s="202">
        <f>Interconexion!P29</f>
        <v>0</v>
      </c>
      <c r="C30" s="203">
        <f>'Ronal, + Consumo'!H32</f>
        <v>85.688999999999993</v>
      </c>
      <c r="D30" s="203">
        <f>Samsung!H32</f>
        <v>81.58</v>
      </c>
      <c r="E30" s="203">
        <f>Comex!H32</f>
        <v>0</v>
      </c>
      <c r="F30" s="204">
        <f>Foam!H32</f>
        <v>0</v>
      </c>
      <c r="G30" s="204">
        <f>'Martin Rea'!H32</f>
        <v>0</v>
      </c>
      <c r="H30" s="204">
        <f>Euro!H32</f>
        <v>0</v>
      </c>
      <c r="I30" s="204">
        <f>Avery!Y32</f>
        <v>88.343999999999994</v>
      </c>
      <c r="J30" s="204">
        <f>Euro!H32</f>
        <v>0</v>
      </c>
      <c r="K30" s="204">
        <f>'Valeo, + Cercano'!AD32</f>
        <v>-11.87</v>
      </c>
      <c r="L30" s="204">
        <f>Vrk!U32</f>
        <v>90.49</v>
      </c>
      <c r="M30" s="204">
        <f>IPC!H32</f>
        <v>0</v>
      </c>
      <c r="N30" s="204">
        <f>Narmx!Y32</f>
        <v>-11.87</v>
      </c>
      <c r="O30" s="204">
        <f>Rohm!H32</f>
        <v>0</v>
      </c>
      <c r="P30" s="204">
        <f>Bravo!H32</f>
        <v>0</v>
      </c>
      <c r="Q30" s="204">
        <f>Norgren!L32</f>
        <v>0</v>
      </c>
      <c r="R30" s="204">
        <f>Jafra!H32</f>
        <v>0</v>
      </c>
      <c r="S30" s="204">
        <f>Messier!H32</f>
        <v>0</v>
      </c>
      <c r="T30" s="204">
        <f>Elicamex!H32</f>
        <v>0</v>
      </c>
      <c r="U30" s="204">
        <f>Crown!H32</f>
        <v>0</v>
      </c>
      <c r="V30" s="204">
        <f>Securency!H32</f>
        <v>0</v>
      </c>
      <c r="W30" s="204">
        <f>Kluber!L32</f>
        <v>88.6524</v>
      </c>
      <c r="X30" s="204">
        <f>Eaton!H32</f>
        <v>0</v>
      </c>
      <c r="Y30" s="204">
        <f>'AERnnova C.'!H32</f>
        <v>0</v>
      </c>
      <c r="Z30" s="204">
        <f>Copper!L32</f>
        <v>87.520600000000002</v>
      </c>
      <c r="AA30" s="204">
        <f>'AERnnova S'!L32</f>
        <v>89.509299999999996</v>
      </c>
      <c r="AB30" s="204">
        <f>Beach!L32</f>
        <v>0</v>
      </c>
      <c r="AC30" s="185">
        <f>'Fracsa 2'!H32</f>
        <v>0</v>
      </c>
      <c r="AD30" s="185">
        <f>'DRenc, + Lejano'!H32</f>
        <v>0</v>
      </c>
      <c r="AE30" s="185">
        <f>Metokote!H32</f>
        <v>0</v>
      </c>
      <c r="AF30" s="185">
        <f>MPI!H32</f>
        <v>93.236999999999995</v>
      </c>
      <c r="AG30" s="185">
        <f>'KH Mex'!H32</f>
        <v>0</v>
      </c>
      <c r="AH30" s="185">
        <f>Hitachi!H32</f>
        <v>0</v>
      </c>
      <c r="AI30" s="185">
        <v>5.5</v>
      </c>
      <c r="AJ30" s="185">
        <v>5.5</v>
      </c>
      <c r="AK30" s="185">
        <v>5.5</v>
      </c>
      <c r="AL30" s="77"/>
      <c r="AM30" s="77"/>
      <c r="AN30" s="77"/>
      <c r="AO30" s="77"/>
      <c r="AP30" s="77"/>
      <c r="AQ30" s="77"/>
      <c r="AR30" s="77"/>
    </row>
    <row r="31" spans="1:44">
      <c r="A31" s="81">
        <f t="shared" si="1"/>
        <v>41799</v>
      </c>
      <c r="B31" s="202">
        <f>Interconexion!P30</f>
        <v>0</v>
      </c>
      <c r="C31" s="203">
        <f>'Ronal, + Consumo'!H33</f>
        <v>85.906000000000006</v>
      </c>
      <c r="D31" s="203">
        <f>Samsung!H33</f>
        <v>81.896000000000001</v>
      </c>
      <c r="E31" s="203">
        <f>Comex!H33</f>
        <v>0</v>
      </c>
      <c r="F31" s="204">
        <f>Foam!H33</f>
        <v>88.954999999999998</v>
      </c>
      <c r="G31" s="204">
        <f>'Martin Rea'!H33</f>
        <v>85.215000000000003</v>
      </c>
      <c r="H31" s="204">
        <f>Euro!H33</f>
        <v>0</v>
      </c>
      <c r="I31" s="204">
        <f>Avery!Y33</f>
        <v>88.759999999999991</v>
      </c>
      <c r="J31" s="204">
        <f>Euro!H33</f>
        <v>0</v>
      </c>
      <c r="K31" s="204">
        <f>'Valeo, + Cercano'!AD33</f>
        <v>88.966899999999995</v>
      </c>
      <c r="L31" s="204">
        <f>Vrk!U33</f>
        <v>88.966899999999995</v>
      </c>
      <c r="M31" s="204">
        <f>IPC!H33</f>
        <v>89.128</v>
      </c>
      <c r="N31" s="204">
        <f>Narmx!Y33</f>
        <v>88.759999999999991</v>
      </c>
      <c r="O31" s="204">
        <f>Rohm!H33</f>
        <v>0</v>
      </c>
      <c r="P31" s="204">
        <f>Bravo!H33</f>
        <v>0</v>
      </c>
      <c r="Q31" s="204">
        <f>Norgren!L33</f>
        <v>89.015299999999996</v>
      </c>
      <c r="R31" s="204">
        <f>Jafra!H33</f>
        <v>0</v>
      </c>
      <c r="S31" s="204">
        <f>Messier!H33</f>
        <v>0</v>
      </c>
      <c r="T31" s="204">
        <f>Elicamex!H33</f>
        <v>0</v>
      </c>
      <c r="U31" s="204">
        <f>Crown!H33</f>
        <v>89.231999999999999</v>
      </c>
      <c r="V31" s="204">
        <f>Securency!H33</f>
        <v>0</v>
      </c>
      <c r="W31" s="204">
        <f>Kluber!L33</f>
        <v>89.524199999999993</v>
      </c>
      <c r="X31" s="204">
        <f>Eaton!H33</f>
        <v>45.363</v>
      </c>
      <c r="Y31" s="204">
        <f>'AERnnova C.'!H33</f>
        <v>0</v>
      </c>
      <c r="Z31" s="204">
        <f>Copper!L33</f>
        <v>87.520600000000002</v>
      </c>
      <c r="AA31" s="204">
        <f>'AERnnova S'!L33</f>
        <v>89.727599999999995</v>
      </c>
      <c r="AB31" s="204">
        <f>Beach!L33</f>
        <v>12.5846</v>
      </c>
      <c r="AC31" s="185">
        <f>'Fracsa 2'!H33</f>
        <v>89.019000000000005</v>
      </c>
      <c r="AD31" s="185">
        <f>'DRenc, + Lejano'!H33</f>
        <v>0</v>
      </c>
      <c r="AE31" s="185">
        <f>Metokote!H33</f>
        <v>0</v>
      </c>
      <c r="AF31" s="185">
        <f>MPI!H33</f>
        <v>91.328000000000003</v>
      </c>
      <c r="AG31" s="185">
        <f>'KH Mex'!H33</f>
        <v>88.956000000000003</v>
      </c>
      <c r="AH31" s="185">
        <f>Hitachi!H33</f>
        <v>88.828000000000003</v>
      </c>
      <c r="AI31" s="185">
        <v>5.5</v>
      </c>
      <c r="AJ31" s="185">
        <v>5.5</v>
      </c>
      <c r="AK31" s="185">
        <v>5.5</v>
      </c>
      <c r="AL31" s="77"/>
      <c r="AM31" s="77"/>
      <c r="AN31" s="77"/>
      <c r="AO31" s="77"/>
      <c r="AP31" s="77"/>
      <c r="AQ31" s="77"/>
      <c r="AR31" s="77"/>
    </row>
    <row r="32" spans="1:44">
      <c r="A32" s="81">
        <f t="shared" si="1"/>
        <v>41798</v>
      </c>
      <c r="B32" s="202">
        <f>Interconexion!P31</f>
        <v>800.04565795203905</v>
      </c>
      <c r="C32" s="203">
        <f>'Ronal, + Consumo'!H34</f>
        <v>91.313999999999993</v>
      </c>
      <c r="D32" s="203">
        <f>Samsung!H34</f>
        <v>92.725999999999999</v>
      </c>
      <c r="E32" s="203">
        <f>Comex!H34</f>
        <v>93.230999999999995</v>
      </c>
      <c r="F32" s="204">
        <f>Foam!H34</f>
        <v>93.325000000000003</v>
      </c>
      <c r="G32" s="204">
        <f>'Martin Rea'!H34</f>
        <v>89.561000000000007</v>
      </c>
      <c r="H32" s="204">
        <f>Euro!H34</f>
        <v>92.825999999999993</v>
      </c>
      <c r="I32" s="204">
        <f>Avery!Y34</f>
        <v>92.967999999999989</v>
      </c>
      <c r="J32" s="204">
        <f>Euro!H34</f>
        <v>92.825999999999993</v>
      </c>
      <c r="K32" s="204">
        <f>'Valeo, + Cercano'!AD34</f>
        <v>92.443399999999997</v>
      </c>
      <c r="L32" s="204">
        <f>Vrk!U34</f>
        <v>92.443399999999997</v>
      </c>
      <c r="M32" s="204">
        <f>IPC!H34</f>
        <v>93.28</v>
      </c>
      <c r="N32" s="204">
        <f>Narmx!Y34</f>
        <v>92.890999999999991</v>
      </c>
      <c r="O32" s="204">
        <f>Rohm!H34</f>
        <v>92.926000000000002</v>
      </c>
      <c r="P32" s="204">
        <f>Bravo!H34</f>
        <v>93.436999999999998</v>
      </c>
      <c r="Q32" s="204">
        <f>Norgren!L34</f>
        <v>92.916799999999995</v>
      </c>
      <c r="R32" s="204">
        <f>Jafra!H34</f>
        <v>92.963999999999999</v>
      </c>
      <c r="S32" s="204">
        <f>Messier!H34</f>
        <v>93.293000000000006</v>
      </c>
      <c r="T32" s="204">
        <f>Elicamex!H34</f>
        <v>93.191000000000003</v>
      </c>
      <c r="U32" s="204">
        <f>Crown!H34</f>
        <v>93.334999999999994</v>
      </c>
      <c r="V32" s="204">
        <f>Securency!H34</f>
        <v>92.914000000000001</v>
      </c>
      <c r="W32" s="204">
        <f>Kluber!L34</f>
        <v>89.776899999999998</v>
      </c>
      <c r="X32" s="204">
        <f>Eaton!H34</f>
        <v>45.552999999999997</v>
      </c>
      <c r="Y32" s="204">
        <f>'AERnnova C.'!H34</f>
        <v>93.025000000000006</v>
      </c>
      <c r="Z32" s="204">
        <f>Copper!L34</f>
        <v>89.949299999999994</v>
      </c>
      <c r="AA32" s="204">
        <f>'AERnnova S'!L34</f>
        <v>92.919899999999998</v>
      </c>
      <c r="AB32" s="204">
        <f>Beach!L34</f>
        <v>13.9634</v>
      </c>
      <c r="AC32" s="185">
        <f>'Fracsa 2'!H34</f>
        <v>92.986999999999995</v>
      </c>
      <c r="AD32" s="185">
        <f>'DRenc, + Lejano'!H34</f>
        <v>92.974999999999994</v>
      </c>
      <c r="AE32" s="185">
        <f>Metokote!H34</f>
        <v>93.37</v>
      </c>
      <c r="AF32" s="185">
        <f>MPI!H34</f>
        <v>90.369</v>
      </c>
      <c r="AG32" s="185">
        <f>'KH Mex'!H34</f>
        <v>93.358999999999995</v>
      </c>
      <c r="AH32" s="185">
        <f>Hitachi!H34</f>
        <v>93.244</v>
      </c>
      <c r="AI32" s="185">
        <v>5.5</v>
      </c>
      <c r="AJ32" s="185">
        <v>5.5</v>
      </c>
      <c r="AK32" s="185">
        <v>5.5</v>
      </c>
      <c r="AL32" s="77"/>
      <c r="AM32" s="77"/>
      <c r="AN32" s="77"/>
      <c r="AO32" s="77"/>
      <c r="AP32" s="77"/>
      <c r="AQ32" s="77"/>
      <c r="AR32" s="77"/>
    </row>
    <row r="33" spans="1:44">
      <c r="A33" s="74">
        <f t="shared" si="1"/>
        <v>41797</v>
      </c>
      <c r="B33" s="208">
        <f>Interconexion!P32</f>
        <v>830.70286023274377</v>
      </c>
      <c r="C33" s="207">
        <f>'Ronal, + Consumo'!H35</f>
        <v>90.230999999999995</v>
      </c>
      <c r="D33" s="207">
        <f>Samsung!H35</f>
        <v>93.052000000000007</v>
      </c>
      <c r="E33" s="207">
        <f>Comex!H35</f>
        <v>90.923000000000002</v>
      </c>
      <c r="F33" s="75">
        <f>Foam!H35</f>
        <v>92.744</v>
      </c>
      <c r="G33" s="75">
        <f>'Martin Rea'!H35</f>
        <v>89.561000000000007</v>
      </c>
      <c r="H33" s="75">
        <f>Euro!H35</f>
        <v>92.043999999999997</v>
      </c>
      <c r="I33" s="75">
        <f>Avery!Y35</f>
        <v>92.353999999999999</v>
      </c>
      <c r="J33" s="75">
        <f>Euro!H35</f>
        <v>92.043999999999997</v>
      </c>
      <c r="K33" s="75">
        <f>'Valeo, + Cercano'!AD35</f>
        <v>92.533699999999996</v>
      </c>
      <c r="L33" s="75">
        <f>Vrk!U35</f>
        <v>92.533699999999996</v>
      </c>
      <c r="M33" s="75">
        <f>IPC!H35</f>
        <v>92.694999999999993</v>
      </c>
      <c r="N33" s="75">
        <f>Narmx!Y35</f>
        <v>92.298999999999992</v>
      </c>
      <c r="O33" s="75">
        <f>Rohm!H35</f>
        <v>92.183000000000007</v>
      </c>
      <c r="P33" s="75">
        <f>Bravo!H35</f>
        <v>92.856999999999999</v>
      </c>
      <c r="Q33" s="75">
        <f>Norgren!L35</f>
        <v>92.703100000000006</v>
      </c>
      <c r="R33" s="75">
        <f>Jafra!H35</f>
        <v>92.180999999999997</v>
      </c>
      <c r="S33" s="75">
        <f>Messier!H35</f>
        <v>92.646000000000001</v>
      </c>
      <c r="T33" s="75">
        <f>Elicamex!H35</f>
        <v>92.415999999999997</v>
      </c>
      <c r="U33" s="75">
        <f>Crown!H35</f>
        <v>92.733000000000004</v>
      </c>
      <c r="V33" s="75">
        <f>Securency!H35</f>
        <v>92.123000000000005</v>
      </c>
      <c r="W33" s="75">
        <f>Kluber!L35</f>
        <v>88.861199999999997</v>
      </c>
      <c r="X33" s="75">
        <f>Eaton!H35</f>
        <v>45.615000000000002</v>
      </c>
      <c r="Y33" s="75">
        <f>'AERnnova C.'!H35</f>
        <v>92.24</v>
      </c>
      <c r="Z33" s="75">
        <f>Copper!L35</f>
        <v>92.158900000000003</v>
      </c>
      <c r="AA33" s="75">
        <f>'AERnnova S'!L35</f>
        <v>92.341300000000004</v>
      </c>
      <c r="AB33" s="75">
        <f>Beach!L35</f>
        <v>14.1616</v>
      </c>
      <c r="AC33" s="184">
        <f>'Fracsa 2'!H35</f>
        <v>92.436999999999998</v>
      </c>
      <c r="AD33" s="184">
        <f>'DRenc, + Lejano'!H35</f>
        <v>92.171999999999997</v>
      </c>
      <c r="AE33" s="184">
        <f>Metokote!H35</f>
        <v>92.584999999999994</v>
      </c>
      <c r="AF33" s="184">
        <f>MPI!H35</f>
        <v>91.210999999999999</v>
      </c>
      <c r="AG33" s="184">
        <f>'KH Mex'!H35</f>
        <v>92.573999999999998</v>
      </c>
      <c r="AH33" s="184">
        <f>Hitachi!H35</f>
        <v>92.463999999999999</v>
      </c>
      <c r="AI33" s="184">
        <v>5.5</v>
      </c>
      <c r="AJ33" s="184">
        <v>5.5</v>
      </c>
      <c r="AK33" s="184">
        <v>5.5</v>
      </c>
      <c r="AL33" s="40"/>
      <c r="AM33" s="78">
        <f>AVERAGE(B33:B39)</f>
        <v>824.37262626901145</v>
      </c>
      <c r="AN33" s="40"/>
      <c r="AO33" s="40"/>
      <c r="AP33" s="40"/>
      <c r="AQ33" s="40"/>
      <c r="AR33" s="40"/>
    </row>
    <row r="34" spans="1:44">
      <c r="A34" s="74">
        <f t="shared" si="1"/>
        <v>41796</v>
      </c>
      <c r="B34" s="208">
        <f>Interconexion!P33</f>
        <v>828.76496395067818</v>
      </c>
      <c r="C34" s="207">
        <f>'Ronal, + Consumo'!H36</f>
        <v>87.414000000000001</v>
      </c>
      <c r="D34" s="207">
        <f>Samsung!H36</f>
        <v>84.194999999999993</v>
      </c>
      <c r="E34" s="207">
        <f>Comex!H36</f>
        <v>87.188999999999993</v>
      </c>
      <c r="F34" s="75">
        <f>Foam!H36</f>
        <v>90.099000000000004</v>
      </c>
      <c r="G34" s="75">
        <f>'Martin Rea'!H36</f>
        <v>86.045000000000002</v>
      </c>
      <c r="H34" s="75">
        <f>Euro!H36</f>
        <v>89.161000000000001</v>
      </c>
      <c r="I34" s="75">
        <f>Avery!Y36</f>
        <v>89.63</v>
      </c>
      <c r="J34" s="75">
        <f>Euro!H36</f>
        <v>89.161000000000001</v>
      </c>
      <c r="K34" s="75">
        <f>'Valeo, + Cercano'!AD36</f>
        <v>89.846999999999994</v>
      </c>
      <c r="L34" s="75">
        <f>Vrk!U36</f>
        <v>89.846999999999994</v>
      </c>
      <c r="M34" s="75">
        <f>IPC!H36</f>
        <v>89.959000000000003</v>
      </c>
      <c r="N34" s="75">
        <f>Narmx!Y36</f>
        <v>89.61</v>
      </c>
      <c r="O34" s="75">
        <f>Rohm!H36</f>
        <v>89.391000000000005</v>
      </c>
      <c r="P34" s="75">
        <f>Bravo!H36</f>
        <v>90.191000000000003</v>
      </c>
      <c r="Q34" s="75">
        <f>Norgren!L36</f>
        <v>90.245599999999996</v>
      </c>
      <c r="R34" s="75">
        <f>Jafra!H36</f>
        <v>89.281999999999996</v>
      </c>
      <c r="S34" s="75">
        <f>Messier!H36</f>
        <v>89.954999999999998</v>
      </c>
      <c r="T34" s="75">
        <f>Elicamex!H36</f>
        <v>89.555000000000007</v>
      </c>
      <c r="U34" s="75">
        <f>Crown!H36</f>
        <v>90.051000000000002</v>
      </c>
      <c r="V34" s="75">
        <f>Securency!H36</f>
        <v>89.245999999999995</v>
      </c>
      <c r="W34" s="75">
        <f>Kluber!L36</f>
        <v>88.861199999999997</v>
      </c>
      <c r="X34" s="75">
        <f>Eaton!H36</f>
        <v>45.408999999999999</v>
      </c>
      <c r="Y34" s="75">
        <f>'AERnnova C.'!H36</f>
        <v>89.367999999999995</v>
      </c>
      <c r="Z34" s="75">
        <f>Copper!L36</f>
        <v>88.765100000000004</v>
      </c>
      <c r="AA34" s="75">
        <f>'AERnnova S'!L36</f>
        <v>90.774600000000007</v>
      </c>
      <c r="AB34" s="75">
        <f>Beach!L36</f>
        <v>14.0023</v>
      </c>
      <c r="AC34" s="184">
        <f>'Fracsa 2'!H36</f>
        <v>89.796999999999997</v>
      </c>
      <c r="AD34" s="184">
        <f>'DRenc, + Lejano'!H36</f>
        <v>89.266000000000005</v>
      </c>
      <c r="AE34" s="184">
        <f>Metokote!H36</f>
        <v>89.688999999999993</v>
      </c>
      <c r="AF34" s="184">
        <f>MPI!H36</f>
        <v>91.694999999999993</v>
      </c>
      <c r="AG34" s="184">
        <f>'KH Mex'!H36</f>
        <v>89.677000000000007</v>
      </c>
      <c r="AH34" s="184">
        <f>Hitachi!H36</f>
        <v>89.539000000000001</v>
      </c>
      <c r="AI34" s="184">
        <v>5.5</v>
      </c>
      <c r="AJ34" s="184">
        <v>5.5</v>
      </c>
      <c r="AK34" s="184">
        <v>5.5</v>
      </c>
      <c r="AL34" s="40"/>
      <c r="AM34" s="40"/>
      <c r="AN34" s="40"/>
      <c r="AO34" s="40"/>
      <c r="AP34" s="40"/>
      <c r="AQ34" s="40"/>
      <c r="AR34" s="40"/>
    </row>
    <row r="35" spans="1:44">
      <c r="A35" s="74">
        <f t="shared" si="1"/>
        <v>41795</v>
      </c>
      <c r="B35" s="208">
        <f>Interconexion!P34</f>
        <v>832.4439499283975</v>
      </c>
      <c r="C35" s="207">
        <f>'Ronal, + Consumo'!H37</f>
        <v>86.739000000000004</v>
      </c>
      <c r="D35" s="207">
        <f>Samsung!H37</f>
        <v>80.757000000000005</v>
      </c>
      <c r="E35" s="207">
        <f>Comex!H37</f>
        <v>86.543999999999997</v>
      </c>
      <c r="F35" s="75">
        <f>Foam!H37</f>
        <v>89.117000000000004</v>
      </c>
      <c r="G35" s="75">
        <f>'Martin Rea'!H37</f>
        <v>85.206999999999994</v>
      </c>
      <c r="H35" s="75">
        <f>Euro!H37</f>
        <v>88.39</v>
      </c>
      <c r="I35" s="75">
        <f>Avery!Y37</f>
        <v>88.798000000000002</v>
      </c>
      <c r="J35" s="75">
        <f>Euro!H37</f>
        <v>88.39</v>
      </c>
      <c r="K35" s="75">
        <f>'Valeo, + Cercano'!AD37</f>
        <v>89.070299999999989</v>
      </c>
      <c r="L35" s="75">
        <f>Vrk!U37</f>
        <v>89.070299999999989</v>
      </c>
      <c r="M35" s="75">
        <f>IPC!H37</f>
        <v>89.197999999999993</v>
      </c>
      <c r="N35" s="75">
        <f>Narmx!Y37</f>
        <v>88.820999999999998</v>
      </c>
      <c r="O35" s="75">
        <f>Rohm!H37</f>
        <v>88.638999999999996</v>
      </c>
      <c r="P35" s="75">
        <f>Bravo!H37</f>
        <v>89.432000000000002</v>
      </c>
      <c r="Q35" s="75">
        <f>Norgren!L37</f>
        <v>89.428200000000004</v>
      </c>
      <c r="R35" s="75">
        <f>Jafra!H37</f>
        <v>88.513000000000005</v>
      </c>
      <c r="S35" s="75">
        <f>Messier!H37</f>
        <v>89.194999999999993</v>
      </c>
      <c r="T35" s="75">
        <f>Elicamex!H37</f>
        <v>88.784000000000006</v>
      </c>
      <c r="U35" s="75">
        <f>Crown!H37</f>
        <v>89.278000000000006</v>
      </c>
      <c r="V35" s="75">
        <f>Securency!H37</f>
        <v>88.474000000000004</v>
      </c>
      <c r="W35" s="75">
        <f>Kluber!L37</f>
        <v>88.787300000000002</v>
      </c>
      <c r="X35" s="75">
        <f>Eaton!H37</f>
        <v>45.375</v>
      </c>
      <c r="Y35" s="75">
        <f>'AERnnova C.'!H37</f>
        <v>88.6</v>
      </c>
      <c r="Z35" s="75">
        <f>Copper!L37</f>
        <v>87.896100000000004</v>
      </c>
      <c r="AA35" s="75">
        <f>'AERnnova S'!L37</f>
        <v>90.248199999999997</v>
      </c>
      <c r="AB35" s="75">
        <f>Beach!L37</f>
        <v>13.9795</v>
      </c>
      <c r="AC35" s="184">
        <f>'Fracsa 2'!H37</f>
        <v>89.02</v>
      </c>
      <c r="AD35" s="184">
        <f>'DRenc, + Lejano'!H37</f>
        <v>88.494</v>
      </c>
      <c r="AE35" s="184">
        <f>Metokote!H37</f>
        <v>88.914000000000001</v>
      </c>
      <c r="AF35" s="184">
        <f>MPI!H37</f>
        <v>91.912000000000006</v>
      </c>
      <c r="AG35" s="184">
        <f>'KH Mex'!H37</f>
        <v>88.903000000000006</v>
      </c>
      <c r="AH35" s="184">
        <f>Hitachi!H37</f>
        <v>88.766000000000005</v>
      </c>
      <c r="AI35" s="184">
        <v>5.5</v>
      </c>
      <c r="AJ35" s="184">
        <v>5.5</v>
      </c>
      <c r="AK35" s="184">
        <v>5.5</v>
      </c>
      <c r="AL35" s="40"/>
      <c r="AM35" s="40"/>
      <c r="AN35" s="40"/>
      <c r="AO35" s="40"/>
      <c r="AP35" s="40"/>
      <c r="AQ35" s="40"/>
      <c r="AR35" s="40"/>
    </row>
    <row r="36" spans="1:44">
      <c r="A36" s="74">
        <f t="shared" si="1"/>
        <v>41794</v>
      </c>
      <c r="B36" s="208">
        <f>Interconexion!P35</f>
        <v>832.47008224103286</v>
      </c>
      <c r="C36" s="207">
        <f>'Ronal, + Consumo'!H38</f>
        <v>85.948999999999998</v>
      </c>
      <c r="D36" s="207">
        <f>Samsung!H38</f>
        <v>81.971000000000004</v>
      </c>
      <c r="E36" s="207">
        <f>Comex!H38</f>
        <v>87.251000000000005</v>
      </c>
      <c r="F36" s="75">
        <f>Foam!H38</f>
        <v>89.153000000000006</v>
      </c>
      <c r="G36" s="75">
        <f>'Martin Rea'!H38</f>
        <v>85.712000000000003</v>
      </c>
      <c r="H36" s="75">
        <f>Euro!H38</f>
        <v>88.587999999999994</v>
      </c>
      <c r="I36" s="75">
        <f>Avery!Y38</f>
        <v>88.941999999999993</v>
      </c>
      <c r="J36" s="75">
        <f>Euro!H38</f>
        <v>88.587999999999994</v>
      </c>
      <c r="K36" s="75">
        <f>'Valeo, + Cercano'!AD38</f>
        <v>89.261200000000002</v>
      </c>
      <c r="L36" s="75">
        <f>Vrk!U38</f>
        <v>89.261200000000002</v>
      </c>
      <c r="M36" s="75">
        <f>IPC!H38</f>
        <v>89.322000000000003</v>
      </c>
      <c r="N36" s="75">
        <f>Narmx!Y38</f>
        <v>88.966999999999999</v>
      </c>
      <c r="O36" s="75">
        <f>Rohm!H38</f>
        <v>88.831999999999994</v>
      </c>
      <c r="P36" s="75">
        <f>Bravo!H38</f>
        <v>89.587999999999994</v>
      </c>
      <c r="Q36" s="75">
        <f>Norgren!L38</f>
        <v>89.688299999999998</v>
      </c>
      <c r="R36" s="75">
        <f>Jafra!H38</f>
        <v>88.709000000000003</v>
      </c>
      <c r="S36" s="75">
        <f>Messier!H38</f>
        <v>89.364000000000004</v>
      </c>
      <c r="T36" s="75">
        <f>Elicamex!H38</f>
        <v>88.977999999999994</v>
      </c>
      <c r="U36" s="75">
        <f>Crown!H38</f>
        <v>89.412999999999997</v>
      </c>
      <c r="V36" s="75">
        <f>Securency!H38</f>
        <v>88.668000000000006</v>
      </c>
      <c r="W36" s="75">
        <f>Kluber!L38</f>
        <v>89.912300000000002</v>
      </c>
      <c r="X36" s="75">
        <f>Eaton!H38</f>
        <v>45.392000000000003</v>
      </c>
      <c r="Y36" s="75">
        <f>'AERnnova C.'!H38</f>
        <v>88.795000000000002</v>
      </c>
      <c r="Z36" s="75">
        <f>Copper!L38</f>
        <v>89.649500000000003</v>
      </c>
      <c r="AA36" s="75">
        <f>'AERnnova S'!L38</f>
        <v>90.127899999999997</v>
      </c>
      <c r="AB36" s="75">
        <f>Beach!L38</f>
        <v>13.9785</v>
      </c>
      <c r="AC36" s="184">
        <f>'Fracsa 2'!H38</f>
        <v>89.171000000000006</v>
      </c>
      <c r="AD36" s="184">
        <f>'DRenc, + Lejano'!H38</f>
        <v>88.7</v>
      </c>
      <c r="AE36" s="184">
        <f>Metokote!H38</f>
        <v>89.108000000000004</v>
      </c>
      <c r="AF36" s="184">
        <f>MPI!H38</f>
        <v>94.995000000000005</v>
      </c>
      <c r="AG36" s="184">
        <f>'KH Mex'!H38</f>
        <v>89.102000000000004</v>
      </c>
      <c r="AH36" s="184">
        <f>Hitachi!H38</f>
        <v>88.963999999999999</v>
      </c>
      <c r="AI36" s="184">
        <v>5.5</v>
      </c>
      <c r="AJ36" s="184">
        <v>5.5</v>
      </c>
      <c r="AK36" s="184">
        <v>5.5</v>
      </c>
      <c r="AL36" s="40"/>
      <c r="AM36" s="40"/>
      <c r="AN36" s="40"/>
      <c r="AO36" s="40"/>
      <c r="AP36" s="40"/>
      <c r="AQ36" s="40"/>
      <c r="AR36" s="40"/>
    </row>
    <row r="37" spans="1:44">
      <c r="A37" s="74">
        <f t="shared" si="1"/>
        <v>41793</v>
      </c>
      <c r="B37" s="208">
        <f>Interconexion!P36</f>
        <v>829.80749319782569</v>
      </c>
      <c r="C37" s="207">
        <f>'Ronal, + Consumo'!H39</f>
        <v>86.474000000000004</v>
      </c>
      <c r="D37" s="207">
        <f>Samsung!H39</f>
        <v>84.35</v>
      </c>
      <c r="E37" s="207">
        <f>Comex!H39</f>
        <v>88.352000000000004</v>
      </c>
      <c r="F37" s="75">
        <f>Foam!H39</f>
        <v>89.638999999999996</v>
      </c>
      <c r="G37" s="75">
        <f>'Martin Rea'!H39</f>
        <v>86.174999999999997</v>
      </c>
      <c r="H37" s="75">
        <f>Euro!H39</f>
        <v>89.174000000000007</v>
      </c>
      <c r="I37" s="75">
        <f>Avery!Y39</f>
        <v>89.504999999999995</v>
      </c>
      <c r="J37" s="75">
        <f>Euro!H39</f>
        <v>89.174000000000007</v>
      </c>
      <c r="K37" s="75">
        <f>'Valeo, + Cercano'!AD39</f>
        <v>89.767499999999998</v>
      </c>
      <c r="L37" s="75">
        <f>Vrk!U39</f>
        <v>89.767499999999998</v>
      </c>
      <c r="M37" s="75">
        <f>IPC!H39</f>
        <v>89.852999999999994</v>
      </c>
      <c r="N37" s="75">
        <f>Narmx!Y39</f>
        <v>89.518000000000001</v>
      </c>
      <c r="O37" s="75">
        <f>Rohm!H39</f>
        <v>89.403000000000006</v>
      </c>
      <c r="P37" s="75">
        <f>Bravo!H39</f>
        <v>90.102000000000004</v>
      </c>
      <c r="Q37" s="75">
        <f>Norgren!L39</f>
        <v>90.243499999999997</v>
      </c>
      <c r="R37" s="75">
        <f>Jafra!H39</f>
        <v>87.948999999999998</v>
      </c>
      <c r="S37" s="75">
        <f>Messier!H39</f>
        <v>89.894000000000005</v>
      </c>
      <c r="T37" s="75">
        <f>Elicamex!H39</f>
        <v>89.58</v>
      </c>
      <c r="U37" s="75">
        <f>Crown!H39</f>
        <v>89.965000000000003</v>
      </c>
      <c r="V37" s="75">
        <f>Securency!H39</f>
        <v>89.262</v>
      </c>
      <c r="W37" s="75">
        <f>Kluber!L39</f>
        <v>90.194000000000003</v>
      </c>
      <c r="X37" s="75">
        <f>Eaton!H39</f>
        <v>45.393000000000001</v>
      </c>
      <c r="Y37" s="75">
        <f>'AERnnova C.'!H39</f>
        <v>89.393000000000001</v>
      </c>
      <c r="Z37" s="75">
        <f>Copper!L39</f>
        <v>90.025300000000001</v>
      </c>
      <c r="AA37" s="75">
        <f>'AERnnova S'!L39</f>
        <v>90.877300000000005</v>
      </c>
      <c r="AB37" s="75">
        <f>Beach!L39</f>
        <v>13.9816</v>
      </c>
      <c r="AC37" s="184">
        <f>'Fracsa 2'!H39</f>
        <v>89.79</v>
      </c>
      <c r="AD37" s="184">
        <f>'DRenc, + Lejano'!H39</f>
        <v>89.283000000000001</v>
      </c>
      <c r="AE37" s="184">
        <f>Metokote!H39</f>
        <v>89.706000000000003</v>
      </c>
      <c r="AF37" s="184">
        <f>MPI!H39</f>
        <v>93.031000000000006</v>
      </c>
      <c r="AG37" s="184">
        <f>'KH Mex'!H39</f>
        <v>89.695999999999998</v>
      </c>
      <c r="AH37" s="184">
        <f>Hitachi!H39</f>
        <v>89.561000000000007</v>
      </c>
      <c r="AI37" s="184">
        <v>5.5</v>
      </c>
      <c r="AJ37" s="184">
        <v>5.5</v>
      </c>
      <c r="AK37" s="184">
        <v>5.5</v>
      </c>
      <c r="AL37" s="40"/>
      <c r="AM37" s="40"/>
      <c r="AN37" s="40"/>
      <c r="AO37" s="40"/>
      <c r="AP37" s="40"/>
      <c r="AQ37" s="40"/>
      <c r="AR37" s="40"/>
    </row>
    <row r="38" spans="1:44">
      <c r="A38" s="74">
        <f>A39+1</f>
        <v>41792</v>
      </c>
      <c r="B38" s="208">
        <f>Interconexion!P37</f>
        <v>790.66508987330008</v>
      </c>
      <c r="C38" s="207">
        <f>'Ronal, + Consumo'!H40</f>
        <v>86.192999999999998</v>
      </c>
      <c r="D38" s="207">
        <f>Samsung!H40</f>
        <v>85.444000000000003</v>
      </c>
      <c r="E38" s="207">
        <f>Comex!H40</f>
        <v>88.563999999999993</v>
      </c>
      <c r="F38" s="75">
        <f>Foam!H40</f>
        <v>89.507999999999996</v>
      </c>
      <c r="G38" s="75">
        <f>'Martin Rea'!H40</f>
        <v>85.641000000000005</v>
      </c>
      <c r="H38" s="75">
        <f>Euro!H40</f>
        <v>89.036000000000001</v>
      </c>
      <c r="I38" s="75">
        <f>Avery!Y40</f>
        <v>89.335999999999999</v>
      </c>
      <c r="J38" s="75">
        <f>Euro!H40</f>
        <v>89.036000000000001</v>
      </c>
      <c r="K38" s="75">
        <f>'Valeo, + Cercano'!AD40</f>
        <v>89.610599999999991</v>
      </c>
      <c r="L38" s="75">
        <f>Vrk!U40</f>
        <v>89.610599999999991</v>
      </c>
      <c r="M38" s="75">
        <f>IPC!H40</f>
        <v>89.715999999999994</v>
      </c>
      <c r="N38" s="75">
        <f>Narmx!Y40</f>
        <v>89.375</v>
      </c>
      <c r="O38" s="75">
        <f>Rohm!H40</f>
        <v>89.275000000000006</v>
      </c>
      <c r="P38" s="75">
        <f>Bravo!H40</f>
        <v>89.79</v>
      </c>
      <c r="Q38" s="75">
        <f>Norgren!L40</f>
        <v>89.793599999999998</v>
      </c>
      <c r="R38" s="75">
        <f>Jafra!H40</f>
        <v>89.165999999999997</v>
      </c>
      <c r="S38" s="75">
        <f>Messier!H40</f>
        <v>89.747</v>
      </c>
      <c r="T38" s="75">
        <f>Elicamex!H40</f>
        <v>89.444999999999993</v>
      </c>
      <c r="U38" s="75">
        <f>Crown!H40</f>
        <v>89.807000000000002</v>
      </c>
      <c r="V38" s="75">
        <f>Securency!H40</f>
        <v>89.123999999999995</v>
      </c>
      <c r="W38" s="75">
        <f>Kluber!L40</f>
        <v>88.953900000000004</v>
      </c>
      <c r="X38" s="75">
        <f>Eaton!H40</f>
        <v>45.442</v>
      </c>
      <c r="Y38" s="75">
        <f>'AERnnova C.'!H40</f>
        <v>89.257999999999996</v>
      </c>
      <c r="Z38" s="75">
        <f>Copper!L40</f>
        <v>88.455299999999994</v>
      </c>
      <c r="AA38" s="75">
        <f>'AERnnova S'!L40</f>
        <v>90.694699999999997</v>
      </c>
      <c r="AB38" s="75">
        <f>Beach!L40</f>
        <v>13.992599999999999</v>
      </c>
      <c r="AC38" s="184">
        <f>'Fracsa 2'!H40</f>
        <v>89.597999999999999</v>
      </c>
      <c r="AD38" s="184">
        <f>'DRenc, + Lejano'!H40</f>
        <v>89.150999999999996</v>
      </c>
      <c r="AE38" s="184">
        <f>Metokote!H40</f>
        <v>89.567999999999998</v>
      </c>
      <c r="AF38" s="184">
        <f>MPI!H40</f>
        <v>91.290999999999997</v>
      </c>
      <c r="AG38" s="184">
        <f>'KH Mex'!H40</f>
        <v>89.558999999999997</v>
      </c>
      <c r="AH38" s="184">
        <f>Hitachi!H40</f>
        <v>89.418999999999997</v>
      </c>
      <c r="AI38" s="184">
        <v>5.5</v>
      </c>
      <c r="AJ38" s="184">
        <v>5.5</v>
      </c>
      <c r="AK38" s="184">
        <v>5.5</v>
      </c>
      <c r="AL38" s="40"/>
      <c r="AM38" s="40"/>
      <c r="AN38" s="40"/>
      <c r="AO38" s="40"/>
      <c r="AP38" s="40"/>
      <c r="AQ38" s="40"/>
      <c r="AR38" s="40"/>
    </row>
    <row r="39" spans="1:44" ht="13.5" thickBot="1">
      <c r="A39" s="76">
        <v>41791</v>
      </c>
      <c r="B39" s="208">
        <f>Interconexion!P38</f>
        <v>825.7539444591024</v>
      </c>
      <c r="C39" s="207">
        <f>'Ronal, + Consumo'!H41</f>
        <v>90.287000000000006</v>
      </c>
      <c r="D39" s="207">
        <f>Samsung!H41</f>
        <v>92.531000000000006</v>
      </c>
      <c r="E39" s="207">
        <f>Comex!H41</f>
        <v>93.075000000000003</v>
      </c>
      <c r="F39" s="75">
        <f>Foam!H41</f>
        <v>93.177000000000007</v>
      </c>
      <c r="G39" s="75">
        <f>'Martin Rea'!H41</f>
        <v>89.036000000000001</v>
      </c>
      <c r="H39" s="75">
        <f>Euro!H41</f>
        <v>92.652000000000001</v>
      </c>
      <c r="I39" s="75">
        <f>Avery!Y41</f>
        <v>92.826999999999998</v>
      </c>
      <c r="J39" s="75">
        <f>Euro!H41</f>
        <v>92.652000000000001</v>
      </c>
      <c r="K39" s="75">
        <f>'Valeo, + Cercano'!AD41</f>
        <v>92.262799999999999</v>
      </c>
      <c r="L39" s="75">
        <f>Vrk!U41</f>
        <v>92.262799999999999</v>
      </c>
      <c r="M39" s="75">
        <f>IPC!H41</f>
        <v>93.164000000000001</v>
      </c>
      <c r="N39" s="75">
        <f>Narmx!Y41</f>
        <v>92.753999999999991</v>
      </c>
      <c r="O39" s="75">
        <f>Rohm!H41</f>
        <v>92.793999999999997</v>
      </c>
      <c r="P39" s="75">
        <f>Bravo!H41</f>
        <v>93.203000000000003</v>
      </c>
      <c r="Q39" s="75">
        <f>Norgren!L41</f>
        <v>92.113500000000002</v>
      </c>
      <c r="R39" s="75">
        <f>Jafra!H41</f>
        <v>92.796000000000006</v>
      </c>
      <c r="S39" s="75">
        <f>Messier!H41</f>
        <v>93.147999999999996</v>
      </c>
      <c r="T39" s="75">
        <f>Elicamex!H41</f>
        <v>93.037000000000006</v>
      </c>
      <c r="U39" s="75">
        <f>Crown!H41</f>
        <v>93.186999999999998</v>
      </c>
      <c r="V39" s="75">
        <f>Securency!H41</f>
        <v>92.75</v>
      </c>
      <c r="W39" s="75">
        <f>Kluber!L41</f>
        <v>88.848200000000006</v>
      </c>
      <c r="X39" s="75">
        <f>Eaton!H41</f>
        <v>45.588999999999999</v>
      </c>
      <c r="Y39" s="75">
        <f>'AERnnova C.'!H41</f>
        <v>92.869</v>
      </c>
      <c r="Z39" s="75">
        <f>Copper!L41</f>
        <v>88.445999999999998</v>
      </c>
      <c r="AA39" s="75">
        <f>'AERnnova S'!L41</f>
        <v>93.272900000000007</v>
      </c>
      <c r="AB39" s="75">
        <f>Beach!L41</f>
        <v>13.9574</v>
      </c>
      <c r="AC39" s="184">
        <f>'Fracsa 2'!H41</f>
        <v>92.878</v>
      </c>
      <c r="AD39" s="184">
        <f>'DRenc, + Lejano'!H41</f>
        <v>92.816999999999993</v>
      </c>
      <c r="AE39" s="184">
        <f>Metokote!H41</f>
        <v>93.212000000000003</v>
      </c>
      <c r="AF39" s="184">
        <f>MPI!H41</f>
        <v>94.185000000000002</v>
      </c>
      <c r="AG39" s="184">
        <f>'KH Mex'!H41</f>
        <v>93.203000000000003</v>
      </c>
      <c r="AH39" s="184">
        <f>Hitachi!H41</f>
        <v>93.087000000000003</v>
      </c>
      <c r="AI39" s="184">
        <v>5.5</v>
      </c>
      <c r="AJ39" s="184">
        <v>5.5</v>
      </c>
      <c r="AK39" s="184">
        <v>5.5</v>
      </c>
      <c r="AL39" s="40"/>
      <c r="AM39" s="40"/>
      <c r="AN39" s="40"/>
      <c r="AO39" s="40"/>
      <c r="AP39" s="40"/>
      <c r="AQ39" s="40"/>
      <c r="AR39" s="40"/>
    </row>
    <row r="40" spans="1:44">
      <c r="A40" s="3" t="s">
        <v>4</v>
      </c>
      <c r="B40" s="24">
        <f t="shared" ref="B40:AK40" si="2">MAX(B9:B39)</f>
        <v>832.47008224103286</v>
      </c>
      <c r="C40" s="24">
        <f t="shared" si="2"/>
        <v>91.313999999999993</v>
      </c>
      <c r="D40" s="24">
        <f t="shared" si="2"/>
        <v>93.052000000000007</v>
      </c>
      <c r="E40" s="24">
        <f t="shared" si="2"/>
        <v>93.230999999999995</v>
      </c>
      <c r="F40" s="24">
        <f t="shared" si="2"/>
        <v>93.325000000000003</v>
      </c>
      <c r="G40" s="24">
        <f t="shared" si="2"/>
        <v>89.561000000000007</v>
      </c>
      <c r="H40" s="24">
        <f t="shared" si="2"/>
        <v>92.825999999999993</v>
      </c>
      <c r="I40" s="24">
        <f>MAX(I9:I39)</f>
        <v>92.967999999999989</v>
      </c>
      <c r="J40" s="24">
        <f>MAX(J9:J39)</f>
        <v>92.825999999999993</v>
      </c>
      <c r="K40" s="24">
        <f t="shared" si="2"/>
        <v>92.533699999999996</v>
      </c>
      <c r="L40" s="24">
        <f t="shared" si="2"/>
        <v>92.533699999999996</v>
      </c>
      <c r="M40" s="24">
        <f t="shared" si="2"/>
        <v>93.28</v>
      </c>
      <c r="N40" s="24">
        <f t="shared" si="2"/>
        <v>92.890999999999991</v>
      </c>
      <c r="O40" s="24">
        <f t="shared" si="2"/>
        <v>92.926000000000002</v>
      </c>
      <c r="P40" s="24">
        <f t="shared" si="2"/>
        <v>93.436999999999998</v>
      </c>
      <c r="Q40" s="24">
        <f t="shared" si="2"/>
        <v>92.916799999999995</v>
      </c>
      <c r="R40" s="24">
        <f t="shared" si="2"/>
        <v>92.963999999999999</v>
      </c>
      <c r="S40" s="24">
        <f t="shared" si="2"/>
        <v>93.293000000000006</v>
      </c>
      <c r="T40" s="24">
        <f t="shared" si="2"/>
        <v>93.191000000000003</v>
      </c>
      <c r="U40" s="24">
        <f t="shared" si="2"/>
        <v>93.334999999999994</v>
      </c>
      <c r="V40" s="24">
        <f t="shared" si="2"/>
        <v>92.914000000000001</v>
      </c>
      <c r="W40" s="24">
        <f t="shared" si="2"/>
        <v>90.194000000000003</v>
      </c>
      <c r="X40" s="24">
        <f t="shared" si="2"/>
        <v>45.615000000000002</v>
      </c>
      <c r="Y40" s="24">
        <f t="shared" si="2"/>
        <v>93.025000000000006</v>
      </c>
      <c r="Z40" s="24">
        <f t="shared" si="2"/>
        <v>92.158900000000003</v>
      </c>
      <c r="AA40" s="24">
        <f t="shared" si="2"/>
        <v>93.272900000000007</v>
      </c>
      <c r="AB40" s="24">
        <f t="shared" si="2"/>
        <v>14.1616</v>
      </c>
      <c r="AC40" s="4">
        <f t="shared" si="2"/>
        <v>92.986999999999995</v>
      </c>
      <c r="AD40" s="4">
        <f t="shared" si="2"/>
        <v>92.974999999999994</v>
      </c>
      <c r="AE40" s="4">
        <f t="shared" si="2"/>
        <v>93.37</v>
      </c>
      <c r="AF40" s="4">
        <f t="shared" si="2"/>
        <v>95.302000000000007</v>
      </c>
      <c r="AG40" s="4">
        <f t="shared" si="2"/>
        <v>93.358999999999995</v>
      </c>
      <c r="AH40" s="4">
        <f t="shared" si="2"/>
        <v>93.244</v>
      </c>
      <c r="AI40" s="4">
        <f t="shared" si="2"/>
        <v>5.5</v>
      </c>
      <c r="AJ40" s="4">
        <f t="shared" si="2"/>
        <v>5.5</v>
      </c>
      <c r="AK40" s="5">
        <f t="shared" si="2"/>
        <v>5.5</v>
      </c>
      <c r="AL40" s="40"/>
      <c r="AM40" s="40"/>
    </row>
    <row r="41" spans="1:44">
      <c r="A41" s="6" t="s">
        <v>5</v>
      </c>
      <c r="B41" s="25">
        <f>MIN(B9:B39)</f>
        <v>0</v>
      </c>
      <c r="C41" s="25">
        <f>MIN(C9:C39)</f>
        <v>0</v>
      </c>
      <c r="D41" s="25">
        <f>MIN(D9:D39)</f>
        <v>0</v>
      </c>
      <c r="E41" s="25">
        <f>MIN(E9:E39)</f>
        <v>0</v>
      </c>
      <c r="F41" s="25">
        <f t="shared" ref="F41:AK41" si="3">MIN(F10:F39)</f>
        <v>0</v>
      </c>
      <c r="G41" s="25">
        <f t="shared" si="3"/>
        <v>0</v>
      </c>
      <c r="H41" s="25">
        <f t="shared" si="3"/>
        <v>0</v>
      </c>
      <c r="I41" s="25">
        <f t="shared" si="3"/>
        <v>-11.87</v>
      </c>
      <c r="J41" s="25">
        <f t="shared" si="3"/>
        <v>0</v>
      </c>
      <c r="K41" s="25">
        <f t="shared" si="3"/>
        <v>-11.87</v>
      </c>
      <c r="L41" s="25">
        <f>MIN(L10:L39)</f>
        <v>-11.87</v>
      </c>
      <c r="M41" s="25">
        <f t="shared" si="3"/>
        <v>0</v>
      </c>
      <c r="N41" s="25">
        <f t="shared" si="3"/>
        <v>-11.87</v>
      </c>
      <c r="O41" s="25">
        <f t="shared" si="3"/>
        <v>0</v>
      </c>
      <c r="P41" s="25">
        <f t="shared" si="3"/>
        <v>0</v>
      </c>
      <c r="Q41" s="25">
        <f t="shared" si="3"/>
        <v>0</v>
      </c>
      <c r="R41" s="25">
        <f t="shared" si="3"/>
        <v>0</v>
      </c>
      <c r="S41" s="25">
        <f t="shared" si="3"/>
        <v>0</v>
      </c>
      <c r="T41" s="25">
        <f t="shared" si="3"/>
        <v>0</v>
      </c>
      <c r="U41" s="25">
        <f t="shared" si="3"/>
        <v>0</v>
      </c>
      <c r="V41" s="25">
        <f t="shared" si="3"/>
        <v>0</v>
      </c>
      <c r="W41" s="25">
        <f t="shared" si="3"/>
        <v>0</v>
      </c>
      <c r="X41" s="25">
        <f t="shared" si="3"/>
        <v>0</v>
      </c>
      <c r="Y41" s="25">
        <f t="shared" si="3"/>
        <v>0</v>
      </c>
      <c r="Z41" s="25">
        <f t="shared" si="3"/>
        <v>0</v>
      </c>
      <c r="AA41" s="25">
        <f t="shared" si="3"/>
        <v>0</v>
      </c>
      <c r="AB41" s="25">
        <f t="shared" si="3"/>
        <v>0</v>
      </c>
      <c r="AC41" s="2">
        <f t="shared" si="3"/>
        <v>0</v>
      </c>
      <c r="AD41" s="2">
        <f t="shared" si="3"/>
        <v>0</v>
      </c>
      <c r="AE41" s="2">
        <f t="shared" si="3"/>
        <v>0</v>
      </c>
      <c r="AF41" s="2">
        <f t="shared" si="3"/>
        <v>0</v>
      </c>
      <c r="AG41" s="2">
        <f t="shared" si="3"/>
        <v>0</v>
      </c>
      <c r="AH41" s="2">
        <f t="shared" si="3"/>
        <v>0</v>
      </c>
      <c r="AI41" s="2">
        <f t="shared" si="3"/>
        <v>5.5</v>
      </c>
      <c r="AJ41" s="2">
        <f t="shared" si="3"/>
        <v>5.5</v>
      </c>
      <c r="AK41" s="7">
        <f t="shared" si="3"/>
        <v>5.5</v>
      </c>
      <c r="AL41" s="40"/>
      <c r="AM41" s="40"/>
    </row>
    <row r="42" spans="1:44" ht="13.5" thickBot="1">
      <c r="A42" s="8" t="s">
        <v>3</v>
      </c>
      <c r="B42" s="26">
        <f>AVERAGE(B9:B39)</f>
        <v>211.95658199468127</v>
      </c>
      <c r="C42" s="26">
        <f>AVERAGE(C9:C39)</f>
        <v>28.264387096774193</v>
      </c>
      <c r="D42" s="26">
        <f>AVERAGE(D9:D39)</f>
        <v>27.693612903225805</v>
      </c>
      <c r="E42" s="26">
        <f>AVERAGE(E9:E39)</f>
        <v>23.068677419354835</v>
      </c>
      <c r="F42" s="26">
        <f>AVERAGE(F9:F39)</f>
        <v>26.313451612903229</v>
      </c>
      <c r="G42" s="26">
        <f t="shared" ref="G42:AK42" si="4">AVERAGE(G10:G39)</f>
        <v>26.071766666666669</v>
      </c>
      <c r="H42" s="26">
        <f t="shared" si="4"/>
        <v>24.062366666666669</v>
      </c>
      <c r="I42" s="26">
        <f>AVERAGE(I10:I39)</f>
        <v>22.135466666666662</v>
      </c>
      <c r="J42" s="26">
        <f t="shared" si="4"/>
        <v>24.062366666666669</v>
      </c>
      <c r="K42" s="26">
        <f t="shared" si="4"/>
        <v>18.816446666666661</v>
      </c>
      <c r="L42" s="26">
        <f t="shared" si="4"/>
        <v>22.228446666666663</v>
      </c>
      <c r="M42" s="26">
        <f t="shared" si="4"/>
        <v>27.2105</v>
      </c>
      <c r="N42" s="26">
        <f t="shared" si="4"/>
        <v>18.790833333333332</v>
      </c>
      <c r="O42" s="26">
        <f t="shared" si="4"/>
        <v>24.114766666666664</v>
      </c>
      <c r="P42" s="26">
        <f t="shared" si="4"/>
        <v>24.286666666666665</v>
      </c>
      <c r="Q42" s="26">
        <f t="shared" si="4"/>
        <v>27.204930000000001</v>
      </c>
      <c r="R42" s="26">
        <f t="shared" si="4"/>
        <v>24.052</v>
      </c>
      <c r="S42" s="26">
        <f t="shared" si="4"/>
        <v>24.241399999999999</v>
      </c>
      <c r="T42" s="26">
        <f t="shared" si="4"/>
        <v>24.166200000000003</v>
      </c>
      <c r="U42" s="26">
        <f t="shared" si="4"/>
        <v>27.233366666666669</v>
      </c>
      <c r="V42" s="26">
        <f t="shared" si="4"/>
        <v>24.085366666666669</v>
      </c>
      <c r="W42" s="26">
        <f t="shared" si="4"/>
        <v>29.745719999999999</v>
      </c>
      <c r="X42" s="26">
        <f t="shared" si="4"/>
        <v>13.637700000000001</v>
      </c>
      <c r="Y42" s="26">
        <f t="shared" si="4"/>
        <v>24.118266666666667</v>
      </c>
      <c r="Z42" s="26">
        <f t="shared" si="4"/>
        <v>29.679556666666667</v>
      </c>
      <c r="AA42" s="26">
        <f t="shared" si="4"/>
        <v>30.349789999999999</v>
      </c>
      <c r="AB42" s="26">
        <f t="shared" si="4"/>
        <v>4.1533833333333332</v>
      </c>
      <c r="AC42" s="9">
        <f t="shared" si="4"/>
        <v>27.156566666666667</v>
      </c>
      <c r="AD42" s="9">
        <f t="shared" si="4"/>
        <v>24.095266666666664</v>
      </c>
      <c r="AE42" s="9">
        <f t="shared" si="4"/>
        <v>24.205066666666664</v>
      </c>
      <c r="AF42" s="9">
        <f t="shared" si="4"/>
        <v>85.741433333333319</v>
      </c>
      <c r="AG42" s="9">
        <f t="shared" si="4"/>
        <v>27.167633333333335</v>
      </c>
      <c r="AH42" s="9">
        <f t="shared" si="4"/>
        <v>27.12906666666667</v>
      </c>
      <c r="AI42" s="9">
        <f t="shared" si="4"/>
        <v>5.5</v>
      </c>
      <c r="AJ42" s="9">
        <f t="shared" si="4"/>
        <v>5.5</v>
      </c>
      <c r="AK42" s="10">
        <f t="shared" si="4"/>
        <v>5.5</v>
      </c>
      <c r="AL42" s="40"/>
      <c r="AM42" s="40"/>
    </row>
  </sheetData>
  <mergeCells count="4">
    <mergeCell ref="A7:AK7"/>
    <mergeCell ref="Z2:AI4"/>
    <mergeCell ref="B2:I4"/>
    <mergeCell ref="N2:U4"/>
  </mergeCells>
  <phoneticPr fontId="2" type="noConversion"/>
  <printOptions horizontalCentered="1" verticalCentered="1"/>
  <pageMargins left="0.19685039370078741" right="0.19685039370078741" top="0.39370078740157483" bottom="0.39370078740157483" header="0" footer="0"/>
  <pageSetup paperSize="122" scale="81" orientation="landscape" r:id="rId1"/>
  <headerFooter alignWithMargins="0"/>
  <colBreaks count="2" manualBreakCount="2">
    <brk id="11" max="41" man="1"/>
    <brk id="23" max="41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F56"/>
  <sheetViews>
    <sheetView view="pageBreakPreview" zoomScale="80" zoomScaleSheetLayoutView="80" workbookViewId="0">
      <selection activeCell="S33" sqref="B11:S33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271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 t="s">
        <v>270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1728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96" t="s">
        <v>108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272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-765594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5" t="s">
        <v>32</v>
      </c>
      <c r="E10" s="102" t="s">
        <v>32</v>
      </c>
      <c r="F10" s="102" t="s">
        <v>23</v>
      </c>
      <c r="G10" s="102" t="s">
        <v>32</v>
      </c>
      <c r="H10" s="174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D11" s="225"/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148.6</v>
      </c>
      <c r="X28" s="109"/>
      <c r="Y28" s="117">
        <f>AVERAGE(U28:U34)</f>
        <v>-110734</v>
      </c>
      <c r="Z28" s="109"/>
      <c r="AA28" s="117">
        <f>SUM(U28:U34)</f>
        <v>-775138</v>
      </c>
      <c r="AB28" s="109"/>
      <c r="AC28" s="117">
        <f>AVERAGE(H28:H34)</f>
        <v>92.926000000000002</v>
      </c>
      <c r="AD28" s="109"/>
      <c r="AE28" s="117">
        <f>MAX(I28:I34)</f>
        <v>23.6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0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T33" s="101">
        <v>9</v>
      </c>
      <c r="U33" s="111">
        <f t="shared" si="0"/>
        <v>-776866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776866</v>
      </c>
      <c r="E34">
        <v>387225</v>
      </c>
      <c r="F34">
        <v>7.085102</v>
      </c>
      <c r="G34">
        <v>0</v>
      </c>
      <c r="H34">
        <v>92.926000000000002</v>
      </c>
      <c r="I34">
        <v>23.6</v>
      </c>
      <c r="J34">
        <v>77.3</v>
      </c>
      <c r="K34">
        <v>148.6</v>
      </c>
      <c r="L34">
        <v>1.0125</v>
      </c>
      <c r="M34">
        <v>87.334999999999994</v>
      </c>
      <c r="N34">
        <v>94.441999999999993</v>
      </c>
      <c r="O34">
        <v>88.808999999999997</v>
      </c>
      <c r="P34">
        <v>19.3</v>
      </c>
      <c r="Q34">
        <v>30.3</v>
      </c>
      <c r="R34">
        <v>23.4</v>
      </c>
      <c r="S34">
        <v>4.84</v>
      </c>
      <c r="T34" s="101">
        <v>8</v>
      </c>
      <c r="U34" s="111">
        <f t="shared" si="0"/>
        <v>1728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775138</v>
      </c>
      <c r="E35">
        <v>386990</v>
      </c>
      <c r="F35">
        <v>7.445055</v>
      </c>
      <c r="G35">
        <v>0</v>
      </c>
      <c r="H35">
        <v>92.183000000000007</v>
      </c>
      <c r="I35">
        <v>23</v>
      </c>
      <c r="J35">
        <v>61.4</v>
      </c>
      <c r="K35">
        <v>153.4</v>
      </c>
      <c r="L35">
        <v>1.0134000000000001</v>
      </c>
      <c r="M35">
        <v>89.962000000000003</v>
      </c>
      <c r="N35">
        <v>94.840999999999994</v>
      </c>
      <c r="O35">
        <v>93.435000000000002</v>
      </c>
      <c r="P35">
        <v>16.899999999999999</v>
      </c>
      <c r="Q35">
        <v>31.1</v>
      </c>
      <c r="R35">
        <v>22.3</v>
      </c>
      <c r="S35">
        <v>4.83</v>
      </c>
      <c r="T35" s="164">
        <v>7</v>
      </c>
      <c r="U35" s="111">
        <f t="shared" si="0"/>
        <v>1293</v>
      </c>
      <c r="V35" s="163">
        <v>8</v>
      </c>
      <c r="W35" s="117">
        <f>MAX(K35:K41)</f>
        <v>153.4</v>
      </c>
      <c r="X35" s="109"/>
      <c r="Y35" s="117">
        <f>AVERAGE(U35:U41)</f>
        <v>1363.4285714285713</v>
      </c>
      <c r="Z35" s="109"/>
      <c r="AA35" s="117">
        <f>SUM(U35:U41)</f>
        <v>9544</v>
      </c>
      <c r="AB35" s="109"/>
      <c r="AC35" s="117">
        <f>AVERAGE(H35:H41)</f>
        <v>90.07385714285715</v>
      </c>
      <c r="AD35" s="109"/>
      <c r="AE35" s="117">
        <f>MAX(I35:I41)</f>
        <v>23.3</v>
      </c>
      <c r="AF35" s="109"/>
    </row>
    <row r="36" spans="1:32">
      <c r="A36" s="101">
        <v>7</v>
      </c>
      <c r="B36" t="s">
        <v>363</v>
      </c>
      <c r="C36" t="s">
        <v>140</v>
      </c>
      <c r="D36">
        <v>773845</v>
      </c>
      <c r="E36">
        <v>386814</v>
      </c>
      <c r="F36">
        <v>7.2886949999999997</v>
      </c>
      <c r="G36">
        <v>0</v>
      </c>
      <c r="H36">
        <v>89.391000000000005</v>
      </c>
      <c r="I36">
        <v>22.9</v>
      </c>
      <c r="J36">
        <v>69.099999999999994</v>
      </c>
      <c r="K36">
        <v>152.5</v>
      </c>
      <c r="L36">
        <v>1.0130999999999999</v>
      </c>
      <c r="M36">
        <v>86.016999999999996</v>
      </c>
      <c r="N36">
        <v>92.355000000000004</v>
      </c>
      <c r="O36">
        <v>91.070999999999998</v>
      </c>
      <c r="P36">
        <v>18.600000000000001</v>
      </c>
      <c r="Q36">
        <v>30.5</v>
      </c>
      <c r="R36">
        <v>21.8</v>
      </c>
      <c r="S36">
        <v>4.83</v>
      </c>
      <c r="T36" s="101">
        <v>6</v>
      </c>
      <c r="U36" s="111">
        <f t="shared" si="0"/>
        <v>1504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772341</v>
      </c>
      <c r="E37">
        <v>386603</v>
      </c>
      <c r="F37">
        <v>6.9785110000000001</v>
      </c>
      <c r="G37">
        <v>0</v>
      </c>
      <c r="H37">
        <v>88.638999999999996</v>
      </c>
      <c r="I37">
        <v>23.2</v>
      </c>
      <c r="J37">
        <v>63</v>
      </c>
      <c r="K37">
        <v>145.9</v>
      </c>
      <c r="L37">
        <v>1.0125</v>
      </c>
      <c r="M37">
        <v>85.370999999999995</v>
      </c>
      <c r="N37">
        <v>91.956999999999994</v>
      </c>
      <c r="O37">
        <v>86.792000000000002</v>
      </c>
      <c r="P37">
        <v>18.899999999999999</v>
      </c>
      <c r="Q37">
        <v>29.7</v>
      </c>
      <c r="R37">
        <v>21.9</v>
      </c>
      <c r="S37">
        <v>4.83</v>
      </c>
      <c r="T37" s="101">
        <v>5</v>
      </c>
      <c r="U37" s="111">
        <f t="shared" si="0"/>
        <v>1350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770991</v>
      </c>
      <c r="E38">
        <v>386412</v>
      </c>
      <c r="F38">
        <v>6.8745469999999997</v>
      </c>
      <c r="G38">
        <v>0</v>
      </c>
      <c r="H38">
        <v>88.831999999999994</v>
      </c>
      <c r="I38">
        <v>23.1</v>
      </c>
      <c r="J38">
        <v>66.2</v>
      </c>
      <c r="K38">
        <v>147.9</v>
      </c>
      <c r="L38">
        <v>1.0123</v>
      </c>
      <c r="M38">
        <v>84.947999999999993</v>
      </c>
      <c r="N38">
        <v>91.510999999999996</v>
      </c>
      <c r="O38">
        <v>85.221000000000004</v>
      </c>
      <c r="P38">
        <v>18.100000000000001</v>
      </c>
      <c r="Q38">
        <v>30.1</v>
      </c>
      <c r="R38">
        <v>21.5</v>
      </c>
      <c r="S38">
        <v>4.84</v>
      </c>
      <c r="T38" s="101">
        <v>4</v>
      </c>
      <c r="U38" s="111">
        <f t="shared" si="0"/>
        <v>1430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769561</v>
      </c>
      <c r="E39">
        <v>386210</v>
      </c>
      <c r="F39">
        <v>7.2271219999999996</v>
      </c>
      <c r="G39">
        <v>0</v>
      </c>
      <c r="H39">
        <v>89.403000000000006</v>
      </c>
      <c r="I39">
        <v>22.8</v>
      </c>
      <c r="J39">
        <v>64.5</v>
      </c>
      <c r="K39">
        <v>138.6</v>
      </c>
      <c r="L39">
        <v>1.0129999999999999</v>
      </c>
      <c r="M39">
        <v>86.328999999999994</v>
      </c>
      <c r="N39">
        <v>92.573999999999998</v>
      </c>
      <c r="O39">
        <v>90.078000000000003</v>
      </c>
      <c r="P39">
        <v>17.5</v>
      </c>
      <c r="Q39">
        <v>27.9</v>
      </c>
      <c r="R39">
        <v>21.4</v>
      </c>
      <c r="S39">
        <v>4.84</v>
      </c>
      <c r="T39" s="101">
        <v>3</v>
      </c>
      <c r="U39" s="111">
        <f t="shared" si="0"/>
        <v>1400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768161</v>
      </c>
      <c r="E40">
        <v>386014</v>
      </c>
      <c r="F40">
        <v>6.9325140000000003</v>
      </c>
      <c r="G40">
        <v>0</v>
      </c>
      <c r="H40">
        <v>89.275000000000006</v>
      </c>
      <c r="I40">
        <v>22.5</v>
      </c>
      <c r="J40">
        <v>67.2</v>
      </c>
      <c r="K40">
        <v>128.30000000000001</v>
      </c>
      <c r="L40">
        <v>1.0123</v>
      </c>
      <c r="M40">
        <v>84.825000000000003</v>
      </c>
      <c r="N40">
        <v>92.66</v>
      </c>
      <c r="O40">
        <v>86.296000000000006</v>
      </c>
      <c r="P40">
        <v>17</v>
      </c>
      <c r="Q40">
        <v>28</v>
      </c>
      <c r="R40">
        <v>22.3</v>
      </c>
      <c r="S40">
        <v>4.84</v>
      </c>
      <c r="T40" s="101">
        <v>2</v>
      </c>
      <c r="U40" s="111">
        <f t="shared" si="0"/>
        <v>1493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766668</v>
      </c>
      <c r="E41">
        <v>385804</v>
      </c>
      <c r="F41">
        <v>6.9757540000000002</v>
      </c>
      <c r="G41">
        <v>0</v>
      </c>
      <c r="H41">
        <v>92.793999999999997</v>
      </c>
      <c r="I41">
        <v>23.3</v>
      </c>
      <c r="J41">
        <v>49.7</v>
      </c>
      <c r="K41">
        <v>123.9</v>
      </c>
      <c r="L41">
        <v>1.0124</v>
      </c>
      <c r="M41">
        <v>84.775000000000006</v>
      </c>
      <c r="N41">
        <v>94.418000000000006</v>
      </c>
      <c r="O41">
        <v>86.908000000000001</v>
      </c>
      <c r="P41">
        <v>16.600000000000001</v>
      </c>
      <c r="Q41">
        <v>29.8</v>
      </c>
      <c r="R41">
        <v>22.3</v>
      </c>
      <c r="S41">
        <v>4.84</v>
      </c>
      <c r="T41" s="101">
        <v>1</v>
      </c>
      <c r="U41" s="111">
        <f t="shared" si="0"/>
        <v>1074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765594</v>
      </c>
      <c r="E42">
        <v>385659</v>
      </c>
      <c r="F42">
        <v>7.4075189999999997</v>
      </c>
      <c r="G42">
        <v>0</v>
      </c>
      <c r="H42">
        <v>91.861999999999995</v>
      </c>
      <c r="I42">
        <v>22.8</v>
      </c>
      <c r="J42">
        <v>66.5</v>
      </c>
      <c r="K42">
        <v>270.60000000000002</v>
      </c>
      <c r="L42">
        <v>1.0132000000000001</v>
      </c>
      <c r="M42">
        <v>88.736999999999995</v>
      </c>
      <c r="N42">
        <v>94.977999999999994</v>
      </c>
      <c r="O42">
        <v>93.272999999999996</v>
      </c>
      <c r="P42">
        <v>16.5</v>
      </c>
      <c r="Q42">
        <v>28.5</v>
      </c>
      <c r="R42">
        <v>23.3</v>
      </c>
      <c r="S42">
        <v>4.84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  <row r="51" spans="5:11">
      <c r="E51" s="225"/>
      <c r="F51" s="225"/>
      <c r="G51" s="225"/>
      <c r="H51" s="225"/>
      <c r="I51" s="225"/>
      <c r="J51" s="225"/>
      <c r="K51" s="225"/>
    </row>
    <row r="52" spans="5:11">
      <c r="E52" s="225"/>
      <c r="F52" s="225"/>
      <c r="G52" s="232"/>
      <c r="H52" s="225"/>
      <c r="I52" s="225"/>
      <c r="J52" s="225"/>
      <c r="K52" s="225"/>
    </row>
    <row r="53" spans="5:11">
      <c r="E53" s="225"/>
      <c r="F53" s="225"/>
      <c r="G53" s="232"/>
      <c r="H53" s="232"/>
      <c r="I53" s="225"/>
      <c r="J53" s="225"/>
      <c r="K53" s="225"/>
    </row>
    <row r="54" spans="5:11">
      <c r="E54" s="225"/>
      <c r="F54" s="225"/>
      <c r="G54" s="225"/>
      <c r="H54" s="225"/>
      <c r="I54" s="225"/>
      <c r="J54" s="225"/>
      <c r="K54" s="225"/>
    </row>
    <row r="55" spans="5:11">
      <c r="E55" s="225"/>
      <c r="F55" s="225"/>
      <c r="G55" s="225"/>
      <c r="H55" s="225"/>
      <c r="I55" s="225"/>
      <c r="J55" s="225"/>
      <c r="K55" s="225"/>
    </row>
    <row r="56" spans="5:11">
      <c r="E56" s="225"/>
      <c r="F56" s="225"/>
      <c r="G56" s="225"/>
      <c r="H56" s="225"/>
      <c r="I56" s="225"/>
      <c r="J56" s="225"/>
      <c r="K56" s="225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F47"/>
  <sheetViews>
    <sheetView view="pageBreakPreview" zoomScale="80" workbookViewId="0">
      <selection activeCell="S33" sqref="B11:S33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288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 t="s">
        <v>284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785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96" t="s">
        <v>112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286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-968221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197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T11" s="164">
        <v>31</v>
      </c>
      <c r="U11" s="111">
        <f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>D12-D13</f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ref="U13:U41" si="0">D13-D14</f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193.9</v>
      </c>
      <c r="X28" s="109"/>
      <c r="Y28" s="117">
        <f>AVERAGE(U28:U34)</f>
        <v>-138882.14285714287</v>
      </c>
      <c r="Z28" s="109"/>
      <c r="AA28" s="117">
        <f>SUM(U28:U34)</f>
        <v>-972175</v>
      </c>
      <c r="AB28" s="109"/>
      <c r="AC28" s="117">
        <f>AVERAGE(H28:H34)</f>
        <v>92.914000000000001</v>
      </c>
      <c r="AD28" s="109"/>
      <c r="AE28" s="117">
        <f>MAX(I28:I34)</f>
        <v>23.3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0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T33" s="101">
        <v>9</v>
      </c>
      <c r="U33" s="111">
        <f t="shared" si="0"/>
        <v>-972308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972308</v>
      </c>
      <c r="E34">
        <v>137974</v>
      </c>
      <c r="F34">
        <v>7.0343559999999998</v>
      </c>
      <c r="G34">
        <v>0</v>
      </c>
      <c r="H34">
        <v>92.914000000000001</v>
      </c>
      <c r="I34">
        <v>23.3</v>
      </c>
      <c r="J34">
        <v>5.5</v>
      </c>
      <c r="K34">
        <v>193.9</v>
      </c>
      <c r="L34">
        <v>1.0121</v>
      </c>
      <c r="M34">
        <v>87.131</v>
      </c>
      <c r="N34">
        <v>94.432000000000002</v>
      </c>
      <c r="O34">
        <v>88.891000000000005</v>
      </c>
      <c r="P34">
        <v>13.9</v>
      </c>
      <c r="Q34">
        <v>33.6</v>
      </c>
      <c r="R34">
        <v>25.7</v>
      </c>
      <c r="S34">
        <v>4.97</v>
      </c>
      <c r="T34" s="101">
        <v>8</v>
      </c>
      <c r="U34" s="111">
        <f t="shared" si="0"/>
        <v>133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972175</v>
      </c>
      <c r="E35">
        <v>137955</v>
      </c>
      <c r="F35">
        <v>7.5836870000000003</v>
      </c>
      <c r="G35">
        <v>0</v>
      </c>
      <c r="H35">
        <v>92.123000000000005</v>
      </c>
      <c r="I35">
        <v>21.8</v>
      </c>
      <c r="J35">
        <v>20.100000000000001</v>
      </c>
      <c r="K35">
        <v>269</v>
      </c>
      <c r="L35">
        <v>1.0144</v>
      </c>
      <c r="M35">
        <v>89.8</v>
      </c>
      <c r="N35">
        <v>94.796999999999997</v>
      </c>
      <c r="O35">
        <v>93.397000000000006</v>
      </c>
      <c r="P35">
        <v>13.8</v>
      </c>
      <c r="Q35">
        <v>30.9</v>
      </c>
      <c r="R35">
        <v>17.100000000000001</v>
      </c>
      <c r="S35">
        <v>4.97</v>
      </c>
      <c r="T35" s="164">
        <v>7</v>
      </c>
      <c r="U35" s="111">
        <f t="shared" si="0"/>
        <v>465</v>
      </c>
      <c r="V35" s="163">
        <v>8</v>
      </c>
      <c r="W35" s="117">
        <f>MAX(K35:K41)</f>
        <v>309.89999999999998</v>
      </c>
      <c r="X35" s="109"/>
      <c r="Y35" s="117">
        <f>AVERAGE(U35:U41)</f>
        <v>564.85714285714289</v>
      </c>
      <c r="Z35" s="109"/>
      <c r="AA35" s="117">
        <f>SUM(U35:U41)</f>
        <v>3954</v>
      </c>
      <c r="AB35" s="109"/>
      <c r="AC35" s="117">
        <f>AVERAGE(H35:H41)</f>
        <v>89.949571428571431</v>
      </c>
      <c r="AD35" s="109"/>
      <c r="AE35" s="117">
        <f>MAX(I35:I41)</f>
        <v>23.9</v>
      </c>
      <c r="AF35" s="109"/>
    </row>
    <row r="36" spans="1:32">
      <c r="A36" s="101">
        <v>7</v>
      </c>
      <c r="B36" t="s">
        <v>363</v>
      </c>
      <c r="C36" t="s">
        <v>140</v>
      </c>
      <c r="D36">
        <v>971710</v>
      </c>
      <c r="E36">
        <v>137891</v>
      </c>
      <c r="F36">
        <v>7.2005619999999997</v>
      </c>
      <c r="G36">
        <v>0</v>
      </c>
      <c r="H36">
        <v>89.245999999999995</v>
      </c>
      <c r="I36">
        <v>22.7</v>
      </c>
      <c r="J36">
        <v>20</v>
      </c>
      <c r="K36">
        <v>303.7</v>
      </c>
      <c r="L36">
        <v>1.0125999999999999</v>
      </c>
      <c r="M36">
        <v>85.853999999999999</v>
      </c>
      <c r="N36">
        <v>92.201999999999998</v>
      </c>
      <c r="O36">
        <v>90.816999999999993</v>
      </c>
      <c r="P36">
        <v>17.3</v>
      </c>
      <c r="Q36">
        <v>33.1</v>
      </c>
      <c r="R36">
        <v>24.5</v>
      </c>
      <c r="S36">
        <v>4.97</v>
      </c>
      <c r="T36" s="101">
        <v>6</v>
      </c>
      <c r="U36" s="111">
        <f t="shared" si="0"/>
        <v>384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971326</v>
      </c>
      <c r="E37">
        <v>137837</v>
      </c>
      <c r="F37">
        <v>6.9901169999999997</v>
      </c>
      <c r="G37">
        <v>0</v>
      </c>
      <c r="H37">
        <v>88.474000000000004</v>
      </c>
      <c r="I37">
        <v>23.9</v>
      </c>
      <c r="J37">
        <v>29.6</v>
      </c>
      <c r="K37">
        <v>304.60000000000002</v>
      </c>
      <c r="L37">
        <v>1.0125</v>
      </c>
      <c r="M37">
        <v>85.183000000000007</v>
      </c>
      <c r="N37">
        <v>91.885999999999996</v>
      </c>
      <c r="O37">
        <v>86.924000000000007</v>
      </c>
      <c r="P37">
        <v>17.7</v>
      </c>
      <c r="Q37">
        <v>30.5</v>
      </c>
      <c r="R37">
        <v>21.8</v>
      </c>
      <c r="S37">
        <v>4.97</v>
      </c>
      <c r="T37" s="101">
        <v>5</v>
      </c>
      <c r="U37" s="111">
        <f t="shared" si="0"/>
        <v>664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970662</v>
      </c>
      <c r="E38">
        <v>137743</v>
      </c>
      <c r="F38">
        <v>6.8827619999999996</v>
      </c>
      <c r="G38">
        <v>0</v>
      </c>
      <c r="H38">
        <v>88.668000000000006</v>
      </c>
      <c r="I38">
        <v>23.5</v>
      </c>
      <c r="J38">
        <v>32.299999999999997</v>
      </c>
      <c r="K38">
        <v>294.10000000000002</v>
      </c>
      <c r="L38">
        <v>1.0123</v>
      </c>
      <c r="M38">
        <v>84.686999999999998</v>
      </c>
      <c r="N38">
        <v>91.402000000000001</v>
      </c>
      <c r="O38">
        <v>85.465999999999994</v>
      </c>
      <c r="P38">
        <v>17.399999999999999</v>
      </c>
      <c r="Q38">
        <v>29.7</v>
      </c>
      <c r="R38">
        <v>21.9</v>
      </c>
      <c r="S38">
        <v>4.97</v>
      </c>
      <c r="T38" s="101">
        <v>4</v>
      </c>
      <c r="U38" s="111">
        <f t="shared" si="0"/>
        <v>740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969922</v>
      </c>
      <c r="E39">
        <v>137639</v>
      </c>
      <c r="F39">
        <v>7.1384889999999999</v>
      </c>
      <c r="G39">
        <v>0</v>
      </c>
      <c r="H39">
        <v>89.262</v>
      </c>
      <c r="I39">
        <v>23.7</v>
      </c>
      <c r="J39">
        <v>33.1</v>
      </c>
      <c r="K39">
        <v>309.89999999999998</v>
      </c>
      <c r="L39">
        <v>1.0125999999999999</v>
      </c>
      <c r="M39">
        <v>86.191999999999993</v>
      </c>
      <c r="N39">
        <v>92.447000000000003</v>
      </c>
      <c r="O39">
        <v>89.691999999999993</v>
      </c>
      <c r="P39">
        <v>17.600000000000001</v>
      </c>
      <c r="Q39">
        <v>29.3</v>
      </c>
      <c r="R39">
        <v>23.8</v>
      </c>
      <c r="S39">
        <v>4.97</v>
      </c>
      <c r="T39" s="101">
        <v>3</v>
      </c>
      <c r="U39" s="111">
        <f t="shared" si="0"/>
        <v>716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969206</v>
      </c>
      <c r="E40">
        <v>137537</v>
      </c>
      <c r="F40">
        <v>6.9223840000000001</v>
      </c>
      <c r="G40">
        <v>0</v>
      </c>
      <c r="H40">
        <v>89.123999999999995</v>
      </c>
      <c r="I40">
        <v>23</v>
      </c>
      <c r="J40">
        <v>33.4</v>
      </c>
      <c r="K40">
        <v>273.5</v>
      </c>
      <c r="L40">
        <v>1.0122</v>
      </c>
      <c r="M40">
        <v>84.039000000000001</v>
      </c>
      <c r="N40">
        <v>92.611999999999995</v>
      </c>
      <c r="O40">
        <v>86.47</v>
      </c>
      <c r="P40">
        <v>16.899999999999999</v>
      </c>
      <c r="Q40">
        <v>29.5</v>
      </c>
      <c r="R40">
        <v>23.2</v>
      </c>
      <c r="S40">
        <v>4.97</v>
      </c>
      <c r="T40" s="101">
        <v>2</v>
      </c>
      <c r="U40" s="111">
        <f t="shared" si="0"/>
        <v>785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968421</v>
      </c>
      <c r="E41">
        <v>137426</v>
      </c>
      <c r="F41">
        <v>6.8859599999999999</v>
      </c>
      <c r="G41">
        <v>0</v>
      </c>
      <c r="H41">
        <v>92.75</v>
      </c>
      <c r="I41">
        <v>22.6</v>
      </c>
      <c r="J41">
        <v>8.3000000000000007</v>
      </c>
      <c r="K41">
        <v>275.89999999999998</v>
      </c>
      <c r="L41">
        <v>1.0118</v>
      </c>
      <c r="M41">
        <v>83.986000000000004</v>
      </c>
      <c r="N41">
        <v>94.391999999999996</v>
      </c>
      <c r="O41">
        <v>86.748999999999995</v>
      </c>
      <c r="P41">
        <v>12.9</v>
      </c>
      <c r="Q41">
        <v>30.7</v>
      </c>
      <c r="R41">
        <v>25.5</v>
      </c>
      <c r="S41">
        <v>4.97</v>
      </c>
      <c r="T41" s="101">
        <v>1</v>
      </c>
      <c r="U41" s="111">
        <f t="shared" si="0"/>
        <v>200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968221</v>
      </c>
      <c r="E42">
        <v>137398</v>
      </c>
      <c r="F42">
        <v>7.5224960000000003</v>
      </c>
      <c r="G42">
        <v>0</v>
      </c>
      <c r="H42">
        <v>91.784000000000006</v>
      </c>
      <c r="I42">
        <v>22.4</v>
      </c>
      <c r="J42">
        <v>28.5</v>
      </c>
      <c r="K42">
        <v>292.3</v>
      </c>
      <c r="L42">
        <v>1.0139</v>
      </c>
      <c r="M42">
        <v>88.626999999999995</v>
      </c>
      <c r="N42">
        <v>94.950999999999993</v>
      </c>
      <c r="O42">
        <v>93.444000000000003</v>
      </c>
      <c r="P42">
        <v>12</v>
      </c>
      <c r="Q42">
        <v>29.6</v>
      </c>
      <c r="R42">
        <v>19.399999999999999</v>
      </c>
      <c r="S42">
        <v>4.97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F52"/>
  <sheetViews>
    <sheetView view="pageBreakPreview" zoomScale="80" workbookViewId="0">
      <selection activeCell="S33" sqref="B11:S33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308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 t="s">
        <v>309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1541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96" t="s">
        <v>312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311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-424488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133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">
      <c r="A10" s="101"/>
      <c r="B10" s="102" t="s">
        <v>23</v>
      </c>
      <c r="C10" s="102" t="s">
        <v>23</v>
      </c>
      <c r="D10" s="135" t="s">
        <v>32</v>
      </c>
      <c r="E10" s="102" t="s">
        <v>32</v>
      </c>
      <c r="F10" s="102" t="s">
        <v>23</v>
      </c>
      <c r="G10" s="102" t="s">
        <v>32</v>
      </c>
      <c r="H10" s="197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D11" s="225"/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180.7</v>
      </c>
      <c r="X28" s="109"/>
      <c r="Y28" s="117">
        <f>AVERAGE(U28:U34)</f>
        <v>-61823.285714285717</v>
      </c>
      <c r="Z28" s="109"/>
      <c r="AA28" s="117">
        <f>SUM(U28:U34)</f>
        <v>-432763</v>
      </c>
      <c r="AB28" s="109"/>
      <c r="AC28" s="117">
        <f>AVERAGE(H28:H34)</f>
        <v>93.37</v>
      </c>
      <c r="AD28" s="109"/>
      <c r="AE28" s="117">
        <f>MAX(I28:I34)</f>
        <v>21.9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0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T33" s="101">
        <v>9</v>
      </c>
      <c r="U33" s="111">
        <f t="shared" si="0"/>
        <v>-433019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433019</v>
      </c>
      <c r="E34">
        <v>61050</v>
      </c>
      <c r="F34">
        <v>7.1602779999999999</v>
      </c>
      <c r="G34">
        <v>0</v>
      </c>
      <c r="H34">
        <v>93.37</v>
      </c>
      <c r="I34">
        <v>21.9</v>
      </c>
      <c r="J34">
        <v>10.4</v>
      </c>
      <c r="K34">
        <v>180.7</v>
      </c>
      <c r="L34">
        <v>1.012</v>
      </c>
      <c r="M34">
        <v>87.671999999999997</v>
      </c>
      <c r="N34">
        <v>94.915000000000006</v>
      </c>
      <c r="O34">
        <v>89.308000000000007</v>
      </c>
      <c r="P34">
        <v>14.5</v>
      </c>
      <c r="Q34">
        <v>29.3</v>
      </c>
      <c r="R34">
        <v>21.6</v>
      </c>
      <c r="S34">
        <v>5.65</v>
      </c>
      <c r="T34" s="101">
        <v>8</v>
      </c>
      <c r="U34" s="111">
        <f t="shared" si="0"/>
        <v>256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432763</v>
      </c>
      <c r="E35">
        <v>61015</v>
      </c>
      <c r="F35">
        <v>7.6575150000000001</v>
      </c>
      <c r="G35">
        <v>0</v>
      </c>
      <c r="H35">
        <v>92.584999999999994</v>
      </c>
      <c r="I35">
        <v>20.2</v>
      </c>
      <c r="J35">
        <v>30.2</v>
      </c>
      <c r="K35">
        <v>153.19999999999999</v>
      </c>
      <c r="L35">
        <v>1.0139</v>
      </c>
      <c r="M35">
        <v>90.272000000000006</v>
      </c>
      <c r="N35">
        <v>95.286000000000001</v>
      </c>
      <c r="O35">
        <v>93.817999999999998</v>
      </c>
      <c r="P35">
        <v>13.3</v>
      </c>
      <c r="Q35">
        <v>27</v>
      </c>
      <c r="R35">
        <v>15.3</v>
      </c>
      <c r="S35">
        <v>5.66</v>
      </c>
      <c r="T35" s="164">
        <v>7</v>
      </c>
      <c r="U35" s="111">
        <f t="shared" si="0"/>
        <v>698</v>
      </c>
      <c r="V35" s="163">
        <v>8</v>
      </c>
      <c r="W35" s="117">
        <f>MAX(K35:K41)</f>
        <v>181.3</v>
      </c>
      <c r="X35" s="109"/>
      <c r="Y35" s="117">
        <f>AVERAGE(U35:U41)</f>
        <v>1182.1428571428571</v>
      </c>
      <c r="Z35" s="109"/>
      <c r="AA35" s="117">
        <f>SUM(U35:U41)</f>
        <v>8275</v>
      </c>
      <c r="AB35" s="109"/>
      <c r="AC35" s="117">
        <f>AVERAGE(H35:H41)</f>
        <v>90.397428571428577</v>
      </c>
      <c r="AD35" s="109"/>
      <c r="AE35" s="117">
        <f>MAX(I35:I41)</f>
        <v>22.1</v>
      </c>
      <c r="AF35" s="109"/>
    </row>
    <row r="36" spans="1:32">
      <c r="A36" s="101">
        <v>7</v>
      </c>
      <c r="B36" t="s">
        <v>363</v>
      </c>
      <c r="C36" t="s">
        <v>140</v>
      </c>
      <c r="D36">
        <v>432065</v>
      </c>
      <c r="E36">
        <v>60919</v>
      </c>
      <c r="F36">
        <v>7.3422010000000002</v>
      </c>
      <c r="G36">
        <v>0</v>
      </c>
      <c r="H36">
        <v>89.688999999999993</v>
      </c>
      <c r="I36">
        <v>21.6</v>
      </c>
      <c r="J36">
        <v>60.3</v>
      </c>
      <c r="K36">
        <v>152.6</v>
      </c>
      <c r="L36">
        <v>1.0124</v>
      </c>
      <c r="M36">
        <v>86.274000000000001</v>
      </c>
      <c r="N36">
        <v>92.682000000000002</v>
      </c>
      <c r="O36">
        <v>91.644999999999996</v>
      </c>
      <c r="P36">
        <v>17.600000000000001</v>
      </c>
      <c r="Q36">
        <v>29.1</v>
      </c>
      <c r="R36">
        <v>21</v>
      </c>
      <c r="S36">
        <v>5.66</v>
      </c>
      <c r="T36" s="101">
        <v>6</v>
      </c>
      <c r="U36" s="111">
        <f t="shared" si="0"/>
        <v>1414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430651</v>
      </c>
      <c r="E37">
        <v>60722</v>
      </c>
      <c r="F37">
        <v>7.0247000000000002</v>
      </c>
      <c r="G37">
        <v>0</v>
      </c>
      <c r="H37">
        <v>88.914000000000001</v>
      </c>
      <c r="I37">
        <v>22.1</v>
      </c>
      <c r="J37">
        <v>60.4</v>
      </c>
      <c r="K37">
        <v>146.69999999999999</v>
      </c>
      <c r="L37">
        <v>1.0118</v>
      </c>
      <c r="M37">
        <v>85.578999999999994</v>
      </c>
      <c r="N37">
        <v>92.338999999999999</v>
      </c>
      <c r="O37">
        <v>87.343000000000004</v>
      </c>
      <c r="P37">
        <v>18.100000000000001</v>
      </c>
      <c r="Q37">
        <v>27.4</v>
      </c>
      <c r="R37">
        <v>21.4</v>
      </c>
      <c r="S37">
        <v>5.67</v>
      </c>
      <c r="T37" s="101">
        <v>5</v>
      </c>
      <c r="U37" s="111">
        <f t="shared" si="0"/>
        <v>1409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429242</v>
      </c>
      <c r="E38">
        <v>60524</v>
      </c>
      <c r="F38">
        <v>6.9254870000000004</v>
      </c>
      <c r="G38">
        <v>0</v>
      </c>
      <c r="H38">
        <v>89.108000000000004</v>
      </c>
      <c r="I38">
        <v>21.5</v>
      </c>
      <c r="J38">
        <v>60.3</v>
      </c>
      <c r="K38">
        <v>149.30000000000001</v>
      </c>
      <c r="L38">
        <v>1.0116000000000001</v>
      </c>
      <c r="M38">
        <v>85.066000000000003</v>
      </c>
      <c r="N38">
        <v>91.816000000000003</v>
      </c>
      <c r="O38">
        <v>85.847999999999999</v>
      </c>
      <c r="P38">
        <v>16.399999999999999</v>
      </c>
      <c r="Q38">
        <v>27</v>
      </c>
      <c r="R38">
        <v>21</v>
      </c>
      <c r="S38">
        <v>5.66</v>
      </c>
      <c r="T38" s="101">
        <v>4</v>
      </c>
      <c r="U38" s="111">
        <f t="shared" si="0"/>
        <v>1416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427826</v>
      </c>
      <c r="E39">
        <v>60325</v>
      </c>
      <c r="F39">
        <v>7.2165109999999997</v>
      </c>
      <c r="G39">
        <v>0</v>
      </c>
      <c r="H39">
        <v>89.706000000000003</v>
      </c>
      <c r="I39">
        <v>21.6</v>
      </c>
      <c r="J39">
        <v>65</v>
      </c>
      <c r="K39">
        <v>153.30000000000001</v>
      </c>
      <c r="L39">
        <v>1.0121</v>
      </c>
      <c r="M39">
        <v>86.59</v>
      </c>
      <c r="N39">
        <v>92.908000000000001</v>
      </c>
      <c r="O39">
        <v>90.013999999999996</v>
      </c>
      <c r="P39">
        <v>17</v>
      </c>
      <c r="Q39">
        <v>27.1</v>
      </c>
      <c r="R39">
        <v>21.4</v>
      </c>
      <c r="S39">
        <v>5.66</v>
      </c>
      <c r="T39" s="101">
        <v>3</v>
      </c>
      <c r="U39" s="111">
        <f t="shared" si="0"/>
        <v>1535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426291</v>
      </c>
      <c r="E40">
        <v>60111</v>
      </c>
      <c r="F40">
        <v>7.0024110000000004</v>
      </c>
      <c r="G40">
        <v>0</v>
      </c>
      <c r="H40">
        <v>89.567999999999998</v>
      </c>
      <c r="I40">
        <v>21.4</v>
      </c>
      <c r="J40">
        <v>65.400000000000006</v>
      </c>
      <c r="K40">
        <v>152.6</v>
      </c>
      <c r="L40">
        <v>1.0118</v>
      </c>
      <c r="M40">
        <v>84.864000000000004</v>
      </c>
      <c r="N40">
        <v>93.069000000000003</v>
      </c>
      <c r="O40">
        <v>86.835999999999999</v>
      </c>
      <c r="P40">
        <v>16.3</v>
      </c>
      <c r="Q40">
        <v>27.5</v>
      </c>
      <c r="R40">
        <v>20.8</v>
      </c>
      <c r="S40">
        <v>5.67</v>
      </c>
      <c r="T40" s="101">
        <v>2</v>
      </c>
      <c r="U40" s="111">
        <f t="shared" si="0"/>
        <v>1541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424750</v>
      </c>
      <c r="E41">
        <v>59896</v>
      </c>
      <c r="F41">
        <v>7.0260829999999999</v>
      </c>
      <c r="G41">
        <v>0</v>
      </c>
      <c r="H41">
        <v>93.212000000000003</v>
      </c>
      <c r="I41">
        <v>22.1</v>
      </c>
      <c r="J41">
        <v>10.9</v>
      </c>
      <c r="K41">
        <v>181.3</v>
      </c>
      <c r="L41">
        <v>1.0118</v>
      </c>
      <c r="M41">
        <v>84.721999999999994</v>
      </c>
      <c r="N41">
        <v>94.876000000000005</v>
      </c>
      <c r="O41">
        <v>87.248000000000005</v>
      </c>
      <c r="P41">
        <v>13.7</v>
      </c>
      <c r="Q41">
        <v>31.6</v>
      </c>
      <c r="R41">
        <v>21</v>
      </c>
      <c r="S41">
        <v>5.68</v>
      </c>
      <c r="T41" s="101">
        <v>1</v>
      </c>
      <c r="U41" s="111">
        <f t="shared" si="0"/>
        <v>262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424488</v>
      </c>
      <c r="E42">
        <v>59860</v>
      </c>
      <c r="F42">
        <v>7.6803689999999998</v>
      </c>
      <c r="G42">
        <v>0</v>
      </c>
      <c r="H42">
        <v>92.241</v>
      </c>
      <c r="I42">
        <v>20.100000000000001</v>
      </c>
      <c r="J42">
        <v>32.700000000000003</v>
      </c>
      <c r="K42">
        <v>150.30000000000001</v>
      </c>
      <c r="L42">
        <v>1.014</v>
      </c>
      <c r="M42">
        <v>89.037000000000006</v>
      </c>
      <c r="N42">
        <v>95.429000000000002</v>
      </c>
      <c r="O42">
        <v>93.88</v>
      </c>
      <c r="P42">
        <v>11.4</v>
      </c>
      <c r="Q42">
        <v>27.6</v>
      </c>
      <c r="R42">
        <v>14.6</v>
      </c>
      <c r="S42">
        <v>5.66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  <row r="49" spans="6:9">
      <c r="F49" s="225"/>
      <c r="G49" s="225"/>
      <c r="H49" s="225"/>
      <c r="I49" s="225"/>
    </row>
    <row r="50" spans="6:9">
      <c r="F50" s="225"/>
      <c r="G50" s="232"/>
      <c r="H50" s="225"/>
      <c r="I50" s="225"/>
    </row>
    <row r="51" spans="6:9">
      <c r="F51" s="225"/>
      <c r="G51" s="232"/>
      <c r="H51" s="232"/>
      <c r="I51" s="225"/>
    </row>
    <row r="52" spans="6:9">
      <c r="F52" s="225"/>
      <c r="G52" s="225"/>
      <c r="H52" s="225"/>
      <c r="I52" s="225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F55"/>
  <sheetViews>
    <sheetView view="pageBreakPreview" zoomScale="80" workbookViewId="0">
      <selection activeCell="B11" sqref="B11:S32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269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95" t="s">
        <v>279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1668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96" t="s">
        <v>111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280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-271392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">
      <c r="A10" s="101"/>
      <c r="B10" s="102" t="s">
        <v>23</v>
      </c>
      <c r="C10" s="102" t="s">
        <v>23</v>
      </c>
      <c r="D10" s="135" t="s">
        <v>32</v>
      </c>
      <c r="E10" s="102" t="s">
        <v>32</v>
      </c>
      <c r="F10" s="102" t="s">
        <v>23</v>
      </c>
      <c r="G10" s="102" t="s">
        <v>32</v>
      </c>
      <c r="H10" s="197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>D22-D23</f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168.7</v>
      </c>
      <c r="X28" s="109"/>
      <c r="Y28" s="117">
        <f>AVERAGE(U28:U34)</f>
        <v>-39785.142857142855</v>
      </c>
      <c r="Z28" s="109"/>
      <c r="AA28" s="117">
        <f>SUM(U28:U34)</f>
        <v>-278496</v>
      </c>
      <c r="AB28" s="109"/>
      <c r="AC28" s="117">
        <f>AVERAGE(H28:H34)</f>
        <v>91.283500000000004</v>
      </c>
      <c r="AD28" s="109"/>
      <c r="AE28" s="117">
        <f>MAX(I28:I34)</f>
        <v>24.2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-280062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B33" t="s">
        <v>360</v>
      </c>
      <c r="C33" t="s">
        <v>140</v>
      </c>
      <c r="D33">
        <v>280062</v>
      </c>
      <c r="E33">
        <v>179645</v>
      </c>
      <c r="F33">
        <v>6.894844</v>
      </c>
      <c r="G33">
        <v>1</v>
      </c>
      <c r="H33">
        <v>89.231999999999999</v>
      </c>
      <c r="I33">
        <v>22.5</v>
      </c>
      <c r="J33">
        <v>53.4</v>
      </c>
      <c r="K33">
        <v>168.7</v>
      </c>
      <c r="L33">
        <v>1.0122</v>
      </c>
      <c r="M33">
        <v>85.649000000000001</v>
      </c>
      <c r="N33">
        <v>91.498999999999995</v>
      </c>
      <c r="O33">
        <v>85.793000000000006</v>
      </c>
      <c r="P33">
        <v>15.8</v>
      </c>
      <c r="Q33">
        <v>29.1</v>
      </c>
      <c r="R33">
        <v>22.4</v>
      </c>
      <c r="S33">
        <v>4.88</v>
      </c>
      <c r="T33" s="101">
        <v>9</v>
      </c>
      <c r="U33" s="111">
        <f t="shared" si="0"/>
        <v>1279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278783</v>
      </c>
      <c r="E34">
        <v>179465</v>
      </c>
      <c r="F34">
        <v>7.1581010000000003</v>
      </c>
      <c r="G34">
        <v>1</v>
      </c>
      <c r="H34">
        <v>93.334999999999994</v>
      </c>
      <c r="I34">
        <v>24.2</v>
      </c>
      <c r="J34">
        <v>11.8</v>
      </c>
      <c r="K34">
        <v>163.80000000000001</v>
      </c>
      <c r="L34">
        <v>1.0127999999999999</v>
      </c>
      <c r="M34">
        <v>87.912000000000006</v>
      </c>
      <c r="N34">
        <v>94.843000000000004</v>
      </c>
      <c r="O34">
        <v>89.459000000000003</v>
      </c>
      <c r="P34">
        <v>12.8</v>
      </c>
      <c r="Q34">
        <v>41.8</v>
      </c>
      <c r="R34">
        <v>22.3</v>
      </c>
      <c r="S34">
        <v>4.88</v>
      </c>
      <c r="T34" s="101">
        <v>8</v>
      </c>
      <c r="U34" s="111">
        <f t="shared" si="0"/>
        <v>287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278496</v>
      </c>
      <c r="E35">
        <v>179426</v>
      </c>
      <c r="F35">
        <v>7.5484689999999999</v>
      </c>
      <c r="G35">
        <v>1</v>
      </c>
      <c r="H35">
        <v>92.733000000000004</v>
      </c>
      <c r="I35">
        <v>21.3</v>
      </c>
      <c r="J35">
        <v>5.6</v>
      </c>
      <c r="K35">
        <v>104.3</v>
      </c>
      <c r="L35">
        <v>1.014</v>
      </c>
      <c r="M35">
        <v>90.801000000000002</v>
      </c>
      <c r="N35">
        <v>95.21</v>
      </c>
      <c r="O35">
        <v>93.784000000000006</v>
      </c>
      <c r="P35">
        <v>12.8</v>
      </c>
      <c r="Q35">
        <v>36.1</v>
      </c>
      <c r="R35">
        <v>19.399999999999999</v>
      </c>
      <c r="S35">
        <v>4.88</v>
      </c>
      <c r="T35" s="164">
        <v>7</v>
      </c>
      <c r="U35" s="111">
        <f t="shared" si="0"/>
        <v>130</v>
      </c>
      <c r="V35" s="163">
        <v>8</v>
      </c>
      <c r="W35" s="117">
        <f>MAX(K35:K41)</f>
        <v>150.5</v>
      </c>
      <c r="X35" s="109"/>
      <c r="Y35" s="117">
        <f>AVERAGE(U35:U41)</f>
        <v>1014.8571428571429</v>
      </c>
      <c r="Z35" s="109"/>
      <c r="AA35" s="117">
        <f>SUM(U35:U41)</f>
        <v>7104</v>
      </c>
      <c r="AB35" s="109"/>
      <c r="AC35" s="117">
        <f>AVERAGE(H35:H41)</f>
        <v>90.633428571428581</v>
      </c>
      <c r="AD35" s="109"/>
      <c r="AE35" s="117">
        <f>MAX(I35:I41)</f>
        <v>23.5</v>
      </c>
      <c r="AF35" s="109"/>
    </row>
    <row r="36" spans="1:32">
      <c r="A36" s="101">
        <v>7</v>
      </c>
      <c r="B36" t="s">
        <v>363</v>
      </c>
      <c r="C36" t="s">
        <v>140</v>
      </c>
      <c r="D36">
        <v>278366</v>
      </c>
      <c r="E36">
        <v>179408</v>
      </c>
      <c r="F36">
        <v>7.3767560000000003</v>
      </c>
      <c r="G36">
        <v>1</v>
      </c>
      <c r="H36">
        <v>90.051000000000002</v>
      </c>
      <c r="I36">
        <v>21.4</v>
      </c>
      <c r="J36">
        <v>69.5</v>
      </c>
      <c r="K36">
        <v>141.9</v>
      </c>
      <c r="L36">
        <v>1.0134000000000001</v>
      </c>
      <c r="M36">
        <v>86.835999999999999</v>
      </c>
      <c r="N36">
        <v>92.951999999999998</v>
      </c>
      <c r="O36">
        <v>92.096999999999994</v>
      </c>
      <c r="P36">
        <v>18.2</v>
      </c>
      <c r="Q36">
        <v>28.7</v>
      </c>
      <c r="R36">
        <v>21.2</v>
      </c>
      <c r="S36">
        <v>4.88</v>
      </c>
      <c r="T36" s="101">
        <v>6</v>
      </c>
      <c r="U36" s="111">
        <f t="shared" si="0"/>
        <v>1668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276698</v>
      </c>
      <c r="E37">
        <v>179177</v>
      </c>
      <c r="F37">
        <v>7.0725550000000004</v>
      </c>
      <c r="G37">
        <v>1</v>
      </c>
      <c r="H37">
        <v>89.278000000000006</v>
      </c>
      <c r="I37">
        <v>21</v>
      </c>
      <c r="J37">
        <v>55.2</v>
      </c>
      <c r="K37">
        <v>145</v>
      </c>
      <c r="L37">
        <v>1.0126999999999999</v>
      </c>
      <c r="M37">
        <v>86.25</v>
      </c>
      <c r="N37">
        <v>92.385999999999996</v>
      </c>
      <c r="O37">
        <v>87.847999999999999</v>
      </c>
      <c r="P37">
        <v>15.6</v>
      </c>
      <c r="Q37">
        <v>27.8</v>
      </c>
      <c r="R37">
        <v>21.1</v>
      </c>
      <c r="S37">
        <v>4.88</v>
      </c>
      <c r="T37" s="101">
        <v>5</v>
      </c>
      <c r="U37" s="111">
        <f t="shared" si="0"/>
        <v>1320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275378</v>
      </c>
      <c r="E38">
        <v>178992</v>
      </c>
      <c r="F38">
        <v>6.9634919999999996</v>
      </c>
      <c r="G38">
        <v>1</v>
      </c>
      <c r="H38">
        <v>89.412999999999997</v>
      </c>
      <c r="I38">
        <v>20.8</v>
      </c>
      <c r="J38">
        <v>47.7</v>
      </c>
      <c r="K38">
        <v>142</v>
      </c>
      <c r="L38">
        <v>1.0125</v>
      </c>
      <c r="M38">
        <v>85.644999999999996</v>
      </c>
      <c r="N38">
        <v>92.066999999999993</v>
      </c>
      <c r="O38">
        <v>86.372</v>
      </c>
      <c r="P38">
        <v>13.1</v>
      </c>
      <c r="Q38">
        <v>28.9</v>
      </c>
      <c r="R38">
        <v>21.3</v>
      </c>
      <c r="S38">
        <v>4.8899999999999997</v>
      </c>
      <c r="T38" s="101">
        <v>4</v>
      </c>
      <c r="U38" s="111">
        <f t="shared" si="0"/>
        <v>1142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274236</v>
      </c>
      <c r="E39">
        <v>178831</v>
      </c>
      <c r="F39">
        <v>7.2193680000000002</v>
      </c>
      <c r="G39">
        <v>1</v>
      </c>
      <c r="H39">
        <v>89.965000000000003</v>
      </c>
      <c r="I39">
        <v>21.1</v>
      </c>
      <c r="J39">
        <v>51.1</v>
      </c>
      <c r="K39">
        <v>119.3</v>
      </c>
      <c r="L39">
        <v>1.0128999999999999</v>
      </c>
      <c r="M39">
        <v>87.244</v>
      </c>
      <c r="N39">
        <v>92.981999999999999</v>
      </c>
      <c r="O39">
        <v>90.344999999999999</v>
      </c>
      <c r="P39">
        <v>13.5</v>
      </c>
      <c r="Q39">
        <v>27.9</v>
      </c>
      <c r="R39">
        <v>22.4</v>
      </c>
      <c r="S39">
        <v>4.8899999999999997</v>
      </c>
      <c r="T39" s="101">
        <v>3</v>
      </c>
      <c r="U39" s="111">
        <f t="shared" si="0"/>
        <v>1224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273012</v>
      </c>
      <c r="E40">
        <v>178660</v>
      </c>
      <c r="F40">
        <v>7.0173230000000002</v>
      </c>
      <c r="G40">
        <v>1</v>
      </c>
      <c r="H40">
        <v>89.807000000000002</v>
      </c>
      <c r="I40">
        <v>20.6</v>
      </c>
      <c r="J40">
        <v>57.6</v>
      </c>
      <c r="K40">
        <v>124.6</v>
      </c>
      <c r="L40">
        <v>1.0125</v>
      </c>
      <c r="M40">
        <v>85.391000000000005</v>
      </c>
      <c r="N40">
        <v>93.075999999999993</v>
      </c>
      <c r="O40">
        <v>87.424000000000007</v>
      </c>
      <c r="P40">
        <v>11.9</v>
      </c>
      <c r="Q40">
        <v>27.7</v>
      </c>
      <c r="R40">
        <v>22.1</v>
      </c>
      <c r="S40">
        <v>4.8899999999999997</v>
      </c>
      <c r="T40" s="101">
        <v>2</v>
      </c>
      <c r="U40" s="111">
        <f t="shared" si="0"/>
        <v>1380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271632</v>
      </c>
      <c r="E41">
        <v>178468</v>
      </c>
      <c r="F41">
        <v>7.0297390000000002</v>
      </c>
      <c r="G41">
        <v>1</v>
      </c>
      <c r="H41">
        <v>93.186999999999998</v>
      </c>
      <c r="I41">
        <v>23.5</v>
      </c>
      <c r="J41">
        <v>9.9</v>
      </c>
      <c r="K41">
        <v>150.5</v>
      </c>
      <c r="L41">
        <v>1.0125</v>
      </c>
      <c r="M41">
        <v>85.602000000000004</v>
      </c>
      <c r="N41">
        <v>94.835999999999999</v>
      </c>
      <c r="O41">
        <v>87.706999999999994</v>
      </c>
      <c r="P41">
        <v>12.4</v>
      </c>
      <c r="Q41">
        <v>36</v>
      </c>
      <c r="R41">
        <v>22.4</v>
      </c>
      <c r="S41">
        <v>4.8899999999999997</v>
      </c>
      <c r="T41" s="101">
        <v>1</v>
      </c>
      <c r="U41" s="111">
        <f t="shared" si="0"/>
        <v>240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271392</v>
      </c>
      <c r="E42">
        <v>178435</v>
      </c>
      <c r="F42">
        <v>7.5074699999999996</v>
      </c>
      <c r="G42">
        <v>1</v>
      </c>
      <c r="H42">
        <v>92.396000000000001</v>
      </c>
      <c r="I42">
        <v>20.8</v>
      </c>
      <c r="J42">
        <v>16.3</v>
      </c>
      <c r="K42">
        <v>104.3</v>
      </c>
      <c r="L42">
        <v>1.0137</v>
      </c>
      <c r="M42">
        <v>89.572000000000003</v>
      </c>
      <c r="N42">
        <v>95.334000000000003</v>
      </c>
      <c r="O42">
        <v>93.876999999999995</v>
      </c>
      <c r="P42">
        <v>10</v>
      </c>
      <c r="Q42">
        <v>34.299999999999997</v>
      </c>
      <c r="R42">
        <v>21.1</v>
      </c>
      <c r="S42">
        <v>4.88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  <row r="54" spans="7:8" ht="13.5" thickBot="1">
      <c r="G54" s="230">
        <v>86391</v>
      </c>
      <c r="H54" s="88"/>
    </row>
    <row r="55" spans="7:8" ht="13.5" thickBot="1">
      <c r="G55" s="231" t="s">
        <v>346</v>
      </c>
      <c r="H55" s="230">
        <v>85895</v>
      </c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F53"/>
  <sheetViews>
    <sheetView view="pageBreakPreview" zoomScale="80" workbookViewId="0">
      <selection activeCell="F34" sqref="F34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273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 t="s">
        <v>274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1116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96" t="s">
        <v>111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275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-613077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">
      <c r="A10" s="101"/>
      <c r="B10" s="102" t="s">
        <v>23</v>
      </c>
      <c r="C10" s="102" t="s">
        <v>23</v>
      </c>
      <c r="D10" s="135" t="s">
        <v>32</v>
      </c>
      <c r="E10" s="102" t="s">
        <v>32</v>
      </c>
      <c r="F10" s="102" t="s">
        <v>23</v>
      </c>
      <c r="G10" s="102" t="s">
        <v>32</v>
      </c>
      <c r="H10" s="197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D11" s="225"/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74.900000000000006</v>
      </c>
      <c r="X28" s="109"/>
      <c r="Y28" s="117">
        <f>AVERAGE(U28:U34)</f>
        <v>-88601</v>
      </c>
      <c r="Z28" s="109"/>
      <c r="AA28" s="117">
        <f>SUM(U28:U34)</f>
        <v>-620207</v>
      </c>
      <c r="AB28" s="109"/>
      <c r="AC28" s="117">
        <f>AVERAGE(H28:H34)</f>
        <v>93.293000000000006</v>
      </c>
      <c r="AD28" s="109"/>
      <c r="AE28" s="117">
        <f>MAX(I28:I34)</f>
        <v>24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0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T33" s="101">
        <v>9</v>
      </c>
      <c r="U33" s="111">
        <f t="shared" si="0"/>
        <v>-621163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621163</v>
      </c>
      <c r="E34">
        <v>224377</v>
      </c>
      <c r="F34">
        <v>7.1649609999999999</v>
      </c>
      <c r="G34">
        <v>0</v>
      </c>
      <c r="H34">
        <v>93.293000000000006</v>
      </c>
      <c r="I34">
        <v>24</v>
      </c>
      <c r="J34">
        <v>40.200000000000003</v>
      </c>
      <c r="K34">
        <v>74.900000000000006</v>
      </c>
      <c r="L34">
        <v>1.0127999999999999</v>
      </c>
      <c r="M34">
        <v>87.879000000000005</v>
      </c>
      <c r="N34">
        <v>94.77</v>
      </c>
      <c r="O34">
        <v>89.432000000000002</v>
      </c>
      <c r="P34">
        <v>18.7</v>
      </c>
      <c r="Q34">
        <v>32.1</v>
      </c>
      <c r="R34">
        <v>22</v>
      </c>
      <c r="S34">
        <v>4.99</v>
      </c>
      <c r="T34" s="101">
        <v>8</v>
      </c>
      <c r="U34" s="111">
        <f t="shared" si="0"/>
        <v>956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620207</v>
      </c>
      <c r="E35">
        <v>224248</v>
      </c>
      <c r="F35">
        <v>7.4921699999999998</v>
      </c>
      <c r="G35">
        <v>0</v>
      </c>
      <c r="H35">
        <v>92.646000000000001</v>
      </c>
      <c r="I35">
        <v>23.4</v>
      </c>
      <c r="J35">
        <v>39.6</v>
      </c>
      <c r="K35">
        <v>68.099999999999994</v>
      </c>
      <c r="L35">
        <v>1.0136000000000001</v>
      </c>
      <c r="M35">
        <v>90.671999999999997</v>
      </c>
      <c r="N35">
        <v>95.16</v>
      </c>
      <c r="O35">
        <v>93.762</v>
      </c>
      <c r="P35">
        <v>18.899999999999999</v>
      </c>
      <c r="Q35">
        <v>30</v>
      </c>
      <c r="R35">
        <v>21.4</v>
      </c>
      <c r="S35">
        <v>4.99</v>
      </c>
      <c r="T35" s="164">
        <v>7</v>
      </c>
      <c r="U35" s="111">
        <f t="shared" si="0"/>
        <v>942</v>
      </c>
      <c r="V35" s="163">
        <v>8</v>
      </c>
      <c r="W35" s="117">
        <f>MAX(K35:K41)</f>
        <v>81.599999999999994</v>
      </c>
      <c r="X35" s="109"/>
      <c r="Y35" s="117">
        <f>AVERAGE(U35:U41)</f>
        <v>1018.5714285714286</v>
      </c>
      <c r="Z35" s="109"/>
      <c r="AA35" s="117">
        <f>SUM(U35:U41)</f>
        <v>7130</v>
      </c>
      <c r="AB35" s="109"/>
      <c r="AC35" s="117">
        <f>AVERAGE(H35:H41)</f>
        <v>90.564142857142855</v>
      </c>
      <c r="AD35" s="109"/>
      <c r="AE35" s="117">
        <f>MAX(I35:I41)</f>
        <v>23.9</v>
      </c>
      <c r="AF35" s="109"/>
    </row>
    <row r="36" spans="1:32">
      <c r="A36" s="101">
        <v>7</v>
      </c>
      <c r="B36" t="s">
        <v>363</v>
      </c>
      <c r="C36" t="s">
        <v>140</v>
      </c>
      <c r="D36">
        <v>619265</v>
      </c>
      <c r="E36">
        <v>224120</v>
      </c>
      <c r="F36">
        <v>7.3004819999999997</v>
      </c>
      <c r="G36">
        <v>0</v>
      </c>
      <c r="H36">
        <v>89.954999999999998</v>
      </c>
      <c r="I36">
        <v>23.3</v>
      </c>
      <c r="J36">
        <v>43.1</v>
      </c>
      <c r="K36">
        <v>76.5</v>
      </c>
      <c r="L36">
        <v>1.0130999999999999</v>
      </c>
      <c r="M36">
        <v>86.694999999999993</v>
      </c>
      <c r="N36">
        <v>92.872</v>
      </c>
      <c r="O36">
        <v>91.278000000000006</v>
      </c>
      <c r="P36">
        <v>19.8</v>
      </c>
      <c r="Q36">
        <v>31.8</v>
      </c>
      <c r="R36">
        <v>21.9</v>
      </c>
      <c r="S36">
        <v>4.99</v>
      </c>
      <c r="T36" s="101">
        <v>6</v>
      </c>
      <c r="U36" s="111">
        <f t="shared" si="0"/>
        <v>1023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618242</v>
      </c>
      <c r="E37">
        <v>223977</v>
      </c>
      <c r="F37">
        <v>7.0418440000000002</v>
      </c>
      <c r="G37">
        <v>0</v>
      </c>
      <c r="H37">
        <v>89.194999999999993</v>
      </c>
      <c r="I37">
        <v>23.9</v>
      </c>
      <c r="J37">
        <v>46.9</v>
      </c>
      <c r="K37">
        <v>79</v>
      </c>
      <c r="L37">
        <v>1.0125999999999999</v>
      </c>
      <c r="M37">
        <v>85.721000000000004</v>
      </c>
      <c r="N37">
        <v>92.296000000000006</v>
      </c>
      <c r="O37">
        <v>87.771000000000001</v>
      </c>
      <c r="P37">
        <v>20</v>
      </c>
      <c r="Q37">
        <v>29.8</v>
      </c>
      <c r="R37">
        <v>22.2</v>
      </c>
      <c r="S37">
        <v>4.99</v>
      </c>
      <c r="T37" s="101">
        <v>5</v>
      </c>
      <c r="U37" s="111">
        <f t="shared" si="0"/>
        <v>1116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617126</v>
      </c>
      <c r="E38">
        <v>223820</v>
      </c>
      <c r="F38">
        <v>6.8903590000000001</v>
      </c>
      <c r="G38">
        <v>0</v>
      </c>
      <c r="H38">
        <v>89.364000000000004</v>
      </c>
      <c r="I38">
        <v>23.6</v>
      </c>
      <c r="J38">
        <v>42</v>
      </c>
      <c r="K38">
        <v>74.5</v>
      </c>
      <c r="L38">
        <v>1.0122</v>
      </c>
      <c r="M38">
        <v>85.671999999999997</v>
      </c>
      <c r="N38">
        <v>91.897999999999996</v>
      </c>
      <c r="O38">
        <v>85.712000000000003</v>
      </c>
      <c r="P38">
        <v>18.2</v>
      </c>
      <c r="Q38">
        <v>30.7</v>
      </c>
      <c r="R38">
        <v>22.3</v>
      </c>
      <c r="S38">
        <v>5</v>
      </c>
      <c r="T38" s="101">
        <v>4</v>
      </c>
      <c r="U38" s="111">
        <f t="shared" si="0"/>
        <v>998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616128</v>
      </c>
      <c r="E39">
        <v>223680</v>
      </c>
      <c r="F39">
        <v>7.2298580000000001</v>
      </c>
      <c r="G39">
        <v>0</v>
      </c>
      <c r="H39">
        <v>89.894000000000005</v>
      </c>
      <c r="I39">
        <v>23.4</v>
      </c>
      <c r="J39">
        <v>44.4</v>
      </c>
      <c r="K39">
        <v>78.7</v>
      </c>
      <c r="L39">
        <v>1.0129999999999999</v>
      </c>
      <c r="M39">
        <v>86.968000000000004</v>
      </c>
      <c r="N39">
        <v>92.912999999999997</v>
      </c>
      <c r="O39">
        <v>90.335999999999999</v>
      </c>
      <c r="P39">
        <v>18.3</v>
      </c>
      <c r="Q39">
        <v>30</v>
      </c>
      <c r="R39">
        <v>22</v>
      </c>
      <c r="S39">
        <v>5</v>
      </c>
      <c r="T39" s="101">
        <v>3</v>
      </c>
      <c r="U39" s="111">
        <f t="shared" si="0"/>
        <v>1054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615074</v>
      </c>
      <c r="E40">
        <v>223532</v>
      </c>
      <c r="F40">
        <v>7.0014820000000002</v>
      </c>
      <c r="G40">
        <v>0</v>
      </c>
      <c r="H40">
        <v>89.747</v>
      </c>
      <c r="I40">
        <v>23.1</v>
      </c>
      <c r="J40">
        <v>43.7</v>
      </c>
      <c r="K40">
        <v>81.599999999999994</v>
      </c>
      <c r="L40">
        <v>1.0125</v>
      </c>
      <c r="M40">
        <v>85.39</v>
      </c>
      <c r="N40">
        <v>93.025000000000006</v>
      </c>
      <c r="O40">
        <v>87.138000000000005</v>
      </c>
      <c r="P40">
        <v>18.399999999999999</v>
      </c>
      <c r="Q40">
        <v>29.8</v>
      </c>
      <c r="R40">
        <v>22</v>
      </c>
      <c r="S40">
        <v>5</v>
      </c>
      <c r="T40" s="101">
        <v>2</v>
      </c>
      <c r="U40" s="111">
        <f t="shared" si="0"/>
        <v>1037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614037</v>
      </c>
      <c r="E41">
        <v>223388</v>
      </c>
      <c r="F41">
        <v>7.0560859999999996</v>
      </c>
      <c r="G41">
        <v>0</v>
      </c>
      <c r="H41">
        <v>93.147999999999996</v>
      </c>
      <c r="I41">
        <v>23.8</v>
      </c>
      <c r="J41">
        <v>40.4</v>
      </c>
      <c r="K41">
        <v>69.900000000000006</v>
      </c>
      <c r="L41">
        <v>1.0126999999999999</v>
      </c>
      <c r="M41">
        <v>85.417000000000002</v>
      </c>
      <c r="N41">
        <v>94.747</v>
      </c>
      <c r="O41">
        <v>87.727000000000004</v>
      </c>
      <c r="P41">
        <v>18.5</v>
      </c>
      <c r="Q41">
        <v>31.4</v>
      </c>
      <c r="R41">
        <v>21.5</v>
      </c>
      <c r="S41">
        <v>5</v>
      </c>
      <c r="T41" s="101">
        <v>1</v>
      </c>
      <c r="U41" s="111">
        <f t="shared" si="0"/>
        <v>960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613077</v>
      </c>
      <c r="E42">
        <v>223258</v>
      </c>
      <c r="F42">
        <v>7.4673350000000003</v>
      </c>
      <c r="G42">
        <v>0</v>
      </c>
      <c r="H42">
        <v>92.317999999999998</v>
      </c>
      <c r="I42">
        <v>23.4</v>
      </c>
      <c r="J42">
        <v>40.200000000000003</v>
      </c>
      <c r="K42">
        <v>72.5</v>
      </c>
      <c r="L42">
        <v>1.0135000000000001</v>
      </c>
      <c r="M42">
        <v>89.375</v>
      </c>
      <c r="N42">
        <v>95.298000000000002</v>
      </c>
      <c r="O42">
        <v>93.466999999999999</v>
      </c>
      <c r="P42">
        <v>17.600000000000001</v>
      </c>
      <c r="Q42">
        <v>30.7</v>
      </c>
      <c r="R42">
        <v>21.5</v>
      </c>
      <c r="S42">
        <v>5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  <row r="52" spans="7:8" ht="13.5" thickBot="1">
      <c r="G52" s="230">
        <v>424504</v>
      </c>
      <c r="H52" s="88"/>
    </row>
    <row r="53" spans="7:8" ht="13.5" thickBot="1">
      <c r="G53" s="231" t="s">
        <v>347</v>
      </c>
      <c r="H53" s="230">
        <v>423316</v>
      </c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F47"/>
  <sheetViews>
    <sheetView view="pageBreakPreview" zoomScale="80" workbookViewId="0">
      <selection activeCell="B33" sqref="B11:S33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282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 t="s">
        <v>281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1447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96" t="s">
        <v>110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283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-301074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197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146.4</v>
      </c>
      <c r="X28" s="109"/>
      <c r="Y28" s="117">
        <f>AVERAGE(U28:U34)</f>
        <v>-44252.571428571428</v>
      </c>
      <c r="Z28" s="109"/>
      <c r="AA28" s="117">
        <f>SUM(U28:U34)</f>
        <v>-309768</v>
      </c>
      <c r="AB28" s="109"/>
      <c r="AC28" s="117">
        <f>AVERAGE(H28:H34)</f>
        <v>92.963999999999999</v>
      </c>
      <c r="AD28" s="109"/>
      <c r="AE28" s="117">
        <f>MAX(I28:I34)</f>
        <v>24.4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>D30-D31</f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0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T33" s="101">
        <v>9</v>
      </c>
      <c r="U33" s="111">
        <f t="shared" si="0"/>
        <v>-310439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310439</v>
      </c>
      <c r="E34">
        <v>182038</v>
      </c>
      <c r="F34">
        <v>7.1131770000000003</v>
      </c>
      <c r="G34">
        <v>0</v>
      </c>
      <c r="H34">
        <v>92.963999999999999</v>
      </c>
      <c r="I34">
        <v>24.4</v>
      </c>
      <c r="J34">
        <v>29.8</v>
      </c>
      <c r="K34">
        <v>146.4</v>
      </c>
      <c r="L34">
        <v>1.0126999999999999</v>
      </c>
      <c r="M34">
        <v>87.260999999999996</v>
      </c>
      <c r="N34">
        <v>94.498000000000005</v>
      </c>
      <c r="O34">
        <v>88.959000000000003</v>
      </c>
      <c r="P34">
        <v>15.2</v>
      </c>
      <c r="Q34">
        <v>33.200000000000003</v>
      </c>
      <c r="R34">
        <v>22.5</v>
      </c>
      <c r="S34">
        <v>5.13</v>
      </c>
      <c r="T34" s="101">
        <v>8</v>
      </c>
      <c r="U34" s="111">
        <f t="shared" si="0"/>
        <v>671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309768</v>
      </c>
      <c r="E35">
        <v>181948</v>
      </c>
      <c r="F35">
        <v>7.6342449999999999</v>
      </c>
      <c r="G35">
        <v>0</v>
      </c>
      <c r="H35">
        <v>92.180999999999997</v>
      </c>
      <c r="I35">
        <v>21</v>
      </c>
      <c r="J35">
        <v>25.6</v>
      </c>
      <c r="K35">
        <v>141.19999999999999</v>
      </c>
      <c r="L35">
        <v>1.0147999999999999</v>
      </c>
      <c r="M35">
        <v>89.802000000000007</v>
      </c>
      <c r="N35">
        <v>94.882000000000005</v>
      </c>
      <c r="O35">
        <v>93.444000000000003</v>
      </c>
      <c r="P35">
        <v>13.7</v>
      </c>
      <c r="Q35">
        <v>27.7</v>
      </c>
      <c r="R35">
        <v>15.2</v>
      </c>
      <c r="S35">
        <v>5.12</v>
      </c>
      <c r="T35" s="164">
        <v>7</v>
      </c>
      <c r="U35" s="111">
        <f t="shared" si="0"/>
        <v>546</v>
      </c>
      <c r="V35" s="163">
        <v>8</v>
      </c>
      <c r="W35" s="117">
        <f>MAX(K35:K41)</f>
        <v>149.30000000000001</v>
      </c>
      <c r="X35" s="109"/>
      <c r="Y35" s="117">
        <f>AVERAGE(U35:U41)</f>
        <v>1242</v>
      </c>
      <c r="Z35" s="109"/>
      <c r="AA35" s="117">
        <f>SUM(U35:U41)</f>
        <v>8694</v>
      </c>
      <c r="AB35" s="109"/>
      <c r="AC35" s="117">
        <f>AVERAGE(H35:H41)</f>
        <v>89.799428571428578</v>
      </c>
      <c r="AD35" s="109"/>
      <c r="AE35" s="117">
        <f>MAX(I35:I41)</f>
        <v>23.6</v>
      </c>
      <c r="AF35" s="109"/>
    </row>
    <row r="36" spans="1:32">
      <c r="A36" s="101">
        <v>7</v>
      </c>
      <c r="B36" t="s">
        <v>363</v>
      </c>
      <c r="C36" t="s">
        <v>140</v>
      </c>
      <c r="D36">
        <v>309222</v>
      </c>
      <c r="E36">
        <v>181872</v>
      </c>
      <c r="F36">
        <v>7.2868240000000002</v>
      </c>
      <c r="G36">
        <v>0</v>
      </c>
      <c r="H36">
        <v>89.281999999999996</v>
      </c>
      <c r="I36">
        <v>23.1</v>
      </c>
      <c r="J36">
        <v>64.3</v>
      </c>
      <c r="K36">
        <v>143.4</v>
      </c>
      <c r="L36">
        <v>1.0130999999999999</v>
      </c>
      <c r="M36">
        <v>85.801000000000002</v>
      </c>
      <c r="N36">
        <v>92.263999999999996</v>
      </c>
      <c r="O36">
        <v>91.123999999999995</v>
      </c>
      <c r="P36">
        <v>20.399999999999999</v>
      </c>
      <c r="Q36">
        <v>29.4</v>
      </c>
      <c r="R36">
        <v>21.8</v>
      </c>
      <c r="S36">
        <v>5.13</v>
      </c>
      <c r="T36" s="101">
        <v>6</v>
      </c>
      <c r="U36" s="111">
        <f t="shared" si="0"/>
        <v>1447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307775</v>
      </c>
      <c r="E37">
        <v>181668</v>
      </c>
      <c r="F37">
        <v>6.9754949999999996</v>
      </c>
      <c r="G37">
        <v>0</v>
      </c>
      <c r="H37">
        <v>88.513000000000005</v>
      </c>
      <c r="I37">
        <v>23.5</v>
      </c>
      <c r="J37">
        <v>61.9</v>
      </c>
      <c r="K37">
        <v>143.6</v>
      </c>
      <c r="L37">
        <v>1.0124</v>
      </c>
      <c r="M37">
        <v>85.195999999999998</v>
      </c>
      <c r="N37">
        <v>91.918999999999997</v>
      </c>
      <c r="O37">
        <v>86.981999999999999</v>
      </c>
      <c r="P37">
        <v>20.399999999999999</v>
      </c>
      <c r="Q37">
        <v>28</v>
      </c>
      <c r="R37">
        <v>22.4</v>
      </c>
      <c r="S37">
        <v>5.13</v>
      </c>
      <c r="T37" s="101">
        <v>5</v>
      </c>
      <c r="U37" s="111">
        <f t="shared" si="0"/>
        <v>1386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306389</v>
      </c>
      <c r="E38">
        <v>181472</v>
      </c>
      <c r="F38">
        <v>6.8688849999999997</v>
      </c>
      <c r="G38">
        <v>0</v>
      </c>
      <c r="H38">
        <v>88.709000000000003</v>
      </c>
      <c r="I38">
        <v>23.3</v>
      </c>
      <c r="J38">
        <v>62.3</v>
      </c>
      <c r="K38">
        <v>144.30000000000001</v>
      </c>
      <c r="L38">
        <v>1.0122</v>
      </c>
      <c r="M38">
        <v>84.632999999999996</v>
      </c>
      <c r="N38">
        <v>91.406999999999996</v>
      </c>
      <c r="O38">
        <v>85.397000000000006</v>
      </c>
      <c r="P38">
        <v>19.100000000000001</v>
      </c>
      <c r="Q38">
        <v>28.6</v>
      </c>
      <c r="R38">
        <v>22.1</v>
      </c>
      <c r="S38">
        <v>5.13</v>
      </c>
      <c r="T38" s="101">
        <v>4</v>
      </c>
      <c r="U38" s="111">
        <f t="shared" si="0"/>
        <v>1447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304942</v>
      </c>
      <c r="E39">
        <v>181267</v>
      </c>
      <c r="F39">
        <v>7.1599389999999996</v>
      </c>
      <c r="G39">
        <v>0</v>
      </c>
      <c r="H39">
        <v>87.948999999999998</v>
      </c>
      <c r="I39">
        <v>23.2</v>
      </c>
      <c r="J39">
        <v>60.9</v>
      </c>
      <c r="K39">
        <v>145.6</v>
      </c>
      <c r="L39">
        <v>1.0126999999999999</v>
      </c>
      <c r="M39">
        <v>-0.13800000000000001</v>
      </c>
      <c r="N39">
        <v>92.478999999999999</v>
      </c>
      <c r="O39">
        <v>89.680999999999997</v>
      </c>
      <c r="P39">
        <v>19.3</v>
      </c>
      <c r="Q39">
        <v>27.6</v>
      </c>
      <c r="R39">
        <v>22.7</v>
      </c>
      <c r="S39">
        <v>5.13</v>
      </c>
      <c r="T39" s="101">
        <v>3</v>
      </c>
      <c r="U39" s="111">
        <f t="shared" si="0"/>
        <v>1377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303565</v>
      </c>
      <c r="E40">
        <v>181077</v>
      </c>
      <c r="F40">
        <v>6.9591209999999997</v>
      </c>
      <c r="G40">
        <v>0</v>
      </c>
      <c r="H40">
        <v>89.165999999999997</v>
      </c>
      <c r="I40">
        <v>22.8</v>
      </c>
      <c r="J40">
        <v>61.6</v>
      </c>
      <c r="K40">
        <v>148.4</v>
      </c>
      <c r="L40">
        <v>1.0125</v>
      </c>
      <c r="M40">
        <v>84.445999999999998</v>
      </c>
      <c r="N40">
        <v>92.671999999999997</v>
      </c>
      <c r="O40">
        <v>86.430999999999997</v>
      </c>
      <c r="P40">
        <v>18.899999999999999</v>
      </c>
      <c r="Q40">
        <v>27.5</v>
      </c>
      <c r="R40">
        <v>21.4</v>
      </c>
      <c r="S40">
        <v>5.13</v>
      </c>
      <c r="T40" s="101">
        <v>2</v>
      </c>
      <c r="U40" s="111">
        <f t="shared" si="0"/>
        <v>1301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302264</v>
      </c>
      <c r="E41">
        <v>180894</v>
      </c>
      <c r="F41">
        <v>6.956137</v>
      </c>
      <c r="G41">
        <v>0</v>
      </c>
      <c r="H41">
        <v>92.796000000000006</v>
      </c>
      <c r="I41">
        <v>23.6</v>
      </c>
      <c r="J41">
        <v>55</v>
      </c>
      <c r="K41">
        <v>149.30000000000001</v>
      </c>
      <c r="L41">
        <v>1.0123</v>
      </c>
      <c r="M41">
        <v>84.373000000000005</v>
      </c>
      <c r="N41">
        <v>94.430999999999997</v>
      </c>
      <c r="O41">
        <v>86.763999999999996</v>
      </c>
      <c r="P41">
        <v>19.3</v>
      </c>
      <c r="Q41">
        <v>29.6</v>
      </c>
      <c r="R41">
        <v>22.5</v>
      </c>
      <c r="S41">
        <v>5.13</v>
      </c>
      <c r="T41" s="101">
        <v>1</v>
      </c>
      <c r="U41" s="111">
        <f t="shared" si="0"/>
        <v>1190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301074</v>
      </c>
      <c r="E42">
        <v>180732</v>
      </c>
      <c r="F42">
        <v>7.4383470000000003</v>
      </c>
      <c r="G42">
        <v>0</v>
      </c>
      <c r="H42">
        <v>91.828999999999994</v>
      </c>
      <c r="I42">
        <v>23.1</v>
      </c>
      <c r="J42">
        <v>56.7</v>
      </c>
      <c r="K42">
        <v>143.69999999999999</v>
      </c>
      <c r="L42">
        <v>1.0134000000000001</v>
      </c>
      <c r="M42">
        <v>88.67</v>
      </c>
      <c r="N42">
        <v>95.013999999999996</v>
      </c>
      <c r="O42">
        <v>93.465000000000003</v>
      </c>
      <c r="P42">
        <v>18.2</v>
      </c>
      <c r="Q42">
        <v>28.6</v>
      </c>
      <c r="R42">
        <v>22.4</v>
      </c>
      <c r="S42">
        <v>5.13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B46"/>
  <sheetViews>
    <sheetView view="pageBreakPreview" zoomScale="80" workbookViewId="0">
      <selection activeCell="O32" sqref="B11:O32"/>
    </sheetView>
  </sheetViews>
  <sheetFormatPr baseColWidth="10" defaultRowHeight="12.75"/>
  <cols>
    <col min="1" max="1" width="8.42578125" customWidth="1"/>
    <col min="2" max="5" width="8.7109375" customWidth="1"/>
    <col min="6" max="11" width="11.5703125" bestFit="1" customWidth="1"/>
    <col min="12" max="12" width="9.85546875" bestFit="1" customWidth="1"/>
    <col min="13" max="13" width="11.5703125" bestFit="1" customWidth="1"/>
    <col min="14" max="14" width="9.28515625" customWidth="1"/>
    <col min="15" max="15" width="7.85546875" customWidth="1"/>
    <col min="16" max="16" width="3.7109375" customWidth="1"/>
    <col min="17" max="17" width="11" bestFit="1" customWidth="1"/>
    <col min="18" max="18" width="4.42578125" bestFit="1" customWidth="1"/>
    <col min="19" max="19" width="12.42578125" bestFit="1" customWidth="1"/>
    <col min="20" max="20" width="3.7109375" customWidth="1"/>
    <col min="22" max="22" width="2.7109375" customWidth="1"/>
    <col min="23" max="23" width="14.28515625" bestFit="1" customWidth="1"/>
    <col min="24" max="24" width="2.7109375" customWidth="1"/>
    <col min="26" max="26" width="2.7109375" customWidth="1"/>
    <col min="28" max="28" width="2.7109375" customWidth="1"/>
  </cols>
  <sheetData>
    <row r="1" spans="1:28" ht="18.75">
      <c r="A1" s="190" t="s">
        <v>276</v>
      </c>
      <c r="B1" s="92"/>
      <c r="C1" s="92"/>
      <c r="D1" s="92"/>
      <c r="E1" s="123"/>
      <c r="F1" s="124"/>
      <c r="G1" s="123"/>
      <c r="H1" s="128" t="s">
        <v>192</v>
      </c>
      <c r="I1" s="129"/>
      <c r="J1" s="92"/>
      <c r="K1" s="92"/>
      <c r="L1" s="92"/>
      <c r="M1" s="92"/>
      <c r="N1" s="92"/>
      <c r="O1" s="92"/>
      <c r="P1" s="92"/>
      <c r="Q1" s="92"/>
      <c r="R1" s="92"/>
      <c r="S1" s="92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18" customHeight="1">
      <c r="A2" s="189" t="s">
        <v>277</v>
      </c>
      <c r="B2" s="92"/>
      <c r="C2" s="92"/>
      <c r="D2" s="92"/>
      <c r="E2" s="123"/>
      <c r="F2" s="124"/>
      <c r="G2" s="123"/>
      <c r="H2" s="128" t="s">
        <v>187</v>
      </c>
      <c r="I2" s="129"/>
      <c r="J2" s="124"/>
      <c r="K2" s="92"/>
      <c r="L2" s="92"/>
      <c r="M2" s="92"/>
      <c r="N2" s="92"/>
      <c r="O2" s="92"/>
      <c r="P2" s="92"/>
      <c r="Q2" s="92"/>
      <c r="R2" s="92"/>
      <c r="S2" s="92"/>
      <c r="T2" s="109"/>
      <c r="U2" s="109"/>
      <c r="V2" s="109"/>
      <c r="W2" s="109"/>
      <c r="X2" s="109"/>
      <c r="Y2" s="109"/>
      <c r="Z2" s="109"/>
      <c r="AA2" s="109"/>
      <c r="AB2" s="109"/>
    </row>
    <row r="3" spans="1:28" ht="12.75" customHeight="1">
      <c r="A3" s="92" t="s">
        <v>63</v>
      </c>
      <c r="B3" s="92"/>
      <c r="C3" s="92"/>
      <c r="D3" s="92"/>
      <c r="E3" s="123"/>
      <c r="F3" s="124"/>
      <c r="G3" s="123"/>
      <c r="H3" s="128" t="s">
        <v>189</v>
      </c>
      <c r="I3" s="188"/>
      <c r="J3" s="127" t="s">
        <v>190</v>
      </c>
      <c r="K3" s="92"/>
      <c r="L3" s="91"/>
      <c r="M3" s="92"/>
      <c r="N3" s="94"/>
      <c r="O3" s="166"/>
      <c r="P3" s="166" t="s">
        <v>90</v>
      </c>
      <c r="Q3" s="172">
        <f>MAX(Q11:Q41)</f>
        <v>817</v>
      </c>
      <c r="R3" s="173" t="s">
        <v>32</v>
      </c>
      <c r="S3" s="92"/>
      <c r="T3" s="109"/>
      <c r="U3" s="109"/>
      <c r="V3" s="109"/>
      <c r="W3" s="109"/>
      <c r="X3" s="109"/>
      <c r="Y3" s="109"/>
      <c r="Z3" s="109"/>
      <c r="AA3" s="109"/>
      <c r="AB3" s="109"/>
    </row>
    <row r="4" spans="1:28" ht="15.75" customHeight="1">
      <c r="A4" s="92" t="s">
        <v>278</v>
      </c>
      <c r="B4" s="92"/>
      <c r="C4" s="92"/>
      <c r="D4" s="92"/>
      <c r="E4" s="123"/>
      <c r="F4" s="118"/>
      <c r="G4" s="123"/>
      <c r="H4" s="128" t="s">
        <v>186</v>
      </c>
      <c r="I4" s="129"/>
      <c r="J4" s="118"/>
      <c r="K4" s="92"/>
      <c r="L4" s="91"/>
      <c r="M4" s="91"/>
      <c r="N4" s="91"/>
      <c r="O4" s="91"/>
      <c r="P4" s="91"/>
      <c r="Q4" s="91"/>
      <c r="R4" s="91"/>
      <c r="S4" s="92"/>
      <c r="T4" s="109"/>
      <c r="U4" s="113"/>
      <c r="V4" s="109"/>
      <c r="W4" s="219"/>
      <c r="X4" s="109"/>
      <c r="Y4" s="113"/>
      <c r="Z4" s="109"/>
      <c r="AA4" s="109"/>
      <c r="AB4" s="109"/>
    </row>
    <row r="5" spans="1:28" ht="12.75" customHeight="1">
      <c r="A5" s="92" t="s">
        <v>64</v>
      </c>
      <c r="B5" s="92"/>
      <c r="C5" s="92" t="s">
        <v>65</v>
      </c>
      <c r="D5" s="92"/>
      <c r="E5" s="118"/>
      <c r="F5" s="118"/>
      <c r="G5" s="123"/>
      <c r="H5" s="128" t="s">
        <v>200</v>
      </c>
      <c r="I5" s="129"/>
      <c r="J5" s="118"/>
      <c r="K5" s="92"/>
      <c r="L5" s="91"/>
      <c r="M5" s="97"/>
      <c r="N5" s="95"/>
      <c r="O5" s="167"/>
      <c r="P5" s="167" t="s">
        <v>93</v>
      </c>
      <c r="Q5" s="171">
        <f>SUM(Q11:Q41)</f>
        <v>-2422181</v>
      </c>
      <c r="R5" s="168" t="s">
        <v>32</v>
      </c>
      <c r="S5" s="92"/>
      <c r="T5" s="109"/>
      <c r="U5" s="114"/>
      <c r="V5" s="109"/>
      <c r="W5" s="114"/>
      <c r="X5" s="109"/>
      <c r="Y5" s="114"/>
      <c r="Z5" s="109"/>
      <c r="AA5" s="109"/>
      <c r="AB5" s="109"/>
    </row>
    <row r="6" spans="1:28" ht="15" customHeight="1">
      <c r="A6" s="92" t="s">
        <v>66</v>
      </c>
      <c r="B6" s="92"/>
      <c r="C6" s="92" t="s">
        <v>67</v>
      </c>
      <c r="D6" s="92"/>
      <c r="E6" s="118"/>
      <c r="F6" s="137" t="s">
        <v>177</v>
      </c>
      <c r="G6" s="123"/>
      <c r="H6" s="128" t="s">
        <v>185</v>
      </c>
      <c r="I6" s="129"/>
      <c r="J6" s="118"/>
      <c r="K6" s="92"/>
      <c r="L6" s="92"/>
      <c r="M6" s="92"/>
      <c r="N6" s="92"/>
      <c r="O6" s="92"/>
      <c r="P6" s="92"/>
      <c r="Q6" s="99"/>
      <c r="R6" s="91"/>
      <c r="S6" s="114" t="s">
        <v>171</v>
      </c>
      <c r="T6" s="109"/>
      <c r="U6" s="114"/>
      <c r="V6" s="109"/>
      <c r="W6" s="114"/>
      <c r="X6" s="109"/>
      <c r="Y6" s="114"/>
      <c r="Z6" s="109"/>
      <c r="AA6" s="109"/>
      <c r="AB6" s="109"/>
    </row>
    <row r="7" spans="1:28" ht="15" customHeight="1">
      <c r="A7" s="92" t="s">
        <v>68</v>
      </c>
      <c r="B7" s="92"/>
      <c r="C7" s="92"/>
      <c r="D7" s="92" t="s">
        <v>33</v>
      </c>
      <c r="E7" s="120"/>
      <c r="F7" s="138" t="s">
        <v>178</v>
      </c>
      <c r="G7" s="120"/>
      <c r="H7" s="124"/>
      <c r="I7" s="118"/>
      <c r="J7" s="102" t="s">
        <v>194</v>
      </c>
      <c r="K7" s="102" t="s">
        <v>116</v>
      </c>
      <c r="L7" s="92"/>
      <c r="M7" s="92"/>
      <c r="N7" s="92"/>
      <c r="O7" s="92"/>
      <c r="P7" s="92"/>
      <c r="Q7" s="100" t="s">
        <v>130</v>
      </c>
      <c r="R7" s="91"/>
      <c r="S7" s="114" t="s">
        <v>172</v>
      </c>
      <c r="T7" s="109"/>
      <c r="U7" s="114" t="s">
        <v>171</v>
      </c>
      <c r="V7" s="109"/>
      <c r="W7" s="114" t="s">
        <v>171</v>
      </c>
      <c r="X7" s="109"/>
      <c r="Y7" s="114" t="s">
        <v>182</v>
      </c>
      <c r="Z7" s="109"/>
      <c r="AA7" s="114" t="s">
        <v>323</v>
      </c>
      <c r="AB7" s="109"/>
    </row>
    <row r="8" spans="1:28" ht="12.75" customHeight="1">
      <c r="A8" s="92" t="s">
        <v>69</v>
      </c>
      <c r="B8" s="92"/>
      <c r="C8" s="92"/>
      <c r="D8" s="92" t="s">
        <v>77</v>
      </c>
      <c r="E8" s="120"/>
      <c r="F8" s="138" t="s">
        <v>179</v>
      </c>
      <c r="G8" s="120"/>
      <c r="H8" s="124"/>
      <c r="I8" s="118"/>
      <c r="J8" s="102" t="s">
        <v>195</v>
      </c>
      <c r="K8" s="102" t="s">
        <v>195</v>
      </c>
      <c r="L8" s="92"/>
      <c r="M8" s="92"/>
      <c r="N8" s="102" t="s">
        <v>174</v>
      </c>
      <c r="O8" s="102"/>
      <c r="P8" s="102"/>
      <c r="Q8" s="100" t="s">
        <v>131</v>
      </c>
      <c r="R8" s="91"/>
      <c r="S8" s="114" t="s">
        <v>329</v>
      </c>
      <c r="T8" s="109"/>
      <c r="U8" s="114" t="s">
        <v>320</v>
      </c>
      <c r="V8" s="109"/>
      <c r="W8" s="114" t="s">
        <v>321</v>
      </c>
      <c r="X8" s="109"/>
      <c r="Y8" s="114" t="s">
        <v>320</v>
      </c>
      <c r="Z8" s="109"/>
      <c r="AA8" s="114" t="s">
        <v>324</v>
      </c>
      <c r="AB8" s="109"/>
    </row>
    <row r="9" spans="1:28" ht="12.75" customHeight="1">
      <c r="A9" s="92"/>
      <c r="B9" s="92"/>
      <c r="C9" s="92"/>
      <c r="D9" s="92"/>
      <c r="E9" s="92"/>
      <c r="F9" s="138" t="s">
        <v>28</v>
      </c>
      <c r="G9" s="102" t="s">
        <v>116</v>
      </c>
      <c r="H9" s="102" t="s">
        <v>119</v>
      </c>
      <c r="I9" s="102" t="s">
        <v>118</v>
      </c>
      <c r="J9" s="102" t="s">
        <v>196</v>
      </c>
      <c r="K9" s="102" t="s">
        <v>196</v>
      </c>
      <c r="L9" s="102" t="s">
        <v>92</v>
      </c>
      <c r="M9" s="92"/>
      <c r="N9" s="102" t="s">
        <v>175</v>
      </c>
      <c r="O9" s="102" t="s">
        <v>223</v>
      </c>
      <c r="P9" s="102"/>
      <c r="Q9" s="100" t="s">
        <v>132</v>
      </c>
      <c r="R9" s="91"/>
      <c r="S9" s="114" t="s">
        <v>173</v>
      </c>
      <c r="T9" s="109"/>
      <c r="U9" s="114" t="s">
        <v>327</v>
      </c>
      <c r="V9" s="109"/>
      <c r="W9" s="114" t="s">
        <v>178</v>
      </c>
      <c r="X9" s="109"/>
      <c r="Y9" s="114" t="s">
        <v>327</v>
      </c>
      <c r="Z9" s="109"/>
      <c r="AA9" s="114" t="s">
        <v>173</v>
      </c>
      <c r="AB9" s="109"/>
    </row>
    <row r="10" spans="1:28" ht="15.75" thickBot="1">
      <c r="A10" s="92"/>
      <c r="B10" s="102" t="s">
        <v>70</v>
      </c>
      <c r="C10" s="102" t="s">
        <v>71</v>
      </c>
      <c r="D10" s="102" t="s">
        <v>72</v>
      </c>
      <c r="E10" s="102" t="s">
        <v>73</v>
      </c>
      <c r="F10" s="139" t="s">
        <v>32</v>
      </c>
      <c r="G10" s="102" t="s">
        <v>117</v>
      </c>
      <c r="H10" s="102" t="s">
        <v>115</v>
      </c>
      <c r="I10" s="102" t="s">
        <v>117</v>
      </c>
      <c r="J10" s="102" t="s">
        <v>197</v>
      </c>
      <c r="K10" s="102" t="s">
        <v>197</v>
      </c>
      <c r="L10" s="174" t="s">
        <v>87</v>
      </c>
      <c r="M10" s="102" t="s">
        <v>91</v>
      </c>
      <c r="N10" s="102" t="s">
        <v>176</v>
      </c>
      <c r="O10" s="102" t="s">
        <v>224</v>
      </c>
      <c r="P10" s="112" t="s">
        <v>73</v>
      </c>
      <c r="Q10" s="99" t="s">
        <v>32</v>
      </c>
      <c r="R10" s="112" t="s">
        <v>73</v>
      </c>
      <c r="S10" s="114" t="s">
        <v>332</v>
      </c>
      <c r="T10" s="183"/>
      <c r="U10" s="114" t="s">
        <v>319</v>
      </c>
      <c r="V10" s="109"/>
      <c r="W10" s="114" t="s">
        <v>322</v>
      </c>
      <c r="X10" s="109"/>
      <c r="Y10" s="114" t="s">
        <v>328</v>
      </c>
      <c r="Z10" s="109"/>
      <c r="AA10" s="114" t="s">
        <v>124</v>
      </c>
      <c r="AB10" s="109"/>
    </row>
    <row r="11" spans="1:28" ht="15">
      <c r="A11" s="126">
        <v>32</v>
      </c>
      <c r="B11" s="16"/>
      <c r="P11" s="164">
        <v>31</v>
      </c>
      <c r="Q11" s="111">
        <f t="shared" ref="Q11:Q41" si="0">F11-F12</f>
        <v>0</v>
      </c>
      <c r="R11" s="163">
        <v>1</v>
      </c>
      <c r="S11" s="117">
        <f>MAX(N11:N13)</f>
        <v>0</v>
      </c>
      <c r="T11" s="183"/>
      <c r="U11" s="117">
        <f>AVERAGE(Q11:Q13)</f>
        <v>0</v>
      </c>
      <c r="V11" s="109"/>
      <c r="W11" s="117">
        <f>SUM(Q11:Q13)</f>
        <v>0</v>
      </c>
      <c r="X11" s="109"/>
      <c r="Y11" s="117" t="e">
        <f>AVERAGE(L11:L13)</f>
        <v>#DIV/0!</v>
      </c>
      <c r="Z11" s="109"/>
      <c r="AA11" s="117">
        <f>MAX(M11:M13)</f>
        <v>0</v>
      </c>
      <c r="AB11" s="109"/>
    </row>
    <row r="12" spans="1:28">
      <c r="A12" s="101">
        <v>31</v>
      </c>
      <c r="B12" s="16"/>
      <c r="P12" s="101">
        <v>30</v>
      </c>
      <c r="Q12" s="111">
        <f t="shared" si="0"/>
        <v>0</v>
      </c>
      <c r="R12" s="92"/>
      <c r="S12" s="115"/>
      <c r="T12" s="183"/>
      <c r="U12" s="109"/>
      <c r="V12" s="109"/>
      <c r="W12" s="109"/>
      <c r="X12" s="109"/>
      <c r="Y12" s="109"/>
      <c r="Z12" s="109"/>
      <c r="AA12" s="109"/>
      <c r="AB12" s="109"/>
    </row>
    <row r="13" spans="1:28">
      <c r="A13" s="101">
        <v>30</v>
      </c>
      <c r="B13" s="16"/>
      <c r="P13" s="101">
        <v>29</v>
      </c>
      <c r="Q13" s="111">
        <f t="shared" si="0"/>
        <v>0</v>
      </c>
      <c r="R13" s="92"/>
      <c r="S13" s="115"/>
      <c r="T13" s="183"/>
      <c r="U13" s="109"/>
      <c r="V13" s="109"/>
      <c r="W13" s="109"/>
      <c r="X13" s="109"/>
      <c r="Y13" s="109"/>
      <c r="Z13" s="109"/>
      <c r="AA13" s="109"/>
      <c r="AB13" s="109"/>
    </row>
    <row r="14" spans="1:28" ht="15">
      <c r="A14" s="126">
        <v>29</v>
      </c>
      <c r="B14" s="16"/>
      <c r="P14" s="164">
        <v>28</v>
      </c>
      <c r="Q14" s="111">
        <f t="shared" si="0"/>
        <v>0</v>
      </c>
      <c r="R14" s="163">
        <v>29</v>
      </c>
      <c r="S14" s="117">
        <f>MAX(N14:N20)</f>
        <v>0</v>
      </c>
      <c r="T14" s="183"/>
      <c r="U14" s="117">
        <f>AVERAGE(Q14:Q20)</f>
        <v>0</v>
      </c>
      <c r="V14" s="109"/>
      <c r="W14" s="117">
        <f>SUM(Q14:Q20)</f>
        <v>0</v>
      </c>
      <c r="X14" s="109"/>
      <c r="Y14" s="117" t="e">
        <f>AVERAGE(L14:L20)</f>
        <v>#DIV/0!</v>
      </c>
      <c r="Z14" s="109"/>
      <c r="AA14" s="117">
        <f>MAX(M14:M20)</f>
        <v>0</v>
      </c>
      <c r="AB14" s="109"/>
    </row>
    <row r="15" spans="1:28">
      <c r="A15" s="101">
        <v>28</v>
      </c>
      <c r="B15" s="16"/>
      <c r="P15" s="101">
        <v>27</v>
      </c>
      <c r="Q15" s="111">
        <f t="shared" si="0"/>
        <v>0</v>
      </c>
      <c r="R15" s="101"/>
      <c r="S15" s="115"/>
      <c r="T15" s="183"/>
      <c r="U15" s="109"/>
      <c r="V15" s="109"/>
      <c r="W15" s="109"/>
      <c r="X15" s="109"/>
      <c r="Y15" s="109"/>
      <c r="Z15" s="109"/>
      <c r="AA15" s="109"/>
      <c r="AB15" s="109"/>
    </row>
    <row r="16" spans="1:28">
      <c r="A16" s="101">
        <v>27</v>
      </c>
      <c r="B16" s="16"/>
      <c r="P16" s="101">
        <v>26</v>
      </c>
      <c r="Q16" s="111">
        <f t="shared" si="0"/>
        <v>0</v>
      </c>
      <c r="R16" s="101"/>
      <c r="S16" s="115"/>
      <c r="T16" s="183"/>
      <c r="U16" s="109"/>
      <c r="V16" s="109"/>
      <c r="W16" s="109"/>
      <c r="X16" s="109"/>
      <c r="Y16" s="109"/>
      <c r="Z16" s="109"/>
      <c r="AA16" s="109"/>
      <c r="AB16" s="109"/>
    </row>
    <row r="17" spans="1:28">
      <c r="A17" s="101">
        <v>26</v>
      </c>
      <c r="B17" s="16"/>
      <c r="P17" s="101">
        <v>25</v>
      </c>
      <c r="Q17" s="111">
        <f t="shared" si="0"/>
        <v>0</v>
      </c>
      <c r="R17" s="101"/>
      <c r="S17" s="115"/>
      <c r="T17" s="183"/>
      <c r="U17" s="109"/>
      <c r="V17" s="109"/>
      <c r="W17" s="109"/>
      <c r="X17" s="109"/>
      <c r="Y17" s="109"/>
      <c r="Z17" s="109"/>
      <c r="AA17" s="109"/>
      <c r="AB17" s="109"/>
    </row>
    <row r="18" spans="1:28">
      <c r="A18" s="101">
        <v>25</v>
      </c>
      <c r="B18" s="16"/>
      <c r="P18" s="101">
        <v>24</v>
      </c>
      <c r="Q18" s="111">
        <f t="shared" si="0"/>
        <v>0</v>
      </c>
      <c r="R18" s="101"/>
      <c r="S18" s="115"/>
      <c r="T18" s="183"/>
      <c r="U18" s="109"/>
      <c r="V18" s="109"/>
      <c r="W18" s="109"/>
      <c r="X18" s="109"/>
      <c r="Y18" s="109"/>
      <c r="Z18" s="109"/>
      <c r="AA18" s="109"/>
      <c r="AB18" s="109"/>
    </row>
    <row r="19" spans="1:28">
      <c r="A19" s="101">
        <v>24</v>
      </c>
      <c r="B19" s="16"/>
      <c r="P19" s="101">
        <v>23</v>
      </c>
      <c r="Q19" s="111">
        <f t="shared" si="0"/>
        <v>0</v>
      </c>
      <c r="R19" s="101"/>
      <c r="S19" s="115"/>
      <c r="T19" s="183"/>
      <c r="U19" s="109"/>
      <c r="V19" s="109"/>
      <c r="W19" s="109"/>
      <c r="X19" s="109"/>
      <c r="Y19" s="109"/>
      <c r="Z19" s="109"/>
      <c r="AA19" s="109"/>
      <c r="AB19" s="109"/>
    </row>
    <row r="20" spans="1:28">
      <c r="A20" s="101">
        <v>23</v>
      </c>
      <c r="B20" s="16"/>
      <c r="P20" s="101">
        <v>22</v>
      </c>
      <c r="Q20" s="111">
        <f t="shared" si="0"/>
        <v>0</v>
      </c>
      <c r="R20" s="101"/>
      <c r="S20" s="115"/>
      <c r="T20" s="183"/>
      <c r="U20" s="109"/>
      <c r="V20" s="109"/>
      <c r="W20" s="109"/>
      <c r="X20" s="109"/>
      <c r="Y20" s="109"/>
      <c r="Z20" s="109"/>
      <c r="AA20" s="109"/>
      <c r="AB20" s="109"/>
    </row>
    <row r="21" spans="1:28" ht="15">
      <c r="A21" s="126">
        <v>22</v>
      </c>
      <c r="B21" s="16"/>
      <c r="P21" s="164">
        <v>21</v>
      </c>
      <c r="Q21" s="111">
        <f t="shared" si="0"/>
        <v>0</v>
      </c>
      <c r="R21" s="163">
        <v>22</v>
      </c>
      <c r="S21" s="117">
        <f>MAX(N21:N27)</f>
        <v>0</v>
      </c>
      <c r="T21" s="183"/>
      <c r="U21" s="117">
        <f>AVERAGE(Q21:Q27)</f>
        <v>0</v>
      </c>
      <c r="V21" s="109"/>
      <c r="W21" s="117">
        <f>SUM(Q21:Q27)</f>
        <v>0</v>
      </c>
      <c r="X21" s="109"/>
      <c r="Y21" s="117" t="e">
        <f>AVERAGE(L21:L27)</f>
        <v>#DIV/0!</v>
      </c>
      <c r="Z21" s="109"/>
      <c r="AA21" s="117">
        <f>MAX(M21:M27)</f>
        <v>0</v>
      </c>
      <c r="AB21" s="109"/>
    </row>
    <row r="22" spans="1:28">
      <c r="A22" s="101">
        <v>21</v>
      </c>
      <c r="B22" s="16"/>
      <c r="P22" s="101">
        <v>20</v>
      </c>
      <c r="Q22" s="111">
        <f t="shared" si="0"/>
        <v>0</v>
      </c>
      <c r="R22" s="101"/>
      <c r="S22" s="115"/>
      <c r="T22" s="183"/>
      <c r="U22" s="109"/>
      <c r="V22" s="109"/>
      <c r="W22" s="109"/>
      <c r="X22" s="109"/>
      <c r="Y22" s="109"/>
      <c r="Z22" s="109"/>
      <c r="AA22" s="109"/>
      <c r="AB22" s="109"/>
    </row>
    <row r="23" spans="1:28">
      <c r="A23" s="101">
        <v>20</v>
      </c>
      <c r="B23" s="16"/>
      <c r="P23" s="101">
        <v>19</v>
      </c>
      <c r="Q23" s="111">
        <f t="shared" si="0"/>
        <v>0</v>
      </c>
      <c r="R23" s="101"/>
      <c r="S23" s="115"/>
      <c r="T23" s="183"/>
      <c r="U23" s="109"/>
      <c r="V23" s="109"/>
      <c r="W23" s="109"/>
      <c r="X23" s="109"/>
      <c r="Y23" s="109"/>
      <c r="Z23" s="109"/>
      <c r="AA23" s="109"/>
      <c r="AB23" s="109"/>
    </row>
    <row r="24" spans="1:28">
      <c r="A24" s="101">
        <v>19</v>
      </c>
      <c r="B24" s="16"/>
      <c r="P24" s="101">
        <v>18</v>
      </c>
      <c r="Q24" s="111">
        <f t="shared" si="0"/>
        <v>0</v>
      </c>
      <c r="R24" s="101"/>
      <c r="S24" s="115"/>
      <c r="T24" s="183"/>
      <c r="U24" s="109"/>
      <c r="V24" s="109"/>
      <c r="W24" s="109"/>
      <c r="X24" s="109"/>
      <c r="Y24" s="109"/>
      <c r="Z24" s="109"/>
      <c r="AA24" s="109"/>
      <c r="AB24" s="109"/>
    </row>
    <row r="25" spans="1:28">
      <c r="A25" s="101">
        <v>18</v>
      </c>
      <c r="B25" s="16"/>
      <c r="P25" s="101">
        <v>17</v>
      </c>
      <c r="Q25" s="111">
        <f t="shared" si="0"/>
        <v>0</v>
      </c>
      <c r="R25" s="101"/>
      <c r="S25" s="115"/>
      <c r="T25" s="183"/>
      <c r="U25" s="109"/>
      <c r="V25" s="109"/>
      <c r="W25" s="109"/>
      <c r="X25" s="109"/>
      <c r="Y25" s="109"/>
      <c r="Z25" s="109"/>
      <c r="AA25" s="109"/>
      <c r="AB25" s="109"/>
    </row>
    <row r="26" spans="1:28">
      <c r="A26" s="101">
        <v>17</v>
      </c>
      <c r="B26" s="16"/>
      <c r="P26" s="101">
        <v>16</v>
      </c>
      <c r="Q26" s="111">
        <f t="shared" si="0"/>
        <v>0</v>
      </c>
      <c r="R26" s="101"/>
      <c r="S26" s="115"/>
      <c r="T26" s="183"/>
      <c r="U26" s="109"/>
      <c r="V26" s="109"/>
      <c r="W26" s="109"/>
      <c r="X26" s="109"/>
      <c r="Y26" s="109"/>
      <c r="Z26" s="109"/>
      <c r="AA26" s="109"/>
      <c r="AB26" s="109"/>
    </row>
    <row r="27" spans="1:28">
      <c r="A27" s="101">
        <v>16</v>
      </c>
      <c r="B27" s="16"/>
      <c r="P27" s="101">
        <v>15</v>
      </c>
      <c r="Q27" s="111">
        <f t="shared" si="0"/>
        <v>0</v>
      </c>
      <c r="R27" s="101"/>
      <c r="S27" s="115"/>
      <c r="T27" s="183"/>
      <c r="U27" s="109"/>
      <c r="V27" s="109"/>
      <c r="W27" s="109"/>
      <c r="X27" s="109"/>
      <c r="Y27" s="109"/>
      <c r="Z27" s="109"/>
      <c r="AA27" s="109"/>
      <c r="AB27" s="109"/>
    </row>
    <row r="28" spans="1:28" ht="15">
      <c r="A28" s="126">
        <v>15</v>
      </c>
      <c r="B28" s="16"/>
      <c r="P28" s="164">
        <v>14</v>
      </c>
      <c r="Q28" s="111">
        <f t="shared" si="0"/>
        <v>0</v>
      </c>
      <c r="R28" s="163">
        <v>15</v>
      </c>
      <c r="S28" s="117">
        <f>MAX(N28:N34)</f>
        <v>88.18</v>
      </c>
      <c r="T28" s="183"/>
      <c r="U28" s="117">
        <f>AVERAGE(Q28:Q34)</f>
        <v>-346661.28571428574</v>
      </c>
      <c r="V28" s="109"/>
      <c r="W28" s="117">
        <f>SUM(Q28:Q34)</f>
        <v>-2426629</v>
      </c>
      <c r="X28" s="109"/>
      <c r="Y28" s="117">
        <f>AVERAGE(L28:L34)</f>
        <v>90.966049999999996</v>
      </c>
      <c r="Z28" s="109"/>
      <c r="AA28" s="117">
        <f>MAX(M28:M34)</f>
        <v>25.57</v>
      </c>
      <c r="AB28" s="109"/>
    </row>
    <row r="29" spans="1:28">
      <c r="A29" s="101">
        <v>14</v>
      </c>
      <c r="B29" s="16"/>
      <c r="P29" s="101">
        <v>13</v>
      </c>
      <c r="Q29" s="111">
        <f t="shared" si="0"/>
        <v>0</v>
      </c>
      <c r="R29" s="101"/>
      <c r="S29" s="115"/>
      <c r="T29" s="109"/>
      <c r="U29" s="109"/>
      <c r="V29" s="109"/>
      <c r="W29" s="109"/>
      <c r="X29" s="109"/>
      <c r="Y29" s="109"/>
      <c r="Z29" s="109"/>
      <c r="AA29" s="109"/>
      <c r="AB29" s="109"/>
    </row>
    <row r="30" spans="1:28">
      <c r="A30" s="101">
        <v>13</v>
      </c>
      <c r="B30" s="16"/>
      <c r="P30" s="101">
        <v>12</v>
      </c>
      <c r="Q30" s="111">
        <f t="shared" si="0"/>
        <v>0</v>
      </c>
      <c r="R30" s="101"/>
      <c r="S30" s="115"/>
      <c r="T30" s="109"/>
      <c r="U30" s="109"/>
      <c r="V30" s="109"/>
      <c r="W30" s="109"/>
      <c r="X30" s="109"/>
      <c r="Y30" s="109"/>
      <c r="Z30" s="109"/>
      <c r="AA30" s="109"/>
      <c r="AB30" s="109"/>
    </row>
    <row r="31" spans="1:28">
      <c r="A31" s="101">
        <v>12</v>
      </c>
      <c r="B31" s="16"/>
      <c r="P31" s="101">
        <v>11</v>
      </c>
      <c r="Q31" s="111">
        <f t="shared" si="0"/>
        <v>0</v>
      </c>
      <c r="R31" s="101"/>
      <c r="S31" s="115"/>
      <c r="T31" s="109"/>
      <c r="U31" s="109"/>
      <c r="V31" s="109"/>
      <c r="W31" s="109"/>
      <c r="X31" s="109"/>
      <c r="Y31" s="109"/>
      <c r="Z31" s="109"/>
      <c r="AA31" s="109"/>
      <c r="AB31" s="109"/>
    </row>
    <row r="32" spans="1:28">
      <c r="A32" s="101">
        <v>11</v>
      </c>
      <c r="B32" s="16"/>
      <c r="P32" s="101">
        <v>10</v>
      </c>
      <c r="Q32" s="111">
        <f t="shared" si="0"/>
        <v>-2427283</v>
      </c>
      <c r="R32" s="101"/>
      <c r="S32" s="115"/>
      <c r="T32" s="109"/>
      <c r="U32" s="109"/>
      <c r="V32" s="109"/>
      <c r="W32" s="109"/>
      <c r="X32" s="109"/>
      <c r="Y32" s="109"/>
      <c r="Z32" s="109"/>
      <c r="AA32" s="109"/>
      <c r="AB32" s="109"/>
    </row>
    <row r="33" spans="1:28">
      <c r="A33" s="101">
        <v>10</v>
      </c>
      <c r="B33" s="16">
        <v>0.375</v>
      </c>
      <c r="C33">
        <v>2014</v>
      </c>
      <c r="D33">
        <v>6</v>
      </c>
      <c r="E33">
        <v>10</v>
      </c>
      <c r="F33">
        <v>2427283</v>
      </c>
      <c r="G33">
        <v>24272832</v>
      </c>
      <c r="H33">
        <v>417116</v>
      </c>
      <c r="I33">
        <v>4171161</v>
      </c>
      <c r="J33">
        <v>1</v>
      </c>
      <c r="K33">
        <v>12</v>
      </c>
      <c r="L33">
        <v>89.015299999999996</v>
      </c>
      <c r="M33">
        <v>25.57</v>
      </c>
      <c r="N33">
        <v>86.03</v>
      </c>
      <c r="O33">
        <v>7</v>
      </c>
      <c r="P33" s="101">
        <v>9</v>
      </c>
      <c r="Q33" s="111">
        <f t="shared" si="0"/>
        <v>275</v>
      </c>
      <c r="R33" s="101"/>
      <c r="S33" s="115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1:28">
      <c r="A34" s="101">
        <v>9</v>
      </c>
      <c r="B34" s="16">
        <v>0.375</v>
      </c>
      <c r="C34">
        <v>2014</v>
      </c>
      <c r="D34">
        <v>6</v>
      </c>
      <c r="E34">
        <v>9</v>
      </c>
      <c r="F34">
        <v>2427008</v>
      </c>
      <c r="G34">
        <v>24270088</v>
      </c>
      <c r="H34">
        <v>417077</v>
      </c>
      <c r="I34">
        <v>4170771</v>
      </c>
      <c r="J34">
        <v>1</v>
      </c>
      <c r="K34">
        <v>12</v>
      </c>
      <c r="L34">
        <v>92.916799999999995</v>
      </c>
      <c r="M34">
        <v>23.12</v>
      </c>
      <c r="N34">
        <v>88.18</v>
      </c>
      <c r="O34">
        <v>7</v>
      </c>
      <c r="P34" s="101">
        <v>8</v>
      </c>
      <c r="Q34" s="111">
        <f t="shared" si="0"/>
        <v>379</v>
      </c>
      <c r="R34" s="101"/>
      <c r="S34" s="115"/>
      <c r="T34" s="109"/>
      <c r="U34" s="109"/>
      <c r="V34" s="109"/>
      <c r="W34" s="109"/>
      <c r="X34" s="109"/>
      <c r="Y34" s="109"/>
      <c r="Z34" s="109"/>
      <c r="AA34" s="109"/>
      <c r="AB34" s="109"/>
    </row>
    <row r="35" spans="1:28" ht="15">
      <c r="A35" s="126">
        <v>8</v>
      </c>
      <c r="B35" s="16">
        <v>0.375</v>
      </c>
      <c r="C35">
        <v>2014</v>
      </c>
      <c r="D35">
        <v>6</v>
      </c>
      <c r="E35">
        <v>8</v>
      </c>
      <c r="F35">
        <v>2426629</v>
      </c>
      <c r="G35">
        <v>24266291</v>
      </c>
      <c r="H35">
        <v>417025</v>
      </c>
      <c r="I35">
        <v>4170256</v>
      </c>
      <c r="J35">
        <v>1</v>
      </c>
      <c r="K35">
        <v>12</v>
      </c>
      <c r="L35">
        <v>92.703100000000006</v>
      </c>
      <c r="M35">
        <v>22.84</v>
      </c>
      <c r="N35">
        <v>88.86</v>
      </c>
      <c r="O35">
        <v>7</v>
      </c>
      <c r="P35" s="164">
        <v>7</v>
      </c>
      <c r="Q35" s="111">
        <f t="shared" si="0"/>
        <v>550</v>
      </c>
      <c r="R35" s="163">
        <v>8</v>
      </c>
      <c r="S35" s="117">
        <f>MAX(N35:N41)</f>
        <v>88.86</v>
      </c>
      <c r="T35" s="109"/>
      <c r="U35" s="117">
        <f>AVERAGE(Q35:Q41)</f>
        <v>635.42857142857144</v>
      </c>
      <c r="V35" s="109"/>
      <c r="W35" s="117">
        <f>SUM(Q35:Q41)</f>
        <v>4448</v>
      </c>
      <c r="X35" s="109"/>
      <c r="Y35" s="117">
        <f>AVERAGE(L35:L41)</f>
        <v>90.602257142857155</v>
      </c>
      <c r="Z35" s="109"/>
      <c r="AA35" s="117">
        <f>MAX(M35:M41)</f>
        <v>23.38</v>
      </c>
      <c r="AB35" s="109"/>
    </row>
    <row r="36" spans="1:28">
      <c r="A36" s="101">
        <v>7</v>
      </c>
      <c r="B36" s="16">
        <v>0.375</v>
      </c>
      <c r="C36">
        <v>2014</v>
      </c>
      <c r="D36">
        <v>6</v>
      </c>
      <c r="E36">
        <v>7</v>
      </c>
      <c r="F36">
        <v>2426079</v>
      </c>
      <c r="G36">
        <v>24260797</v>
      </c>
      <c r="H36">
        <v>416951</v>
      </c>
      <c r="I36">
        <v>4169510</v>
      </c>
      <c r="J36">
        <v>1</v>
      </c>
      <c r="K36">
        <v>12</v>
      </c>
      <c r="L36">
        <v>90.245599999999996</v>
      </c>
      <c r="M36">
        <v>22.71</v>
      </c>
      <c r="N36">
        <v>88.08</v>
      </c>
      <c r="O36">
        <v>7</v>
      </c>
      <c r="P36" s="101">
        <v>6</v>
      </c>
      <c r="Q36" s="111">
        <f t="shared" si="0"/>
        <v>817</v>
      </c>
      <c r="R36" s="99"/>
      <c r="S36" s="104"/>
      <c r="T36" s="109"/>
      <c r="U36" s="109"/>
      <c r="V36" s="109"/>
      <c r="W36" s="109"/>
      <c r="X36" s="109"/>
      <c r="Y36" s="109"/>
      <c r="Z36" s="109"/>
      <c r="AA36" s="109"/>
      <c r="AB36" s="109"/>
    </row>
    <row r="37" spans="1:28">
      <c r="A37" s="101">
        <v>6</v>
      </c>
      <c r="B37" s="16">
        <v>0.375</v>
      </c>
      <c r="C37">
        <v>2014</v>
      </c>
      <c r="D37">
        <v>6</v>
      </c>
      <c r="E37">
        <v>6</v>
      </c>
      <c r="F37">
        <v>2425262</v>
      </c>
      <c r="G37">
        <v>24252620</v>
      </c>
      <c r="H37">
        <v>416837</v>
      </c>
      <c r="I37">
        <v>4168373</v>
      </c>
      <c r="J37">
        <v>1</v>
      </c>
      <c r="K37">
        <v>12</v>
      </c>
      <c r="L37">
        <v>89.428200000000004</v>
      </c>
      <c r="M37">
        <v>23.16</v>
      </c>
      <c r="N37">
        <v>86.57</v>
      </c>
      <c r="O37">
        <v>7</v>
      </c>
      <c r="P37" s="101">
        <v>5</v>
      </c>
      <c r="Q37" s="111">
        <f t="shared" si="0"/>
        <v>755</v>
      </c>
      <c r="R37" s="99"/>
      <c r="S37" s="104"/>
      <c r="T37" s="109"/>
      <c r="U37" s="109"/>
      <c r="V37" s="109"/>
      <c r="W37" s="109"/>
      <c r="X37" s="109"/>
      <c r="Y37" s="109"/>
      <c r="Z37" s="109"/>
      <c r="AA37" s="109"/>
      <c r="AB37" s="109"/>
    </row>
    <row r="38" spans="1:28">
      <c r="A38" s="101">
        <v>5</v>
      </c>
      <c r="B38" s="16">
        <v>0.375</v>
      </c>
      <c r="C38">
        <v>2014</v>
      </c>
      <c r="D38">
        <v>6</v>
      </c>
      <c r="E38">
        <v>5</v>
      </c>
      <c r="F38">
        <v>2424507</v>
      </c>
      <c r="G38">
        <v>24245077</v>
      </c>
      <c r="H38">
        <v>416731</v>
      </c>
      <c r="I38">
        <v>4167314</v>
      </c>
      <c r="J38">
        <v>1</v>
      </c>
      <c r="K38">
        <v>12</v>
      </c>
      <c r="L38">
        <v>89.688299999999998</v>
      </c>
      <c r="M38">
        <v>23.3</v>
      </c>
      <c r="N38">
        <v>87.8</v>
      </c>
      <c r="O38">
        <v>7</v>
      </c>
      <c r="P38" s="101">
        <v>4</v>
      </c>
      <c r="Q38" s="111">
        <f t="shared" si="0"/>
        <v>699</v>
      </c>
      <c r="R38" s="99"/>
      <c r="S38" s="104"/>
      <c r="T38" s="109"/>
      <c r="U38" s="109"/>
      <c r="V38" s="109"/>
      <c r="W38" s="109"/>
      <c r="X38" s="109"/>
      <c r="Y38" s="109"/>
      <c r="Z38" s="109"/>
      <c r="AA38" s="109"/>
      <c r="AB38" s="109"/>
    </row>
    <row r="39" spans="1:28">
      <c r="A39" s="101">
        <v>4</v>
      </c>
      <c r="B39" s="16">
        <v>0.375</v>
      </c>
      <c r="C39">
        <v>2014</v>
      </c>
      <c r="D39">
        <v>6</v>
      </c>
      <c r="E39">
        <v>4</v>
      </c>
      <c r="F39">
        <v>2423808</v>
      </c>
      <c r="G39">
        <v>24238088</v>
      </c>
      <c r="H39">
        <v>416633</v>
      </c>
      <c r="I39">
        <v>4166335</v>
      </c>
      <c r="J39">
        <v>1</v>
      </c>
      <c r="K39">
        <v>12</v>
      </c>
      <c r="L39">
        <v>90.243499999999997</v>
      </c>
      <c r="M39">
        <v>23.38</v>
      </c>
      <c r="N39">
        <v>88.25</v>
      </c>
      <c r="O39">
        <v>7</v>
      </c>
      <c r="P39" s="101">
        <v>3</v>
      </c>
      <c r="Q39" s="111">
        <f t="shared" si="0"/>
        <v>687</v>
      </c>
      <c r="R39" s="99"/>
      <c r="S39" s="104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>
      <c r="A40" s="101">
        <v>3</v>
      </c>
      <c r="B40" s="16">
        <v>0.375</v>
      </c>
      <c r="C40">
        <v>2014</v>
      </c>
      <c r="D40">
        <v>6</v>
      </c>
      <c r="E40">
        <v>3</v>
      </c>
      <c r="F40">
        <v>2423121</v>
      </c>
      <c r="G40">
        <v>24231214</v>
      </c>
      <c r="H40">
        <v>416537</v>
      </c>
      <c r="I40">
        <v>4165377</v>
      </c>
      <c r="J40">
        <v>1</v>
      </c>
      <c r="K40">
        <v>12</v>
      </c>
      <c r="L40">
        <v>89.793599999999998</v>
      </c>
      <c r="M40">
        <v>22.88</v>
      </c>
      <c r="N40">
        <v>87.52</v>
      </c>
      <c r="O40">
        <v>7</v>
      </c>
      <c r="P40" s="101">
        <v>2</v>
      </c>
      <c r="Q40" s="111">
        <f t="shared" si="0"/>
        <v>681</v>
      </c>
      <c r="R40" s="99"/>
      <c r="S40" s="104"/>
      <c r="T40" s="109"/>
      <c r="U40" s="109"/>
      <c r="V40" s="109"/>
      <c r="W40" s="109"/>
      <c r="X40" s="109"/>
      <c r="Y40" s="109"/>
      <c r="Z40" s="109"/>
      <c r="AA40" s="109"/>
      <c r="AB40" s="109"/>
    </row>
    <row r="41" spans="1:28">
      <c r="A41" s="101">
        <v>2</v>
      </c>
      <c r="B41" s="16">
        <v>0.375</v>
      </c>
      <c r="C41">
        <v>2014</v>
      </c>
      <c r="D41">
        <v>6</v>
      </c>
      <c r="E41">
        <v>2</v>
      </c>
      <c r="F41">
        <v>2422440</v>
      </c>
      <c r="G41">
        <v>24224409</v>
      </c>
      <c r="H41">
        <v>416442</v>
      </c>
      <c r="I41">
        <v>4164426</v>
      </c>
      <c r="J41">
        <v>1</v>
      </c>
      <c r="K41">
        <v>12</v>
      </c>
      <c r="L41">
        <v>92.113500000000002</v>
      </c>
      <c r="M41">
        <v>22.63</v>
      </c>
      <c r="N41">
        <v>88.73</v>
      </c>
      <c r="O41">
        <v>7</v>
      </c>
      <c r="P41" s="101">
        <v>1</v>
      </c>
      <c r="Q41" s="111">
        <f t="shared" si="0"/>
        <v>259</v>
      </c>
      <c r="R41" s="99"/>
      <c r="S41" s="104"/>
      <c r="T41" s="109"/>
      <c r="U41" s="109"/>
      <c r="V41" s="109"/>
      <c r="W41" s="109"/>
      <c r="X41" s="109"/>
      <c r="Y41" s="109"/>
      <c r="Z41" s="109"/>
      <c r="AA41" s="109"/>
      <c r="AB41" s="109"/>
    </row>
    <row r="42" spans="1:28">
      <c r="A42" s="101">
        <v>1</v>
      </c>
      <c r="B42" s="16">
        <v>0.375</v>
      </c>
      <c r="C42">
        <v>2014</v>
      </c>
      <c r="D42">
        <v>6</v>
      </c>
      <c r="E42">
        <v>1</v>
      </c>
      <c r="F42">
        <v>2422181</v>
      </c>
      <c r="G42">
        <v>24221814</v>
      </c>
      <c r="H42">
        <v>416407</v>
      </c>
      <c r="I42">
        <v>4164072</v>
      </c>
      <c r="J42">
        <v>1</v>
      </c>
      <c r="K42">
        <v>12</v>
      </c>
      <c r="L42">
        <v>92.247200000000007</v>
      </c>
      <c r="M42">
        <v>23.49</v>
      </c>
      <c r="N42">
        <v>88.41</v>
      </c>
      <c r="O42">
        <v>7</v>
      </c>
      <c r="P42" s="109"/>
      <c r="Q42" s="104"/>
      <c r="R42" s="104"/>
      <c r="S42" s="104"/>
      <c r="T42" s="109"/>
      <c r="U42" s="109"/>
      <c r="V42" s="109"/>
      <c r="W42" s="109"/>
      <c r="X42" s="109"/>
      <c r="Y42" s="109"/>
      <c r="Z42" s="109"/>
      <c r="AA42" s="109"/>
      <c r="AB42" s="109"/>
    </row>
    <row r="43" spans="1:28">
      <c r="A43" s="113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4"/>
      <c r="T43" s="109"/>
      <c r="U43" s="109"/>
      <c r="V43" s="109"/>
      <c r="W43" s="109"/>
      <c r="X43" s="109"/>
      <c r="Y43" s="109"/>
      <c r="Z43" s="109"/>
      <c r="AA43" s="109"/>
      <c r="AB43" s="109"/>
    </row>
    <row r="44" spans="1:28">
      <c r="A44" s="109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07"/>
      <c r="U44" s="109"/>
      <c r="V44" s="109"/>
      <c r="W44" s="109"/>
      <c r="X44" s="109"/>
      <c r="Y44" s="109"/>
      <c r="Z44" s="109"/>
      <c r="AA44" s="109"/>
      <c r="AB44" s="109"/>
    </row>
    <row r="45" spans="1:28">
      <c r="A45" s="109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07"/>
      <c r="U45" s="109"/>
      <c r="V45" s="109"/>
      <c r="W45" s="109"/>
      <c r="X45" s="109"/>
      <c r="Y45" s="109"/>
      <c r="Z45" s="109"/>
      <c r="AA45" s="109"/>
      <c r="AB45" s="109"/>
    </row>
    <row r="46" spans="1:28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4"/>
      <c r="U46" s="109"/>
      <c r="V46" s="109"/>
      <c r="W46" s="109"/>
      <c r="X46" s="109"/>
      <c r="Y46" s="109"/>
      <c r="Z46" s="109"/>
      <c r="AA46" s="109"/>
      <c r="AB46" s="109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6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F47"/>
  <sheetViews>
    <sheetView view="pageBreakPreview" zoomScale="80" workbookViewId="0">
      <selection activeCell="B33" sqref="B11:S33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290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95" t="s">
        <v>292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448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96" t="s">
        <v>114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291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-492782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197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D12" s="234"/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D13" s="234"/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48.8</v>
      </c>
      <c r="X28" s="109"/>
      <c r="Y28" s="117">
        <f>AVERAGE(U28:U34)</f>
        <v>-70744.857142857145</v>
      </c>
      <c r="Z28" s="109"/>
      <c r="AA28" s="117">
        <f>SUM(U28:U34)</f>
        <v>-495214</v>
      </c>
      <c r="AB28" s="109"/>
      <c r="AC28" s="117">
        <f>AVERAGE(H28:H34)</f>
        <v>93.025000000000006</v>
      </c>
      <c r="AD28" s="109"/>
      <c r="AE28" s="117">
        <f>MAX(I28:I34)</f>
        <v>21.9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0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T33" s="101">
        <v>9</v>
      </c>
      <c r="U33" s="111">
        <f t="shared" si="0"/>
        <v>-495455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495455</v>
      </c>
      <c r="E34">
        <v>69229</v>
      </c>
      <c r="F34">
        <v>7.2914570000000003</v>
      </c>
      <c r="G34">
        <v>0</v>
      </c>
      <c r="H34">
        <v>93.025000000000006</v>
      </c>
      <c r="I34">
        <v>21.9</v>
      </c>
      <c r="J34">
        <v>11.9</v>
      </c>
      <c r="K34">
        <v>48.8</v>
      </c>
      <c r="L34">
        <v>1.0139</v>
      </c>
      <c r="M34">
        <v>87.350999999999999</v>
      </c>
      <c r="N34">
        <v>94.534999999999997</v>
      </c>
      <c r="O34">
        <v>89.096000000000004</v>
      </c>
      <c r="P34">
        <v>14.9</v>
      </c>
      <c r="Q34">
        <v>31.2</v>
      </c>
      <c r="R34">
        <v>16.2</v>
      </c>
      <c r="S34">
        <v>5.3</v>
      </c>
      <c r="T34" s="101">
        <v>8</v>
      </c>
      <c r="U34" s="111">
        <f t="shared" si="0"/>
        <v>241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495214</v>
      </c>
      <c r="E35">
        <v>69197</v>
      </c>
      <c r="F35">
        <v>7.5459509999999996</v>
      </c>
      <c r="G35">
        <v>0</v>
      </c>
      <c r="H35">
        <v>92.24</v>
      </c>
      <c r="I35">
        <v>21.3</v>
      </c>
      <c r="J35">
        <v>17</v>
      </c>
      <c r="K35">
        <v>54.4</v>
      </c>
      <c r="L35">
        <v>1.0141</v>
      </c>
      <c r="M35">
        <v>89.956999999999994</v>
      </c>
      <c r="N35">
        <v>94.929000000000002</v>
      </c>
      <c r="O35">
        <v>93.477999999999994</v>
      </c>
      <c r="P35">
        <v>15.1</v>
      </c>
      <c r="Q35">
        <v>30</v>
      </c>
      <c r="R35">
        <v>18.7</v>
      </c>
      <c r="S35">
        <v>5.3</v>
      </c>
      <c r="T35" s="164">
        <v>7</v>
      </c>
      <c r="U35" s="111">
        <f t="shared" si="0"/>
        <v>367</v>
      </c>
      <c r="V35" s="163">
        <v>8</v>
      </c>
      <c r="W35" s="117">
        <f>MAX(K35:K41)</f>
        <v>88.5</v>
      </c>
      <c r="X35" s="109"/>
      <c r="Y35" s="117">
        <f>AVERAGE(U35:U41)</f>
        <v>347.42857142857144</v>
      </c>
      <c r="Z35" s="109"/>
      <c r="AA35" s="117">
        <f>SUM(U35:U41)</f>
        <v>2432</v>
      </c>
      <c r="AB35" s="109"/>
      <c r="AC35" s="117">
        <f>AVERAGE(H35:H41)</f>
        <v>90.074714285714293</v>
      </c>
      <c r="AD35" s="109"/>
      <c r="AE35" s="117">
        <f>MAX(I35:I41)</f>
        <v>22.1</v>
      </c>
      <c r="AF35" s="109"/>
    </row>
    <row r="36" spans="1:32">
      <c r="A36" s="101">
        <v>7</v>
      </c>
      <c r="B36" t="s">
        <v>363</v>
      </c>
      <c r="C36" t="s">
        <v>140</v>
      </c>
      <c r="D36">
        <v>494847</v>
      </c>
      <c r="E36">
        <v>69147</v>
      </c>
      <c r="F36">
        <v>7.3835160000000002</v>
      </c>
      <c r="G36">
        <v>0</v>
      </c>
      <c r="H36">
        <v>89.367999999999995</v>
      </c>
      <c r="I36">
        <v>21.5</v>
      </c>
      <c r="J36">
        <v>17.5</v>
      </c>
      <c r="K36">
        <v>56.1</v>
      </c>
      <c r="L36">
        <v>1.0138</v>
      </c>
      <c r="M36">
        <v>85.954999999999998</v>
      </c>
      <c r="N36">
        <v>92.325000000000003</v>
      </c>
      <c r="O36">
        <v>91.204999999999998</v>
      </c>
      <c r="P36">
        <v>16.5</v>
      </c>
      <c r="Q36">
        <v>31.9</v>
      </c>
      <c r="R36">
        <v>18.5</v>
      </c>
      <c r="S36">
        <v>5.3</v>
      </c>
      <c r="T36" s="101">
        <v>6</v>
      </c>
      <c r="U36" s="111">
        <f t="shared" si="0"/>
        <v>385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494462</v>
      </c>
      <c r="E37">
        <v>69093</v>
      </c>
      <c r="F37">
        <v>7.0536789999999998</v>
      </c>
      <c r="G37">
        <v>0</v>
      </c>
      <c r="H37">
        <v>88.6</v>
      </c>
      <c r="I37">
        <v>21.8</v>
      </c>
      <c r="J37">
        <v>17</v>
      </c>
      <c r="K37">
        <v>52.8</v>
      </c>
      <c r="L37">
        <v>1.0128999999999999</v>
      </c>
      <c r="M37">
        <v>85.316999999999993</v>
      </c>
      <c r="N37">
        <v>91.992000000000004</v>
      </c>
      <c r="O37">
        <v>86.968000000000004</v>
      </c>
      <c r="P37">
        <v>15.9</v>
      </c>
      <c r="Q37">
        <v>30</v>
      </c>
      <c r="R37">
        <v>19.399999999999999</v>
      </c>
      <c r="S37">
        <v>5.31</v>
      </c>
      <c r="T37" s="101">
        <v>5</v>
      </c>
      <c r="U37" s="111">
        <f t="shared" si="0"/>
        <v>370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494092</v>
      </c>
      <c r="E38">
        <v>69040</v>
      </c>
      <c r="F38">
        <v>6.9690519999999996</v>
      </c>
      <c r="G38">
        <v>0</v>
      </c>
      <c r="H38">
        <v>88.795000000000002</v>
      </c>
      <c r="I38">
        <v>21.4</v>
      </c>
      <c r="J38">
        <v>19.7</v>
      </c>
      <c r="K38">
        <v>88.5</v>
      </c>
      <c r="L38">
        <v>1.0127999999999999</v>
      </c>
      <c r="M38">
        <v>84.805000000000007</v>
      </c>
      <c r="N38">
        <v>91.524000000000001</v>
      </c>
      <c r="O38">
        <v>85.632999999999996</v>
      </c>
      <c r="P38">
        <v>13.5</v>
      </c>
      <c r="Q38">
        <v>30.6</v>
      </c>
      <c r="R38">
        <v>18.899999999999999</v>
      </c>
      <c r="S38">
        <v>5.3</v>
      </c>
      <c r="T38" s="101">
        <v>4</v>
      </c>
      <c r="U38" s="111">
        <f t="shared" si="0"/>
        <v>448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493644</v>
      </c>
      <c r="E39">
        <v>68977</v>
      </c>
      <c r="F39">
        <v>7.3262900000000002</v>
      </c>
      <c r="G39">
        <v>0</v>
      </c>
      <c r="H39">
        <v>89.393000000000001</v>
      </c>
      <c r="I39">
        <v>22.1</v>
      </c>
      <c r="J39">
        <v>15.6</v>
      </c>
      <c r="K39">
        <v>43.9</v>
      </c>
      <c r="L39">
        <v>1.0139</v>
      </c>
      <c r="M39">
        <v>86.314999999999998</v>
      </c>
      <c r="N39">
        <v>92.567999999999998</v>
      </c>
      <c r="O39">
        <v>89.823999999999998</v>
      </c>
      <c r="P39">
        <v>14.9</v>
      </c>
      <c r="Q39">
        <v>32.700000000000003</v>
      </c>
      <c r="R39">
        <v>16.899999999999999</v>
      </c>
      <c r="S39">
        <v>5.31</v>
      </c>
      <c r="T39" s="101">
        <v>3</v>
      </c>
      <c r="U39" s="111">
        <f t="shared" si="0"/>
        <v>335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493309</v>
      </c>
      <c r="E40">
        <v>68930</v>
      </c>
      <c r="F40">
        <v>7.1020490000000001</v>
      </c>
      <c r="G40">
        <v>0</v>
      </c>
      <c r="H40">
        <v>89.257999999999996</v>
      </c>
      <c r="I40">
        <v>21.1</v>
      </c>
      <c r="J40">
        <v>14.3</v>
      </c>
      <c r="K40">
        <v>54.5</v>
      </c>
      <c r="L40">
        <v>1.0135000000000001</v>
      </c>
      <c r="M40">
        <v>84.572999999999993</v>
      </c>
      <c r="N40">
        <v>92.707999999999998</v>
      </c>
      <c r="O40">
        <v>86.566999999999993</v>
      </c>
      <c r="P40">
        <v>13.6</v>
      </c>
      <c r="Q40">
        <v>30.2</v>
      </c>
      <c r="R40">
        <v>16.399999999999999</v>
      </c>
      <c r="S40">
        <v>5.3</v>
      </c>
      <c r="T40" s="101">
        <v>2</v>
      </c>
      <c r="U40" s="111">
        <f t="shared" si="0"/>
        <v>300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493009</v>
      </c>
      <c r="E41">
        <v>68888</v>
      </c>
      <c r="F41">
        <v>7.114738</v>
      </c>
      <c r="G41">
        <v>0</v>
      </c>
      <c r="H41">
        <v>92.869</v>
      </c>
      <c r="I41">
        <v>22.1</v>
      </c>
      <c r="J41">
        <v>11.5</v>
      </c>
      <c r="K41">
        <v>43.5</v>
      </c>
      <c r="L41">
        <v>1.0135000000000001</v>
      </c>
      <c r="M41">
        <v>84.540999999999997</v>
      </c>
      <c r="N41">
        <v>94.494</v>
      </c>
      <c r="O41">
        <v>86.847999999999999</v>
      </c>
      <c r="P41">
        <v>14.3</v>
      </c>
      <c r="Q41">
        <v>34</v>
      </c>
      <c r="R41">
        <v>16.7</v>
      </c>
      <c r="S41">
        <v>5.31</v>
      </c>
      <c r="T41" s="101">
        <v>1</v>
      </c>
      <c r="U41" s="111">
        <f t="shared" si="0"/>
        <v>227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492782</v>
      </c>
      <c r="E42">
        <v>68858</v>
      </c>
      <c r="F42">
        <v>7.600536</v>
      </c>
      <c r="G42">
        <v>0</v>
      </c>
      <c r="H42">
        <v>91.906000000000006</v>
      </c>
      <c r="I42">
        <v>21.7</v>
      </c>
      <c r="J42">
        <v>9.6</v>
      </c>
      <c r="K42">
        <v>50.6</v>
      </c>
      <c r="L42">
        <v>1.0145</v>
      </c>
      <c r="M42">
        <v>88.728999999999999</v>
      </c>
      <c r="N42">
        <v>95.043999999999997</v>
      </c>
      <c r="O42">
        <v>93.519000000000005</v>
      </c>
      <c r="P42">
        <v>13.3</v>
      </c>
      <c r="Q42">
        <v>33</v>
      </c>
      <c r="R42">
        <v>16.8</v>
      </c>
      <c r="S42">
        <v>5.3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F47"/>
  <sheetViews>
    <sheetView view="pageBreakPreview" zoomScale="80" workbookViewId="0">
      <selection activeCell="B33" sqref="B11:S33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285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 t="s">
        <v>287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442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96" t="s">
        <v>106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289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-592123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197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90.1</v>
      </c>
      <c r="X28" s="109"/>
      <c r="Y28" s="117">
        <f>AVERAGE(U28:U34)</f>
        <v>-84942.857142857145</v>
      </c>
      <c r="Z28" s="109"/>
      <c r="AA28" s="117">
        <f>SUM(U28:U34)</f>
        <v>-594600</v>
      </c>
      <c r="AB28" s="109"/>
      <c r="AC28" s="117">
        <f>AVERAGE(H28:H34)</f>
        <v>93.191000000000003</v>
      </c>
      <c r="AD28" s="109"/>
      <c r="AE28" s="117">
        <f>MAX(I28:I34)</f>
        <v>22.6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0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T33" s="101">
        <v>9</v>
      </c>
      <c r="U33" s="111">
        <f t="shared" si="0"/>
        <v>-594699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594699</v>
      </c>
      <c r="E34">
        <v>105981</v>
      </c>
      <c r="F34">
        <v>7.2430430000000001</v>
      </c>
      <c r="G34">
        <v>0</v>
      </c>
      <c r="H34">
        <v>93.191000000000003</v>
      </c>
      <c r="I34">
        <v>22.6</v>
      </c>
      <c r="J34">
        <v>4.2</v>
      </c>
      <c r="K34">
        <v>90.1</v>
      </c>
      <c r="L34">
        <v>1.0135000000000001</v>
      </c>
      <c r="M34">
        <v>87.546000000000006</v>
      </c>
      <c r="N34">
        <v>94.724999999999994</v>
      </c>
      <c r="O34">
        <v>89.174999999999997</v>
      </c>
      <c r="P34">
        <v>13.4</v>
      </c>
      <c r="Q34">
        <v>34.799999999999997</v>
      </c>
      <c r="R34">
        <v>18.3</v>
      </c>
      <c r="S34">
        <v>5.65</v>
      </c>
      <c r="T34" s="101">
        <v>8</v>
      </c>
      <c r="U34" s="111">
        <f t="shared" si="0"/>
        <v>99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594600</v>
      </c>
      <c r="E35">
        <v>105968</v>
      </c>
      <c r="F35">
        <v>7.6451760000000002</v>
      </c>
      <c r="G35">
        <v>0</v>
      </c>
      <c r="H35">
        <v>92.415999999999997</v>
      </c>
      <c r="I35">
        <v>21</v>
      </c>
      <c r="J35">
        <v>9.6</v>
      </c>
      <c r="K35">
        <v>83.2</v>
      </c>
      <c r="L35">
        <v>1.0147999999999999</v>
      </c>
      <c r="M35">
        <v>90.149000000000001</v>
      </c>
      <c r="N35">
        <v>95.105999999999995</v>
      </c>
      <c r="O35">
        <v>93.632999999999996</v>
      </c>
      <c r="P35">
        <v>12.7</v>
      </c>
      <c r="Q35">
        <v>31.2</v>
      </c>
      <c r="R35">
        <v>15.5</v>
      </c>
      <c r="S35">
        <v>5.65</v>
      </c>
      <c r="T35" s="164">
        <v>7</v>
      </c>
      <c r="U35" s="111">
        <f t="shared" si="0"/>
        <v>225</v>
      </c>
      <c r="V35" s="163">
        <v>8</v>
      </c>
      <c r="W35" s="117">
        <f>MAX(K35:K41)</f>
        <v>93.4</v>
      </c>
      <c r="X35" s="109"/>
      <c r="Y35" s="117">
        <f>AVERAGE(U35:U41)</f>
        <v>353.85714285714283</v>
      </c>
      <c r="Z35" s="109"/>
      <c r="AA35" s="117">
        <f>SUM(U35:U41)</f>
        <v>2477</v>
      </c>
      <c r="AB35" s="109"/>
      <c r="AC35" s="117">
        <f>AVERAGE(H35:H41)</f>
        <v>90.256428571428586</v>
      </c>
      <c r="AD35" s="109"/>
      <c r="AE35" s="117">
        <f>MAX(I35:I41)</f>
        <v>22.7</v>
      </c>
      <c r="AF35" s="109"/>
    </row>
    <row r="36" spans="1:32">
      <c r="A36" s="101">
        <v>7</v>
      </c>
      <c r="B36" t="s">
        <v>363</v>
      </c>
      <c r="C36" t="s">
        <v>140</v>
      </c>
      <c r="D36">
        <v>594375</v>
      </c>
      <c r="E36">
        <v>105937</v>
      </c>
      <c r="F36">
        <v>7.3325969999999998</v>
      </c>
      <c r="G36">
        <v>0</v>
      </c>
      <c r="H36">
        <v>89.555000000000007</v>
      </c>
      <c r="I36">
        <v>21.6</v>
      </c>
      <c r="J36">
        <v>17.5</v>
      </c>
      <c r="K36">
        <v>93.4</v>
      </c>
      <c r="L36">
        <v>1.0133000000000001</v>
      </c>
      <c r="M36">
        <v>86.119</v>
      </c>
      <c r="N36">
        <v>92.522000000000006</v>
      </c>
      <c r="O36">
        <v>91.542000000000002</v>
      </c>
      <c r="P36">
        <v>15</v>
      </c>
      <c r="Q36">
        <v>32.6</v>
      </c>
      <c r="R36">
        <v>21.4</v>
      </c>
      <c r="S36">
        <v>5.65</v>
      </c>
      <c r="T36" s="101">
        <v>6</v>
      </c>
      <c r="U36" s="111">
        <f t="shared" si="0"/>
        <v>413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593962</v>
      </c>
      <c r="E37">
        <v>105879</v>
      </c>
      <c r="F37">
        <v>7.0164689999999998</v>
      </c>
      <c r="G37">
        <v>0</v>
      </c>
      <c r="H37">
        <v>88.784000000000006</v>
      </c>
      <c r="I37">
        <v>22.6</v>
      </c>
      <c r="J37">
        <v>16.8</v>
      </c>
      <c r="K37">
        <v>89.5</v>
      </c>
      <c r="L37">
        <v>1.0125</v>
      </c>
      <c r="M37">
        <v>85.471999999999994</v>
      </c>
      <c r="N37">
        <v>92.207999999999998</v>
      </c>
      <c r="O37">
        <v>87.344999999999999</v>
      </c>
      <c r="P37">
        <v>14.4</v>
      </c>
      <c r="Q37">
        <v>29.1</v>
      </c>
      <c r="R37">
        <v>21.9</v>
      </c>
      <c r="S37">
        <v>5.64</v>
      </c>
      <c r="T37" s="101">
        <v>5</v>
      </c>
      <c r="U37" s="111">
        <f t="shared" si="0"/>
        <v>396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593566</v>
      </c>
      <c r="E38">
        <v>105822</v>
      </c>
      <c r="F38">
        <v>6.9155550000000003</v>
      </c>
      <c r="G38">
        <v>0</v>
      </c>
      <c r="H38">
        <v>88.977999999999994</v>
      </c>
      <c r="I38">
        <v>21.9</v>
      </c>
      <c r="J38">
        <v>18.899999999999999</v>
      </c>
      <c r="K38">
        <v>91</v>
      </c>
      <c r="L38">
        <v>1.0124</v>
      </c>
      <c r="M38">
        <v>85.039000000000001</v>
      </c>
      <c r="N38">
        <v>91.653000000000006</v>
      </c>
      <c r="O38">
        <v>85.811999999999998</v>
      </c>
      <c r="P38">
        <v>11.9</v>
      </c>
      <c r="Q38">
        <v>29.7</v>
      </c>
      <c r="R38">
        <v>21.6</v>
      </c>
      <c r="S38">
        <v>5.66</v>
      </c>
      <c r="T38" s="101">
        <v>4</v>
      </c>
      <c r="U38" s="111">
        <f t="shared" si="0"/>
        <v>442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593124</v>
      </c>
      <c r="E39">
        <v>105760</v>
      </c>
      <c r="F39">
        <v>7.190207</v>
      </c>
      <c r="G39">
        <v>0</v>
      </c>
      <c r="H39">
        <v>89.58</v>
      </c>
      <c r="I39">
        <v>22.7</v>
      </c>
      <c r="J39">
        <v>16.3</v>
      </c>
      <c r="K39">
        <v>91.3</v>
      </c>
      <c r="L39">
        <v>1.0127999999999999</v>
      </c>
      <c r="M39">
        <v>86.475999999999999</v>
      </c>
      <c r="N39">
        <v>92.762</v>
      </c>
      <c r="O39">
        <v>89.912999999999997</v>
      </c>
      <c r="P39">
        <v>12.8</v>
      </c>
      <c r="Q39">
        <v>32.799999999999997</v>
      </c>
      <c r="R39">
        <v>22.4</v>
      </c>
      <c r="S39">
        <v>5.65</v>
      </c>
      <c r="T39" s="101">
        <v>3</v>
      </c>
      <c r="U39" s="111">
        <f t="shared" si="0"/>
        <v>385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592739</v>
      </c>
      <c r="E40">
        <v>105706</v>
      </c>
      <c r="F40">
        <v>6.9814420000000004</v>
      </c>
      <c r="G40">
        <v>0</v>
      </c>
      <c r="H40">
        <v>89.444999999999993</v>
      </c>
      <c r="I40">
        <v>21.7</v>
      </c>
      <c r="J40">
        <v>18.5</v>
      </c>
      <c r="K40">
        <v>91.4</v>
      </c>
      <c r="L40">
        <v>1.0125</v>
      </c>
      <c r="M40">
        <v>84.760999999999996</v>
      </c>
      <c r="N40">
        <v>92.927000000000007</v>
      </c>
      <c r="O40">
        <v>86.736000000000004</v>
      </c>
      <c r="P40">
        <v>11.6</v>
      </c>
      <c r="Q40">
        <v>31.8</v>
      </c>
      <c r="R40">
        <v>21.6</v>
      </c>
      <c r="S40">
        <v>5.65</v>
      </c>
      <c r="T40" s="101">
        <v>2</v>
      </c>
      <c r="U40" s="111">
        <f t="shared" si="0"/>
        <v>436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592303</v>
      </c>
      <c r="E41">
        <v>105645</v>
      </c>
      <c r="F41">
        <v>7.0083039999999999</v>
      </c>
      <c r="G41">
        <v>0</v>
      </c>
      <c r="H41">
        <v>93.037000000000006</v>
      </c>
      <c r="I41">
        <v>22.3</v>
      </c>
      <c r="J41">
        <v>7.5</v>
      </c>
      <c r="K41">
        <v>89.7</v>
      </c>
      <c r="L41">
        <v>1.0125</v>
      </c>
      <c r="M41">
        <v>84.772999999999996</v>
      </c>
      <c r="N41">
        <v>94.69</v>
      </c>
      <c r="O41">
        <v>87.224000000000004</v>
      </c>
      <c r="P41">
        <v>12.6</v>
      </c>
      <c r="Q41">
        <v>31.9</v>
      </c>
      <c r="R41">
        <v>21.9</v>
      </c>
      <c r="S41">
        <v>5.65</v>
      </c>
      <c r="T41" s="101">
        <v>1</v>
      </c>
      <c r="U41" s="111">
        <f t="shared" si="0"/>
        <v>180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592123</v>
      </c>
      <c r="E42">
        <v>105620</v>
      </c>
      <c r="F42">
        <v>7.66073</v>
      </c>
      <c r="G42">
        <v>0</v>
      </c>
      <c r="H42">
        <v>92.084000000000003</v>
      </c>
      <c r="I42">
        <v>20.9</v>
      </c>
      <c r="J42">
        <v>5.7</v>
      </c>
      <c r="K42">
        <v>88.5</v>
      </c>
      <c r="L42">
        <v>1.0148999999999999</v>
      </c>
      <c r="M42">
        <v>88.914000000000001</v>
      </c>
      <c r="N42">
        <v>95.241</v>
      </c>
      <c r="O42">
        <v>93.703999999999994</v>
      </c>
      <c r="P42">
        <v>10.7</v>
      </c>
      <c r="Q42">
        <v>30.2</v>
      </c>
      <c r="R42">
        <v>15.1</v>
      </c>
      <c r="S42">
        <v>5.64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2"/>
      <c r="M43" s="222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B46"/>
  <sheetViews>
    <sheetView view="pageBreakPreview" zoomScale="80" workbookViewId="0">
      <selection activeCell="E35" sqref="E35"/>
    </sheetView>
  </sheetViews>
  <sheetFormatPr baseColWidth="10" defaultRowHeight="12.75"/>
  <cols>
    <col min="1" max="1" width="8.42578125" customWidth="1"/>
    <col min="2" max="5" width="8.7109375" customWidth="1"/>
    <col min="6" max="11" width="11.5703125" bestFit="1" customWidth="1"/>
    <col min="12" max="12" width="9.85546875" bestFit="1" customWidth="1"/>
    <col min="13" max="13" width="11.5703125" bestFit="1" customWidth="1"/>
    <col min="14" max="14" width="9.28515625" customWidth="1"/>
    <col min="15" max="15" width="7.85546875" customWidth="1"/>
    <col min="16" max="16" width="3.7109375" customWidth="1"/>
    <col min="17" max="17" width="11" bestFit="1" customWidth="1"/>
    <col min="18" max="18" width="4.42578125" bestFit="1" customWidth="1"/>
    <col min="19" max="19" width="12.42578125" bestFit="1" customWidth="1"/>
    <col min="20" max="20" width="3.7109375" customWidth="1"/>
    <col min="22" max="22" width="2.7109375" customWidth="1"/>
    <col min="23" max="23" width="14.28515625" bestFit="1" customWidth="1"/>
    <col min="24" max="24" width="2.7109375" customWidth="1"/>
    <col min="26" max="26" width="2.7109375" customWidth="1"/>
    <col min="28" max="28" width="2.7109375" customWidth="1"/>
  </cols>
  <sheetData>
    <row r="1" spans="1:28" ht="18.75">
      <c r="A1" s="190" t="s">
        <v>301</v>
      </c>
      <c r="B1" s="92"/>
      <c r="C1" s="92"/>
      <c r="D1" s="92"/>
      <c r="E1" s="123"/>
      <c r="F1" s="124"/>
      <c r="G1" s="123"/>
      <c r="H1" s="128" t="s">
        <v>192</v>
      </c>
      <c r="I1" s="129"/>
      <c r="J1" s="92"/>
      <c r="K1" s="92"/>
      <c r="L1" s="92"/>
      <c r="M1" s="92"/>
      <c r="N1" s="92"/>
      <c r="O1" s="92"/>
      <c r="P1" s="92"/>
      <c r="Q1" s="92"/>
      <c r="R1" s="92"/>
      <c r="S1" s="92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18" customHeight="1">
      <c r="A2" s="189" t="s">
        <v>300</v>
      </c>
      <c r="B2" s="92"/>
      <c r="C2" s="92"/>
      <c r="D2" s="92"/>
      <c r="E2" s="123"/>
      <c r="F2" s="124"/>
      <c r="G2" s="123"/>
      <c r="H2" s="128" t="s">
        <v>187</v>
      </c>
      <c r="I2" s="129"/>
      <c r="J2" s="124"/>
      <c r="K2" s="92"/>
      <c r="L2" s="92"/>
      <c r="M2" s="92"/>
      <c r="N2" s="92"/>
      <c r="O2" s="92"/>
      <c r="P2" s="92"/>
      <c r="Q2" s="92"/>
      <c r="R2" s="92"/>
      <c r="S2" s="92"/>
      <c r="T2" s="109"/>
      <c r="U2" s="109"/>
      <c r="V2" s="109"/>
      <c r="W2" s="109"/>
      <c r="X2" s="109"/>
      <c r="Y2" s="109"/>
      <c r="Z2" s="109"/>
      <c r="AA2" s="109"/>
      <c r="AB2" s="109"/>
    </row>
    <row r="3" spans="1:28" ht="12.75" customHeight="1">
      <c r="A3" s="92" t="s">
        <v>63</v>
      </c>
      <c r="B3" s="92"/>
      <c r="C3" s="92"/>
      <c r="D3" s="92"/>
      <c r="E3" s="123"/>
      <c r="F3" s="124"/>
      <c r="G3" s="123"/>
      <c r="H3" s="128" t="s">
        <v>189</v>
      </c>
      <c r="I3" s="188"/>
      <c r="J3" s="127" t="s">
        <v>190</v>
      </c>
      <c r="K3" s="92"/>
      <c r="L3" s="91"/>
      <c r="M3" s="92"/>
      <c r="N3" s="94"/>
      <c r="O3" s="166"/>
      <c r="P3" s="166" t="s">
        <v>90</v>
      </c>
      <c r="Q3" s="172">
        <f>MAX(Q11:Q41)</f>
        <v>533</v>
      </c>
      <c r="R3" s="173" t="s">
        <v>32</v>
      </c>
      <c r="S3" s="92"/>
      <c r="T3" s="109"/>
      <c r="U3" s="109"/>
      <c r="V3" s="109"/>
      <c r="W3" s="109"/>
      <c r="X3" s="109"/>
      <c r="Y3" s="109"/>
      <c r="Z3" s="109"/>
      <c r="AA3" s="109"/>
      <c r="AB3" s="109"/>
    </row>
    <row r="4" spans="1:28" ht="15.75" customHeight="1">
      <c r="A4" s="92" t="s">
        <v>299</v>
      </c>
      <c r="B4" s="92"/>
      <c r="C4" s="92"/>
      <c r="D4" s="92"/>
      <c r="E4" s="123"/>
      <c r="F4" s="118"/>
      <c r="G4" s="123"/>
      <c r="H4" s="128" t="s">
        <v>186</v>
      </c>
      <c r="I4" s="129"/>
      <c r="J4" s="118"/>
      <c r="K4" s="92"/>
      <c r="L4" s="91"/>
      <c r="M4" s="91"/>
      <c r="N4" s="91"/>
      <c r="O4" s="91"/>
      <c r="P4" s="91"/>
      <c r="Q4" s="91"/>
      <c r="R4" s="91"/>
      <c r="S4" s="92"/>
      <c r="T4" s="109"/>
      <c r="U4" s="113"/>
      <c r="V4" s="109"/>
      <c r="W4" s="219"/>
      <c r="X4" s="109"/>
      <c r="Y4" s="113"/>
      <c r="Z4" s="109"/>
      <c r="AA4" s="109"/>
      <c r="AB4" s="109"/>
    </row>
    <row r="5" spans="1:28" ht="12.75" customHeight="1">
      <c r="A5" s="92" t="s">
        <v>64</v>
      </c>
      <c r="B5" s="92"/>
      <c r="C5" s="92" t="s">
        <v>65</v>
      </c>
      <c r="D5" s="92"/>
      <c r="E5" s="118"/>
      <c r="F5" s="118"/>
      <c r="G5" s="123"/>
      <c r="H5" s="128" t="s">
        <v>200</v>
      </c>
      <c r="I5" s="129"/>
      <c r="J5" s="118"/>
      <c r="K5" s="92"/>
      <c r="L5" s="91"/>
      <c r="M5" s="97"/>
      <c r="N5" s="95"/>
      <c r="O5" s="167"/>
      <c r="P5" s="167" t="s">
        <v>93</v>
      </c>
      <c r="Q5" s="171">
        <f>SUM(Q11:Q41)</f>
        <v>-111302</v>
      </c>
      <c r="R5" s="168" t="s">
        <v>32</v>
      </c>
      <c r="S5" s="92"/>
      <c r="T5" s="109"/>
      <c r="U5" s="114"/>
      <c r="V5" s="109"/>
      <c r="W5" s="114"/>
      <c r="X5" s="109"/>
      <c r="Y5" s="114"/>
      <c r="Z5" s="109"/>
      <c r="AA5" s="109"/>
      <c r="AB5" s="109"/>
    </row>
    <row r="6" spans="1:28" ht="15" customHeight="1">
      <c r="A6" s="92" t="s">
        <v>66</v>
      </c>
      <c r="B6" s="92"/>
      <c r="C6" s="92" t="s">
        <v>67</v>
      </c>
      <c r="D6" s="92"/>
      <c r="E6" s="118"/>
      <c r="F6" s="137" t="s">
        <v>177</v>
      </c>
      <c r="G6" s="123"/>
      <c r="H6" s="128" t="s">
        <v>185</v>
      </c>
      <c r="I6" s="129"/>
      <c r="J6" s="118"/>
      <c r="K6" s="92"/>
      <c r="L6" s="92"/>
      <c r="M6" s="92"/>
      <c r="N6" s="92"/>
      <c r="O6" s="92"/>
      <c r="P6" s="92"/>
      <c r="Q6" s="99"/>
      <c r="R6" s="91"/>
      <c r="S6" s="114" t="s">
        <v>171</v>
      </c>
      <c r="T6" s="109"/>
      <c r="U6" s="114"/>
      <c r="V6" s="109"/>
      <c r="W6" s="114"/>
      <c r="X6" s="109"/>
      <c r="Y6" s="114"/>
      <c r="Z6" s="109"/>
      <c r="AA6" s="109"/>
      <c r="AB6" s="109"/>
    </row>
    <row r="7" spans="1:28" ht="15" customHeight="1">
      <c r="A7" s="92" t="s">
        <v>68</v>
      </c>
      <c r="B7" s="92"/>
      <c r="C7" s="92"/>
      <c r="D7" s="92" t="s">
        <v>33</v>
      </c>
      <c r="E7" s="120"/>
      <c r="F7" s="138" t="s">
        <v>178</v>
      </c>
      <c r="G7" s="120"/>
      <c r="H7" s="124"/>
      <c r="I7" s="118"/>
      <c r="J7" s="102" t="s">
        <v>194</v>
      </c>
      <c r="K7" s="102" t="s">
        <v>116</v>
      </c>
      <c r="L7" s="92"/>
      <c r="M7" s="92"/>
      <c r="N7" s="92"/>
      <c r="O7" s="92"/>
      <c r="P7" s="92"/>
      <c r="Q7" s="100" t="s">
        <v>130</v>
      </c>
      <c r="R7" s="91"/>
      <c r="S7" s="114" t="s">
        <v>172</v>
      </c>
      <c r="T7" s="109"/>
      <c r="U7" s="114" t="s">
        <v>171</v>
      </c>
      <c r="V7" s="109"/>
      <c r="W7" s="114" t="s">
        <v>171</v>
      </c>
      <c r="X7" s="109"/>
      <c r="Y7" s="114" t="s">
        <v>182</v>
      </c>
      <c r="Z7" s="109"/>
      <c r="AA7" s="114" t="s">
        <v>323</v>
      </c>
      <c r="AB7" s="109"/>
    </row>
    <row r="8" spans="1:28" ht="12.75" customHeight="1">
      <c r="A8" s="92" t="s">
        <v>69</v>
      </c>
      <c r="B8" s="92"/>
      <c r="C8" s="92"/>
      <c r="D8" s="92" t="s">
        <v>77</v>
      </c>
      <c r="E8" s="120"/>
      <c r="F8" s="138" t="s">
        <v>179</v>
      </c>
      <c r="G8" s="120"/>
      <c r="H8" s="124"/>
      <c r="I8" s="118"/>
      <c r="J8" s="102" t="s">
        <v>195</v>
      </c>
      <c r="K8" s="102" t="s">
        <v>195</v>
      </c>
      <c r="L8" s="92"/>
      <c r="M8" s="92"/>
      <c r="N8" s="102" t="s">
        <v>174</v>
      </c>
      <c r="O8" s="102"/>
      <c r="P8" s="102"/>
      <c r="Q8" s="100" t="s">
        <v>131</v>
      </c>
      <c r="R8" s="91"/>
      <c r="S8" s="114" t="s">
        <v>180</v>
      </c>
      <c r="T8" s="109"/>
      <c r="U8" s="114" t="s">
        <v>320</v>
      </c>
      <c r="V8" s="109"/>
      <c r="W8" s="114" t="s">
        <v>321</v>
      </c>
      <c r="X8" s="109"/>
      <c r="Y8" s="114" t="s">
        <v>320</v>
      </c>
      <c r="Z8" s="109"/>
      <c r="AA8" s="114" t="s">
        <v>324</v>
      </c>
      <c r="AB8" s="109"/>
    </row>
    <row r="9" spans="1:28" ht="12.75" customHeight="1">
      <c r="A9" s="92"/>
      <c r="B9" s="92"/>
      <c r="C9" s="92"/>
      <c r="D9" s="92"/>
      <c r="E9" s="92"/>
      <c r="F9" s="138" t="s">
        <v>28</v>
      </c>
      <c r="G9" s="102" t="s">
        <v>116</v>
      </c>
      <c r="H9" s="102" t="s">
        <v>119</v>
      </c>
      <c r="I9" s="102" t="s">
        <v>118</v>
      </c>
      <c r="J9" s="102" t="s">
        <v>196</v>
      </c>
      <c r="K9" s="102" t="s">
        <v>196</v>
      </c>
      <c r="L9" s="102" t="s">
        <v>92</v>
      </c>
      <c r="M9" s="92"/>
      <c r="N9" s="102" t="s">
        <v>175</v>
      </c>
      <c r="O9" s="102" t="s">
        <v>223</v>
      </c>
      <c r="P9" s="102"/>
      <c r="Q9" s="100" t="s">
        <v>132</v>
      </c>
      <c r="R9" s="91"/>
      <c r="S9" s="114" t="s">
        <v>173</v>
      </c>
      <c r="T9" s="109"/>
      <c r="U9" s="114" t="s">
        <v>327</v>
      </c>
      <c r="V9" s="109"/>
      <c r="W9" s="114" t="s">
        <v>178</v>
      </c>
      <c r="X9" s="109"/>
      <c r="Y9" s="114" t="s">
        <v>327</v>
      </c>
      <c r="Z9" s="109"/>
      <c r="AA9" s="114" t="s">
        <v>173</v>
      </c>
      <c r="AB9" s="109"/>
    </row>
    <row r="10" spans="1:28" ht="15.75" thickBot="1">
      <c r="A10" s="92"/>
      <c r="B10" s="102" t="s">
        <v>70</v>
      </c>
      <c r="C10" s="102" t="s">
        <v>71</v>
      </c>
      <c r="D10" s="102" t="s">
        <v>72</v>
      </c>
      <c r="E10" s="102" t="s">
        <v>73</v>
      </c>
      <c r="F10" s="139" t="s">
        <v>32</v>
      </c>
      <c r="G10" s="102" t="s">
        <v>117</v>
      </c>
      <c r="H10" s="102" t="s">
        <v>115</v>
      </c>
      <c r="I10" s="102" t="s">
        <v>117</v>
      </c>
      <c r="J10" s="102" t="s">
        <v>197</v>
      </c>
      <c r="K10" s="102" t="s">
        <v>197</v>
      </c>
      <c r="L10" s="174" t="s">
        <v>87</v>
      </c>
      <c r="M10" s="102" t="s">
        <v>91</v>
      </c>
      <c r="N10" s="102" t="s">
        <v>176</v>
      </c>
      <c r="O10" s="102" t="s">
        <v>224</v>
      </c>
      <c r="P10" s="112" t="s">
        <v>73</v>
      </c>
      <c r="Q10" s="99" t="s">
        <v>32</v>
      </c>
      <c r="R10" s="112" t="s">
        <v>73</v>
      </c>
      <c r="S10" s="114"/>
      <c r="T10" s="183"/>
      <c r="U10" s="114" t="s">
        <v>319</v>
      </c>
      <c r="V10" s="109"/>
      <c r="W10" s="114" t="s">
        <v>322</v>
      </c>
      <c r="X10" s="109"/>
      <c r="Y10" s="114" t="s">
        <v>328</v>
      </c>
      <c r="Z10" s="109"/>
      <c r="AA10" s="114" t="s">
        <v>124</v>
      </c>
      <c r="AB10" s="109"/>
    </row>
    <row r="11" spans="1:28" ht="15">
      <c r="A11" s="126">
        <v>32</v>
      </c>
      <c r="B11" s="16"/>
      <c r="F11" s="39"/>
      <c r="P11" s="164">
        <v>31</v>
      </c>
      <c r="Q11" s="111">
        <f>F11-F12</f>
        <v>0</v>
      </c>
      <c r="R11" s="163">
        <v>1</v>
      </c>
      <c r="S11" s="117">
        <f>MAX(N11:N13)</f>
        <v>0</v>
      </c>
      <c r="T11" s="183"/>
      <c r="U11" s="117">
        <f>AVERAGE(Q11:Q13)</f>
        <v>0</v>
      </c>
      <c r="V11" s="109"/>
      <c r="W11" s="117">
        <f>SUM(Q11:Q13)</f>
        <v>0</v>
      </c>
      <c r="X11" s="109"/>
      <c r="Y11" s="117" t="e">
        <f>AVERAGE(L11:L13)</f>
        <v>#DIV/0!</v>
      </c>
      <c r="Z11" s="109"/>
      <c r="AA11" s="117">
        <f>MAX(M11:M13)</f>
        <v>0</v>
      </c>
      <c r="AB11" s="109"/>
    </row>
    <row r="12" spans="1:28">
      <c r="A12" s="101">
        <v>31</v>
      </c>
      <c r="B12" s="16"/>
      <c r="F12" s="39"/>
      <c r="P12" s="101">
        <v>30</v>
      </c>
      <c r="Q12" s="111">
        <f>F12-F13</f>
        <v>0</v>
      </c>
      <c r="R12" s="92"/>
      <c r="S12" s="115"/>
      <c r="T12" s="183"/>
      <c r="U12" s="109"/>
      <c r="V12" s="109"/>
      <c r="W12" s="109"/>
      <c r="X12" s="109"/>
      <c r="Y12" s="109"/>
      <c r="Z12" s="109"/>
      <c r="AA12" s="109"/>
      <c r="AB12" s="109"/>
    </row>
    <row r="13" spans="1:28">
      <c r="A13" s="101">
        <v>30</v>
      </c>
      <c r="B13" s="16"/>
      <c r="F13" s="39"/>
      <c r="P13" s="101">
        <v>29</v>
      </c>
      <c r="Q13" s="111">
        <f>F13-F14</f>
        <v>0</v>
      </c>
      <c r="R13" s="92"/>
      <c r="S13" s="115"/>
      <c r="T13" s="183"/>
      <c r="U13" s="109"/>
      <c r="V13" s="109"/>
      <c r="W13" s="109"/>
      <c r="X13" s="109"/>
      <c r="Y13" s="109"/>
      <c r="Z13" s="109"/>
      <c r="AA13" s="109"/>
      <c r="AB13" s="109"/>
    </row>
    <row r="14" spans="1:28" ht="15">
      <c r="A14" s="126">
        <v>29</v>
      </c>
      <c r="B14" s="16"/>
      <c r="P14" s="164">
        <v>28</v>
      </c>
      <c r="Q14" s="111">
        <f t="shared" ref="Q14:Q41" si="0">F14-F15</f>
        <v>0</v>
      </c>
      <c r="R14" s="163">
        <v>29</v>
      </c>
      <c r="S14" s="117">
        <f>MAX(N14:N20)</f>
        <v>0</v>
      </c>
      <c r="T14" s="183"/>
      <c r="U14" s="117">
        <f>AVERAGE(Q14:Q20)</f>
        <v>0</v>
      </c>
      <c r="V14" s="109"/>
      <c r="W14" s="117">
        <f>SUM(Q14:Q20)</f>
        <v>0</v>
      </c>
      <c r="X14" s="109"/>
      <c r="Y14" s="117" t="e">
        <f>AVERAGE(L14:L20)</f>
        <v>#DIV/0!</v>
      </c>
      <c r="Z14" s="109"/>
      <c r="AA14" s="117">
        <f>MAX(M14:M20)</f>
        <v>0</v>
      </c>
      <c r="AB14" s="109"/>
    </row>
    <row r="15" spans="1:28">
      <c r="A15" s="101">
        <v>28</v>
      </c>
      <c r="B15" s="16"/>
      <c r="P15" s="101">
        <v>27</v>
      </c>
      <c r="Q15" s="111">
        <f t="shared" si="0"/>
        <v>0</v>
      </c>
      <c r="R15" s="101"/>
      <c r="S15" s="115"/>
      <c r="T15" s="183"/>
      <c r="U15" s="109"/>
      <c r="V15" s="109"/>
      <c r="W15" s="109"/>
      <c r="X15" s="109"/>
      <c r="Y15" s="109"/>
      <c r="Z15" s="109"/>
      <c r="AA15" s="109"/>
      <c r="AB15" s="109"/>
    </row>
    <row r="16" spans="1:28">
      <c r="A16" s="101">
        <v>27</v>
      </c>
      <c r="B16" s="16"/>
      <c r="P16" s="101">
        <v>26</v>
      </c>
      <c r="Q16" s="111">
        <f t="shared" si="0"/>
        <v>0</v>
      </c>
      <c r="R16" s="101"/>
      <c r="S16" s="115"/>
      <c r="T16" s="183"/>
      <c r="U16" s="109"/>
      <c r="V16" s="109"/>
      <c r="W16" s="109"/>
      <c r="X16" s="109"/>
      <c r="Y16" s="109"/>
      <c r="Z16" s="109"/>
      <c r="AA16" s="109"/>
      <c r="AB16" s="109"/>
    </row>
    <row r="17" spans="1:28">
      <c r="A17" s="101">
        <v>26</v>
      </c>
      <c r="B17" s="16"/>
      <c r="P17" s="101">
        <v>25</v>
      </c>
      <c r="Q17" s="111">
        <f t="shared" si="0"/>
        <v>0</v>
      </c>
      <c r="R17" s="101"/>
      <c r="S17" s="115"/>
      <c r="T17" s="183"/>
      <c r="U17" s="109"/>
      <c r="V17" s="109"/>
      <c r="W17" s="109"/>
      <c r="X17" s="109"/>
      <c r="Y17" s="109"/>
      <c r="Z17" s="109"/>
      <c r="AA17" s="109"/>
      <c r="AB17" s="109"/>
    </row>
    <row r="18" spans="1:28">
      <c r="A18" s="101">
        <v>25</v>
      </c>
      <c r="B18" s="16"/>
      <c r="P18" s="101">
        <v>24</v>
      </c>
      <c r="Q18" s="111">
        <f t="shared" si="0"/>
        <v>0</v>
      </c>
      <c r="R18" s="101"/>
      <c r="S18" s="115"/>
      <c r="T18" s="183"/>
      <c r="U18" s="109"/>
      <c r="V18" s="109"/>
      <c r="W18" s="109"/>
      <c r="X18" s="109"/>
      <c r="Y18" s="109"/>
      <c r="Z18" s="109"/>
      <c r="AA18" s="109"/>
      <c r="AB18" s="109"/>
    </row>
    <row r="19" spans="1:28">
      <c r="A19" s="101">
        <v>24</v>
      </c>
      <c r="B19" s="16"/>
      <c r="P19" s="101">
        <v>23</v>
      </c>
      <c r="Q19" s="111">
        <f t="shared" si="0"/>
        <v>0</v>
      </c>
      <c r="R19" s="101"/>
      <c r="S19" s="115"/>
      <c r="T19" s="183"/>
      <c r="U19" s="109"/>
      <c r="V19" s="109"/>
      <c r="W19" s="109"/>
      <c r="X19" s="109"/>
      <c r="Y19" s="109"/>
      <c r="Z19" s="109"/>
      <c r="AA19" s="109"/>
      <c r="AB19" s="109"/>
    </row>
    <row r="20" spans="1:28">
      <c r="A20" s="101">
        <v>23</v>
      </c>
      <c r="B20" s="16"/>
      <c r="P20" s="101">
        <v>22</v>
      </c>
      <c r="Q20" s="111">
        <f t="shared" si="0"/>
        <v>0</v>
      </c>
      <c r="R20" s="101"/>
      <c r="S20" s="115"/>
      <c r="T20" s="183"/>
      <c r="U20" s="109"/>
      <c r="V20" s="109"/>
      <c r="W20" s="109"/>
      <c r="X20" s="109"/>
      <c r="Y20" s="109"/>
      <c r="Z20" s="109"/>
      <c r="AA20" s="109"/>
      <c r="AB20" s="109"/>
    </row>
    <row r="21" spans="1:28" ht="15">
      <c r="A21" s="126">
        <v>22</v>
      </c>
      <c r="B21" s="16"/>
      <c r="P21" s="164">
        <v>21</v>
      </c>
      <c r="Q21" s="111">
        <f t="shared" si="0"/>
        <v>0</v>
      </c>
      <c r="R21" s="163">
        <v>22</v>
      </c>
      <c r="S21" s="117">
        <f>MAX(N21:N27)</f>
        <v>0</v>
      </c>
      <c r="T21" s="183"/>
      <c r="U21" s="117">
        <f>AVERAGE(Q21:Q27)</f>
        <v>0</v>
      </c>
      <c r="V21" s="109"/>
      <c r="W21" s="117">
        <f>SUM(Q21:Q27)</f>
        <v>0</v>
      </c>
      <c r="X21" s="109"/>
      <c r="Y21" s="117" t="e">
        <f>AVERAGE(L21:L27)</f>
        <v>#DIV/0!</v>
      </c>
      <c r="Z21" s="109"/>
      <c r="AA21" s="117">
        <f>MAX(M21:M27)</f>
        <v>0</v>
      </c>
      <c r="AB21" s="109"/>
    </row>
    <row r="22" spans="1:28">
      <c r="A22" s="101">
        <v>21</v>
      </c>
      <c r="B22" s="16"/>
      <c r="P22" s="101">
        <v>20</v>
      </c>
      <c r="Q22" s="111">
        <f t="shared" si="0"/>
        <v>0</v>
      </c>
      <c r="R22" s="101"/>
      <c r="S22" s="115"/>
      <c r="T22" s="183"/>
      <c r="U22" s="109"/>
      <c r="V22" s="109"/>
      <c r="W22" s="109"/>
      <c r="X22" s="109"/>
      <c r="Y22" s="109"/>
      <c r="Z22" s="109"/>
      <c r="AA22" s="109"/>
      <c r="AB22" s="109"/>
    </row>
    <row r="23" spans="1:28">
      <c r="A23" s="101">
        <v>20</v>
      </c>
      <c r="B23" s="16"/>
      <c r="P23" s="101">
        <v>19</v>
      </c>
      <c r="Q23" s="111">
        <f t="shared" si="0"/>
        <v>0</v>
      </c>
      <c r="R23" s="101"/>
      <c r="S23" s="115"/>
      <c r="T23" s="183"/>
      <c r="U23" s="109"/>
      <c r="V23" s="109"/>
      <c r="W23" s="109"/>
      <c r="X23" s="109"/>
      <c r="Y23" s="109"/>
      <c r="Z23" s="109"/>
      <c r="AA23" s="109"/>
      <c r="AB23" s="109"/>
    </row>
    <row r="24" spans="1:28">
      <c r="A24" s="101">
        <v>19</v>
      </c>
      <c r="B24" s="16"/>
      <c r="P24" s="101">
        <v>18</v>
      </c>
      <c r="Q24" s="111">
        <f t="shared" si="0"/>
        <v>0</v>
      </c>
      <c r="R24" s="101"/>
      <c r="S24" s="115"/>
      <c r="T24" s="183"/>
      <c r="U24" s="109"/>
      <c r="V24" s="109"/>
      <c r="W24" s="109"/>
      <c r="X24" s="109"/>
      <c r="Y24" s="109"/>
      <c r="Z24" s="109"/>
      <c r="AA24" s="109"/>
      <c r="AB24" s="109"/>
    </row>
    <row r="25" spans="1:28">
      <c r="A25" s="101">
        <v>18</v>
      </c>
      <c r="B25" s="16"/>
      <c r="P25" s="101">
        <v>17</v>
      </c>
      <c r="Q25" s="111">
        <f t="shared" si="0"/>
        <v>0</v>
      </c>
      <c r="R25" s="101"/>
      <c r="S25" s="115"/>
      <c r="T25" s="183"/>
      <c r="U25" s="109"/>
      <c r="V25" s="109"/>
      <c r="W25" s="109"/>
      <c r="X25" s="109"/>
      <c r="Y25" s="109"/>
      <c r="Z25" s="109"/>
      <c r="AA25" s="109"/>
      <c r="AB25" s="109"/>
    </row>
    <row r="26" spans="1:28">
      <c r="A26" s="101">
        <v>17</v>
      </c>
      <c r="B26" s="16"/>
      <c r="P26" s="101">
        <v>16</v>
      </c>
      <c r="Q26" s="111">
        <f>F26-F27</f>
        <v>0</v>
      </c>
      <c r="R26" s="101"/>
      <c r="S26" s="115"/>
      <c r="T26" s="183"/>
      <c r="U26" s="109"/>
      <c r="V26" s="109"/>
      <c r="W26" s="109"/>
      <c r="X26" s="109"/>
      <c r="Y26" s="109"/>
      <c r="Z26" s="109"/>
      <c r="AA26" s="109"/>
      <c r="AB26" s="109"/>
    </row>
    <row r="27" spans="1:28">
      <c r="A27" s="101">
        <v>16</v>
      </c>
      <c r="B27" s="16"/>
      <c r="P27" s="101">
        <v>15</v>
      </c>
      <c r="Q27" s="111">
        <f>F27-F28</f>
        <v>0</v>
      </c>
      <c r="R27" s="101"/>
      <c r="S27" s="115"/>
      <c r="T27" s="183"/>
      <c r="U27" s="109"/>
      <c r="V27" s="109"/>
      <c r="W27" s="109"/>
      <c r="X27" s="109"/>
      <c r="Y27" s="109"/>
      <c r="Z27" s="109"/>
      <c r="AA27" s="109"/>
      <c r="AB27" s="109"/>
    </row>
    <row r="28" spans="1:28" ht="15">
      <c r="A28" s="126">
        <v>15</v>
      </c>
      <c r="B28" s="16"/>
      <c r="P28" s="164">
        <v>14</v>
      </c>
      <c r="Q28" s="111">
        <f t="shared" si="0"/>
        <v>0</v>
      </c>
      <c r="R28" s="163">
        <v>15</v>
      </c>
      <c r="S28" s="117">
        <f>MAX(N28:N34)</f>
        <v>67.489999999999995</v>
      </c>
      <c r="T28" s="183"/>
      <c r="U28" s="117">
        <f>AVERAGE(Q28:Q34)</f>
        <v>-16193.428571428571</v>
      </c>
      <c r="V28" s="109"/>
      <c r="W28" s="117">
        <f>SUM(Q28:Q34)</f>
        <v>-113354</v>
      </c>
      <c r="X28" s="109"/>
      <c r="Y28" s="117">
        <f>AVERAGE(L28:L34)</f>
        <v>89.31783333333334</v>
      </c>
      <c r="Z28" s="109"/>
      <c r="AA28" s="117">
        <f>MAX(M28:M34)</f>
        <v>25.97</v>
      </c>
      <c r="AB28" s="109"/>
    </row>
    <row r="29" spans="1:28">
      <c r="A29" s="101">
        <v>14</v>
      </c>
      <c r="B29" s="16"/>
      <c r="P29" s="101">
        <v>13</v>
      </c>
      <c r="Q29" s="111">
        <f t="shared" si="0"/>
        <v>0</v>
      </c>
      <c r="R29" s="101"/>
      <c r="S29" s="115"/>
      <c r="T29" s="109"/>
      <c r="U29" s="109"/>
      <c r="V29" s="109"/>
      <c r="W29" s="109"/>
      <c r="X29" s="109"/>
      <c r="Y29" s="109"/>
      <c r="Z29" s="109"/>
      <c r="AA29" s="109"/>
      <c r="AB29" s="109"/>
    </row>
    <row r="30" spans="1:28">
      <c r="A30" s="101">
        <v>13</v>
      </c>
      <c r="B30" s="16"/>
      <c r="P30" s="101">
        <v>12</v>
      </c>
      <c r="Q30" s="111">
        <f t="shared" si="0"/>
        <v>0</v>
      </c>
      <c r="R30" s="101"/>
      <c r="S30" s="115"/>
      <c r="T30" s="109"/>
      <c r="U30" s="109"/>
      <c r="V30" s="109"/>
      <c r="W30" s="109"/>
      <c r="X30" s="109"/>
      <c r="Y30" s="109"/>
      <c r="Z30" s="109"/>
      <c r="AA30" s="109"/>
      <c r="AB30" s="109"/>
    </row>
    <row r="31" spans="1:28">
      <c r="A31" s="101">
        <v>12</v>
      </c>
      <c r="B31" s="16"/>
      <c r="P31" s="101">
        <v>11</v>
      </c>
      <c r="Q31" s="111">
        <f t="shared" si="0"/>
        <v>-114089</v>
      </c>
      <c r="R31" s="101"/>
      <c r="S31" s="115"/>
      <c r="T31" s="109"/>
      <c r="U31" s="109"/>
      <c r="V31" s="109"/>
      <c r="W31" s="109"/>
      <c r="X31" s="109"/>
      <c r="Y31" s="109"/>
      <c r="Z31" s="109"/>
      <c r="AA31" s="109"/>
      <c r="AB31" s="109"/>
    </row>
    <row r="32" spans="1:28">
      <c r="A32" s="101">
        <v>11</v>
      </c>
      <c r="B32" s="16">
        <v>0.375</v>
      </c>
      <c r="C32">
        <v>2014</v>
      </c>
      <c r="D32">
        <v>6</v>
      </c>
      <c r="E32">
        <v>11</v>
      </c>
      <c r="F32">
        <v>114089</v>
      </c>
      <c r="G32">
        <v>1140896</v>
      </c>
      <c r="H32">
        <v>98059</v>
      </c>
      <c r="I32">
        <v>980590</v>
      </c>
      <c r="J32">
        <v>0</v>
      </c>
      <c r="K32">
        <v>0</v>
      </c>
      <c r="L32">
        <v>88.6524</v>
      </c>
      <c r="M32">
        <v>22.43</v>
      </c>
      <c r="N32">
        <v>67.489999999999995</v>
      </c>
      <c r="O32">
        <v>7</v>
      </c>
      <c r="P32" s="101">
        <v>10</v>
      </c>
      <c r="Q32" s="111">
        <f t="shared" si="0"/>
        <v>226</v>
      </c>
      <c r="R32" s="101"/>
      <c r="S32" s="115"/>
      <c r="T32" s="109"/>
      <c r="U32" s="109"/>
      <c r="V32" s="109"/>
      <c r="W32" s="109"/>
      <c r="X32" s="109"/>
      <c r="Y32" s="109"/>
      <c r="Z32" s="109"/>
      <c r="AA32" s="109"/>
      <c r="AB32" s="109"/>
    </row>
    <row r="33" spans="1:28">
      <c r="A33" s="101">
        <v>10</v>
      </c>
      <c r="B33" s="16">
        <v>0.375</v>
      </c>
      <c r="C33">
        <v>2014</v>
      </c>
      <c r="D33">
        <v>6</v>
      </c>
      <c r="E33">
        <v>10</v>
      </c>
      <c r="F33">
        <v>113863</v>
      </c>
      <c r="G33">
        <v>1138634</v>
      </c>
      <c r="H33">
        <v>98027</v>
      </c>
      <c r="I33">
        <v>980271</v>
      </c>
      <c r="J33">
        <v>0</v>
      </c>
      <c r="K33">
        <v>0</v>
      </c>
      <c r="L33">
        <v>89.524199999999993</v>
      </c>
      <c r="M33">
        <v>25.97</v>
      </c>
      <c r="N33">
        <v>63.96</v>
      </c>
      <c r="O33">
        <v>7</v>
      </c>
      <c r="P33" s="101">
        <v>9</v>
      </c>
      <c r="Q33" s="111">
        <f t="shared" si="0"/>
        <v>395</v>
      </c>
      <c r="R33" s="101"/>
      <c r="S33" s="115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1:28">
      <c r="A34" s="101">
        <v>9</v>
      </c>
      <c r="B34" s="16">
        <v>0.375</v>
      </c>
      <c r="C34">
        <v>2014</v>
      </c>
      <c r="D34">
        <v>6</v>
      </c>
      <c r="E34">
        <v>9</v>
      </c>
      <c r="F34">
        <v>113468</v>
      </c>
      <c r="G34">
        <v>1134680</v>
      </c>
      <c r="H34">
        <v>97971</v>
      </c>
      <c r="I34">
        <v>979711</v>
      </c>
      <c r="J34">
        <v>0</v>
      </c>
      <c r="K34">
        <v>0</v>
      </c>
      <c r="L34">
        <v>89.776899999999998</v>
      </c>
      <c r="M34">
        <v>20.73</v>
      </c>
      <c r="N34">
        <v>66.680000000000007</v>
      </c>
      <c r="O34">
        <v>7</v>
      </c>
      <c r="P34" s="101">
        <v>8</v>
      </c>
      <c r="Q34" s="111">
        <f t="shared" si="0"/>
        <v>114</v>
      </c>
      <c r="R34" s="101"/>
      <c r="S34" s="115"/>
      <c r="T34" s="109"/>
      <c r="U34" s="109"/>
      <c r="V34" s="109"/>
      <c r="W34" s="109"/>
      <c r="X34" s="109"/>
      <c r="Y34" s="109"/>
      <c r="Z34" s="109"/>
      <c r="AA34" s="109"/>
      <c r="AB34" s="109"/>
    </row>
    <row r="35" spans="1:28" ht="15">
      <c r="A35" s="126">
        <v>8</v>
      </c>
      <c r="B35" s="16">
        <v>0.375</v>
      </c>
      <c r="C35">
        <v>2014</v>
      </c>
      <c r="D35">
        <v>6</v>
      </c>
      <c r="E35">
        <v>8</v>
      </c>
      <c r="F35">
        <v>113354</v>
      </c>
      <c r="G35">
        <v>1133547</v>
      </c>
      <c r="H35">
        <v>97955</v>
      </c>
      <c r="I35">
        <v>979554</v>
      </c>
      <c r="J35">
        <v>0</v>
      </c>
      <c r="K35">
        <v>0</v>
      </c>
      <c r="L35">
        <v>88.861199999999997</v>
      </c>
      <c r="M35">
        <v>25.21</v>
      </c>
      <c r="N35">
        <v>0</v>
      </c>
      <c r="O35">
        <v>7</v>
      </c>
      <c r="P35" s="164">
        <v>7</v>
      </c>
      <c r="Q35" s="111">
        <f t="shared" si="0"/>
        <v>0</v>
      </c>
      <c r="R35" s="163">
        <v>8</v>
      </c>
      <c r="S35" s="117">
        <f>MAX(N35:N41)</f>
        <v>67.87</v>
      </c>
      <c r="T35" s="109"/>
      <c r="U35" s="117">
        <f>AVERAGE(Q35:Q41)</f>
        <v>293.14285714285717</v>
      </c>
      <c r="V35" s="109"/>
      <c r="W35" s="117">
        <f>SUM(Q35:Q41)</f>
        <v>2052</v>
      </c>
      <c r="X35" s="109"/>
      <c r="Y35" s="117">
        <f>AVERAGE(L35:L41)</f>
        <v>89.202585714285732</v>
      </c>
      <c r="Z35" s="109"/>
      <c r="AA35" s="117">
        <f>MAX(M35:M41)</f>
        <v>25.21</v>
      </c>
      <c r="AB35" s="109"/>
    </row>
    <row r="36" spans="1:28">
      <c r="A36" s="101">
        <v>7</v>
      </c>
      <c r="B36" s="16">
        <v>0.375</v>
      </c>
      <c r="C36">
        <v>2014</v>
      </c>
      <c r="D36">
        <v>6</v>
      </c>
      <c r="E36">
        <v>7</v>
      </c>
      <c r="F36">
        <v>113354</v>
      </c>
      <c r="G36">
        <v>1133547</v>
      </c>
      <c r="H36">
        <v>97955</v>
      </c>
      <c r="I36">
        <v>979554</v>
      </c>
      <c r="J36">
        <v>0</v>
      </c>
      <c r="K36">
        <v>0</v>
      </c>
      <c r="L36">
        <v>88.861199999999997</v>
      </c>
      <c r="M36">
        <v>25.21</v>
      </c>
      <c r="N36">
        <v>58.73</v>
      </c>
      <c r="O36">
        <v>7</v>
      </c>
      <c r="P36" s="101">
        <v>6</v>
      </c>
      <c r="Q36" s="111">
        <f t="shared" si="0"/>
        <v>211</v>
      </c>
      <c r="R36" s="99"/>
      <c r="S36" s="104"/>
      <c r="T36" s="109"/>
      <c r="U36" s="109"/>
      <c r="V36" s="109"/>
      <c r="W36" s="109"/>
      <c r="X36" s="109"/>
      <c r="Y36" s="109"/>
      <c r="Z36" s="109"/>
      <c r="AA36" s="109"/>
      <c r="AB36" s="109"/>
    </row>
    <row r="37" spans="1:28">
      <c r="A37" s="101">
        <v>6</v>
      </c>
      <c r="B37" s="16">
        <v>0.375</v>
      </c>
      <c r="C37">
        <v>2014</v>
      </c>
      <c r="D37">
        <v>6</v>
      </c>
      <c r="E37">
        <v>6</v>
      </c>
      <c r="F37">
        <v>113143</v>
      </c>
      <c r="G37">
        <v>1131430</v>
      </c>
      <c r="H37">
        <v>97925</v>
      </c>
      <c r="I37">
        <v>979253</v>
      </c>
      <c r="J37">
        <v>0</v>
      </c>
      <c r="K37">
        <v>0</v>
      </c>
      <c r="L37">
        <v>88.787300000000002</v>
      </c>
      <c r="M37">
        <v>23.52</v>
      </c>
      <c r="N37">
        <v>45.92</v>
      </c>
      <c r="O37">
        <v>7</v>
      </c>
      <c r="P37" s="101">
        <v>5</v>
      </c>
      <c r="Q37" s="111">
        <f t="shared" si="0"/>
        <v>307</v>
      </c>
      <c r="R37" s="99"/>
      <c r="S37" s="104"/>
      <c r="T37" s="109"/>
      <c r="U37" s="109"/>
      <c r="V37" s="109"/>
      <c r="W37" s="109"/>
      <c r="X37" s="109"/>
      <c r="Y37" s="109"/>
      <c r="Z37" s="109"/>
      <c r="AA37" s="109"/>
      <c r="AB37" s="109"/>
    </row>
    <row r="38" spans="1:28">
      <c r="A38" s="101">
        <v>5</v>
      </c>
      <c r="B38" s="16">
        <v>0.375</v>
      </c>
      <c r="C38">
        <v>2014</v>
      </c>
      <c r="D38">
        <v>6</v>
      </c>
      <c r="E38">
        <v>5</v>
      </c>
      <c r="F38">
        <v>112836</v>
      </c>
      <c r="G38">
        <v>1128368</v>
      </c>
      <c r="H38">
        <v>97882</v>
      </c>
      <c r="I38">
        <v>978820</v>
      </c>
      <c r="J38">
        <v>0</v>
      </c>
      <c r="K38">
        <v>0</v>
      </c>
      <c r="L38">
        <v>89.912300000000002</v>
      </c>
      <c r="M38">
        <v>24.15</v>
      </c>
      <c r="N38">
        <v>67.87</v>
      </c>
      <c r="O38">
        <v>7</v>
      </c>
      <c r="P38" s="101">
        <v>4</v>
      </c>
      <c r="Q38" s="111">
        <f t="shared" si="0"/>
        <v>533</v>
      </c>
      <c r="R38" s="99"/>
      <c r="S38" s="104"/>
      <c r="T38" s="109"/>
      <c r="U38" s="109"/>
      <c r="V38" s="109"/>
      <c r="W38" s="109"/>
      <c r="X38" s="109"/>
      <c r="Y38" s="109"/>
      <c r="Z38" s="109"/>
      <c r="AA38" s="109"/>
      <c r="AB38" s="109"/>
    </row>
    <row r="39" spans="1:28">
      <c r="A39" s="101">
        <v>4</v>
      </c>
      <c r="B39" s="16">
        <v>0.375</v>
      </c>
      <c r="C39">
        <v>2014</v>
      </c>
      <c r="D39">
        <v>6</v>
      </c>
      <c r="E39">
        <v>4</v>
      </c>
      <c r="F39">
        <v>112303</v>
      </c>
      <c r="G39">
        <v>1123038</v>
      </c>
      <c r="H39">
        <v>97807</v>
      </c>
      <c r="I39">
        <v>978073</v>
      </c>
      <c r="J39">
        <v>0</v>
      </c>
      <c r="K39">
        <v>0</v>
      </c>
      <c r="L39">
        <v>90.194000000000003</v>
      </c>
      <c r="M39">
        <v>23.34</v>
      </c>
      <c r="N39">
        <v>66.599999999999994</v>
      </c>
      <c r="O39">
        <v>7</v>
      </c>
      <c r="P39" s="101">
        <v>3</v>
      </c>
      <c r="Q39" s="111">
        <f t="shared" si="0"/>
        <v>459</v>
      </c>
      <c r="R39" s="99"/>
      <c r="S39" s="104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>
      <c r="A40" s="101">
        <v>3</v>
      </c>
      <c r="B40" s="16">
        <v>0.375</v>
      </c>
      <c r="C40">
        <v>2014</v>
      </c>
      <c r="D40">
        <v>6</v>
      </c>
      <c r="E40">
        <v>3</v>
      </c>
      <c r="F40">
        <v>111844</v>
      </c>
      <c r="G40">
        <v>1118446</v>
      </c>
      <c r="H40">
        <v>97743</v>
      </c>
      <c r="I40">
        <v>977433</v>
      </c>
      <c r="J40">
        <v>0</v>
      </c>
      <c r="K40">
        <v>0</v>
      </c>
      <c r="L40">
        <v>88.953900000000004</v>
      </c>
      <c r="M40">
        <v>23.81</v>
      </c>
      <c r="N40">
        <v>67.069999999999993</v>
      </c>
      <c r="O40">
        <v>7</v>
      </c>
      <c r="P40" s="101">
        <v>2</v>
      </c>
      <c r="Q40" s="111">
        <f t="shared" si="0"/>
        <v>437</v>
      </c>
      <c r="R40" s="99"/>
      <c r="S40" s="104"/>
      <c r="T40" s="109"/>
      <c r="U40" s="109"/>
      <c r="V40" s="109"/>
      <c r="W40" s="109"/>
      <c r="X40" s="109"/>
      <c r="Y40" s="109"/>
      <c r="Z40" s="109"/>
      <c r="AA40" s="109"/>
      <c r="AB40" s="109"/>
    </row>
    <row r="41" spans="1:28">
      <c r="A41" s="101">
        <v>2</v>
      </c>
      <c r="B41" s="16">
        <v>0.375</v>
      </c>
      <c r="C41">
        <v>2014</v>
      </c>
      <c r="D41">
        <v>6</v>
      </c>
      <c r="E41">
        <v>2</v>
      </c>
      <c r="F41">
        <v>111407</v>
      </c>
      <c r="G41">
        <v>1114073</v>
      </c>
      <c r="H41">
        <v>97681</v>
      </c>
      <c r="I41">
        <v>976815</v>
      </c>
      <c r="J41">
        <v>0</v>
      </c>
      <c r="K41">
        <v>0</v>
      </c>
      <c r="L41">
        <v>88.848200000000006</v>
      </c>
      <c r="M41">
        <v>20.43</v>
      </c>
      <c r="N41">
        <v>66.23</v>
      </c>
      <c r="O41">
        <v>7</v>
      </c>
      <c r="P41" s="101">
        <v>1</v>
      </c>
      <c r="Q41" s="111">
        <f t="shared" si="0"/>
        <v>105</v>
      </c>
      <c r="R41" s="99"/>
      <c r="S41" s="104"/>
      <c r="T41" s="109"/>
      <c r="U41" s="109"/>
      <c r="V41" s="109"/>
      <c r="W41" s="109"/>
      <c r="X41" s="109"/>
      <c r="Y41" s="109"/>
      <c r="Z41" s="109"/>
      <c r="AA41" s="109"/>
      <c r="AB41" s="109"/>
    </row>
    <row r="42" spans="1:28">
      <c r="A42" s="101">
        <v>1</v>
      </c>
      <c r="B42" s="16">
        <v>0.375</v>
      </c>
      <c r="C42">
        <v>2014</v>
      </c>
      <c r="D42">
        <v>6</v>
      </c>
      <c r="E42">
        <v>1</v>
      </c>
      <c r="F42">
        <v>111302</v>
      </c>
      <c r="G42">
        <v>1113022</v>
      </c>
      <c r="H42">
        <v>97666</v>
      </c>
      <c r="I42">
        <v>976668</v>
      </c>
      <c r="J42">
        <v>0</v>
      </c>
      <c r="K42">
        <v>0</v>
      </c>
      <c r="L42">
        <v>89.427999999999997</v>
      </c>
      <c r="M42">
        <v>20.95</v>
      </c>
      <c r="N42">
        <v>0</v>
      </c>
      <c r="O42">
        <v>7</v>
      </c>
      <c r="P42" s="109"/>
      <c r="Q42" s="104"/>
      <c r="R42" s="104"/>
      <c r="S42" s="104"/>
      <c r="T42" s="109"/>
      <c r="U42" s="109"/>
      <c r="V42" s="109"/>
      <c r="W42" s="109"/>
      <c r="X42" s="109"/>
      <c r="Y42" s="109"/>
      <c r="Z42" s="109"/>
      <c r="AA42" s="109"/>
      <c r="AB42" s="109"/>
    </row>
    <row r="43" spans="1:28">
      <c r="A43" s="113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4"/>
      <c r="T43" s="109"/>
      <c r="U43" s="109"/>
      <c r="V43" s="109"/>
      <c r="W43" s="109"/>
      <c r="X43" s="109"/>
      <c r="Y43" s="109"/>
      <c r="Z43" s="109"/>
      <c r="AA43" s="109"/>
      <c r="AB43" s="109"/>
    </row>
    <row r="44" spans="1:28">
      <c r="A44" s="109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07"/>
      <c r="U44" s="109"/>
      <c r="V44" s="109"/>
      <c r="W44" s="109"/>
      <c r="X44" s="109"/>
      <c r="Y44" s="109"/>
      <c r="Z44" s="109"/>
      <c r="AA44" s="109"/>
      <c r="AB44" s="109"/>
    </row>
    <row r="45" spans="1:28">
      <c r="A45" s="109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07"/>
      <c r="U45" s="109"/>
      <c r="V45" s="109"/>
      <c r="W45" s="109"/>
      <c r="X45" s="109"/>
      <c r="Y45" s="109"/>
      <c r="Z45" s="109"/>
      <c r="AA45" s="109"/>
      <c r="AB45" s="109"/>
    </row>
    <row r="46" spans="1:28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4"/>
      <c r="U46" s="109"/>
      <c r="V46" s="109"/>
      <c r="W46" s="109"/>
      <c r="X46" s="109"/>
      <c r="Y46" s="109"/>
      <c r="Z46" s="109"/>
      <c r="AA46" s="109"/>
      <c r="AB46" s="109"/>
    </row>
  </sheetData>
  <phoneticPr fontId="2" type="noConversion"/>
  <printOptions horizontalCentered="1" verticalCentered="1"/>
  <pageMargins left="0" right="0.19685039370078741" top="0.19685039370078741" bottom="0.19685039370078741" header="0" footer="0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AN37"/>
  <sheetViews>
    <sheetView view="pageBreakPreview" zoomScale="85" workbookViewId="0">
      <pane xSplit="2" ySplit="3" topLeftCell="C4" activePane="bottomRight" state="frozen"/>
      <selection activeCell="A4" sqref="A4"/>
      <selection pane="topRight" activeCell="A4" sqref="A4"/>
      <selection pane="bottomLeft" activeCell="A4" sqref="A4"/>
      <selection pane="bottomRight" activeCell="A35" sqref="A35"/>
    </sheetView>
  </sheetViews>
  <sheetFormatPr baseColWidth="10" defaultRowHeight="12.75"/>
  <cols>
    <col min="1" max="1" width="11" customWidth="1"/>
    <col min="2" max="2" width="13.5703125" bestFit="1" customWidth="1"/>
    <col min="3" max="12" width="12" customWidth="1"/>
    <col min="37" max="37" width="3.7109375" customWidth="1"/>
    <col min="38" max="38" width="6.140625" style="41" bestFit="1" customWidth="1"/>
    <col min="39" max="39" width="3.7109375" customWidth="1"/>
    <col min="40" max="40" width="6.140625" style="41" bestFit="1" customWidth="1"/>
  </cols>
  <sheetData>
    <row r="1" spans="1:40" ht="13.5" thickBot="1">
      <c r="A1" s="13" t="s">
        <v>37</v>
      </c>
      <c r="B1" s="15">
        <v>1</v>
      </c>
      <c r="C1" s="15">
        <f>B1+1</f>
        <v>2</v>
      </c>
      <c r="D1" s="15">
        <f t="shared" ref="D1:AJ1" si="0">C1+1</f>
        <v>3</v>
      </c>
      <c r="E1" s="15">
        <f t="shared" si="0"/>
        <v>4</v>
      </c>
      <c r="F1" s="15">
        <f t="shared" si="0"/>
        <v>5</v>
      </c>
      <c r="G1" s="15">
        <f t="shared" si="0"/>
        <v>6</v>
      </c>
      <c r="H1" s="15">
        <f t="shared" si="0"/>
        <v>7</v>
      </c>
      <c r="I1" s="15">
        <f t="shared" si="0"/>
        <v>8</v>
      </c>
      <c r="J1" s="15">
        <f t="shared" si="0"/>
        <v>9</v>
      </c>
      <c r="K1" s="15">
        <f t="shared" si="0"/>
        <v>10</v>
      </c>
      <c r="L1" s="15">
        <f t="shared" si="0"/>
        <v>11</v>
      </c>
      <c r="M1" s="15">
        <f t="shared" si="0"/>
        <v>12</v>
      </c>
      <c r="N1" s="15">
        <f t="shared" si="0"/>
        <v>13</v>
      </c>
      <c r="O1" s="15">
        <f t="shared" si="0"/>
        <v>14</v>
      </c>
      <c r="P1" s="15">
        <f t="shared" si="0"/>
        <v>15</v>
      </c>
      <c r="Q1" s="15">
        <f t="shared" si="0"/>
        <v>16</v>
      </c>
      <c r="R1" s="15">
        <f t="shared" si="0"/>
        <v>17</v>
      </c>
      <c r="S1" s="15">
        <f t="shared" si="0"/>
        <v>18</v>
      </c>
      <c r="T1" s="15">
        <f t="shared" si="0"/>
        <v>19</v>
      </c>
      <c r="U1" s="15">
        <f t="shared" si="0"/>
        <v>20</v>
      </c>
      <c r="V1" s="15">
        <f t="shared" si="0"/>
        <v>21</v>
      </c>
      <c r="W1" s="15">
        <f t="shared" si="0"/>
        <v>22</v>
      </c>
      <c r="X1" s="15">
        <f t="shared" si="0"/>
        <v>23</v>
      </c>
      <c r="Y1" s="15">
        <f t="shared" si="0"/>
        <v>24</v>
      </c>
      <c r="Z1" s="15">
        <f t="shared" si="0"/>
        <v>25</v>
      </c>
      <c r="AA1" s="15">
        <f t="shared" si="0"/>
        <v>26</v>
      </c>
      <c r="AB1" s="15">
        <f t="shared" si="0"/>
        <v>27</v>
      </c>
      <c r="AC1" s="15">
        <f t="shared" si="0"/>
        <v>28</v>
      </c>
      <c r="AD1" s="15">
        <f t="shared" si="0"/>
        <v>29</v>
      </c>
      <c r="AE1" s="15">
        <f t="shared" si="0"/>
        <v>30</v>
      </c>
      <c r="AF1" s="15">
        <f t="shared" si="0"/>
        <v>31</v>
      </c>
      <c r="AG1" s="15">
        <f t="shared" si="0"/>
        <v>32</v>
      </c>
      <c r="AH1" s="15">
        <f t="shared" si="0"/>
        <v>33</v>
      </c>
      <c r="AI1" s="15">
        <f t="shared" si="0"/>
        <v>34</v>
      </c>
      <c r="AJ1" s="15">
        <f t="shared" si="0"/>
        <v>35</v>
      </c>
      <c r="AL1" s="41" t="s">
        <v>204</v>
      </c>
      <c r="AN1" s="41" t="s">
        <v>204</v>
      </c>
    </row>
    <row r="2" spans="1:40" ht="13.5" thickBot="1">
      <c r="A2" s="242" t="s">
        <v>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4"/>
      <c r="AL2" s="41" t="s">
        <v>205</v>
      </c>
      <c r="AN2" s="41" t="s">
        <v>205</v>
      </c>
    </row>
    <row r="3" spans="1:40">
      <c r="A3" s="12" t="s">
        <v>1</v>
      </c>
      <c r="B3" s="1" t="s">
        <v>0</v>
      </c>
      <c r="C3" s="1" t="s">
        <v>20</v>
      </c>
      <c r="D3" s="1" t="s">
        <v>21</v>
      </c>
      <c r="E3" s="1" t="s">
        <v>22</v>
      </c>
      <c r="F3" s="1" t="s">
        <v>38</v>
      </c>
      <c r="G3" s="1" t="s">
        <v>39</v>
      </c>
      <c r="H3" s="1" t="s">
        <v>40</v>
      </c>
      <c r="I3" s="1" t="s">
        <v>41</v>
      </c>
      <c r="J3" s="1" t="s">
        <v>42</v>
      </c>
      <c r="K3" s="1" t="s">
        <v>43</v>
      </c>
      <c r="L3" s="1" t="s">
        <v>44</v>
      </c>
      <c r="M3" s="1" t="s">
        <v>45</v>
      </c>
      <c r="N3" s="1" t="s">
        <v>145</v>
      </c>
      <c r="O3" s="19" t="s">
        <v>46</v>
      </c>
      <c r="P3" s="1" t="s">
        <v>56</v>
      </c>
      <c r="Q3" s="1" t="s">
        <v>47</v>
      </c>
      <c r="R3" s="1" t="s">
        <v>48</v>
      </c>
      <c r="S3" s="1" t="s">
        <v>49</v>
      </c>
      <c r="T3" s="1" t="s">
        <v>50</v>
      </c>
      <c r="U3" s="1" t="s">
        <v>52</v>
      </c>
      <c r="V3" s="1" t="s">
        <v>53</v>
      </c>
      <c r="W3" s="1" t="s">
        <v>54</v>
      </c>
      <c r="X3" s="1" t="s">
        <v>55</v>
      </c>
      <c r="Y3" s="19" t="s">
        <v>57</v>
      </c>
      <c r="Z3" s="1" t="s">
        <v>58</v>
      </c>
      <c r="AA3" s="1" t="s">
        <v>59</v>
      </c>
      <c r="AB3" s="1" t="s">
        <v>51</v>
      </c>
      <c r="AC3" s="19" t="s">
        <v>315</v>
      </c>
      <c r="AD3" s="19" t="s">
        <v>144</v>
      </c>
      <c r="AE3" s="19" t="s">
        <v>146</v>
      </c>
      <c r="AF3" s="19" t="s">
        <v>147</v>
      </c>
      <c r="AG3" s="19" t="s">
        <v>340</v>
      </c>
      <c r="AH3" s="1" t="s">
        <v>60</v>
      </c>
      <c r="AI3" s="1" t="s">
        <v>61</v>
      </c>
      <c r="AJ3" s="1" t="s">
        <v>62</v>
      </c>
      <c r="AL3" s="73" t="s">
        <v>206</v>
      </c>
      <c r="AN3" s="73" t="s">
        <v>207</v>
      </c>
    </row>
    <row r="4" spans="1:40">
      <c r="A4" s="83">
        <f>A5+1</f>
        <v>41821</v>
      </c>
      <c r="B4" s="206">
        <f>Interconexion!F8</f>
        <v>0</v>
      </c>
      <c r="C4" s="207">
        <f>'Ronal, + Consumo'!I11</f>
        <v>0</v>
      </c>
      <c r="D4" s="207">
        <f>Samsung!I11</f>
        <v>0</v>
      </c>
      <c r="E4" s="207">
        <f>Comex!I11</f>
        <v>0</v>
      </c>
      <c r="F4" s="75">
        <f>Foam!I11</f>
        <v>0</v>
      </c>
      <c r="G4" s="75">
        <f>'Martin Rea'!I11</f>
        <v>0</v>
      </c>
      <c r="H4" s="75">
        <f>Euro!I11</f>
        <v>0</v>
      </c>
      <c r="I4" s="75">
        <f>Avery!I11</f>
        <v>0</v>
      </c>
      <c r="J4" s="75">
        <f>Trw!M11</f>
        <v>0</v>
      </c>
      <c r="K4" s="75">
        <f>'Valeo, + Cercano'!M11</f>
        <v>0</v>
      </c>
      <c r="L4" s="75">
        <f>Vrk!M11</f>
        <v>0</v>
      </c>
      <c r="M4" s="75">
        <f>IPC!I11</f>
        <v>0</v>
      </c>
      <c r="N4" s="75">
        <f>Narmx!I11</f>
        <v>0</v>
      </c>
      <c r="O4" s="75">
        <f>Rohm!I11</f>
        <v>0</v>
      </c>
      <c r="P4" s="75">
        <f>Bravo!I11</f>
        <v>0</v>
      </c>
      <c r="Q4" s="75">
        <f>Norgren!M11</f>
        <v>0</v>
      </c>
      <c r="R4" s="75">
        <f>Jafra!I11</f>
        <v>0</v>
      </c>
      <c r="S4" s="75">
        <f>Messier!I11</f>
        <v>0</v>
      </c>
      <c r="T4" s="75">
        <f>Elicamex!I11</f>
        <v>0</v>
      </c>
      <c r="U4" s="75">
        <f>Crown!I11</f>
        <v>0</v>
      </c>
      <c r="V4" s="75">
        <f>Securency!I11</f>
        <v>0</v>
      </c>
      <c r="W4" s="75">
        <f>Kluber!M11</f>
        <v>0</v>
      </c>
      <c r="X4" s="75">
        <f>Eaton!I11</f>
        <v>0</v>
      </c>
      <c r="Y4" s="75">
        <f>'AERnnova C.'!I11</f>
        <v>0</v>
      </c>
      <c r="Z4" s="75">
        <f>Copper!M11</f>
        <v>0</v>
      </c>
      <c r="AA4" s="75">
        <f>'AERnnova S'!M11</f>
        <v>0</v>
      </c>
      <c r="AB4" s="75">
        <f>Beach!M11</f>
        <v>0</v>
      </c>
      <c r="AC4" s="75">
        <f>'Fracsa 2'!I11</f>
        <v>0</v>
      </c>
      <c r="AD4" s="75">
        <f>'DRenc, + Lejano'!I11</f>
        <v>0</v>
      </c>
      <c r="AE4" s="75">
        <f>Metokote!I11</f>
        <v>0</v>
      </c>
      <c r="AF4" s="75">
        <f>MPI!I11</f>
        <v>0</v>
      </c>
      <c r="AG4" s="75">
        <f>'KH Mex'!I11</f>
        <v>0</v>
      </c>
      <c r="AH4" s="186">
        <v>20</v>
      </c>
      <c r="AI4" s="186">
        <v>20</v>
      </c>
      <c r="AJ4" s="186">
        <v>20</v>
      </c>
      <c r="AK4" s="40"/>
      <c r="AL4" s="140">
        <f>MIN(B4:B6)</f>
        <v>0</v>
      </c>
      <c r="AM4" s="40"/>
      <c r="AN4" s="87">
        <f>MIN(C4:AJ6)</f>
        <v>0</v>
      </c>
    </row>
    <row r="5" spans="1:40">
      <c r="A5" s="83">
        <f t="shared" ref="A5:A32" si="1">A6+1</f>
        <v>41820</v>
      </c>
      <c r="B5" s="206">
        <f>Interconexion!F9</f>
        <v>0</v>
      </c>
      <c r="C5" s="207">
        <f>'Ronal, + Consumo'!I12</f>
        <v>0</v>
      </c>
      <c r="D5" s="207">
        <f>Samsung!I12</f>
        <v>0</v>
      </c>
      <c r="E5" s="207">
        <f>Comex!I12</f>
        <v>0</v>
      </c>
      <c r="F5" s="75">
        <f>Foam!I12</f>
        <v>0</v>
      </c>
      <c r="G5" s="75">
        <f>'Martin Rea'!I12</f>
        <v>0</v>
      </c>
      <c r="H5" s="75">
        <f>Euro!I12</f>
        <v>0</v>
      </c>
      <c r="I5" s="75">
        <f>Avery!I12</f>
        <v>0</v>
      </c>
      <c r="J5" s="75">
        <f>Trw!M12</f>
        <v>0</v>
      </c>
      <c r="K5" s="75">
        <f>'Valeo, + Cercano'!M12</f>
        <v>0</v>
      </c>
      <c r="L5" s="75">
        <f>Vrk!M12</f>
        <v>0</v>
      </c>
      <c r="M5" s="75">
        <f>IPC!I12</f>
        <v>0</v>
      </c>
      <c r="N5" s="75">
        <f>Narmx!I12</f>
        <v>0</v>
      </c>
      <c r="O5" s="75">
        <f>Rohm!I12</f>
        <v>0</v>
      </c>
      <c r="P5" s="75">
        <f>Bravo!I12</f>
        <v>0</v>
      </c>
      <c r="Q5" s="75">
        <f>Norgren!M12</f>
        <v>0</v>
      </c>
      <c r="R5" s="75">
        <f>Jafra!I12</f>
        <v>0</v>
      </c>
      <c r="S5" s="75">
        <f>Messier!I12</f>
        <v>0</v>
      </c>
      <c r="T5" s="75">
        <f>Elicamex!I12</f>
        <v>0</v>
      </c>
      <c r="U5" s="75">
        <f>Crown!I12</f>
        <v>0</v>
      </c>
      <c r="V5" s="75">
        <f>Securency!I12</f>
        <v>0</v>
      </c>
      <c r="W5" s="75">
        <f>Kluber!M12</f>
        <v>0</v>
      </c>
      <c r="X5" s="75">
        <f>Eaton!I12</f>
        <v>0</v>
      </c>
      <c r="Y5" s="75">
        <f>'AERnnova C.'!I12</f>
        <v>0</v>
      </c>
      <c r="Z5" s="75">
        <f>Copper!M12</f>
        <v>0</v>
      </c>
      <c r="AA5" s="75">
        <f>'AERnnova S'!M12</f>
        <v>0</v>
      </c>
      <c r="AB5" s="75">
        <f>Beach!M12</f>
        <v>0</v>
      </c>
      <c r="AC5" s="75">
        <f>'Fracsa 2'!I12</f>
        <v>0</v>
      </c>
      <c r="AD5" s="75">
        <f>'DRenc, + Lejano'!I12</f>
        <v>0</v>
      </c>
      <c r="AE5" s="75">
        <f>Metokote!I12</f>
        <v>0</v>
      </c>
      <c r="AF5" s="75">
        <f>MPI!I12</f>
        <v>0</v>
      </c>
      <c r="AG5" s="75">
        <f>'KH Mex'!I12</f>
        <v>0</v>
      </c>
      <c r="AH5" s="186">
        <v>20</v>
      </c>
      <c r="AI5" s="186">
        <v>20</v>
      </c>
      <c r="AJ5" s="186">
        <v>20</v>
      </c>
      <c r="AK5" s="40"/>
      <c r="AL5" s="141"/>
      <c r="AM5" s="40"/>
      <c r="AN5" s="40"/>
    </row>
    <row r="6" spans="1:40">
      <c r="A6" s="83">
        <f t="shared" si="1"/>
        <v>41819</v>
      </c>
      <c r="B6" s="206">
        <f>Interconexion!F10</f>
        <v>0</v>
      </c>
      <c r="C6" s="207">
        <f>'Ronal, + Consumo'!I13</f>
        <v>0</v>
      </c>
      <c r="D6" s="207">
        <f>Samsung!I13</f>
        <v>0</v>
      </c>
      <c r="E6" s="207">
        <f>Comex!I13</f>
        <v>0</v>
      </c>
      <c r="F6" s="75">
        <f>Foam!I13</f>
        <v>0</v>
      </c>
      <c r="G6" s="75">
        <f>'Martin Rea'!I13</f>
        <v>0</v>
      </c>
      <c r="H6" s="75">
        <f>Euro!I13</f>
        <v>0</v>
      </c>
      <c r="I6" s="75">
        <f>Avery!I13</f>
        <v>0</v>
      </c>
      <c r="J6" s="75">
        <f>Trw!M13</f>
        <v>0</v>
      </c>
      <c r="K6" s="75">
        <f>'Valeo, + Cercano'!M13</f>
        <v>0</v>
      </c>
      <c r="L6" s="75">
        <f>Vrk!M13</f>
        <v>0</v>
      </c>
      <c r="M6" s="75">
        <f>IPC!I13</f>
        <v>0</v>
      </c>
      <c r="N6" s="75">
        <f>Narmx!I13</f>
        <v>0</v>
      </c>
      <c r="O6" s="75">
        <f>Rohm!I13</f>
        <v>0</v>
      </c>
      <c r="P6" s="75">
        <f>Bravo!I13</f>
        <v>0</v>
      </c>
      <c r="Q6" s="75">
        <f>Norgren!M13</f>
        <v>0</v>
      </c>
      <c r="R6" s="75">
        <f>Jafra!I13</f>
        <v>0</v>
      </c>
      <c r="S6" s="75">
        <f>Messier!I13</f>
        <v>0</v>
      </c>
      <c r="T6" s="75">
        <f>Elicamex!I13</f>
        <v>0</v>
      </c>
      <c r="U6" s="75">
        <f>Crown!I13</f>
        <v>0</v>
      </c>
      <c r="V6" s="75">
        <f>Securency!I13</f>
        <v>0</v>
      </c>
      <c r="W6" s="75">
        <f>Kluber!M13</f>
        <v>0</v>
      </c>
      <c r="X6" s="75">
        <f>Eaton!I13</f>
        <v>0</v>
      </c>
      <c r="Y6" s="75">
        <f>'AERnnova C.'!I13</f>
        <v>0</v>
      </c>
      <c r="Z6" s="75">
        <f>Copper!M13</f>
        <v>0</v>
      </c>
      <c r="AA6" s="75">
        <f>'AERnnova S'!M13</f>
        <v>0</v>
      </c>
      <c r="AB6" s="75">
        <f>Beach!M13</f>
        <v>0</v>
      </c>
      <c r="AC6" s="75">
        <f>'Fracsa 2'!I13</f>
        <v>0</v>
      </c>
      <c r="AD6" s="75">
        <f>'DRenc, + Lejano'!I13</f>
        <v>0</v>
      </c>
      <c r="AE6" s="75">
        <f>Metokote!I13</f>
        <v>0</v>
      </c>
      <c r="AF6" s="75">
        <f>MPI!I13</f>
        <v>0</v>
      </c>
      <c r="AG6" s="75">
        <f>'KH Mex'!I13</f>
        <v>0</v>
      </c>
      <c r="AH6" s="186">
        <v>20</v>
      </c>
      <c r="AI6" s="186">
        <v>20</v>
      </c>
      <c r="AJ6" s="186">
        <v>20</v>
      </c>
      <c r="AK6" s="40"/>
      <c r="AL6" s="141"/>
      <c r="AM6" s="40"/>
      <c r="AN6" s="40"/>
    </row>
    <row r="7" spans="1:40">
      <c r="A7" s="86">
        <f t="shared" si="1"/>
        <v>41818</v>
      </c>
      <c r="B7" s="205">
        <f>Interconexion!F11</f>
        <v>0</v>
      </c>
      <c r="C7" s="203">
        <f>'Ronal, + Consumo'!I14</f>
        <v>0</v>
      </c>
      <c r="D7" s="203">
        <f>Samsung!I14</f>
        <v>0</v>
      </c>
      <c r="E7" s="203">
        <f>Comex!I14</f>
        <v>0</v>
      </c>
      <c r="F7" s="204">
        <f>Foam!I14</f>
        <v>0</v>
      </c>
      <c r="G7" s="204">
        <f>'Martin Rea'!I14</f>
        <v>0</v>
      </c>
      <c r="H7" s="204">
        <f>Euro!I14</f>
        <v>0</v>
      </c>
      <c r="I7" s="204">
        <f>Avery!I14</f>
        <v>0</v>
      </c>
      <c r="J7" s="204">
        <f>Trw!M14</f>
        <v>0</v>
      </c>
      <c r="K7" s="204">
        <f>'Valeo, + Cercano'!M14</f>
        <v>0</v>
      </c>
      <c r="L7" s="204">
        <f>Vrk!M14</f>
        <v>0</v>
      </c>
      <c r="M7" s="204">
        <f>IPC!I14</f>
        <v>0</v>
      </c>
      <c r="N7" s="204">
        <f>Narmx!I14</f>
        <v>0</v>
      </c>
      <c r="O7" s="204">
        <f>Rohm!I14</f>
        <v>0</v>
      </c>
      <c r="P7" s="204">
        <f>Bravo!I14</f>
        <v>0</v>
      </c>
      <c r="Q7" s="204">
        <f>Norgren!M14</f>
        <v>0</v>
      </c>
      <c r="R7" s="204">
        <f>Jafra!I14</f>
        <v>0</v>
      </c>
      <c r="S7" s="204">
        <f>Messier!I14</f>
        <v>0</v>
      </c>
      <c r="T7" s="204">
        <f>Elicamex!I14</f>
        <v>0</v>
      </c>
      <c r="U7" s="204">
        <f>Crown!I14</f>
        <v>0</v>
      </c>
      <c r="V7" s="204">
        <f>Securency!I14</f>
        <v>0</v>
      </c>
      <c r="W7" s="204">
        <f>Kluber!M14</f>
        <v>0</v>
      </c>
      <c r="X7" s="204">
        <f>Eaton!I14</f>
        <v>0</v>
      </c>
      <c r="Y7" s="204">
        <f>'AERnnova C.'!I14</f>
        <v>0</v>
      </c>
      <c r="Z7" s="204">
        <f>Copper!M14</f>
        <v>0</v>
      </c>
      <c r="AA7" s="204">
        <f>'AERnnova S'!M14</f>
        <v>0</v>
      </c>
      <c r="AB7" s="204">
        <f>Beach!M14</f>
        <v>0</v>
      </c>
      <c r="AC7" s="204">
        <f>'Fracsa 2'!I14</f>
        <v>0</v>
      </c>
      <c r="AD7" s="204">
        <f>'DRenc, + Lejano'!I14</f>
        <v>0</v>
      </c>
      <c r="AE7" s="204">
        <f>Metokote!I14</f>
        <v>0</v>
      </c>
      <c r="AF7" s="204">
        <f>MPI!I14</f>
        <v>21.1</v>
      </c>
      <c r="AG7" s="204">
        <f>'KH Mex'!I14</f>
        <v>0</v>
      </c>
      <c r="AH7" s="187">
        <v>20</v>
      </c>
      <c r="AI7" s="187">
        <v>20</v>
      </c>
      <c r="AJ7" s="187">
        <v>20</v>
      </c>
      <c r="AK7" s="77"/>
      <c r="AL7" s="140">
        <f>MIN(B7:B13)</f>
        <v>0</v>
      </c>
      <c r="AM7" s="77"/>
      <c r="AN7" s="87">
        <f>MIN(C7:AJ13)</f>
        <v>0</v>
      </c>
    </row>
    <row r="8" spans="1:40">
      <c r="A8" s="86">
        <f t="shared" si="1"/>
        <v>41817</v>
      </c>
      <c r="B8" s="205">
        <f>Interconexion!F12</f>
        <v>0</v>
      </c>
      <c r="C8" s="203">
        <f>'Ronal, + Consumo'!I15</f>
        <v>0</v>
      </c>
      <c r="D8" s="203">
        <f>Samsung!I15</f>
        <v>0</v>
      </c>
      <c r="E8" s="203">
        <f>Comex!I15</f>
        <v>0</v>
      </c>
      <c r="F8" s="204">
        <f>Foam!I15</f>
        <v>0</v>
      </c>
      <c r="G8" s="204">
        <f>'Martin Rea'!I15</f>
        <v>0</v>
      </c>
      <c r="H8" s="204">
        <f>Euro!I15</f>
        <v>0</v>
      </c>
      <c r="I8" s="204">
        <f>Avery!I15</f>
        <v>0</v>
      </c>
      <c r="J8" s="204">
        <f>Trw!M15</f>
        <v>0</v>
      </c>
      <c r="K8" s="204">
        <f>'Valeo, + Cercano'!M15</f>
        <v>0</v>
      </c>
      <c r="L8" s="204">
        <f>Vrk!M15</f>
        <v>0</v>
      </c>
      <c r="M8" s="204">
        <f>IPC!I15</f>
        <v>0</v>
      </c>
      <c r="N8" s="204">
        <f>Narmx!I15</f>
        <v>0</v>
      </c>
      <c r="O8" s="204">
        <f>Rohm!I15</f>
        <v>0</v>
      </c>
      <c r="P8" s="204">
        <f>Bravo!I15</f>
        <v>0</v>
      </c>
      <c r="Q8" s="204">
        <f>Norgren!M15</f>
        <v>0</v>
      </c>
      <c r="R8" s="204">
        <f>Jafra!I15</f>
        <v>0</v>
      </c>
      <c r="S8" s="204">
        <f>Messier!I15</f>
        <v>0</v>
      </c>
      <c r="T8" s="204">
        <f>Elicamex!I15</f>
        <v>0</v>
      </c>
      <c r="U8" s="204">
        <f>Crown!I15</f>
        <v>0</v>
      </c>
      <c r="V8" s="204">
        <f>Securency!I15</f>
        <v>0</v>
      </c>
      <c r="W8" s="204">
        <f>Kluber!M15</f>
        <v>0</v>
      </c>
      <c r="X8" s="204">
        <f>Eaton!I15</f>
        <v>0</v>
      </c>
      <c r="Y8" s="204">
        <f>'AERnnova C.'!I15</f>
        <v>0</v>
      </c>
      <c r="Z8" s="204">
        <f>Copper!M15</f>
        <v>0</v>
      </c>
      <c r="AA8" s="204">
        <f>'AERnnova S'!M15</f>
        <v>0</v>
      </c>
      <c r="AB8" s="204">
        <f>Beach!M15</f>
        <v>0</v>
      </c>
      <c r="AC8" s="204">
        <f>'Fracsa 2'!I15</f>
        <v>0</v>
      </c>
      <c r="AD8" s="204">
        <f>'DRenc, + Lejano'!I15</f>
        <v>0</v>
      </c>
      <c r="AE8" s="204">
        <f>Metokote!I15</f>
        <v>0</v>
      </c>
      <c r="AF8" s="204">
        <f>MPI!I15</f>
        <v>19.2</v>
      </c>
      <c r="AG8" s="204">
        <f>'KH Mex'!I15</f>
        <v>0</v>
      </c>
      <c r="AH8" s="187">
        <v>20</v>
      </c>
      <c r="AI8" s="187">
        <v>20</v>
      </c>
      <c r="AJ8" s="187">
        <v>20</v>
      </c>
      <c r="AK8" s="77"/>
      <c r="AL8" s="142"/>
      <c r="AM8" s="77"/>
      <c r="AN8" s="77"/>
    </row>
    <row r="9" spans="1:40">
      <c r="A9" s="86">
        <f t="shared" si="1"/>
        <v>41816</v>
      </c>
      <c r="B9" s="205">
        <f>Interconexion!F13</f>
        <v>0</v>
      </c>
      <c r="C9" s="203">
        <f>'Ronal, + Consumo'!I16</f>
        <v>0</v>
      </c>
      <c r="D9" s="203">
        <f>Samsung!I16</f>
        <v>0</v>
      </c>
      <c r="E9" s="203">
        <f>Comex!I16</f>
        <v>0</v>
      </c>
      <c r="F9" s="204">
        <f>Foam!I16</f>
        <v>0</v>
      </c>
      <c r="G9" s="204">
        <f>'Martin Rea'!I16</f>
        <v>0</v>
      </c>
      <c r="H9" s="204">
        <f>Euro!I16</f>
        <v>0</v>
      </c>
      <c r="I9" s="204">
        <f>Avery!I16</f>
        <v>0</v>
      </c>
      <c r="J9" s="204">
        <f>Trw!M16</f>
        <v>0</v>
      </c>
      <c r="K9" s="204">
        <f>'Valeo, + Cercano'!M16</f>
        <v>0</v>
      </c>
      <c r="L9" s="204">
        <f>Vrk!M16</f>
        <v>0</v>
      </c>
      <c r="M9" s="204">
        <f>IPC!I16</f>
        <v>0</v>
      </c>
      <c r="N9" s="204">
        <f>Narmx!I16</f>
        <v>0</v>
      </c>
      <c r="O9" s="204">
        <f>Rohm!I16</f>
        <v>0</v>
      </c>
      <c r="P9" s="204">
        <f>Bravo!I16</f>
        <v>0</v>
      </c>
      <c r="Q9" s="204">
        <f>Norgren!M16</f>
        <v>0</v>
      </c>
      <c r="R9" s="204">
        <f>Jafra!I16</f>
        <v>0</v>
      </c>
      <c r="S9" s="204">
        <f>Messier!I16</f>
        <v>0</v>
      </c>
      <c r="T9" s="204">
        <f>Elicamex!I16</f>
        <v>0</v>
      </c>
      <c r="U9" s="204">
        <f>Crown!I16</f>
        <v>0</v>
      </c>
      <c r="V9" s="204">
        <f>Securency!I16</f>
        <v>0</v>
      </c>
      <c r="W9" s="204">
        <f>Kluber!M16</f>
        <v>0</v>
      </c>
      <c r="X9" s="204">
        <f>Eaton!I16</f>
        <v>0</v>
      </c>
      <c r="Y9" s="204">
        <f>'AERnnova C.'!I16</f>
        <v>0</v>
      </c>
      <c r="Z9" s="204">
        <f>Copper!M16</f>
        <v>0</v>
      </c>
      <c r="AA9" s="204">
        <f>'AERnnova S'!M16</f>
        <v>0</v>
      </c>
      <c r="AB9" s="204">
        <f>Beach!M16</f>
        <v>0</v>
      </c>
      <c r="AC9" s="204">
        <f>'Fracsa 2'!I16</f>
        <v>0</v>
      </c>
      <c r="AD9" s="204">
        <f>'DRenc, + Lejano'!I16</f>
        <v>0</v>
      </c>
      <c r="AE9" s="204">
        <f>Metokote!I16</f>
        <v>0</v>
      </c>
      <c r="AF9" s="204">
        <f>MPI!I16</f>
        <v>19.5</v>
      </c>
      <c r="AG9" s="204">
        <f>'KH Mex'!I16</f>
        <v>0</v>
      </c>
      <c r="AH9" s="187">
        <v>20</v>
      </c>
      <c r="AI9" s="187">
        <v>20</v>
      </c>
      <c r="AJ9" s="187">
        <v>20</v>
      </c>
      <c r="AK9" s="77"/>
      <c r="AL9" s="142"/>
      <c r="AM9" s="77"/>
      <c r="AN9" s="77"/>
    </row>
    <row r="10" spans="1:40">
      <c r="A10" s="86">
        <f t="shared" si="1"/>
        <v>41815</v>
      </c>
      <c r="B10" s="205">
        <f>Interconexion!F14</f>
        <v>0</v>
      </c>
      <c r="C10" s="203">
        <f>'Ronal, + Consumo'!I17</f>
        <v>0</v>
      </c>
      <c r="D10" s="203">
        <f>Samsung!I17</f>
        <v>0</v>
      </c>
      <c r="E10" s="203">
        <f>Comex!I17</f>
        <v>0</v>
      </c>
      <c r="F10" s="204">
        <f>Foam!I17</f>
        <v>0</v>
      </c>
      <c r="G10" s="204">
        <f>'Martin Rea'!I17</f>
        <v>0</v>
      </c>
      <c r="H10" s="204">
        <f>Euro!I17</f>
        <v>0</v>
      </c>
      <c r="I10" s="204">
        <f>Avery!I17</f>
        <v>0</v>
      </c>
      <c r="J10" s="204">
        <f>Trw!M17</f>
        <v>0</v>
      </c>
      <c r="K10" s="204">
        <f>'Valeo, + Cercano'!M17</f>
        <v>0</v>
      </c>
      <c r="L10" s="204">
        <f>Vrk!M17</f>
        <v>0</v>
      </c>
      <c r="M10" s="204">
        <f>IPC!I17</f>
        <v>0</v>
      </c>
      <c r="N10" s="204">
        <f>Narmx!I17</f>
        <v>0</v>
      </c>
      <c r="O10" s="204">
        <f>Rohm!I17</f>
        <v>0</v>
      </c>
      <c r="P10" s="204">
        <f>Bravo!I17</f>
        <v>0</v>
      </c>
      <c r="Q10" s="204">
        <f>Norgren!M17</f>
        <v>0</v>
      </c>
      <c r="R10" s="204">
        <f>Jafra!I17</f>
        <v>0</v>
      </c>
      <c r="S10" s="204">
        <f>Messier!I17</f>
        <v>0</v>
      </c>
      <c r="T10" s="204">
        <f>Elicamex!I17</f>
        <v>0</v>
      </c>
      <c r="U10" s="204">
        <f>Crown!I17</f>
        <v>0</v>
      </c>
      <c r="V10" s="204">
        <f>Securency!I17</f>
        <v>0</v>
      </c>
      <c r="W10" s="204">
        <f>Kluber!M17</f>
        <v>0</v>
      </c>
      <c r="X10" s="204">
        <f>Eaton!I17</f>
        <v>0</v>
      </c>
      <c r="Y10" s="204">
        <f>'AERnnova C.'!I17</f>
        <v>0</v>
      </c>
      <c r="Z10" s="204">
        <f>Copper!M17</f>
        <v>0</v>
      </c>
      <c r="AA10" s="204">
        <f>'AERnnova S'!M17</f>
        <v>0</v>
      </c>
      <c r="AB10" s="204">
        <f>Beach!M17</f>
        <v>0</v>
      </c>
      <c r="AC10" s="204">
        <f>'Fracsa 2'!I17</f>
        <v>0</v>
      </c>
      <c r="AD10" s="204">
        <f>'DRenc, + Lejano'!I17</f>
        <v>0</v>
      </c>
      <c r="AE10" s="204">
        <f>Metokote!I17</f>
        <v>0</v>
      </c>
      <c r="AF10" s="204">
        <f>MPI!I17</f>
        <v>20</v>
      </c>
      <c r="AG10" s="204">
        <f>'KH Mex'!I17</f>
        <v>0</v>
      </c>
      <c r="AH10" s="187">
        <v>20</v>
      </c>
      <c r="AI10" s="187">
        <v>20</v>
      </c>
      <c r="AJ10" s="187">
        <v>20</v>
      </c>
      <c r="AK10" s="77"/>
      <c r="AL10" s="142"/>
      <c r="AM10" s="77"/>
      <c r="AN10" s="77"/>
    </row>
    <row r="11" spans="1:40">
      <c r="A11" s="86">
        <f t="shared" si="1"/>
        <v>41814</v>
      </c>
      <c r="B11" s="205">
        <f>Interconexion!F15</f>
        <v>0</v>
      </c>
      <c r="C11" s="203">
        <f>'Ronal, + Consumo'!I18</f>
        <v>0</v>
      </c>
      <c r="D11" s="203">
        <f>Samsung!I18</f>
        <v>0</v>
      </c>
      <c r="E11" s="203">
        <f>Comex!I18</f>
        <v>0</v>
      </c>
      <c r="F11" s="204">
        <f>Foam!I18</f>
        <v>0</v>
      </c>
      <c r="G11" s="204">
        <f>'Martin Rea'!I18</f>
        <v>0</v>
      </c>
      <c r="H11" s="204">
        <f>Euro!I18</f>
        <v>0</v>
      </c>
      <c r="I11" s="204">
        <f>Avery!I18</f>
        <v>0</v>
      </c>
      <c r="J11" s="204">
        <f>Trw!M18</f>
        <v>0</v>
      </c>
      <c r="K11" s="204">
        <f>'Valeo, + Cercano'!M18</f>
        <v>0</v>
      </c>
      <c r="L11" s="204">
        <f>Vrk!M18</f>
        <v>0</v>
      </c>
      <c r="M11" s="204">
        <f>IPC!I18</f>
        <v>0</v>
      </c>
      <c r="N11" s="204">
        <f>Narmx!I18</f>
        <v>0</v>
      </c>
      <c r="O11" s="204">
        <f>Rohm!I18</f>
        <v>0</v>
      </c>
      <c r="P11" s="204">
        <f>Bravo!I18</f>
        <v>0</v>
      </c>
      <c r="Q11" s="204">
        <f>Norgren!M18</f>
        <v>0</v>
      </c>
      <c r="R11" s="204">
        <f>Jafra!I18</f>
        <v>0</v>
      </c>
      <c r="S11" s="204">
        <f>Messier!I18</f>
        <v>0</v>
      </c>
      <c r="T11" s="204">
        <f>Elicamex!I18</f>
        <v>0</v>
      </c>
      <c r="U11" s="204">
        <f>Crown!I18</f>
        <v>0</v>
      </c>
      <c r="V11" s="204">
        <f>Securency!I18</f>
        <v>0</v>
      </c>
      <c r="W11" s="204">
        <f>Kluber!M18</f>
        <v>0</v>
      </c>
      <c r="X11" s="204">
        <f>Eaton!I18</f>
        <v>0</v>
      </c>
      <c r="Y11" s="204">
        <f>'AERnnova C.'!I18</f>
        <v>0</v>
      </c>
      <c r="Z11" s="204">
        <f>Copper!M18</f>
        <v>0</v>
      </c>
      <c r="AA11" s="204">
        <f>'AERnnova S'!M18</f>
        <v>0</v>
      </c>
      <c r="AB11" s="204">
        <f>Beach!M18</f>
        <v>0</v>
      </c>
      <c r="AC11" s="204">
        <f>'Fracsa 2'!I18</f>
        <v>0</v>
      </c>
      <c r="AD11" s="204">
        <f>'DRenc, + Lejano'!I18</f>
        <v>0</v>
      </c>
      <c r="AE11" s="204">
        <f>Metokote!I18</f>
        <v>0</v>
      </c>
      <c r="AF11" s="204">
        <f>MPI!I18</f>
        <v>18.5</v>
      </c>
      <c r="AG11" s="204">
        <f>'KH Mex'!I18</f>
        <v>0</v>
      </c>
      <c r="AH11" s="187">
        <v>20</v>
      </c>
      <c r="AI11" s="187">
        <v>20</v>
      </c>
      <c r="AJ11" s="187">
        <v>20</v>
      </c>
      <c r="AK11" s="77"/>
      <c r="AL11" s="142"/>
      <c r="AM11" s="77"/>
      <c r="AN11" s="77"/>
    </row>
    <row r="12" spans="1:40">
      <c r="A12" s="86">
        <f t="shared" si="1"/>
        <v>41813</v>
      </c>
      <c r="B12" s="205">
        <f>Interconexion!F16</f>
        <v>0</v>
      </c>
      <c r="C12" s="203">
        <f>'Ronal, + Consumo'!I19</f>
        <v>0</v>
      </c>
      <c r="D12" s="203">
        <f>Samsung!I19</f>
        <v>0</v>
      </c>
      <c r="E12" s="203">
        <f>Comex!I19</f>
        <v>0</v>
      </c>
      <c r="F12" s="204">
        <f>Foam!I19</f>
        <v>0</v>
      </c>
      <c r="G12" s="204">
        <f>'Martin Rea'!I19</f>
        <v>0</v>
      </c>
      <c r="H12" s="204">
        <f>Euro!I19</f>
        <v>0</v>
      </c>
      <c r="I12" s="204">
        <f>Avery!I19</f>
        <v>0</v>
      </c>
      <c r="J12" s="204">
        <f>Trw!M19</f>
        <v>0</v>
      </c>
      <c r="K12" s="204">
        <f>'Valeo, + Cercano'!M19</f>
        <v>0</v>
      </c>
      <c r="L12" s="204">
        <f>Vrk!M19</f>
        <v>0</v>
      </c>
      <c r="M12" s="204">
        <f>IPC!I19</f>
        <v>0</v>
      </c>
      <c r="N12" s="204">
        <f>Narmx!I19</f>
        <v>0</v>
      </c>
      <c r="O12" s="204">
        <f>Rohm!I19</f>
        <v>0</v>
      </c>
      <c r="P12" s="204">
        <f>Bravo!I19</f>
        <v>0</v>
      </c>
      <c r="Q12" s="204">
        <f>Norgren!M19</f>
        <v>0</v>
      </c>
      <c r="R12" s="204">
        <f>Jafra!I19</f>
        <v>0</v>
      </c>
      <c r="S12" s="204">
        <f>Messier!I19</f>
        <v>0</v>
      </c>
      <c r="T12" s="204">
        <f>Elicamex!I19</f>
        <v>0</v>
      </c>
      <c r="U12" s="204">
        <f>Crown!I19</f>
        <v>0</v>
      </c>
      <c r="V12" s="204">
        <f>Securency!I19</f>
        <v>0</v>
      </c>
      <c r="W12" s="204">
        <f>Kluber!M19</f>
        <v>0</v>
      </c>
      <c r="X12" s="204">
        <f>Eaton!I19</f>
        <v>0</v>
      </c>
      <c r="Y12" s="204">
        <f>'AERnnova C.'!I19</f>
        <v>0</v>
      </c>
      <c r="Z12" s="204">
        <f>Copper!M19</f>
        <v>0</v>
      </c>
      <c r="AA12" s="204">
        <f>'AERnnova S'!M19</f>
        <v>0</v>
      </c>
      <c r="AB12" s="204">
        <f>Beach!M19</f>
        <v>0</v>
      </c>
      <c r="AC12" s="204">
        <f>'Fracsa 2'!I19</f>
        <v>0</v>
      </c>
      <c r="AD12" s="204">
        <f>'DRenc, + Lejano'!I19</f>
        <v>0</v>
      </c>
      <c r="AE12" s="204">
        <f>Metokote!I19</f>
        <v>0</v>
      </c>
      <c r="AF12" s="204">
        <f>MPI!I19</f>
        <v>17.399999999999999</v>
      </c>
      <c r="AG12" s="204">
        <f>'KH Mex'!I19</f>
        <v>0</v>
      </c>
      <c r="AH12" s="187">
        <v>20</v>
      </c>
      <c r="AI12" s="187">
        <v>20</v>
      </c>
      <c r="AJ12" s="187">
        <v>20</v>
      </c>
      <c r="AK12" s="77"/>
      <c r="AL12" s="142"/>
      <c r="AM12" s="77"/>
      <c r="AN12" s="77"/>
    </row>
    <row r="13" spans="1:40">
      <c r="A13" s="86">
        <f t="shared" si="1"/>
        <v>41812</v>
      </c>
      <c r="B13" s="205">
        <f>Interconexion!F17</f>
        <v>0</v>
      </c>
      <c r="C13" s="203">
        <f>'Ronal, + Consumo'!I20</f>
        <v>0</v>
      </c>
      <c r="D13" s="203">
        <f>Samsung!I20</f>
        <v>0</v>
      </c>
      <c r="E13" s="203">
        <f>Comex!I20</f>
        <v>0</v>
      </c>
      <c r="F13" s="204">
        <f>Foam!I20</f>
        <v>0</v>
      </c>
      <c r="G13" s="204">
        <f>'Martin Rea'!I20</f>
        <v>0</v>
      </c>
      <c r="H13" s="204">
        <f>Euro!I20</f>
        <v>0</v>
      </c>
      <c r="I13" s="204">
        <f>Avery!I20</f>
        <v>0</v>
      </c>
      <c r="J13" s="204">
        <f>Trw!M20</f>
        <v>0</v>
      </c>
      <c r="K13" s="204">
        <f>'Valeo, + Cercano'!M20</f>
        <v>0</v>
      </c>
      <c r="L13" s="204">
        <f>Vrk!M20</f>
        <v>0</v>
      </c>
      <c r="M13" s="204">
        <f>IPC!I20</f>
        <v>0</v>
      </c>
      <c r="N13" s="204">
        <f>Narmx!I20</f>
        <v>0</v>
      </c>
      <c r="O13" s="204">
        <f>Rohm!I20</f>
        <v>0</v>
      </c>
      <c r="P13" s="204">
        <f>Bravo!I20</f>
        <v>0</v>
      </c>
      <c r="Q13" s="204">
        <f>Norgren!M20</f>
        <v>0</v>
      </c>
      <c r="R13" s="204">
        <f>Jafra!I20</f>
        <v>0</v>
      </c>
      <c r="S13" s="204">
        <f>Messier!I20</f>
        <v>0</v>
      </c>
      <c r="T13" s="204">
        <f>Elicamex!I20</f>
        <v>0</v>
      </c>
      <c r="U13" s="204">
        <f>Crown!I20</f>
        <v>0</v>
      </c>
      <c r="V13" s="204">
        <f>Securency!I20</f>
        <v>0</v>
      </c>
      <c r="W13" s="204">
        <f>Kluber!M20</f>
        <v>0</v>
      </c>
      <c r="X13" s="204">
        <f>Eaton!I20</f>
        <v>0</v>
      </c>
      <c r="Y13" s="204">
        <f>'AERnnova C.'!I20</f>
        <v>0</v>
      </c>
      <c r="Z13" s="204">
        <f>Copper!M20</f>
        <v>0</v>
      </c>
      <c r="AA13" s="204">
        <f>'AERnnova S'!M20</f>
        <v>0</v>
      </c>
      <c r="AB13" s="204">
        <f>Beach!M20</f>
        <v>0</v>
      </c>
      <c r="AC13" s="204">
        <f>'Fracsa 2'!I20</f>
        <v>0</v>
      </c>
      <c r="AD13" s="204">
        <f>'DRenc, + Lejano'!I20</f>
        <v>0</v>
      </c>
      <c r="AE13" s="204">
        <f>Metokote!I20</f>
        <v>0</v>
      </c>
      <c r="AF13" s="204">
        <f>MPI!I20</f>
        <v>22.8</v>
      </c>
      <c r="AG13" s="204">
        <f>'KH Mex'!I20</f>
        <v>0</v>
      </c>
      <c r="AH13" s="187">
        <v>20</v>
      </c>
      <c r="AI13" s="187">
        <v>20</v>
      </c>
      <c r="AJ13" s="187">
        <v>20</v>
      </c>
      <c r="AK13" s="77"/>
      <c r="AL13" s="142"/>
      <c r="AM13" s="77"/>
      <c r="AN13" s="77"/>
    </row>
    <row r="14" spans="1:40">
      <c r="A14" s="83">
        <f t="shared" si="1"/>
        <v>41811</v>
      </c>
      <c r="B14" s="206">
        <f>Interconexion!F18</f>
        <v>0</v>
      </c>
      <c r="C14" s="207">
        <f>'Ronal, + Consumo'!I21</f>
        <v>0</v>
      </c>
      <c r="D14" s="207">
        <f>Samsung!I21</f>
        <v>0</v>
      </c>
      <c r="E14" s="207">
        <f>Comex!I21</f>
        <v>0</v>
      </c>
      <c r="F14" s="75">
        <f>Foam!I21</f>
        <v>0</v>
      </c>
      <c r="G14" s="75">
        <f>'Martin Rea'!I21</f>
        <v>0</v>
      </c>
      <c r="H14" s="75">
        <f>Euro!I21</f>
        <v>0</v>
      </c>
      <c r="I14" s="75">
        <f>Avery!I21</f>
        <v>0</v>
      </c>
      <c r="J14" s="75">
        <f>Trw!M21</f>
        <v>0</v>
      </c>
      <c r="K14" s="75">
        <f>'Valeo, + Cercano'!M21</f>
        <v>0</v>
      </c>
      <c r="L14" s="75">
        <f>Vrk!M21</f>
        <v>0</v>
      </c>
      <c r="M14" s="75">
        <f>IPC!I21</f>
        <v>0</v>
      </c>
      <c r="N14" s="75">
        <f>Narmx!I21</f>
        <v>0</v>
      </c>
      <c r="O14" s="75">
        <f>Rohm!I21</f>
        <v>0</v>
      </c>
      <c r="P14" s="75">
        <f>Bravo!I21</f>
        <v>0</v>
      </c>
      <c r="Q14" s="75">
        <f>Norgren!M21</f>
        <v>0</v>
      </c>
      <c r="R14" s="75">
        <f>Jafra!I21</f>
        <v>0</v>
      </c>
      <c r="S14" s="75">
        <f>Messier!I21</f>
        <v>0</v>
      </c>
      <c r="T14" s="75">
        <f>Elicamex!I21</f>
        <v>0</v>
      </c>
      <c r="U14" s="75">
        <f>Crown!I21</f>
        <v>0</v>
      </c>
      <c r="V14" s="75">
        <f>Securency!I21</f>
        <v>0</v>
      </c>
      <c r="W14" s="75">
        <f>Kluber!M21</f>
        <v>0</v>
      </c>
      <c r="X14" s="75">
        <f>Eaton!I21</f>
        <v>0</v>
      </c>
      <c r="Y14" s="75">
        <f>'AERnnova C.'!I21</f>
        <v>0</v>
      </c>
      <c r="Z14" s="75">
        <f>Copper!M21</f>
        <v>0</v>
      </c>
      <c r="AA14" s="75">
        <f>'AERnnova S'!M21</f>
        <v>0</v>
      </c>
      <c r="AB14" s="75">
        <f>Beach!M21</f>
        <v>0</v>
      </c>
      <c r="AC14" s="75">
        <f>'Fracsa 2'!I21</f>
        <v>0</v>
      </c>
      <c r="AD14" s="75">
        <f>'DRenc, + Lejano'!I21</f>
        <v>0</v>
      </c>
      <c r="AE14" s="75">
        <f>Metokote!I21</f>
        <v>0</v>
      </c>
      <c r="AF14" s="75">
        <f>MPI!I21</f>
        <v>21.9</v>
      </c>
      <c r="AG14" s="75">
        <f>'KH Mex'!I21</f>
        <v>0</v>
      </c>
      <c r="AH14" s="186">
        <v>20</v>
      </c>
      <c r="AI14" s="186">
        <v>20</v>
      </c>
      <c r="AJ14" s="186">
        <v>20</v>
      </c>
      <c r="AK14" s="40"/>
      <c r="AL14" s="140">
        <f>MIN(B14:B20)</f>
        <v>0</v>
      </c>
      <c r="AM14" s="40"/>
      <c r="AN14" s="87">
        <f>MIN(C14:AJ20)</f>
        <v>0</v>
      </c>
    </row>
    <row r="15" spans="1:40">
      <c r="A15" s="83">
        <f t="shared" si="1"/>
        <v>41810</v>
      </c>
      <c r="B15" s="206">
        <f>Interconexion!F19</f>
        <v>0</v>
      </c>
      <c r="C15" s="207">
        <f>'Ronal, + Consumo'!I22</f>
        <v>0</v>
      </c>
      <c r="D15" s="207">
        <f>Samsung!I22</f>
        <v>0</v>
      </c>
      <c r="E15" s="207">
        <f>Comex!I22</f>
        <v>0</v>
      </c>
      <c r="F15" s="75">
        <f>Foam!I22</f>
        <v>0</v>
      </c>
      <c r="G15" s="75">
        <f>'Martin Rea'!I22</f>
        <v>0</v>
      </c>
      <c r="H15" s="75">
        <f>Euro!I22</f>
        <v>0</v>
      </c>
      <c r="I15" s="75">
        <f>Avery!I22</f>
        <v>0</v>
      </c>
      <c r="J15" s="75">
        <f>Trw!M22</f>
        <v>0</v>
      </c>
      <c r="K15" s="75">
        <f>'Valeo, + Cercano'!M22</f>
        <v>0</v>
      </c>
      <c r="L15" s="75">
        <f>Vrk!M22</f>
        <v>0</v>
      </c>
      <c r="M15" s="75">
        <f>IPC!I22</f>
        <v>0</v>
      </c>
      <c r="N15" s="75">
        <f>Narmx!I22</f>
        <v>0</v>
      </c>
      <c r="O15" s="75">
        <f>Rohm!I22</f>
        <v>0</v>
      </c>
      <c r="P15" s="75">
        <f>Bravo!I22</f>
        <v>0</v>
      </c>
      <c r="Q15" s="75">
        <f>Norgren!M22</f>
        <v>0</v>
      </c>
      <c r="R15" s="75">
        <f>Jafra!I22</f>
        <v>0</v>
      </c>
      <c r="S15" s="75">
        <f>Messier!I22</f>
        <v>0</v>
      </c>
      <c r="T15" s="75">
        <f>Elicamex!I22</f>
        <v>0</v>
      </c>
      <c r="U15" s="75">
        <f>Crown!I22</f>
        <v>0</v>
      </c>
      <c r="V15" s="75">
        <f>Securency!I22</f>
        <v>0</v>
      </c>
      <c r="W15" s="75">
        <f>Kluber!M22</f>
        <v>0</v>
      </c>
      <c r="X15" s="75">
        <f>Eaton!I22</f>
        <v>0</v>
      </c>
      <c r="Y15" s="75">
        <f>'AERnnova C.'!I22</f>
        <v>0</v>
      </c>
      <c r="Z15" s="75">
        <f>Copper!M22</f>
        <v>0</v>
      </c>
      <c r="AA15" s="75">
        <f>'AERnnova S'!M22</f>
        <v>0</v>
      </c>
      <c r="AB15" s="75">
        <f>Beach!M22</f>
        <v>0</v>
      </c>
      <c r="AC15" s="75">
        <f>'Fracsa 2'!I22</f>
        <v>0</v>
      </c>
      <c r="AD15" s="75">
        <f>'DRenc, + Lejano'!I22</f>
        <v>0</v>
      </c>
      <c r="AE15" s="75">
        <f>Metokote!I22</f>
        <v>0</v>
      </c>
      <c r="AF15" s="75">
        <f>MPI!I22</f>
        <v>21.9</v>
      </c>
      <c r="AG15" s="75">
        <f>'KH Mex'!I22</f>
        <v>0</v>
      </c>
      <c r="AH15" s="186">
        <v>20</v>
      </c>
      <c r="AI15" s="186">
        <v>20</v>
      </c>
      <c r="AJ15" s="186">
        <v>20</v>
      </c>
      <c r="AK15" s="40"/>
      <c r="AL15" s="141"/>
      <c r="AM15" s="40"/>
      <c r="AN15" s="40"/>
    </row>
    <row r="16" spans="1:40">
      <c r="A16" s="83">
        <f t="shared" si="1"/>
        <v>41809</v>
      </c>
      <c r="B16" s="206">
        <f>Interconexion!F20</f>
        <v>0</v>
      </c>
      <c r="C16" s="207">
        <f>'Ronal, + Consumo'!I23</f>
        <v>0</v>
      </c>
      <c r="D16" s="207">
        <f>Samsung!I23</f>
        <v>0</v>
      </c>
      <c r="E16" s="207">
        <f>Comex!I23</f>
        <v>0</v>
      </c>
      <c r="F16" s="75">
        <f>Foam!I23</f>
        <v>0</v>
      </c>
      <c r="G16" s="75">
        <f>'Martin Rea'!I23</f>
        <v>0</v>
      </c>
      <c r="H16" s="75">
        <f>Euro!I23</f>
        <v>0</v>
      </c>
      <c r="I16" s="75">
        <f>Avery!I23</f>
        <v>0</v>
      </c>
      <c r="J16" s="75">
        <f>Trw!M23</f>
        <v>0</v>
      </c>
      <c r="K16" s="75">
        <f>'Valeo, + Cercano'!M23</f>
        <v>0</v>
      </c>
      <c r="L16" s="75">
        <f>Vrk!M23</f>
        <v>0</v>
      </c>
      <c r="M16" s="75">
        <f>IPC!I23</f>
        <v>0</v>
      </c>
      <c r="N16" s="75">
        <f>Narmx!I23</f>
        <v>0</v>
      </c>
      <c r="O16" s="75">
        <f>Rohm!I23</f>
        <v>0</v>
      </c>
      <c r="P16" s="75">
        <f>Bravo!I23</f>
        <v>0</v>
      </c>
      <c r="Q16" s="75">
        <f>Norgren!M23</f>
        <v>0</v>
      </c>
      <c r="R16" s="75">
        <f>Jafra!I23</f>
        <v>0</v>
      </c>
      <c r="S16" s="75">
        <f>Messier!I23</f>
        <v>0</v>
      </c>
      <c r="T16" s="75">
        <f>Elicamex!I23</f>
        <v>0</v>
      </c>
      <c r="U16" s="75">
        <f>Crown!I23</f>
        <v>0</v>
      </c>
      <c r="V16" s="75">
        <f>Securency!I23</f>
        <v>0</v>
      </c>
      <c r="W16" s="75">
        <f>Kluber!M23</f>
        <v>0</v>
      </c>
      <c r="X16" s="75">
        <f>Eaton!I23</f>
        <v>0</v>
      </c>
      <c r="Y16" s="75">
        <f>'AERnnova C.'!I23</f>
        <v>0</v>
      </c>
      <c r="Z16" s="75">
        <f>Copper!M23</f>
        <v>0</v>
      </c>
      <c r="AA16" s="75">
        <f>'AERnnova S'!M23</f>
        <v>0</v>
      </c>
      <c r="AB16" s="75">
        <f>Beach!M23</f>
        <v>0</v>
      </c>
      <c r="AC16" s="75">
        <f>'Fracsa 2'!I23</f>
        <v>0</v>
      </c>
      <c r="AD16" s="75">
        <f>'DRenc, + Lejano'!I23</f>
        <v>0</v>
      </c>
      <c r="AE16" s="75">
        <f>Metokote!I23</f>
        <v>0</v>
      </c>
      <c r="AF16" s="75">
        <f>MPI!I23</f>
        <v>21.4</v>
      </c>
      <c r="AG16" s="75">
        <f>'KH Mex'!I23</f>
        <v>0</v>
      </c>
      <c r="AH16" s="186">
        <v>20</v>
      </c>
      <c r="AI16" s="186">
        <v>20</v>
      </c>
      <c r="AJ16" s="186">
        <v>20</v>
      </c>
      <c r="AK16" s="40"/>
      <c r="AL16" s="141"/>
      <c r="AM16" s="40"/>
      <c r="AN16" s="40"/>
    </row>
    <row r="17" spans="1:40">
      <c r="A17" s="83">
        <f t="shared" si="1"/>
        <v>41808</v>
      </c>
      <c r="B17" s="206">
        <f>Interconexion!F21</f>
        <v>0</v>
      </c>
      <c r="C17" s="207">
        <f>'Ronal, + Consumo'!I24</f>
        <v>0</v>
      </c>
      <c r="D17" s="207">
        <f>Samsung!I24</f>
        <v>0</v>
      </c>
      <c r="E17" s="207">
        <f>Comex!I24</f>
        <v>0</v>
      </c>
      <c r="F17" s="75">
        <f>Foam!I24</f>
        <v>0</v>
      </c>
      <c r="G17" s="75">
        <f>'Martin Rea'!I24</f>
        <v>0</v>
      </c>
      <c r="H17" s="75">
        <f>Euro!I24</f>
        <v>0</v>
      </c>
      <c r="I17" s="75">
        <f>Avery!I24</f>
        <v>0</v>
      </c>
      <c r="J17" s="75">
        <f>Trw!M24</f>
        <v>0</v>
      </c>
      <c r="K17" s="75">
        <f>'Valeo, + Cercano'!M24</f>
        <v>0</v>
      </c>
      <c r="L17" s="75">
        <f>Vrk!M24</f>
        <v>0</v>
      </c>
      <c r="M17" s="75">
        <f>IPC!I24</f>
        <v>0</v>
      </c>
      <c r="N17" s="75">
        <f>Narmx!I24</f>
        <v>0</v>
      </c>
      <c r="O17" s="75">
        <f>Rohm!I24</f>
        <v>0</v>
      </c>
      <c r="P17" s="75">
        <f>Bravo!I24</f>
        <v>0</v>
      </c>
      <c r="Q17" s="75">
        <f>Norgren!M24</f>
        <v>0</v>
      </c>
      <c r="R17" s="75">
        <f>Jafra!I24</f>
        <v>0</v>
      </c>
      <c r="S17" s="75">
        <f>Messier!I24</f>
        <v>0</v>
      </c>
      <c r="T17" s="75">
        <f>Elicamex!I24</f>
        <v>0</v>
      </c>
      <c r="U17" s="75">
        <f>Crown!I24</f>
        <v>0</v>
      </c>
      <c r="V17" s="75">
        <f>Securency!I24</f>
        <v>0</v>
      </c>
      <c r="W17" s="75">
        <f>Kluber!M24</f>
        <v>0</v>
      </c>
      <c r="X17" s="75">
        <f>Eaton!I24</f>
        <v>0</v>
      </c>
      <c r="Y17" s="75">
        <f>'AERnnova C.'!I24</f>
        <v>0</v>
      </c>
      <c r="Z17" s="75">
        <f>Copper!M24</f>
        <v>0</v>
      </c>
      <c r="AA17" s="75">
        <f>'AERnnova S'!M24</f>
        <v>0</v>
      </c>
      <c r="AB17" s="75">
        <f>Beach!M24</f>
        <v>0</v>
      </c>
      <c r="AC17" s="75">
        <f>'Fracsa 2'!I24</f>
        <v>0</v>
      </c>
      <c r="AD17" s="75">
        <f>'DRenc, + Lejano'!I24</f>
        <v>0</v>
      </c>
      <c r="AE17" s="75">
        <f>Metokote!I24</f>
        <v>0</v>
      </c>
      <c r="AF17" s="75">
        <f>MPI!I24</f>
        <v>21.3</v>
      </c>
      <c r="AG17" s="75">
        <f>'KH Mex'!I24</f>
        <v>0</v>
      </c>
      <c r="AH17" s="186">
        <v>20</v>
      </c>
      <c r="AI17" s="186">
        <v>20</v>
      </c>
      <c r="AJ17" s="186">
        <v>20</v>
      </c>
      <c r="AK17" s="40"/>
      <c r="AL17" s="141"/>
      <c r="AM17" s="40"/>
      <c r="AN17" s="40"/>
    </row>
    <row r="18" spans="1:40">
      <c r="A18" s="83">
        <f t="shared" si="1"/>
        <v>41807</v>
      </c>
      <c r="B18" s="206">
        <f>Interconexion!F22</f>
        <v>0</v>
      </c>
      <c r="C18" s="207">
        <f>'Ronal, + Consumo'!I25</f>
        <v>0</v>
      </c>
      <c r="D18" s="207">
        <f>Samsung!I25</f>
        <v>0</v>
      </c>
      <c r="E18" s="207">
        <f>Comex!I25</f>
        <v>0</v>
      </c>
      <c r="F18" s="75">
        <f>Foam!I25</f>
        <v>0</v>
      </c>
      <c r="G18" s="75">
        <f>'Martin Rea'!I25</f>
        <v>0</v>
      </c>
      <c r="H18" s="75">
        <f>Euro!I25</f>
        <v>0</v>
      </c>
      <c r="I18" s="75">
        <f>Avery!I25</f>
        <v>0</v>
      </c>
      <c r="J18" s="75">
        <f>Trw!M25</f>
        <v>0</v>
      </c>
      <c r="K18" s="75">
        <f>'Valeo, + Cercano'!M25</f>
        <v>0</v>
      </c>
      <c r="L18" s="75">
        <f>Vrk!M25</f>
        <v>0</v>
      </c>
      <c r="M18" s="75">
        <f>IPC!I25</f>
        <v>0</v>
      </c>
      <c r="N18" s="75">
        <f>Narmx!I25</f>
        <v>0</v>
      </c>
      <c r="O18" s="75">
        <f>Rohm!I25</f>
        <v>0</v>
      </c>
      <c r="P18" s="75">
        <f>Bravo!I25</f>
        <v>0</v>
      </c>
      <c r="Q18" s="75">
        <f>Norgren!M25</f>
        <v>0</v>
      </c>
      <c r="R18" s="75">
        <f>Jafra!I25</f>
        <v>0</v>
      </c>
      <c r="S18" s="75">
        <f>Messier!I25</f>
        <v>0</v>
      </c>
      <c r="T18" s="75">
        <f>Elicamex!I25</f>
        <v>0</v>
      </c>
      <c r="U18" s="75">
        <f>Crown!I25</f>
        <v>0</v>
      </c>
      <c r="V18" s="75">
        <f>Securency!I25</f>
        <v>0</v>
      </c>
      <c r="W18" s="75">
        <f>Kluber!M25</f>
        <v>0</v>
      </c>
      <c r="X18" s="75">
        <f>Eaton!I25</f>
        <v>0</v>
      </c>
      <c r="Y18" s="75">
        <f>'AERnnova C.'!I25</f>
        <v>0</v>
      </c>
      <c r="Z18" s="75">
        <f>Copper!M25</f>
        <v>0</v>
      </c>
      <c r="AA18" s="75">
        <f>'AERnnova S'!M25</f>
        <v>0</v>
      </c>
      <c r="AB18" s="75">
        <f>Beach!M25</f>
        <v>0</v>
      </c>
      <c r="AC18" s="75">
        <f>'Fracsa 2'!I25</f>
        <v>0</v>
      </c>
      <c r="AD18" s="75">
        <f>'DRenc, + Lejano'!I25</f>
        <v>0</v>
      </c>
      <c r="AE18" s="75">
        <f>Metokote!I25</f>
        <v>0</v>
      </c>
      <c r="AF18" s="75">
        <f>MPI!I25</f>
        <v>20.399999999999999</v>
      </c>
      <c r="AG18" s="75">
        <f>'KH Mex'!I25</f>
        <v>0</v>
      </c>
      <c r="AH18" s="186">
        <v>20</v>
      </c>
      <c r="AI18" s="186">
        <v>20</v>
      </c>
      <c r="AJ18" s="186">
        <v>20</v>
      </c>
      <c r="AK18" s="40"/>
      <c r="AL18" s="141"/>
      <c r="AM18" s="40"/>
      <c r="AN18" s="40"/>
    </row>
    <row r="19" spans="1:40">
      <c r="A19" s="83">
        <f t="shared" si="1"/>
        <v>41806</v>
      </c>
      <c r="B19" s="206">
        <f>Interconexion!F23</f>
        <v>0</v>
      </c>
      <c r="C19" s="207">
        <f>'Ronal, + Consumo'!I26</f>
        <v>0</v>
      </c>
      <c r="D19" s="207">
        <f>Samsung!I26</f>
        <v>0</v>
      </c>
      <c r="E19" s="207">
        <f>Comex!I26</f>
        <v>0</v>
      </c>
      <c r="F19" s="75">
        <f>Foam!I26</f>
        <v>0</v>
      </c>
      <c r="G19" s="75">
        <f>'Martin Rea'!I26</f>
        <v>0</v>
      </c>
      <c r="H19" s="75">
        <f>Euro!I26</f>
        <v>0</v>
      </c>
      <c r="I19" s="75">
        <f>Avery!I26</f>
        <v>0</v>
      </c>
      <c r="J19" s="75">
        <f>Trw!M26</f>
        <v>0</v>
      </c>
      <c r="K19" s="75">
        <f>'Valeo, + Cercano'!M26</f>
        <v>0</v>
      </c>
      <c r="L19" s="75">
        <f>Vrk!M26</f>
        <v>0</v>
      </c>
      <c r="M19" s="75">
        <f>IPC!I26</f>
        <v>0</v>
      </c>
      <c r="N19" s="75">
        <f>Narmx!I26</f>
        <v>0</v>
      </c>
      <c r="O19" s="75">
        <f>Rohm!I26</f>
        <v>0</v>
      </c>
      <c r="P19" s="75">
        <f>Bravo!I26</f>
        <v>0</v>
      </c>
      <c r="Q19" s="75">
        <f>Norgren!M26</f>
        <v>0</v>
      </c>
      <c r="R19" s="75">
        <f>Jafra!I26</f>
        <v>0</v>
      </c>
      <c r="S19" s="75">
        <f>Messier!I26</f>
        <v>0</v>
      </c>
      <c r="T19" s="75">
        <f>Elicamex!I26</f>
        <v>0</v>
      </c>
      <c r="U19" s="75">
        <f>Crown!I26</f>
        <v>0</v>
      </c>
      <c r="V19" s="75">
        <f>Securency!I26</f>
        <v>0</v>
      </c>
      <c r="W19" s="75">
        <f>Kluber!M26</f>
        <v>0</v>
      </c>
      <c r="X19" s="75">
        <f>Eaton!I26</f>
        <v>0</v>
      </c>
      <c r="Y19" s="75">
        <f>'AERnnova C.'!I26</f>
        <v>0</v>
      </c>
      <c r="Z19" s="75">
        <f>Copper!M26</f>
        <v>0</v>
      </c>
      <c r="AA19" s="75">
        <f>'AERnnova S'!M26</f>
        <v>0</v>
      </c>
      <c r="AB19" s="75">
        <f>Beach!M26</f>
        <v>0</v>
      </c>
      <c r="AC19" s="75">
        <f>'Fracsa 2'!I26</f>
        <v>0</v>
      </c>
      <c r="AD19" s="75">
        <f>'DRenc, + Lejano'!I26</f>
        <v>0</v>
      </c>
      <c r="AE19" s="75">
        <f>Metokote!I26</f>
        <v>0</v>
      </c>
      <c r="AF19" s="75">
        <f>MPI!I26</f>
        <v>17.5</v>
      </c>
      <c r="AG19" s="75">
        <f>'KH Mex'!I26</f>
        <v>0</v>
      </c>
      <c r="AH19" s="186">
        <v>20</v>
      </c>
      <c r="AI19" s="186">
        <v>20</v>
      </c>
      <c r="AJ19" s="186">
        <v>20</v>
      </c>
      <c r="AK19" s="40"/>
      <c r="AL19" s="141"/>
      <c r="AM19" s="40"/>
      <c r="AN19" s="40"/>
    </row>
    <row r="20" spans="1:40">
      <c r="A20" s="83">
        <f t="shared" si="1"/>
        <v>41805</v>
      </c>
      <c r="B20" s="206">
        <f>Interconexion!F24</f>
        <v>0</v>
      </c>
      <c r="C20" s="207">
        <f>'Ronal, + Consumo'!I27</f>
        <v>0</v>
      </c>
      <c r="D20" s="207">
        <f>Samsung!I27</f>
        <v>0</v>
      </c>
      <c r="E20" s="207">
        <f>Comex!I27</f>
        <v>0</v>
      </c>
      <c r="F20" s="75">
        <f>Foam!I27</f>
        <v>0</v>
      </c>
      <c r="G20" s="75">
        <f>'Martin Rea'!I27</f>
        <v>0</v>
      </c>
      <c r="H20" s="75">
        <f>Euro!I27</f>
        <v>0</v>
      </c>
      <c r="I20" s="75">
        <f>Avery!I27</f>
        <v>0</v>
      </c>
      <c r="J20" s="75">
        <f>Trw!M27</f>
        <v>0</v>
      </c>
      <c r="K20" s="75">
        <f>'Valeo, + Cercano'!M27</f>
        <v>0</v>
      </c>
      <c r="L20" s="75">
        <f>Vrk!M27</f>
        <v>0</v>
      </c>
      <c r="M20" s="75">
        <f>IPC!I27</f>
        <v>0</v>
      </c>
      <c r="N20" s="75">
        <f>Narmx!I27</f>
        <v>0</v>
      </c>
      <c r="O20" s="75">
        <f>Rohm!I27</f>
        <v>0</v>
      </c>
      <c r="P20" s="75">
        <f>Bravo!I27</f>
        <v>0</v>
      </c>
      <c r="Q20" s="75">
        <f>Norgren!M27</f>
        <v>0</v>
      </c>
      <c r="R20" s="75">
        <f>Jafra!I27</f>
        <v>0</v>
      </c>
      <c r="S20" s="75">
        <f>Messier!I27</f>
        <v>0</v>
      </c>
      <c r="T20" s="75">
        <f>Elicamex!I27</f>
        <v>0</v>
      </c>
      <c r="U20" s="75">
        <f>Crown!I27</f>
        <v>0</v>
      </c>
      <c r="V20" s="75">
        <f>Securency!I27</f>
        <v>0</v>
      </c>
      <c r="W20" s="75">
        <f>Kluber!M27</f>
        <v>0</v>
      </c>
      <c r="X20" s="75">
        <f>Eaton!I27</f>
        <v>0</v>
      </c>
      <c r="Y20" s="75">
        <f>'AERnnova C.'!I27</f>
        <v>0</v>
      </c>
      <c r="Z20" s="75">
        <f>Copper!M27</f>
        <v>0</v>
      </c>
      <c r="AA20" s="75">
        <f>'AERnnova S'!M27</f>
        <v>0</v>
      </c>
      <c r="AB20" s="75">
        <f>Beach!M27</f>
        <v>0</v>
      </c>
      <c r="AC20" s="75">
        <f>'Fracsa 2'!I27</f>
        <v>0</v>
      </c>
      <c r="AD20" s="75">
        <f>'DRenc, + Lejano'!I27</f>
        <v>0</v>
      </c>
      <c r="AE20" s="75">
        <f>Metokote!I27</f>
        <v>0</v>
      </c>
      <c r="AF20" s="75">
        <f>MPI!I27</f>
        <v>15.2</v>
      </c>
      <c r="AG20" s="75">
        <f>'KH Mex'!I27</f>
        <v>0</v>
      </c>
      <c r="AH20" s="186">
        <v>20</v>
      </c>
      <c r="AI20" s="186">
        <v>20</v>
      </c>
      <c r="AJ20" s="186">
        <v>20</v>
      </c>
      <c r="AK20" s="40"/>
      <c r="AL20" s="141"/>
      <c r="AM20" s="40"/>
      <c r="AN20" s="40"/>
    </row>
    <row r="21" spans="1:40">
      <c r="A21" s="85">
        <f t="shared" si="1"/>
        <v>41804</v>
      </c>
      <c r="B21" s="205">
        <f>Interconexion!F25</f>
        <v>0</v>
      </c>
      <c r="C21" s="203">
        <f>'Ronal, + Consumo'!I28</f>
        <v>0</v>
      </c>
      <c r="D21" s="203">
        <f>Samsung!I28</f>
        <v>0</v>
      </c>
      <c r="E21" s="203">
        <f>Comex!I28</f>
        <v>0</v>
      </c>
      <c r="F21" s="204">
        <f>Foam!I28</f>
        <v>0</v>
      </c>
      <c r="G21" s="204">
        <f>'Martin Rea'!I28</f>
        <v>0</v>
      </c>
      <c r="H21" s="204">
        <f>Euro!I28</f>
        <v>0</v>
      </c>
      <c r="I21" s="204">
        <f>Avery!I28</f>
        <v>0</v>
      </c>
      <c r="J21" s="204">
        <f>Trw!M28</f>
        <v>0</v>
      </c>
      <c r="K21" s="204">
        <f>'Valeo, + Cercano'!M28</f>
        <v>0</v>
      </c>
      <c r="L21" s="204">
        <f>Vrk!M28</f>
        <v>0</v>
      </c>
      <c r="M21" s="204">
        <f>IPC!I28</f>
        <v>0</v>
      </c>
      <c r="N21" s="204">
        <f>Narmx!I28</f>
        <v>0</v>
      </c>
      <c r="O21" s="204">
        <f>Rohm!I28</f>
        <v>0</v>
      </c>
      <c r="P21" s="204">
        <f>Bravo!I28</f>
        <v>0</v>
      </c>
      <c r="Q21" s="204">
        <f>Norgren!M28</f>
        <v>0</v>
      </c>
      <c r="R21" s="204">
        <f>Jafra!I28</f>
        <v>0</v>
      </c>
      <c r="S21" s="204">
        <f>Messier!I28</f>
        <v>0</v>
      </c>
      <c r="T21" s="204">
        <f>Elicamex!I28</f>
        <v>0</v>
      </c>
      <c r="U21" s="204">
        <f>Crown!I28</f>
        <v>0</v>
      </c>
      <c r="V21" s="204">
        <f>Securency!I28</f>
        <v>0</v>
      </c>
      <c r="W21" s="204">
        <f>Kluber!M28</f>
        <v>0</v>
      </c>
      <c r="X21" s="204">
        <f>Eaton!I28</f>
        <v>0</v>
      </c>
      <c r="Y21" s="204">
        <f>'AERnnova C.'!I28</f>
        <v>0</v>
      </c>
      <c r="Z21" s="204">
        <f>Copper!M28</f>
        <v>0</v>
      </c>
      <c r="AA21" s="204">
        <f>'AERnnova S'!M28</f>
        <v>0</v>
      </c>
      <c r="AB21" s="204">
        <f>Beach!M28</f>
        <v>0</v>
      </c>
      <c r="AC21" s="204">
        <f>'Fracsa 2'!I28</f>
        <v>0</v>
      </c>
      <c r="AD21" s="204">
        <f>'DRenc, + Lejano'!I28</f>
        <v>0</v>
      </c>
      <c r="AE21" s="204">
        <f>Metokote!I28</f>
        <v>0</v>
      </c>
      <c r="AF21" s="204">
        <f>MPI!I28</f>
        <v>18.600000000000001</v>
      </c>
      <c r="AG21" s="204">
        <f>'KH Mex'!I28</f>
        <v>0</v>
      </c>
      <c r="AH21" s="187">
        <v>20</v>
      </c>
      <c r="AI21" s="187">
        <v>20</v>
      </c>
      <c r="AJ21" s="187">
        <v>20</v>
      </c>
      <c r="AK21" s="77"/>
      <c r="AL21" s="140">
        <f>MIN(B21:B27)</f>
        <v>0</v>
      </c>
      <c r="AM21" s="77"/>
      <c r="AN21" s="87">
        <f>MIN(C21:AJ27)</f>
        <v>0</v>
      </c>
    </row>
    <row r="22" spans="1:40">
      <c r="A22" s="85">
        <f t="shared" si="1"/>
        <v>41803</v>
      </c>
      <c r="B22" s="205">
        <f>Interconexion!F26</f>
        <v>0</v>
      </c>
      <c r="C22" s="203">
        <f>'Ronal, + Consumo'!I29</f>
        <v>0</v>
      </c>
      <c r="D22" s="203">
        <f>Samsung!I29</f>
        <v>0</v>
      </c>
      <c r="E22" s="203">
        <f>Comex!I29</f>
        <v>0</v>
      </c>
      <c r="F22" s="204">
        <f>Foam!I29</f>
        <v>0</v>
      </c>
      <c r="G22" s="204">
        <f>'Martin Rea'!I29</f>
        <v>0</v>
      </c>
      <c r="H22" s="204">
        <f>Euro!I29</f>
        <v>0</v>
      </c>
      <c r="I22" s="204">
        <f>Avery!I29</f>
        <v>0</v>
      </c>
      <c r="J22" s="204">
        <f>Trw!M29</f>
        <v>0</v>
      </c>
      <c r="K22" s="204">
        <f>'Valeo, + Cercano'!M29</f>
        <v>0</v>
      </c>
      <c r="L22" s="204">
        <f>Vrk!M29</f>
        <v>0</v>
      </c>
      <c r="M22" s="204">
        <f>IPC!I29</f>
        <v>0</v>
      </c>
      <c r="N22" s="204">
        <f>Narmx!I29</f>
        <v>0</v>
      </c>
      <c r="O22" s="204">
        <f>Rohm!I29</f>
        <v>0</v>
      </c>
      <c r="P22" s="204">
        <f>Bravo!I29</f>
        <v>0</v>
      </c>
      <c r="Q22" s="204">
        <f>Norgren!M29</f>
        <v>0</v>
      </c>
      <c r="R22" s="204">
        <f>Jafra!I29</f>
        <v>0</v>
      </c>
      <c r="S22" s="204">
        <f>Messier!I29</f>
        <v>0</v>
      </c>
      <c r="T22" s="204">
        <f>Elicamex!I29</f>
        <v>0</v>
      </c>
      <c r="U22" s="204">
        <f>Crown!I29</f>
        <v>0</v>
      </c>
      <c r="V22" s="204">
        <f>Securency!I29</f>
        <v>0</v>
      </c>
      <c r="W22" s="204">
        <f>Kluber!M29</f>
        <v>0</v>
      </c>
      <c r="X22" s="204">
        <f>Eaton!I29</f>
        <v>0</v>
      </c>
      <c r="Y22" s="204">
        <f>'AERnnova C.'!I29</f>
        <v>0</v>
      </c>
      <c r="Z22" s="204">
        <f>Copper!M29</f>
        <v>0</v>
      </c>
      <c r="AA22" s="204">
        <f>'AERnnova S'!M29</f>
        <v>0</v>
      </c>
      <c r="AB22" s="204">
        <f>Beach!M29</f>
        <v>0</v>
      </c>
      <c r="AC22" s="204">
        <f>'Fracsa 2'!I29</f>
        <v>0</v>
      </c>
      <c r="AD22" s="204">
        <f>'DRenc, + Lejano'!I29</f>
        <v>0</v>
      </c>
      <c r="AE22" s="204">
        <f>Metokote!I29</f>
        <v>0</v>
      </c>
      <c r="AF22" s="204">
        <f>MPI!I29</f>
        <v>22.8</v>
      </c>
      <c r="AG22" s="204">
        <f>'KH Mex'!I29</f>
        <v>0</v>
      </c>
      <c r="AH22" s="187">
        <v>20</v>
      </c>
      <c r="AI22" s="187">
        <v>20</v>
      </c>
      <c r="AJ22" s="187">
        <v>20</v>
      </c>
      <c r="AK22" s="77"/>
      <c r="AL22" s="142"/>
      <c r="AM22" s="77"/>
      <c r="AN22" s="77"/>
    </row>
    <row r="23" spans="1:40">
      <c r="A23" s="85">
        <f t="shared" si="1"/>
        <v>41802</v>
      </c>
      <c r="B23" s="205">
        <f>Interconexion!F27</f>
        <v>0</v>
      </c>
      <c r="C23" s="203">
        <f>'Ronal, + Consumo'!I30</f>
        <v>0</v>
      </c>
      <c r="D23" s="203">
        <f>Samsung!I30</f>
        <v>0</v>
      </c>
      <c r="E23" s="203">
        <f>Comex!I30</f>
        <v>0</v>
      </c>
      <c r="F23" s="204">
        <f>Foam!I30</f>
        <v>0</v>
      </c>
      <c r="G23" s="204">
        <f>'Martin Rea'!I30</f>
        <v>0</v>
      </c>
      <c r="H23" s="204">
        <f>Euro!I30</f>
        <v>0</v>
      </c>
      <c r="I23" s="204">
        <f>Avery!I30</f>
        <v>0</v>
      </c>
      <c r="J23" s="204">
        <f>Trw!M30</f>
        <v>0</v>
      </c>
      <c r="K23" s="204">
        <f>'Valeo, + Cercano'!M30</f>
        <v>0</v>
      </c>
      <c r="L23" s="204">
        <f>Vrk!M30</f>
        <v>0</v>
      </c>
      <c r="M23" s="204">
        <f>IPC!I30</f>
        <v>0</v>
      </c>
      <c r="N23" s="204">
        <f>Narmx!I30</f>
        <v>0</v>
      </c>
      <c r="O23" s="204">
        <f>Rohm!I30</f>
        <v>0</v>
      </c>
      <c r="P23" s="204">
        <f>Bravo!I30</f>
        <v>0</v>
      </c>
      <c r="Q23" s="204">
        <f>Norgren!M30</f>
        <v>0</v>
      </c>
      <c r="R23" s="204">
        <f>Jafra!I30</f>
        <v>0</v>
      </c>
      <c r="S23" s="204">
        <f>Messier!I30</f>
        <v>0</v>
      </c>
      <c r="T23" s="204">
        <f>Elicamex!I30</f>
        <v>0</v>
      </c>
      <c r="U23" s="204">
        <f>Crown!I30</f>
        <v>0</v>
      </c>
      <c r="V23" s="204">
        <f>Securency!I30</f>
        <v>0</v>
      </c>
      <c r="W23" s="204">
        <f>Kluber!M30</f>
        <v>0</v>
      </c>
      <c r="X23" s="204">
        <f>Eaton!I30</f>
        <v>0</v>
      </c>
      <c r="Y23" s="204">
        <f>'AERnnova C.'!I30</f>
        <v>0</v>
      </c>
      <c r="Z23" s="204">
        <f>Copper!M30</f>
        <v>0</v>
      </c>
      <c r="AA23" s="204">
        <f>'AERnnova S'!M30</f>
        <v>0</v>
      </c>
      <c r="AB23" s="204">
        <f>Beach!M30</f>
        <v>0</v>
      </c>
      <c r="AC23" s="204">
        <f>'Fracsa 2'!I30</f>
        <v>0</v>
      </c>
      <c r="AD23" s="204">
        <f>'DRenc, + Lejano'!I30</f>
        <v>0</v>
      </c>
      <c r="AE23" s="204">
        <f>Metokote!I30</f>
        <v>0</v>
      </c>
      <c r="AF23" s="204">
        <f>MPI!I30</f>
        <v>24.5</v>
      </c>
      <c r="AG23" s="204">
        <f>'KH Mex'!I30</f>
        <v>0</v>
      </c>
      <c r="AH23" s="187">
        <v>20</v>
      </c>
      <c r="AI23" s="187">
        <v>20</v>
      </c>
      <c r="AJ23" s="187">
        <v>20</v>
      </c>
      <c r="AK23" s="77"/>
      <c r="AL23" s="142"/>
      <c r="AM23" s="77"/>
      <c r="AN23" s="77"/>
    </row>
    <row r="24" spans="1:40">
      <c r="A24" s="85">
        <f t="shared" si="1"/>
        <v>41801</v>
      </c>
      <c r="B24" s="205">
        <f>Interconexion!F28</f>
        <v>0</v>
      </c>
      <c r="C24" s="203">
        <f>'Ronal, + Consumo'!I31</f>
        <v>0</v>
      </c>
      <c r="D24" s="203">
        <f>Samsung!I31</f>
        <v>0</v>
      </c>
      <c r="E24" s="203">
        <f>Comex!I31</f>
        <v>0</v>
      </c>
      <c r="F24" s="204">
        <f>Foam!I31</f>
        <v>0</v>
      </c>
      <c r="G24" s="204">
        <f>'Martin Rea'!I31</f>
        <v>0</v>
      </c>
      <c r="H24" s="204">
        <f>Euro!I31</f>
        <v>0</v>
      </c>
      <c r="I24" s="204">
        <f>Avery!I31</f>
        <v>0</v>
      </c>
      <c r="J24" s="204">
        <f>Trw!M31</f>
        <v>0</v>
      </c>
      <c r="K24" s="204">
        <f>'Valeo, + Cercano'!M31</f>
        <v>0</v>
      </c>
      <c r="L24" s="204">
        <f>Vrk!M31</f>
        <v>0</v>
      </c>
      <c r="M24" s="204">
        <f>IPC!I31</f>
        <v>0</v>
      </c>
      <c r="N24" s="204">
        <f>Narmx!I31</f>
        <v>0</v>
      </c>
      <c r="O24" s="204">
        <f>Rohm!I31</f>
        <v>0</v>
      </c>
      <c r="P24" s="204">
        <f>Bravo!I31</f>
        <v>0</v>
      </c>
      <c r="Q24" s="204">
        <f>Norgren!M31</f>
        <v>0</v>
      </c>
      <c r="R24" s="204">
        <f>Jafra!I31</f>
        <v>0</v>
      </c>
      <c r="S24" s="204">
        <f>Messier!I31</f>
        <v>0</v>
      </c>
      <c r="T24" s="204">
        <f>Elicamex!I31</f>
        <v>0</v>
      </c>
      <c r="U24" s="204">
        <f>Crown!I31</f>
        <v>0</v>
      </c>
      <c r="V24" s="204">
        <f>Securency!I31</f>
        <v>0</v>
      </c>
      <c r="W24" s="204">
        <f>Kluber!M31</f>
        <v>0</v>
      </c>
      <c r="X24" s="204">
        <f>Eaton!I31</f>
        <v>0</v>
      </c>
      <c r="Y24" s="204">
        <f>'AERnnova C.'!I31</f>
        <v>0</v>
      </c>
      <c r="Z24" s="204">
        <f>Copper!M31</f>
        <v>0</v>
      </c>
      <c r="AA24" s="204">
        <f>'AERnnova S'!M31</f>
        <v>0</v>
      </c>
      <c r="AB24" s="204">
        <f>Beach!M31</f>
        <v>0</v>
      </c>
      <c r="AC24" s="204">
        <f>'Fracsa 2'!I31</f>
        <v>0</v>
      </c>
      <c r="AD24" s="204">
        <f>'DRenc, + Lejano'!I31</f>
        <v>0</v>
      </c>
      <c r="AE24" s="204">
        <f>Metokote!I31</f>
        <v>0</v>
      </c>
      <c r="AF24" s="204">
        <f>MPI!I31</f>
        <v>24.4</v>
      </c>
      <c r="AG24" s="204">
        <f>'KH Mex'!I31</f>
        <v>0</v>
      </c>
      <c r="AH24" s="187">
        <v>20</v>
      </c>
      <c r="AI24" s="187">
        <v>20</v>
      </c>
      <c r="AJ24" s="187">
        <v>20</v>
      </c>
      <c r="AK24" s="77"/>
      <c r="AL24" s="142"/>
      <c r="AM24" s="77"/>
      <c r="AN24" s="77"/>
    </row>
    <row r="25" spans="1:40">
      <c r="A25" s="85">
        <f t="shared" si="1"/>
        <v>41800</v>
      </c>
      <c r="B25" s="205">
        <f>Interconexion!F29</f>
        <v>0</v>
      </c>
      <c r="C25" s="203">
        <f>'Ronal, + Consumo'!I32</f>
        <v>21.4</v>
      </c>
      <c r="D25" s="203">
        <f>Samsung!I32</f>
        <v>22.7</v>
      </c>
      <c r="E25" s="203">
        <f>Comex!I32</f>
        <v>0</v>
      </c>
      <c r="F25" s="204">
        <f>Foam!I32</f>
        <v>0</v>
      </c>
      <c r="G25" s="204">
        <f>'Martin Rea'!I32</f>
        <v>0</v>
      </c>
      <c r="H25" s="204">
        <f>Euro!I32</f>
        <v>0</v>
      </c>
      <c r="I25" s="204">
        <f>Avery!I32</f>
        <v>24.3</v>
      </c>
      <c r="J25" s="204">
        <f>Trw!M32</f>
        <v>0</v>
      </c>
      <c r="K25" s="204">
        <f>'Valeo, + Cercano'!M32</f>
        <v>0</v>
      </c>
      <c r="L25" s="204">
        <f>Vrk!M32</f>
        <v>20.7</v>
      </c>
      <c r="M25" s="204">
        <f>IPC!I32</f>
        <v>0</v>
      </c>
      <c r="N25" s="204">
        <f>Narmx!I32</f>
        <v>0</v>
      </c>
      <c r="O25" s="204">
        <f>Rohm!I32</f>
        <v>0</v>
      </c>
      <c r="P25" s="204">
        <f>Bravo!I32</f>
        <v>0</v>
      </c>
      <c r="Q25" s="204">
        <f>Norgren!M32</f>
        <v>0</v>
      </c>
      <c r="R25" s="204">
        <f>Jafra!I32</f>
        <v>0</v>
      </c>
      <c r="S25" s="204">
        <f>Messier!I32</f>
        <v>0</v>
      </c>
      <c r="T25" s="204">
        <f>Elicamex!I32</f>
        <v>0</v>
      </c>
      <c r="U25" s="204">
        <f>Crown!I32</f>
        <v>0</v>
      </c>
      <c r="V25" s="204">
        <f>Securency!I32</f>
        <v>0</v>
      </c>
      <c r="W25" s="204">
        <f>Kluber!M32</f>
        <v>22.43</v>
      </c>
      <c r="X25" s="204">
        <f>Eaton!I32</f>
        <v>0</v>
      </c>
      <c r="Y25" s="204">
        <f>'AERnnova C.'!I32</f>
        <v>0</v>
      </c>
      <c r="Z25" s="204">
        <f>Copper!M32</f>
        <v>23.22</v>
      </c>
      <c r="AA25" s="204">
        <f>'AERnnova S'!M32</f>
        <v>21.81</v>
      </c>
      <c r="AB25" s="204">
        <f>Beach!M32</f>
        <v>0</v>
      </c>
      <c r="AC25" s="204">
        <f>'Fracsa 2'!I32</f>
        <v>0</v>
      </c>
      <c r="AD25" s="204">
        <f>'DRenc, + Lejano'!I32</f>
        <v>0</v>
      </c>
      <c r="AE25" s="204">
        <f>Metokote!I32</f>
        <v>0</v>
      </c>
      <c r="AF25" s="204">
        <f>MPI!I32</f>
        <v>23.2</v>
      </c>
      <c r="AG25" s="204">
        <f>'KH Mex'!I32</f>
        <v>0</v>
      </c>
      <c r="AH25" s="187">
        <v>20</v>
      </c>
      <c r="AI25" s="187">
        <v>20</v>
      </c>
      <c r="AJ25" s="187">
        <v>20</v>
      </c>
      <c r="AK25" s="77"/>
      <c r="AL25" s="142"/>
      <c r="AM25" s="77"/>
      <c r="AN25" s="77"/>
    </row>
    <row r="26" spans="1:40">
      <c r="A26" s="85">
        <f t="shared" si="1"/>
        <v>41799</v>
      </c>
      <c r="B26" s="205">
        <f>Interconexion!F30</f>
        <v>0</v>
      </c>
      <c r="C26" s="203">
        <f>'Ronal, + Consumo'!I33</f>
        <v>21.9</v>
      </c>
      <c r="D26" s="203">
        <f>Samsung!I33</f>
        <v>23.3</v>
      </c>
      <c r="E26" s="203">
        <f>Comex!I33</f>
        <v>0</v>
      </c>
      <c r="F26" s="204">
        <f>Foam!I33</f>
        <v>23.3</v>
      </c>
      <c r="G26" s="204">
        <f>'Martin Rea'!I33</f>
        <v>23.9</v>
      </c>
      <c r="H26" s="204">
        <f>Euro!I33</f>
        <v>0</v>
      </c>
      <c r="I26" s="204">
        <f>Avery!I33</f>
        <v>24.3</v>
      </c>
      <c r="J26" s="204">
        <f>Trw!M33</f>
        <v>23.99</v>
      </c>
      <c r="K26" s="204">
        <f>'Valeo, + Cercano'!M33</f>
        <v>24.63</v>
      </c>
      <c r="L26" s="204">
        <f>Vrk!M33</f>
        <v>24.63</v>
      </c>
      <c r="M26" s="204">
        <f>IPC!I33</f>
        <v>24.9</v>
      </c>
      <c r="N26" s="204">
        <f>Narmx!I33</f>
        <v>22.8</v>
      </c>
      <c r="O26" s="204">
        <f>Rohm!I33</f>
        <v>0</v>
      </c>
      <c r="P26" s="204">
        <f>Bravo!I33</f>
        <v>0</v>
      </c>
      <c r="Q26" s="204">
        <f>Norgren!M33</f>
        <v>25.57</v>
      </c>
      <c r="R26" s="204">
        <f>Jafra!I33</f>
        <v>0</v>
      </c>
      <c r="S26" s="204">
        <f>Messier!I33</f>
        <v>0</v>
      </c>
      <c r="T26" s="204">
        <f>Elicamex!I33</f>
        <v>0</v>
      </c>
      <c r="U26" s="204">
        <f>Crown!I33</f>
        <v>22.5</v>
      </c>
      <c r="V26" s="204">
        <f>Securency!I33</f>
        <v>0</v>
      </c>
      <c r="W26" s="204">
        <f>Kluber!M33</f>
        <v>25.97</v>
      </c>
      <c r="X26" s="204">
        <f>Eaton!I33</f>
        <v>22.8</v>
      </c>
      <c r="Y26" s="204">
        <f>'AERnnova C.'!I33</f>
        <v>0</v>
      </c>
      <c r="Z26" s="204">
        <f>Copper!M33</f>
        <v>23.22</v>
      </c>
      <c r="AA26" s="204">
        <f>'AERnnova S'!M33</f>
        <v>21.97</v>
      </c>
      <c r="AB26" s="204">
        <f>Beach!M33</f>
        <v>25.61</v>
      </c>
      <c r="AC26" s="204">
        <f>'Fracsa 2'!I33</f>
        <v>23.8</v>
      </c>
      <c r="AD26" s="204">
        <f>'DRenc, + Lejano'!I33</f>
        <v>0</v>
      </c>
      <c r="AE26" s="204">
        <f>Metokote!I33</f>
        <v>0</v>
      </c>
      <c r="AF26" s="204">
        <f>MPI!I33</f>
        <v>21.2</v>
      </c>
      <c r="AG26" s="204">
        <f>'KH Mex'!I33</f>
        <v>23.5</v>
      </c>
      <c r="AH26" s="187">
        <v>20</v>
      </c>
      <c r="AI26" s="187">
        <v>20</v>
      </c>
      <c r="AJ26" s="187">
        <v>20</v>
      </c>
      <c r="AK26" s="77"/>
      <c r="AL26" s="142"/>
      <c r="AM26" s="77"/>
      <c r="AN26" s="77"/>
    </row>
    <row r="27" spans="1:40">
      <c r="A27" s="85">
        <f t="shared" si="1"/>
        <v>41798</v>
      </c>
      <c r="B27" s="205">
        <f>Interconexion!F31</f>
        <v>23.040317999999999</v>
      </c>
      <c r="C27" s="203">
        <f>'Ronal, + Consumo'!I34</f>
        <v>22.2</v>
      </c>
      <c r="D27" s="203">
        <f>Samsung!I34</f>
        <v>23.2</v>
      </c>
      <c r="E27" s="203">
        <f>Comex!I34</f>
        <v>22.5</v>
      </c>
      <c r="F27" s="204">
        <f>Foam!I34</f>
        <v>26</v>
      </c>
      <c r="G27" s="204">
        <f>'Martin Rea'!I34</f>
        <v>23.7</v>
      </c>
      <c r="H27" s="204">
        <f>Euro!I34</f>
        <v>25</v>
      </c>
      <c r="I27" s="204">
        <f>Avery!I34</f>
        <v>25</v>
      </c>
      <c r="J27" s="204">
        <f>Trw!M34</f>
        <v>22.71</v>
      </c>
      <c r="K27" s="204">
        <f>'Valeo, + Cercano'!M34</f>
        <v>24.94</v>
      </c>
      <c r="L27" s="204">
        <f>Vrk!M34</f>
        <v>24.94</v>
      </c>
      <c r="M27" s="204">
        <f>IPC!I34</f>
        <v>24.1</v>
      </c>
      <c r="N27" s="204">
        <f>Narmx!I34</f>
        <v>23.1</v>
      </c>
      <c r="O27" s="204">
        <f>Rohm!I34</f>
        <v>23.6</v>
      </c>
      <c r="P27" s="204">
        <f>Bravo!I34</f>
        <v>25.3</v>
      </c>
      <c r="Q27" s="204">
        <f>Norgren!M34</f>
        <v>23.12</v>
      </c>
      <c r="R27" s="204">
        <f>Jafra!I34</f>
        <v>24.4</v>
      </c>
      <c r="S27" s="204">
        <f>Messier!I34</f>
        <v>24</v>
      </c>
      <c r="T27" s="204">
        <f>Elicamex!I34</f>
        <v>22.6</v>
      </c>
      <c r="U27" s="204">
        <f>Crown!I34</f>
        <v>24.2</v>
      </c>
      <c r="V27" s="204">
        <f>Securency!I34</f>
        <v>23.3</v>
      </c>
      <c r="W27" s="204">
        <f>Kluber!M34</f>
        <v>20.73</v>
      </c>
      <c r="X27" s="204">
        <f>Eaton!I34</f>
        <v>21</v>
      </c>
      <c r="Y27" s="204">
        <f>'AERnnova C.'!I34</f>
        <v>21.9</v>
      </c>
      <c r="Z27" s="204">
        <f>Copper!M34</f>
        <v>17.079999999999998</v>
      </c>
      <c r="AA27" s="204">
        <f>'AERnnova S'!M34</f>
        <v>19.760000000000002</v>
      </c>
      <c r="AB27" s="204">
        <f>Beach!M34</f>
        <v>14.43</v>
      </c>
      <c r="AC27" s="204">
        <f>'Fracsa 2'!I34</f>
        <v>23.4</v>
      </c>
      <c r="AD27" s="204">
        <f>'DRenc, + Lejano'!I34</f>
        <v>22.2</v>
      </c>
      <c r="AE27" s="204">
        <f>Metokote!I34</f>
        <v>21.9</v>
      </c>
      <c r="AF27" s="204">
        <f>MPI!I34</f>
        <v>14.9</v>
      </c>
      <c r="AG27" s="204">
        <f>'KH Mex'!I34</f>
        <v>21.4</v>
      </c>
      <c r="AH27" s="187">
        <v>20</v>
      </c>
      <c r="AI27" s="187">
        <v>20</v>
      </c>
      <c r="AJ27" s="187">
        <v>20</v>
      </c>
      <c r="AK27" s="77"/>
      <c r="AL27" s="142"/>
      <c r="AM27" s="77"/>
      <c r="AN27" s="77"/>
    </row>
    <row r="28" spans="1:40">
      <c r="A28" s="83">
        <f t="shared" si="1"/>
        <v>41797</v>
      </c>
      <c r="B28" s="206">
        <f>Interconexion!F32</f>
        <v>23.159775</v>
      </c>
      <c r="C28" s="207">
        <f>'Ronal, + Consumo'!I35</f>
        <v>21.5</v>
      </c>
      <c r="D28" s="207">
        <f>Samsung!I35</f>
        <v>21.5</v>
      </c>
      <c r="E28" s="207">
        <f>Comex!I35</f>
        <v>23.5</v>
      </c>
      <c r="F28" s="75">
        <f>Foam!I35</f>
        <v>23.2</v>
      </c>
      <c r="G28" s="75">
        <f>'Martin Rea'!I35</f>
        <v>23</v>
      </c>
      <c r="H28" s="75">
        <f>Euro!I35</f>
        <v>24.9</v>
      </c>
      <c r="I28" s="75">
        <f>Avery!I35</f>
        <v>21.7</v>
      </c>
      <c r="J28" s="75">
        <f>Trw!M35</f>
        <v>23.09</v>
      </c>
      <c r="K28" s="75">
        <f>'Valeo, + Cercano'!M35</f>
        <v>24.07</v>
      </c>
      <c r="L28" s="75">
        <f>Vrk!M35</f>
        <v>24.07</v>
      </c>
      <c r="M28" s="75">
        <f>IPC!I35</f>
        <v>22.3</v>
      </c>
      <c r="N28" s="75">
        <f>Narmx!I35</f>
        <v>20.5</v>
      </c>
      <c r="O28" s="75">
        <f>Rohm!I35</f>
        <v>23</v>
      </c>
      <c r="P28" s="75">
        <f>Bravo!I35</f>
        <v>24.1</v>
      </c>
      <c r="Q28" s="75">
        <f>Norgren!M35</f>
        <v>22.84</v>
      </c>
      <c r="R28" s="75">
        <f>Jafra!I35</f>
        <v>21</v>
      </c>
      <c r="S28" s="75">
        <f>Messier!I35</f>
        <v>23.4</v>
      </c>
      <c r="T28" s="75">
        <f>Elicamex!I35</f>
        <v>21</v>
      </c>
      <c r="U28" s="75">
        <f>Crown!I35</f>
        <v>21.3</v>
      </c>
      <c r="V28" s="75">
        <f>Securency!I35</f>
        <v>21.8</v>
      </c>
      <c r="W28" s="75">
        <f>Kluber!M35</f>
        <v>25.21</v>
      </c>
      <c r="X28" s="75">
        <f>Eaton!I35</f>
        <v>19.8</v>
      </c>
      <c r="Y28" s="75">
        <f>'AERnnova C.'!I35</f>
        <v>21.3</v>
      </c>
      <c r="Z28" s="75">
        <f>Copper!M35</f>
        <v>19.46</v>
      </c>
      <c r="AA28" s="75">
        <f>'AERnnova S'!M35</f>
        <v>22.93</v>
      </c>
      <c r="AB28" s="75">
        <f>Beach!M35</f>
        <v>23.6</v>
      </c>
      <c r="AC28" s="75">
        <f>'Fracsa 2'!I35</f>
        <v>23.2</v>
      </c>
      <c r="AD28" s="75">
        <f>'DRenc, + Lejano'!I35</f>
        <v>20.5</v>
      </c>
      <c r="AE28" s="75">
        <f>Metokote!I35</f>
        <v>20.2</v>
      </c>
      <c r="AF28" s="75">
        <f>MPI!I35</f>
        <v>18.100000000000001</v>
      </c>
      <c r="AG28" s="75">
        <f>'KH Mex'!I35</f>
        <v>20.399999999999999</v>
      </c>
      <c r="AH28" s="186">
        <v>20</v>
      </c>
      <c r="AI28" s="186">
        <v>20</v>
      </c>
      <c r="AJ28" s="186">
        <v>20</v>
      </c>
      <c r="AK28" s="40"/>
      <c r="AL28" s="140">
        <f>MIN(B28:B34)</f>
        <v>22.929970000000001</v>
      </c>
      <c r="AM28" s="40"/>
      <c r="AN28" s="87">
        <f>MIN(C28:AJ34)</f>
        <v>13.43</v>
      </c>
    </row>
    <row r="29" spans="1:40">
      <c r="A29" s="83">
        <f t="shared" si="1"/>
        <v>41796</v>
      </c>
      <c r="B29" s="206">
        <f>Interconexion!F33</f>
        <v>23.191067</v>
      </c>
      <c r="C29" s="207">
        <f>'Ronal, + Consumo'!I36</f>
        <v>21.2</v>
      </c>
      <c r="D29" s="207">
        <f>Samsung!I36</f>
        <v>21.9</v>
      </c>
      <c r="E29" s="207">
        <f>Comex!I36</f>
        <v>24.5</v>
      </c>
      <c r="F29" s="75">
        <f>Foam!I36</f>
        <v>22.6</v>
      </c>
      <c r="G29" s="75">
        <f>'Martin Rea'!I36</f>
        <v>23.1</v>
      </c>
      <c r="H29" s="75">
        <f>Euro!I36</f>
        <v>25</v>
      </c>
      <c r="I29" s="75">
        <f>Avery!I36</f>
        <v>23.2</v>
      </c>
      <c r="J29" s="75">
        <f>Trw!M36</f>
        <v>22.92</v>
      </c>
      <c r="K29" s="75">
        <f>'Valeo, + Cercano'!M36</f>
        <v>23.96</v>
      </c>
      <c r="L29" s="75">
        <f>Vrk!M36</f>
        <v>23.96</v>
      </c>
      <c r="M29" s="75">
        <f>IPC!I36</f>
        <v>24.3</v>
      </c>
      <c r="N29" s="75">
        <f>Narmx!I36</f>
        <v>20.5</v>
      </c>
      <c r="O29" s="75">
        <f>Rohm!I36</f>
        <v>22.9</v>
      </c>
      <c r="P29" s="75">
        <f>Bravo!I36</f>
        <v>22.4</v>
      </c>
      <c r="Q29" s="75">
        <f>Norgren!M36</f>
        <v>22.71</v>
      </c>
      <c r="R29" s="75">
        <f>Jafra!I36</f>
        <v>23.1</v>
      </c>
      <c r="S29" s="75">
        <f>Messier!I36</f>
        <v>23.3</v>
      </c>
      <c r="T29" s="75">
        <f>Elicamex!I36</f>
        <v>21.6</v>
      </c>
      <c r="U29" s="75">
        <f>Crown!I36</f>
        <v>21.4</v>
      </c>
      <c r="V29" s="75">
        <f>Securency!I36</f>
        <v>22.7</v>
      </c>
      <c r="W29" s="75">
        <f>Kluber!M36</f>
        <v>25.21</v>
      </c>
      <c r="X29" s="75">
        <f>Eaton!I36</f>
        <v>20.100000000000001</v>
      </c>
      <c r="Y29" s="75">
        <f>'AERnnova C.'!I36</f>
        <v>21.5</v>
      </c>
      <c r="Z29" s="75">
        <f>Copper!M36</f>
        <v>21.63</v>
      </c>
      <c r="AA29" s="75">
        <f>'AERnnova S'!M36</f>
        <v>21.74</v>
      </c>
      <c r="AB29" s="75">
        <f>Beach!M36</f>
        <v>20.05</v>
      </c>
      <c r="AC29" s="75">
        <f>'Fracsa 2'!I36</f>
        <v>23</v>
      </c>
      <c r="AD29" s="75">
        <f>'DRenc, + Lejano'!I36</f>
        <v>22.1</v>
      </c>
      <c r="AE29" s="75">
        <f>Metokote!I36</f>
        <v>21.6</v>
      </c>
      <c r="AF29" s="75">
        <f>MPI!I36</f>
        <v>21.5</v>
      </c>
      <c r="AG29" s="75">
        <f>'KH Mex'!I36</f>
        <v>20.2</v>
      </c>
      <c r="AH29" s="186">
        <v>20</v>
      </c>
      <c r="AI29" s="186">
        <v>20</v>
      </c>
      <c r="AJ29" s="186">
        <v>20</v>
      </c>
      <c r="AK29" s="40"/>
      <c r="AL29" s="141"/>
      <c r="AM29" s="40"/>
      <c r="AN29" s="40"/>
    </row>
    <row r="30" spans="1:40">
      <c r="A30" s="83">
        <f t="shared" si="1"/>
        <v>41795</v>
      </c>
      <c r="B30" s="206">
        <f>Interconexion!F34</f>
        <v>23.184768999999999</v>
      </c>
      <c r="C30" s="207">
        <f>'Ronal, + Consumo'!I37</f>
        <v>21.1</v>
      </c>
      <c r="D30" s="207">
        <f>Samsung!I37</f>
        <v>22.1</v>
      </c>
      <c r="E30" s="207">
        <f>Comex!I37</f>
        <v>24.5</v>
      </c>
      <c r="F30" s="75">
        <f>Foam!I37</f>
        <v>21.9</v>
      </c>
      <c r="G30" s="75">
        <f>'Martin Rea'!I37</f>
        <v>23.3</v>
      </c>
      <c r="H30" s="75">
        <f>Euro!I37</f>
        <v>25.1</v>
      </c>
      <c r="I30" s="75">
        <f>Avery!I37</f>
        <v>24</v>
      </c>
      <c r="J30" s="75">
        <f>Trw!M37</f>
        <v>23.47</v>
      </c>
      <c r="K30" s="75">
        <f>'Valeo, + Cercano'!M37</f>
        <v>24.21</v>
      </c>
      <c r="L30" s="75">
        <f>Vrk!M37</f>
        <v>24.21</v>
      </c>
      <c r="M30" s="75">
        <f>IPC!I37</f>
        <v>24.6</v>
      </c>
      <c r="N30" s="75">
        <f>Narmx!I37</f>
        <v>21.6</v>
      </c>
      <c r="O30" s="75">
        <f>Rohm!I37</f>
        <v>23.2</v>
      </c>
      <c r="P30" s="75">
        <f>Bravo!I37</f>
        <v>23.7</v>
      </c>
      <c r="Q30" s="75">
        <f>Norgren!M37</f>
        <v>23.16</v>
      </c>
      <c r="R30" s="75">
        <f>Jafra!I37</f>
        <v>23.5</v>
      </c>
      <c r="S30" s="75">
        <f>Messier!I37</f>
        <v>23.9</v>
      </c>
      <c r="T30" s="75">
        <f>Elicamex!I37</f>
        <v>22.6</v>
      </c>
      <c r="U30" s="75">
        <f>Crown!I37</f>
        <v>21</v>
      </c>
      <c r="V30" s="75">
        <f>Securency!I37</f>
        <v>23.9</v>
      </c>
      <c r="W30" s="75">
        <f>Kluber!M37</f>
        <v>23.52</v>
      </c>
      <c r="X30" s="75">
        <f>Eaton!I37</f>
        <v>20.9</v>
      </c>
      <c r="Y30" s="75">
        <f>'AERnnova C.'!I37</f>
        <v>21.8</v>
      </c>
      <c r="Z30" s="75">
        <f>Copper!M37</f>
        <v>20.95</v>
      </c>
      <c r="AA30" s="75">
        <f>'AERnnova S'!M37</f>
        <v>22.15</v>
      </c>
      <c r="AB30" s="75">
        <f>Beach!M37</f>
        <v>18.77</v>
      </c>
      <c r="AC30" s="75">
        <f>'Fracsa 2'!I37</f>
        <v>23.4</v>
      </c>
      <c r="AD30" s="75">
        <f>'DRenc, + Lejano'!I37</f>
        <v>22.6</v>
      </c>
      <c r="AE30" s="75">
        <f>Metokote!I37</f>
        <v>22.1</v>
      </c>
      <c r="AF30" s="75">
        <f>MPI!I37</f>
        <v>21.4</v>
      </c>
      <c r="AG30" s="75">
        <f>'KH Mex'!I37</f>
        <v>20.6</v>
      </c>
      <c r="AH30" s="186">
        <v>20</v>
      </c>
      <c r="AI30" s="186">
        <v>20</v>
      </c>
      <c r="AJ30" s="186">
        <v>20</v>
      </c>
      <c r="AK30" s="40"/>
      <c r="AL30" s="141"/>
      <c r="AM30" s="40"/>
      <c r="AN30" s="40"/>
    </row>
    <row r="31" spans="1:40">
      <c r="A31" s="83">
        <f t="shared" si="1"/>
        <v>41794</v>
      </c>
      <c r="B31" s="206">
        <f>Interconexion!F35</f>
        <v>23.162382000000001</v>
      </c>
      <c r="C31" s="207">
        <f>'Ronal, + Consumo'!I38</f>
        <v>21.1</v>
      </c>
      <c r="D31" s="207">
        <f>Samsung!I38</f>
        <v>22.9</v>
      </c>
      <c r="E31" s="207">
        <f>Comex!I38</f>
        <v>24.6</v>
      </c>
      <c r="F31" s="75">
        <f>Foam!I38</f>
        <v>22.1</v>
      </c>
      <c r="G31" s="75">
        <f>'Martin Rea'!I38</f>
        <v>23.4</v>
      </c>
      <c r="H31" s="75">
        <f>Euro!I38</f>
        <v>25</v>
      </c>
      <c r="I31" s="75">
        <f>Avery!I38</f>
        <v>24.1</v>
      </c>
      <c r="J31" s="75">
        <f>Trw!M38</f>
        <v>23.34</v>
      </c>
      <c r="K31" s="75">
        <f>'Valeo, + Cercano'!M38</f>
        <v>24.08</v>
      </c>
      <c r="L31" s="75">
        <f>Vrk!M38</f>
        <v>24.08</v>
      </c>
      <c r="M31" s="75">
        <f>IPC!I38</f>
        <v>24.6</v>
      </c>
      <c r="N31" s="75">
        <f>Narmx!I38</f>
        <v>21.5</v>
      </c>
      <c r="O31" s="75">
        <f>Rohm!I38</f>
        <v>23.1</v>
      </c>
      <c r="P31" s="75">
        <f>Bravo!I38</f>
        <v>23.4</v>
      </c>
      <c r="Q31" s="75">
        <f>Norgren!M38</f>
        <v>23.3</v>
      </c>
      <c r="R31" s="75">
        <f>Jafra!I38</f>
        <v>23.3</v>
      </c>
      <c r="S31" s="75">
        <f>Messier!I38</f>
        <v>23.6</v>
      </c>
      <c r="T31" s="75">
        <f>Elicamex!I38</f>
        <v>21.9</v>
      </c>
      <c r="U31" s="75">
        <f>Crown!I38</f>
        <v>20.8</v>
      </c>
      <c r="V31" s="75">
        <f>Securency!I38</f>
        <v>23.5</v>
      </c>
      <c r="W31" s="75">
        <f>Kluber!M38</f>
        <v>24.15</v>
      </c>
      <c r="X31" s="75">
        <f>Eaton!I38</f>
        <v>20.9</v>
      </c>
      <c r="Y31" s="75">
        <f>'AERnnova C.'!I38</f>
        <v>21.4</v>
      </c>
      <c r="Z31" s="75">
        <f>Copper!M38</f>
        <v>21.28</v>
      </c>
      <c r="AA31" s="75">
        <f>'AERnnova S'!M38</f>
        <v>22.16</v>
      </c>
      <c r="AB31" s="75">
        <f>Beach!M38</f>
        <v>17.27</v>
      </c>
      <c r="AC31" s="75">
        <f>'Fracsa 2'!I38</f>
        <v>23.2</v>
      </c>
      <c r="AD31" s="75">
        <f>'DRenc, + Lejano'!I38</f>
        <v>22.4</v>
      </c>
      <c r="AE31" s="75">
        <f>Metokote!I38</f>
        <v>21.5</v>
      </c>
      <c r="AF31" s="75">
        <f>MPI!I38</f>
        <v>19.100000000000001</v>
      </c>
      <c r="AG31" s="75">
        <f>'KH Mex'!I38</f>
        <v>19.899999999999999</v>
      </c>
      <c r="AH31" s="186">
        <v>20</v>
      </c>
      <c r="AI31" s="186">
        <v>20</v>
      </c>
      <c r="AJ31" s="186">
        <v>20</v>
      </c>
      <c r="AK31" s="40"/>
      <c r="AL31" s="141"/>
      <c r="AM31" s="40"/>
      <c r="AN31" s="40"/>
    </row>
    <row r="32" spans="1:40">
      <c r="A32" s="83">
        <f t="shared" si="1"/>
        <v>41793</v>
      </c>
      <c r="B32" s="206">
        <f>Interconexion!F36</f>
        <v>23.096133999999999</v>
      </c>
      <c r="C32" s="207">
        <f>'Ronal, + Consumo'!I39</f>
        <v>21.2</v>
      </c>
      <c r="D32" s="207">
        <f>Samsung!I39</f>
        <v>22.9</v>
      </c>
      <c r="E32" s="207">
        <f>Comex!I39</f>
        <v>24.3</v>
      </c>
      <c r="F32" s="75">
        <f>Foam!I39</f>
        <v>22.3</v>
      </c>
      <c r="G32" s="75">
        <f>'Martin Rea'!I39</f>
        <v>23.3</v>
      </c>
      <c r="H32" s="75">
        <f>Euro!I39</f>
        <v>25.2</v>
      </c>
      <c r="I32" s="75">
        <f>Avery!I39</f>
        <v>24.2</v>
      </c>
      <c r="J32" s="75">
        <f>Trw!M39</f>
        <v>23.66</v>
      </c>
      <c r="K32" s="75">
        <f>'Valeo, + Cercano'!M39</f>
        <v>24.15</v>
      </c>
      <c r="L32" s="75">
        <f>Vrk!M39</f>
        <v>24.15</v>
      </c>
      <c r="M32" s="75">
        <f>IPC!I39</f>
        <v>24.6</v>
      </c>
      <c r="N32" s="75">
        <f>Narmx!I39</f>
        <v>22.6</v>
      </c>
      <c r="O32" s="75">
        <f>Rohm!I39</f>
        <v>22.8</v>
      </c>
      <c r="P32" s="75">
        <f>Bravo!I39</f>
        <v>23.7</v>
      </c>
      <c r="Q32" s="75">
        <f>Norgren!M39</f>
        <v>23.38</v>
      </c>
      <c r="R32" s="75">
        <f>Jafra!I39</f>
        <v>23.2</v>
      </c>
      <c r="S32" s="75">
        <f>Messier!I39</f>
        <v>23.4</v>
      </c>
      <c r="T32" s="75">
        <f>Elicamex!I39</f>
        <v>22.7</v>
      </c>
      <c r="U32" s="75">
        <f>Crown!I39</f>
        <v>21.1</v>
      </c>
      <c r="V32" s="75">
        <f>Securency!I39</f>
        <v>23.7</v>
      </c>
      <c r="W32" s="75">
        <f>Kluber!M39</f>
        <v>23.34</v>
      </c>
      <c r="X32" s="75">
        <f>Eaton!I39</f>
        <v>20.7</v>
      </c>
      <c r="Y32" s="75">
        <f>'AERnnova C.'!I39</f>
        <v>22.1</v>
      </c>
      <c r="Z32" s="75">
        <f>Copper!M39</f>
        <v>25.66</v>
      </c>
      <c r="AA32" s="75">
        <f>'AERnnova S'!M39</f>
        <v>21.43</v>
      </c>
      <c r="AB32" s="75">
        <f>Beach!M39</f>
        <v>18.13</v>
      </c>
      <c r="AC32" s="75">
        <f>'Fracsa 2'!I39</f>
        <v>23.3</v>
      </c>
      <c r="AD32" s="75">
        <f>'DRenc, + Lejano'!I39</f>
        <v>22.5</v>
      </c>
      <c r="AE32" s="75">
        <f>Metokote!I39</f>
        <v>21.6</v>
      </c>
      <c r="AF32" s="75">
        <f>MPI!I39</f>
        <v>17.7</v>
      </c>
      <c r="AG32" s="75">
        <f>'KH Mex'!I39</f>
        <v>20.399999999999999</v>
      </c>
      <c r="AH32" s="186">
        <v>20</v>
      </c>
      <c r="AI32" s="186">
        <v>20</v>
      </c>
      <c r="AJ32" s="186">
        <v>20</v>
      </c>
      <c r="AK32" s="40"/>
      <c r="AL32" s="141"/>
      <c r="AM32" s="40"/>
      <c r="AN32" s="40"/>
    </row>
    <row r="33" spans="1:40">
      <c r="A33" s="83">
        <f>A34+1</f>
        <v>41792</v>
      </c>
      <c r="B33" s="206">
        <f>Interconexion!F37</f>
        <v>23.009879999999999</v>
      </c>
      <c r="C33" s="207">
        <f>'Ronal, + Consumo'!I40</f>
        <v>21.4</v>
      </c>
      <c r="D33" s="207">
        <f>Samsung!I40</f>
        <v>23.1</v>
      </c>
      <c r="E33" s="207">
        <f>Comex!I40</f>
        <v>24.1</v>
      </c>
      <c r="F33" s="75">
        <f>Foam!I40</f>
        <v>22.6</v>
      </c>
      <c r="G33" s="75">
        <f>'Martin Rea'!I40</f>
        <v>23.2</v>
      </c>
      <c r="H33" s="75">
        <f>Euro!I40</f>
        <v>25.1</v>
      </c>
      <c r="I33" s="75">
        <f>Avery!I40</f>
        <v>23.7</v>
      </c>
      <c r="J33" s="75">
        <f>Trw!M40</f>
        <v>23.04</v>
      </c>
      <c r="K33" s="75">
        <f>'Valeo, + Cercano'!M40</f>
        <v>23.86</v>
      </c>
      <c r="L33" s="75">
        <f>Vrk!M40</f>
        <v>23.86</v>
      </c>
      <c r="M33" s="75">
        <f>IPC!I40</f>
        <v>24.3</v>
      </c>
      <c r="N33" s="75">
        <f>Narmx!I40</f>
        <v>21.1</v>
      </c>
      <c r="O33" s="75">
        <f>Rohm!I40</f>
        <v>22.5</v>
      </c>
      <c r="P33" s="75">
        <f>Bravo!I40</f>
        <v>25.1</v>
      </c>
      <c r="Q33" s="75">
        <f>Norgren!M40</f>
        <v>22.88</v>
      </c>
      <c r="R33" s="75">
        <f>Jafra!I40</f>
        <v>22.8</v>
      </c>
      <c r="S33" s="75">
        <f>Messier!I40</f>
        <v>23.1</v>
      </c>
      <c r="T33" s="75">
        <f>Elicamex!I40</f>
        <v>21.7</v>
      </c>
      <c r="U33" s="75">
        <f>Crown!I40</f>
        <v>20.6</v>
      </c>
      <c r="V33" s="75">
        <f>Securency!I40</f>
        <v>23</v>
      </c>
      <c r="W33" s="75">
        <f>Kluber!M40</f>
        <v>23.81</v>
      </c>
      <c r="X33" s="75">
        <f>Eaton!I40</f>
        <v>20.3</v>
      </c>
      <c r="Y33" s="75">
        <f>'AERnnova C.'!I40</f>
        <v>21.1</v>
      </c>
      <c r="Z33" s="75">
        <f>Copper!M40</f>
        <v>23.34</v>
      </c>
      <c r="AA33" s="75">
        <f>'AERnnova S'!M40</f>
        <v>19.48</v>
      </c>
      <c r="AB33" s="75">
        <f>Beach!M40</f>
        <v>17.52</v>
      </c>
      <c r="AC33" s="75">
        <f>'Fracsa 2'!I40</f>
        <v>22.8</v>
      </c>
      <c r="AD33" s="75">
        <f>'DRenc, + Lejano'!I40</f>
        <v>22.1</v>
      </c>
      <c r="AE33" s="75">
        <f>Metokote!I40</f>
        <v>21.4</v>
      </c>
      <c r="AF33" s="75">
        <f>MPI!I40</f>
        <v>18</v>
      </c>
      <c r="AG33" s="75">
        <f>'KH Mex'!I40</f>
        <v>19.899999999999999</v>
      </c>
      <c r="AH33" s="186">
        <v>20</v>
      </c>
      <c r="AI33" s="186">
        <v>20</v>
      </c>
      <c r="AJ33" s="186">
        <v>20</v>
      </c>
      <c r="AK33" s="40"/>
      <c r="AL33" s="141"/>
      <c r="AM33" s="40"/>
      <c r="AN33" s="40"/>
    </row>
    <row r="34" spans="1:40" ht="13.5" thickBot="1">
      <c r="A34" s="84">
        <v>41791</v>
      </c>
      <c r="B34" s="206">
        <f>Interconexion!F38</f>
        <v>22.929970000000001</v>
      </c>
      <c r="C34" s="207">
        <f>'Ronal, + Consumo'!I41</f>
        <v>22</v>
      </c>
      <c r="D34" s="207">
        <f>Samsung!I41</f>
        <v>22.7</v>
      </c>
      <c r="E34" s="207">
        <f>Comex!I41</f>
        <v>22.6</v>
      </c>
      <c r="F34" s="75">
        <f>Foam!I41</f>
        <v>25.7</v>
      </c>
      <c r="G34" s="75">
        <f>'Martin Rea'!I41</f>
        <v>23.7</v>
      </c>
      <c r="H34" s="75">
        <f>Euro!I41</f>
        <v>25.2</v>
      </c>
      <c r="I34" s="75">
        <f>Avery!I41</f>
        <v>24.1</v>
      </c>
      <c r="J34" s="75">
        <f>Trw!M41</f>
        <v>22.77</v>
      </c>
      <c r="K34" s="75">
        <f>'Valeo, + Cercano'!M41</f>
        <v>23.05</v>
      </c>
      <c r="L34" s="75">
        <f>Vrk!M41</f>
        <v>23.05</v>
      </c>
      <c r="M34" s="75">
        <f>IPC!I41</f>
        <v>24.3</v>
      </c>
      <c r="N34" s="75">
        <f>Narmx!I41</f>
        <v>22.7</v>
      </c>
      <c r="O34" s="75">
        <f>Rohm!I41</f>
        <v>23.3</v>
      </c>
      <c r="P34" s="75">
        <f>Bravo!I41</f>
        <v>25.4</v>
      </c>
      <c r="Q34" s="75">
        <f>Norgren!M41</f>
        <v>22.63</v>
      </c>
      <c r="R34" s="75">
        <f>Jafra!I41</f>
        <v>23.6</v>
      </c>
      <c r="S34" s="75">
        <f>Messier!I41</f>
        <v>23.8</v>
      </c>
      <c r="T34" s="75">
        <f>Elicamex!I41</f>
        <v>22.3</v>
      </c>
      <c r="U34" s="75">
        <f>Crown!I41</f>
        <v>23.5</v>
      </c>
      <c r="V34" s="75">
        <f>Securency!I41</f>
        <v>22.6</v>
      </c>
      <c r="W34" s="75">
        <f>Kluber!M41</f>
        <v>20.43</v>
      </c>
      <c r="X34" s="75">
        <f>Eaton!I41</f>
        <v>20.8</v>
      </c>
      <c r="Y34" s="75">
        <f>'AERnnova C.'!I41</f>
        <v>22.1</v>
      </c>
      <c r="Z34" s="75">
        <f>Copper!M41</f>
        <v>16.809999999999999</v>
      </c>
      <c r="AA34" s="75">
        <f>'AERnnova S'!M41</f>
        <v>19.23</v>
      </c>
      <c r="AB34" s="75">
        <f>Beach!M41</f>
        <v>13.43</v>
      </c>
      <c r="AC34" s="75">
        <f>'Fracsa 2'!I41</f>
        <v>23.5</v>
      </c>
      <c r="AD34" s="75">
        <f>'DRenc, + Lejano'!I41</f>
        <v>21.9</v>
      </c>
      <c r="AE34" s="75">
        <f>Metokote!I41</f>
        <v>22.1</v>
      </c>
      <c r="AF34" s="75">
        <f>MPI!I41</f>
        <v>18.7</v>
      </c>
      <c r="AG34" s="75">
        <f>'KH Mex'!I41</f>
        <v>21.3</v>
      </c>
      <c r="AH34" s="186">
        <v>20</v>
      </c>
      <c r="AI34" s="186">
        <v>20</v>
      </c>
      <c r="AJ34" s="186">
        <v>20</v>
      </c>
      <c r="AK34" s="40"/>
      <c r="AL34" s="141"/>
      <c r="AM34" s="40"/>
      <c r="AN34" s="40"/>
    </row>
    <row r="35" spans="1:40">
      <c r="A35" s="3" t="s">
        <v>4</v>
      </c>
      <c r="B35" s="21">
        <f>MAX(B4:B34)</f>
        <v>23.191067</v>
      </c>
      <c r="C35" s="21">
        <f>MAX(C4:C34)</f>
        <v>22.2</v>
      </c>
      <c r="D35" s="21">
        <f>MAX(D4:D34)</f>
        <v>23.3</v>
      </c>
      <c r="E35" s="21">
        <f>MAX(E4:E34)</f>
        <v>24.6</v>
      </c>
      <c r="F35" s="21">
        <f t="shared" ref="F35:AJ35" si="2">MAX(F5:F34)</f>
        <v>26</v>
      </c>
      <c r="G35" s="21">
        <f t="shared" si="2"/>
        <v>23.9</v>
      </c>
      <c r="H35" s="21">
        <f t="shared" si="2"/>
        <v>25.2</v>
      </c>
      <c r="I35" s="21">
        <f t="shared" si="2"/>
        <v>25</v>
      </c>
      <c r="J35" s="21">
        <f t="shared" si="2"/>
        <v>23.99</v>
      </c>
      <c r="K35" s="21">
        <f t="shared" si="2"/>
        <v>24.94</v>
      </c>
      <c r="L35" s="21">
        <f t="shared" si="2"/>
        <v>24.94</v>
      </c>
      <c r="M35" s="21">
        <f t="shared" si="2"/>
        <v>24.9</v>
      </c>
      <c r="N35" s="21">
        <f t="shared" si="2"/>
        <v>23.1</v>
      </c>
      <c r="O35" s="21">
        <f t="shared" si="2"/>
        <v>23.6</v>
      </c>
      <c r="P35" s="21">
        <f t="shared" si="2"/>
        <v>25.4</v>
      </c>
      <c r="Q35" s="21">
        <f t="shared" si="2"/>
        <v>25.57</v>
      </c>
      <c r="R35" s="21">
        <f t="shared" si="2"/>
        <v>24.4</v>
      </c>
      <c r="S35" s="21">
        <f t="shared" si="2"/>
        <v>24</v>
      </c>
      <c r="T35" s="21">
        <f t="shared" si="2"/>
        <v>22.7</v>
      </c>
      <c r="U35" s="21">
        <f t="shared" si="2"/>
        <v>24.2</v>
      </c>
      <c r="V35" s="21">
        <f t="shared" si="2"/>
        <v>23.9</v>
      </c>
      <c r="W35" s="21">
        <f t="shared" si="2"/>
        <v>25.97</v>
      </c>
      <c r="X35" s="21">
        <f t="shared" si="2"/>
        <v>22.8</v>
      </c>
      <c r="Y35" s="21">
        <f t="shared" si="2"/>
        <v>22.1</v>
      </c>
      <c r="Z35" s="21">
        <f t="shared" si="2"/>
        <v>25.66</v>
      </c>
      <c r="AA35" s="21">
        <f t="shared" si="2"/>
        <v>22.93</v>
      </c>
      <c r="AB35" s="21">
        <f t="shared" si="2"/>
        <v>25.61</v>
      </c>
      <c r="AC35" s="4">
        <f t="shared" si="2"/>
        <v>23.8</v>
      </c>
      <c r="AD35" s="4">
        <f t="shared" si="2"/>
        <v>22.6</v>
      </c>
      <c r="AE35" s="4">
        <f t="shared" si="2"/>
        <v>22.1</v>
      </c>
      <c r="AF35" s="4">
        <f t="shared" si="2"/>
        <v>24.5</v>
      </c>
      <c r="AG35" s="4"/>
      <c r="AH35" s="4">
        <f t="shared" si="2"/>
        <v>20</v>
      </c>
      <c r="AI35" s="4">
        <f t="shared" si="2"/>
        <v>20</v>
      </c>
      <c r="AJ35" s="5">
        <f t="shared" si="2"/>
        <v>20</v>
      </c>
      <c r="AK35" s="40"/>
      <c r="AL35" s="141"/>
      <c r="AM35" s="40"/>
      <c r="AN35" s="40"/>
    </row>
    <row r="36" spans="1:40">
      <c r="A36" s="6" t="s">
        <v>5</v>
      </c>
      <c r="B36" s="22">
        <f>MIN(B4:B34)</f>
        <v>0</v>
      </c>
      <c r="C36" s="22">
        <f>MIN(C4:C34)</f>
        <v>0</v>
      </c>
      <c r="D36" s="22">
        <f>MIN(D4:D34)</f>
        <v>0</v>
      </c>
      <c r="E36" s="22">
        <f>MIN(E4:E34)</f>
        <v>0</v>
      </c>
      <c r="F36" s="22">
        <f t="shared" ref="F36:AJ36" si="3">MIN(F5:F34)</f>
        <v>0</v>
      </c>
      <c r="G36" s="22">
        <f t="shared" si="3"/>
        <v>0</v>
      </c>
      <c r="H36" s="22">
        <f t="shared" si="3"/>
        <v>0</v>
      </c>
      <c r="I36" s="22">
        <f t="shared" si="3"/>
        <v>0</v>
      </c>
      <c r="J36" s="22">
        <f t="shared" si="3"/>
        <v>0</v>
      </c>
      <c r="K36" s="22">
        <f t="shared" si="3"/>
        <v>0</v>
      </c>
      <c r="L36" s="22">
        <f t="shared" si="3"/>
        <v>0</v>
      </c>
      <c r="M36" s="22">
        <f t="shared" si="3"/>
        <v>0</v>
      </c>
      <c r="N36" s="22">
        <f t="shared" si="3"/>
        <v>0</v>
      </c>
      <c r="O36" s="22">
        <f t="shared" si="3"/>
        <v>0</v>
      </c>
      <c r="P36" s="22">
        <f t="shared" si="3"/>
        <v>0</v>
      </c>
      <c r="Q36" s="22">
        <f t="shared" si="3"/>
        <v>0</v>
      </c>
      <c r="R36" s="22">
        <f t="shared" si="3"/>
        <v>0</v>
      </c>
      <c r="S36" s="22">
        <f t="shared" si="3"/>
        <v>0</v>
      </c>
      <c r="T36" s="22">
        <f t="shared" si="3"/>
        <v>0</v>
      </c>
      <c r="U36" s="22">
        <f t="shared" si="3"/>
        <v>0</v>
      </c>
      <c r="V36" s="22">
        <f t="shared" si="3"/>
        <v>0</v>
      </c>
      <c r="W36" s="22">
        <f t="shared" si="3"/>
        <v>0</v>
      </c>
      <c r="X36" s="22">
        <f t="shared" si="3"/>
        <v>0</v>
      </c>
      <c r="Y36" s="22">
        <f t="shared" si="3"/>
        <v>0</v>
      </c>
      <c r="Z36" s="22">
        <f t="shared" si="3"/>
        <v>0</v>
      </c>
      <c r="AA36" s="22">
        <f t="shared" si="3"/>
        <v>0</v>
      </c>
      <c r="AB36" s="22">
        <f t="shared" si="3"/>
        <v>0</v>
      </c>
      <c r="AC36" s="2">
        <f t="shared" si="3"/>
        <v>0</v>
      </c>
      <c r="AD36" s="2">
        <f t="shared" si="3"/>
        <v>0</v>
      </c>
      <c r="AE36" s="2">
        <f t="shared" si="3"/>
        <v>0</v>
      </c>
      <c r="AF36" s="2">
        <f t="shared" si="3"/>
        <v>0</v>
      </c>
      <c r="AG36" s="2"/>
      <c r="AH36" s="2">
        <f t="shared" si="3"/>
        <v>20</v>
      </c>
      <c r="AI36" s="2">
        <f t="shared" si="3"/>
        <v>20</v>
      </c>
      <c r="AJ36" s="7">
        <f t="shared" si="3"/>
        <v>20</v>
      </c>
      <c r="AK36" s="40"/>
      <c r="AL36" s="141"/>
      <c r="AM36" s="40"/>
      <c r="AN36" s="40"/>
    </row>
    <row r="37" spans="1:40" ht="13.5" thickBot="1">
      <c r="A37" s="8" t="s">
        <v>3</v>
      </c>
      <c r="B37" s="23">
        <f>AVERAGE(B4:B34)</f>
        <v>5.9604611290322591</v>
      </c>
      <c r="C37" s="23">
        <f>AVERAGE(C4:C34)</f>
        <v>6.935483870967742</v>
      </c>
      <c r="D37" s="23">
        <f>AVERAGE(D4:D34)</f>
        <v>7.3</v>
      </c>
      <c r="E37" s="23">
        <f>AVERAGE(E4:E34)</f>
        <v>6.1483870967741936</v>
      </c>
      <c r="F37" s="23">
        <f t="shared" ref="F37:AJ37" si="4">AVERAGE(F5:F34)</f>
        <v>6.9899999999999993</v>
      </c>
      <c r="G37" s="23">
        <f t="shared" si="4"/>
        <v>7.0199999999999987</v>
      </c>
      <c r="H37" s="23">
        <f t="shared" si="4"/>
        <v>6.6833333333333327</v>
      </c>
      <c r="I37" s="23">
        <f t="shared" si="4"/>
        <v>7.9533333333333323</v>
      </c>
      <c r="J37" s="23">
        <f t="shared" si="4"/>
        <v>6.9663333333333339</v>
      </c>
      <c r="K37" s="23">
        <f t="shared" si="4"/>
        <v>7.2316666666666665</v>
      </c>
      <c r="L37" s="23">
        <f t="shared" si="4"/>
        <v>7.9216666666666677</v>
      </c>
      <c r="M37" s="23">
        <f t="shared" si="4"/>
        <v>7.2666666666666666</v>
      </c>
      <c r="N37" s="23">
        <f t="shared" si="4"/>
        <v>6.546666666666666</v>
      </c>
      <c r="O37" s="23">
        <f t="shared" si="4"/>
        <v>6.1466666666666674</v>
      </c>
      <c r="P37" s="23">
        <f t="shared" si="4"/>
        <v>6.4366666666666665</v>
      </c>
      <c r="Q37" s="23">
        <f t="shared" si="4"/>
        <v>6.9863333333333335</v>
      </c>
      <c r="R37" s="23">
        <f t="shared" si="4"/>
        <v>6.1633333333333331</v>
      </c>
      <c r="S37" s="23">
        <f t="shared" si="4"/>
        <v>6.2833333333333332</v>
      </c>
      <c r="T37" s="23">
        <f t="shared" si="4"/>
        <v>5.88</v>
      </c>
      <c r="U37" s="23">
        <f t="shared" si="4"/>
        <v>6.5466666666666669</v>
      </c>
      <c r="V37" s="23">
        <f t="shared" si="4"/>
        <v>6.1499999999999995</v>
      </c>
      <c r="W37" s="23">
        <f t="shared" si="4"/>
        <v>7.826666666666668</v>
      </c>
      <c r="X37" s="23">
        <f t="shared" si="4"/>
        <v>6.2433333333333341</v>
      </c>
      <c r="Y37" s="23">
        <f t="shared" si="4"/>
        <v>5.7733333333333325</v>
      </c>
      <c r="Z37" s="23">
        <f t="shared" si="4"/>
        <v>7.0883333333333329</v>
      </c>
      <c r="AA37" s="23">
        <f t="shared" si="4"/>
        <v>7.0886666666666658</v>
      </c>
      <c r="AB37" s="23">
        <f t="shared" si="4"/>
        <v>5.6269999999999998</v>
      </c>
      <c r="AC37" s="9">
        <f t="shared" si="4"/>
        <v>6.9866666666666672</v>
      </c>
      <c r="AD37" s="9">
        <f t="shared" si="4"/>
        <v>5.8766666666666669</v>
      </c>
      <c r="AE37" s="9">
        <f t="shared" si="4"/>
        <v>5.746666666666667</v>
      </c>
      <c r="AF37" s="9">
        <f t="shared" si="4"/>
        <v>18.740000000000002</v>
      </c>
      <c r="AG37" s="9"/>
      <c r="AH37" s="9">
        <f t="shared" si="4"/>
        <v>20</v>
      </c>
      <c r="AI37" s="9">
        <f t="shared" si="4"/>
        <v>20</v>
      </c>
      <c r="AJ37" s="10">
        <f t="shared" si="4"/>
        <v>20</v>
      </c>
      <c r="AK37" s="40"/>
      <c r="AL37" s="141"/>
      <c r="AM37" s="40"/>
      <c r="AN37" s="40"/>
    </row>
  </sheetData>
  <mergeCells count="1">
    <mergeCell ref="A2:AJ2"/>
  </mergeCells>
  <phoneticPr fontId="2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  <colBreaks count="2" manualBreakCount="2">
    <brk id="12" max="36" man="1"/>
    <brk id="24" max="36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B53"/>
  <sheetViews>
    <sheetView view="pageBreakPreview" zoomScale="80" workbookViewId="0">
      <selection activeCell="O31" sqref="B11:O31"/>
    </sheetView>
  </sheetViews>
  <sheetFormatPr baseColWidth="10" defaultRowHeight="12.75"/>
  <cols>
    <col min="1" max="1" width="8.42578125" customWidth="1"/>
    <col min="2" max="5" width="8.7109375" customWidth="1"/>
    <col min="6" max="11" width="11.5703125" bestFit="1" customWidth="1"/>
    <col min="12" max="12" width="9.85546875" bestFit="1" customWidth="1"/>
    <col min="13" max="13" width="11.5703125" bestFit="1" customWidth="1"/>
    <col min="14" max="14" width="9.28515625" customWidth="1"/>
    <col min="15" max="15" width="7.85546875" customWidth="1"/>
    <col min="16" max="16" width="3.7109375" customWidth="1"/>
    <col min="17" max="17" width="11" bestFit="1" customWidth="1"/>
    <col min="18" max="18" width="4.42578125" bestFit="1" customWidth="1"/>
    <col min="19" max="19" width="12.42578125" bestFit="1" customWidth="1"/>
    <col min="20" max="20" width="3.7109375" customWidth="1"/>
    <col min="22" max="22" width="2.7109375" customWidth="1"/>
    <col min="23" max="23" width="14.28515625" bestFit="1" customWidth="1"/>
    <col min="24" max="24" width="2.7109375" customWidth="1"/>
    <col min="26" max="26" width="2.7109375" customWidth="1"/>
    <col min="28" max="28" width="2.7109375" customWidth="1"/>
  </cols>
  <sheetData>
    <row r="1" spans="1:28" ht="18.75">
      <c r="A1" s="190" t="s">
        <v>298</v>
      </c>
      <c r="B1" s="92"/>
      <c r="C1" s="92"/>
      <c r="D1" s="92"/>
      <c r="E1" s="123"/>
      <c r="F1" s="124"/>
      <c r="G1" s="123"/>
      <c r="H1" s="128" t="s">
        <v>192</v>
      </c>
      <c r="I1" s="129"/>
      <c r="J1" s="92"/>
      <c r="K1" s="92"/>
      <c r="L1" s="92"/>
      <c r="M1" s="92"/>
      <c r="N1" s="92"/>
      <c r="O1" s="92"/>
      <c r="P1" s="92"/>
      <c r="Q1" s="92"/>
      <c r="R1" s="92"/>
      <c r="S1" s="92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18" customHeight="1">
      <c r="A2" s="195" t="s">
        <v>297</v>
      </c>
      <c r="B2" s="92"/>
      <c r="C2" s="92"/>
      <c r="D2" s="92"/>
      <c r="E2" s="123"/>
      <c r="F2" s="124"/>
      <c r="G2" s="123"/>
      <c r="H2" s="128" t="s">
        <v>187</v>
      </c>
      <c r="I2" s="129"/>
      <c r="J2" s="124"/>
      <c r="K2" s="92"/>
      <c r="L2" s="92"/>
      <c r="M2" s="92"/>
      <c r="N2" s="92"/>
      <c r="O2" s="92"/>
      <c r="P2" s="92"/>
      <c r="Q2" s="92"/>
      <c r="R2" s="92"/>
      <c r="S2" s="92"/>
      <c r="T2" s="109"/>
      <c r="U2" s="109"/>
      <c r="V2" s="109"/>
      <c r="W2" s="109"/>
      <c r="X2" s="109"/>
      <c r="Y2" s="109"/>
      <c r="Z2" s="109"/>
      <c r="AA2" s="109"/>
      <c r="AB2" s="109"/>
    </row>
    <row r="3" spans="1:28" ht="12.75" customHeight="1">
      <c r="A3" s="92" t="s">
        <v>63</v>
      </c>
      <c r="B3" s="92"/>
      <c r="C3" s="92"/>
      <c r="D3" s="92"/>
      <c r="E3" s="123"/>
      <c r="F3" s="124"/>
      <c r="G3" s="123"/>
      <c r="H3" s="128" t="s">
        <v>189</v>
      </c>
      <c r="I3" s="188"/>
      <c r="J3" s="127" t="s">
        <v>190</v>
      </c>
      <c r="K3" s="92"/>
      <c r="L3" s="91"/>
      <c r="M3" s="92"/>
      <c r="N3" s="94"/>
      <c r="O3" s="166"/>
      <c r="P3" s="166" t="s">
        <v>90</v>
      </c>
      <c r="Q3" s="172">
        <f>MAX(Q11:Q41)</f>
        <v>329</v>
      </c>
      <c r="R3" s="173" t="s">
        <v>32</v>
      </c>
      <c r="S3" s="92"/>
      <c r="T3" s="109"/>
      <c r="U3" s="109"/>
      <c r="V3" s="109"/>
      <c r="W3" s="109"/>
      <c r="X3" s="109"/>
      <c r="Y3" s="109"/>
      <c r="Z3" s="109"/>
      <c r="AA3" s="109"/>
      <c r="AB3" s="109"/>
    </row>
    <row r="4" spans="1:28" ht="15.75" customHeight="1">
      <c r="A4" s="92" t="s">
        <v>296</v>
      </c>
      <c r="B4" s="92"/>
      <c r="C4" s="92"/>
      <c r="D4" s="92"/>
      <c r="E4" s="123"/>
      <c r="F4" s="118"/>
      <c r="G4" s="123"/>
      <c r="H4" s="128" t="s">
        <v>186</v>
      </c>
      <c r="I4" s="129"/>
      <c r="J4" s="118"/>
      <c r="K4" s="92"/>
      <c r="L4" s="91"/>
      <c r="M4" s="91"/>
      <c r="N4" s="91"/>
      <c r="O4" s="91"/>
      <c r="P4" s="91"/>
      <c r="Q4" s="91"/>
      <c r="R4" s="91"/>
      <c r="S4" s="92"/>
      <c r="T4" s="109"/>
      <c r="U4" s="113"/>
      <c r="V4" s="109"/>
      <c r="W4" s="219"/>
      <c r="X4" s="109"/>
      <c r="Y4" s="113"/>
      <c r="Z4" s="109"/>
      <c r="AA4" s="109"/>
      <c r="AB4" s="109"/>
    </row>
    <row r="5" spans="1:28" ht="12.75" customHeight="1">
      <c r="A5" s="92" t="s">
        <v>64</v>
      </c>
      <c r="B5" s="92"/>
      <c r="C5" s="92" t="s">
        <v>65</v>
      </c>
      <c r="D5" s="92"/>
      <c r="E5" s="118"/>
      <c r="F5" s="118"/>
      <c r="G5" s="123"/>
      <c r="H5" s="128" t="s">
        <v>200</v>
      </c>
      <c r="I5" s="129"/>
      <c r="J5" s="118"/>
      <c r="K5" s="92"/>
      <c r="L5" s="91"/>
      <c r="M5" s="97"/>
      <c r="N5" s="95"/>
      <c r="O5" s="167"/>
      <c r="P5" s="167" t="s">
        <v>93</v>
      </c>
      <c r="Q5" s="171">
        <f>SUM(Q11:Q41)</f>
        <v>-227375</v>
      </c>
      <c r="R5" s="168" t="s">
        <v>32</v>
      </c>
      <c r="S5" s="92"/>
      <c r="T5" s="109"/>
      <c r="U5" s="114"/>
      <c r="V5" s="109"/>
      <c r="W5" s="114"/>
      <c r="X5" s="109"/>
      <c r="Y5" s="114"/>
      <c r="Z5" s="109"/>
      <c r="AA5" s="109"/>
      <c r="AB5" s="109"/>
    </row>
    <row r="6" spans="1:28" ht="15" customHeight="1">
      <c r="A6" s="92" t="s">
        <v>66</v>
      </c>
      <c r="B6" s="92"/>
      <c r="C6" s="92" t="s">
        <v>67</v>
      </c>
      <c r="D6" s="92"/>
      <c r="E6" s="118"/>
      <c r="F6" s="137" t="s">
        <v>177</v>
      </c>
      <c r="G6" s="123"/>
      <c r="H6" s="128" t="s">
        <v>185</v>
      </c>
      <c r="I6" s="129"/>
      <c r="J6" s="118"/>
      <c r="K6" s="92"/>
      <c r="L6" s="92"/>
      <c r="M6" s="92"/>
      <c r="N6" s="92"/>
      <c r="O6" s="92"/>
      <c r="P6" s="92"/>
      <c r="Q6" s="99"/>
      <c r="R6" s="91"/>
      <c r="S6" s="114" t="s">
        <v>171</v>
      </c>
      <c r="T6" s="109"/>
      <c r="U6" s="114"/>
      <c r="V6" s="109"/>
      <c r="W6" s="114"/>
      <c r="X6" s="109"/>
      <c r="Y6" s="114"/>
      <c r="Z6" s="109"/>
      <c r="AA6" s="109"/>
      <c r="AB6" s="109"/>
    </row>
    <row r="7" spans="1:28" ht="15" customHeight="1">
      <c r="A7" s="92" t="s">
        <v>68</v>
      </c>
      <c r="B7" s="92"/>
      <c r="C7" s="92"/>
      <c r="D7" s="92" t="s">
        <v>33</v>
      </c>
      <c r="E7" s="120"/>
      <c r="F7" s="138" t="s">
        <v>178</v>
      </c>
      <c r="G7" s="120"/>
      <c r="H7" s="124"/>
      <c r="I7" s="118"/>
      <c r="J7" s="102" t="s">
        <v>194</v>
      </c>
      <c r="K7" s="102" t="s">
        <v>116</v>
      </c>
      <c r="L7" s="92"/>
      <c r="M7" s="92"/>
      <c r="N7" s="92"/>
      <c r="O7" s="92"/>
      <c r="P7" s="92"/>
      <c r="Q7" s="100" t="s">
        <v>130</v>
      </c>
      <c r="R7" s="91"/>
      <c r="S7" s="114" t="s">
        <v>172</v>
      </c>
      <c r="T7" s="109"/>
      <c r="U7" s="114" t="s">
        <v>171</v>
      </c>
      <c r="V7" s="109"/>
      <c r="W7" s="114" t="s">
        <v>171</v>
      </c>
      <c r="X7" s="109"/>
      <c r="Y7" s="114" t="s">
        <v>182</v>
      </c>
      <c r="Z7" s="109"/>
      <c r="AA7" s="114" t="s">
        <v>323</v>
      </c>
      <c r="AB7" s="109"/>
    </row>
    <row r="8" spans="1:28" ht="12.75" customHeight="1">
      <c r="A8" s="92" t="s">
        <v>69</v>
      </c>
      <c r="B8" s="92"/>
      <c r="C8" s="92"/>
      <c r="D8" s="92" t="s">
        <v>77</v>
      </c>
      <c r="E8" s="120"/>
      <c r="F8" s="138" t="s">
        <v>179</v>
      </c>
      <c r="G8" s="120"/>
      <c r="H8" s="124"/>
      <c r="I8" s="118"/>
      <c r="J8" s="102" t="s">
        <v>195</v>
      </c>
      <c r="K8" s="102" t="s">
        <v>195</v>
      </c>
      <c r="L8" s="92"/>
      <c r="M8" s="92"/>
      <c r="N8" s="102" t="s">
        <v>174</v>
      </c>
      <c r="O8" s="102"/>
      <c r="P8" s="102"/>
      <c r="Q8" s="100" t="s">
        <v>131</v>
      </c>
      <c r="R8" s="91"/>
      <c r="S8" s="114" t="s">
        <v>329</v>
      </c>
      <c r="T8" s="109"/>
      <c r="U8" s="114" t="s">
        <v>320</v>
      </c>
      <c r="V8" s="109"/>
      <c r="W8" s="114" t="s">
        <v>321</v>
      </c>
      <c r="X8" s="109"/>
      <c r="Y8" s="114" t="s">
        <v>320</v>
      </c>
      <c r="Z8" s="109"/>
      <c r="AA8" s="114" t="s">
        <v>324</v>
      </c>
      <c r="AB8" s="109"/>
    </row>
    <row r="9" spans="1:28" ht="12.75" customHeight="1">
      <c r="A9" s="92"/>
      <c r="B9" s="92"/>
      <c r="C9" s="92"/>
      <c r="D9" s="92"/>
      <c r="E9" s="92"/>
      <c r="F9" s="138" t="s">
        <v>28</v>
      </c>
      <c r="G9" s="102" t="s">
        <v>116</v>
      </c>
      <c r="H9" s="102" t="s">
        <v>119</v>
      </c>
      <c r="I9" s="102" t="s">
        <v>118</v>
      </c>
      <c r="J9" s="102" t="s">
        <v>196</v>
      </c>
      <c r="K9" s="102" t="s">
        <v>196</v>
      </c>
      <c r="L9" s="102" t="s">
        <v>92</v>
      </c>
      <c r="M9" s="92"/>
      <c r="N9" s="102" t="s">
        <v>175</v>
      </c>
      <c r="O9" s="102" t="s">
        <v>223</v>
      </c>
      <c r="P9" s="102"/>
      <c r="Q9" s="100" t="s">
        <v>132</v>
      </c>
      <c r="R9" s="91"/>
      <c r="S9" s="114" t="s">
        <v>173</v>
      </c>
      <c r="T9" s="109"/>
      <c r="U9" s="114" t="s">
        <v>327</v>
      </c>
      <c r="V9" s="109"/>
      <c r="W9" s="114" t="s">
        <v>178</v>
      </c>
      <c r="X9" s="109"/>
      <c r="Y9" s="114" t="s">
        <v>327</v>
      </c>
      <c r="Z9" s="109"/>
      <c r="AA9" s="114" t="s">
        <v>173</v>
      </c>
      <c r="AB9" s="109"/>
    </row>
    <row r="10" spans="1:28" ht="15.75" thickBot="1">
      <c r="A10" s="92"/>
      <c r="B10" s="102" t="s">
        <v>70</v>
      </c>
      <c r="C10" s="102" t="s">
        <v>71</v>
      </c>
      <c r="D10" s="102" t="s">
        <v>72</v>
      </c>
      <c r="E10" s="102" t="s">
        <v>73</v>
      </c>
      <c r="F10" s="138" t="s">
        <v>32</v>
      </c>
      <c r="G10" s="102" t="s">
        <v>117</v>
      </c>
      <c r="H10" s="102" t="s">
        <v>115</v>
      </c>
      <c r="I10" s="102" t="s">
        <v>117</v>
      </c>
      <c r="J10" s="102" t="s">
        <v>197</v>
      </c>
      <c r="K10" s="102" t="s">
        <v>197</v>
      </c>
      <c r="L10" s="174" t="s">
        <v>87</v>
      </c>
      <c r="M10" s="102" t="s">
        <v>91</v>
      </c>
      <c r="N10" s="102" t="s">
        <v>176</v>
      </c>
      <c r="O10" s="102" t="s">
        <v>224</v>
      </c>
      <c r="P10" s="112" t="s">
        <v>73</v>
      </c>
      <c r="Q10" s="99" t="s">
        <v>32</v>
      </c>
      <c r="R10" s="112" t="s">
        <v>73</v>
      </c>
      <c r="S10" s="114" t="s">
        <v>332</v>
      </c>
      <c r="T10" s="183"/>
      <c r="U10" s="114" t="s">
        <v>319</v>
      </c>
      <c r="V10" s="109"/>
      <c r="W10" s="114" t="s">
        <v>322</v>
      </c>
      <c r="X10" s="109"/>
      <c r="Y10" s="114" t="s">
        <v>328</v>
      </c>
      <c r="Z10" s="109"/>
      <c r="AA10" s="114" t="s">
        <v>124</v>
      </c>
      <c r="AB10" s="109"/>
    </row>
    <row r="11" spans="1:28" ht="15">
      <c r="A11" s="126">
        <v>32</v>
      </c>
      <c r="B11" s="16"/>
      <c r="F11" s="225"/>
      <c r="P11" s="164">
        <v>31</v>
      </c>
      <c r="Q11" s="111">
        <f t="shared" ref="Q11:Q41" si="0">F11-F12</f>
        <v>0</v>
      </c>
      <c r="R11" s="163">
        <v>1</v>
      </c>
      <c r="S11" s="117">
        <f>MAX(N11:N13)</f>
        <v>0</v>
      </c>
      <c r="T11" s="183"/>
      <c r="U11" s="117">
        <f>AVERAGE(Q11:Q13)</f>
        <v>0</v>
      </c>
      <c r="V11" s="109"/>
      <c r="W11" s="117">
        <f>SUM(Q11:Q13)</f>
        <v>0</v>
      </c>
      <c r="X11" s="109"/>
      <c r="Y11" s="117" t="e">
        <f>AVERAGE(L11:L13)</f>
        <v>#DIV/0!</v>
      </c>
      <c r="Z11" s="109"/>
      <c r="AA11" s="117">
        <f>MAX(M11:M13)</f>
        <v>0</v>
      </c>
      <c r="AB11" s="109"/>
    </row>
    <row r="12" spans="1:28">
      <c r="A12" s="101">
        <v>31</v>
      </c>
      <c r="B12" s="16"/>
      <c r="F12" s="226"/>
      <c r="P12" s="101">
        <v>30</v>
      </c>
      <c r="Q12" s="111">
        <f t="shared" si="0"/>
        <v>0</v>
      </c>
      <c r="R12" s="92"/>
      <c r="S12" s="115"/>
      <c r="T12" s="183"/>
      <c r="U12" s="109"/>
      <c r="V12" s="109"/>
      <c r="W12" s="109"/>
      <c r="X12" s="109"/>
      <c r="Y12" s="109"/>
      <c r="Z12" s="109"/>
      <c r="AA12" s="109"/>
      <c r="AB12" s="109"/>
    </row>
    <row r="13" spans="1:28">
      <c r="A13" s="101">
        <v>30</v>
      </c>
      <c r="B13" s="16"/>
      <c r="F13" s="226"/>
      <c r="P13" s="101">
        <v>29</v>
      </c>
      <c r="Q13" s="111">
        <f t="shared" si="0"/>
        <v>0</v>
      </c>
      <c r="R13" s="92"/>
      <c r="S13" s="115"/>
      <c r="T13" s="183"/>
      <c r="U13" s="109"/>
      <c r="V13" s="109"/>
      <c r="W13" s="109"/>
      <c r="X13" s="109"/>
      <c r="Y13" s="109"/>
      <c r="Z13" s="109"/>
      <c r="AA13" s="109"/>
      <c r="AB13" s="109"/>
    </row>
    <row r="14" spans="1:28" ht="15">
      <c r="A14" s="126">
        <v>29</v>
      </c>
      <c r="B14" s="16"/>
      <c r="P14" s="164">
        <v>28</v>
      </c>
      <c r="Q14" s="111">
        <f t="shared" si="0"/>
        <v>0</v>
      </c>
      <c r="R14" s="163">
        <v>29</v>
      </c>
      <c r="S14" s="117">
        <f>MAX(N14:N20)</f>
        <v>0</v>
      </c>
      <c r="T14" s="183"/>
      <c r="U14" s="117">
        <f>AVERAGE(Q14:Q20)</f>
        <v>0</v>
      </c>
      <c r="V14" s="109"/>
      <c r="W14" s="117">
        <f>SUM(Q14:Q20)</f>
        <v>0</v>
      </c>
      <c r="X14" s="109"/>
      <c r="Y14" s="117" t="e">
        <f>AVERAGE(L14:L20)</f>
        <v>#DIV/0!</v>
      </c>
      <c r="Z14" s="109"/>
      <c r="AA14" s="117">
        <f>MAX(M14:M20)</f>
        <v>0</v>
      </c>
      <c r="AB14" s="109"/>
    </row>
    <row r="15" spans="1:28">
      <c r="A15" s="101">
        <v>28</v>
      </c>
      <c r="B15" s="16"/>
      <c r="P15" s="101">
        <v>27</v>
      </c>
      <c r="Q15" s="111">
        <f t="shared" si="0"/>
        <v>0</v>
      </c>
      <c r="R15" s="101"/>
      <c r="S15" s="115"/>
      <c r="T15" s="183"/>
      <c r="U15" s="109"/>
      <c r="V15" s="109"/>
      <c r="W15" s="109"/>
      <c r="X15" s="109"/>
      <c r="Y15" s="109"/>
      <c r="Z15" s="109"/>
      <c r="AA15" s="109"/>
      <c r="AB15" s="109"/>
    </row>
    <row r="16" spans="1:28">
      <c r="A16" s="101">
        <v>27</v>
      </c>
      <c r="B16" s="16"/>
      <c r="P16" s="101">
        <v>26</v>
      </c>
      <c r="Q16" s="111">
        <f t="shared" si="0"/>
        <v>0</v>
      </c>
      <c r="R16" s="101"/>
      <c r="S16" s="115"/>
      <c r="T16" s="183"/>
      <c r="U16" s="109"/>
      <c r="V16" s="109"/>
      <c r="W16" s="109"/>
      <c r="X16" s="109"/>
      <c r="Y16" s="109"/>
      <c r="Z16" s="109"/>
      <c r="AA16" s="109"/>
      <c r="AB16" s="109"/>
    </row>
    <row r="17" spans="1:28">
      <c r="A17" s="101">
        <v>26</v>
      </c>
      <c r="B17" s="16"/>
      <c r="P17" s="101">
        <v>25</v>
      </c>
      <c r="Q17" s="111">
        <f t="shared" si="0"/>
        <v>0</v>
      </c>
      <c r="R17" s="101"/>
      <c r="S17" s="115"/>
      <c r="T17" s="183"/>
      <c r="U17" s="109"/>
      <c r="V17" s="109"/>
      <c r="W17" s="109"/>
      <c r="X17" s="109"/>
      <c r="Y17" s="109"/>
      <c r="Z17" s="109"/>
      <c r="AA17" s="109"/>
      <c r="AB17" s="109"/>
    </row>
    <row r="18" spans="1:28">
      <c r="A18" s="101">
        <v>25</v>
      </c>
      <c r="B18" s="16"/>
      <c r="P18" s="101">
        <v>24</v>
      </c>
      <c r="Q18" s="111">
        <f t="shared" si="0"/>
        <v>0</v>
      </c>
      <c r="R18" s="101"/>
      <c r="S18" s="115"/>
      <c r="T18" s="183"/>
      <c r="U18" s="109"/>
      <c r="V18" s="109"/>
      <c r="W18" s="109"/>
      <c r="X18" s="109"/>
      <c r="Y18" s="109"/>
      <c r="Z18" s="109"/>
      <c r="AA18" s="109"/>
      <c r="AB18" s="109"/>
    </row>
    <row r="19" spans="1:28">
      <c r="A19" s="101">
        <v>24</v>
      </c>
      <c r="B19" s="16"/>
      <c r="P19" s="101">
        <v>23</v>
      </c>
      <c r="Q19" s="111">
        <f t="shared" si="0"/>
        <v>0</v>
      </c>
      <c r="R19" s="101"/>
      <c r="S19" s="115"/>
      <c r="T19" s="183"/>
      <c r="U19" s="109"/>
      <c r="V19" s="109"/>
      <c r="W19" s="109"/>
      <c r="X19" s="109"/>
      <c r="Y19" s="109"/>
      <c r="Z19" s="109"/>
      <c r="AA19" s="109"/>
      <c r="AB19" s="109"/>
    </row>
    <row r="20" spans="1:28">
      <c r="A20" s="101">
        <v>23</v>
      </c>
      <c r="B20" s="16"/>
      <c r="P20" s="101">
        <v>22</v>
      </c>
      <c r="Q20" s="111">
        <f t="shared" si="0"/>
        <v>0</v>
      </c>
      <c r="R20" s="101"/>
      <c r="S20" s="115"/>
      <c r="T20" s="183"/>
      <c r="U20" s="109"/>
      <c r="V20" s="109"/>
      <c r="W20" s="109"/>
      <c r="X20" s="109"/>
      <c r="Y20" s="109"/>
      <c r="Z20" s="109"/>
      <c r="AA20" s="109"/>
      <c r="AB20" s="109"/>
    </row>
    <row r="21" spans="1:28" ht="15">
      <c r="A21" s="126">
        <v>22</v>
      </c>
      <c r="B21" s="16"/>
      <c r="P21" s="164">
        <v>21</v>
      </c>
      <c r="Q21" s="111">
        <f t="shared" si="0"/>
        <v>0</v>
      </c>
      <c r="R21" s="163">
        <v>22</v>
      </c>
      <c r="S21" s="117">
        <f>MAX(N21:N27)</f>
        <v>0</v>
      </c>
      <c r="T21" s="183"/>
      <c r="U21" s="117">
        <f>AVERAGE(Q21:Q27)</f>
        <v>0</v>
      </c>
      <c r="V21" s="109"/>
      <c r="W21" s="117">
        <f>SUM(Q21:Q27)</f>
        <v>0</v>
      </c>
      <c r="X21" s="109"/>
      <c r="Y21" s="117" t="e">
        <f>AVERAGE(L21:L27)</f>
        <v>#DIV/0!</v>
      </c>
      <c r="Z21" s="109"/>
      <c r="AA21" s="117">
        <f>MAX(M21:M27)</f>
        <v>0</v>
      </c>
      <c r="AB21" s="109"/>
    </row>
    <row r="22" spans="1:28">
      <c r="A22" s="101">
        <v>21</v>
      </c>
      <c r="B22" s="16"/>
      <c r="P22" s="101">
        <v>20</v>
      </c>
      <c r="Q22" s="111">
        <f t="shared" si="0"/>
        <v>0</v>
      </c>
      <c r="R22" s="101"/>
      <c r="S22" s="115"/>
      <c r="T22" s="183"/>
      <c r="U22" s="109"/>
      <c r="V22" s="109"/>
      <c r="W22" s="109"/>
      <c r="X22" s="109"/>
      <c r="Y22" s="109"/>
      <c r="Z22" s="109"/>
      <c r="AA22" s="109"/>
      <c r="AB22" s="109"/>
    </row>
    <row r="23" spans="1:28">
      <c r="A23" s="101">
        <v>20</v>
      </c>
      <c r="B23" s="16"/>
      <c r="P23" s="101">
        <v>19</v>
      </c>
      <c r="Q23" s="111">
        <f t="shared" si="0"/>
        <v>0</v>
      </c>
      <c r="R23" s="101"/>
      <c r="S23" s="115"/>
      <c r="T23" s="183"/>
      <c r="U23" s="109"/>
      <c r="V23" s="109"/>
      <c r="W23" s="109"/>
      <c r="X23" s="109"/>
      <c r="Y23" s="109"/>
      <c r="Z23" s="109"/>
      <c r="AA23" s="109"/>
      <c r="AB23" s="109"/>
    </row>
    <row r="24" spans="1:28">
      <c r="A24" s="101">
        <v>19</v>
      </c>
      <c r="B24" s="16"/>
      <c r="P24" s="101">
        <v>18</v>
      </c>
      <c r="Q24" s="111">
        <f t="shared" si="0"/>
        <v>0</v>
      </c>
      <c r="R24" s="101"/>
      <c r="S24" s="115"/>
      <c r="T24" s="183"/>
      <c r="U24" s="109"/>
      <c r="V24" s="109"/>
      <c r="W24" s="109"/>
      <c r="X24" s="109"/>
      <c r="Y24" s="109"/>
      <c r="Z24" s="109"/>
      <c r="AA24" s="109"/>
      <c r="AB24" s="109"/>
    </row>
    <row r="25" spans="1:28">
      <c r="A25" s="101">
        <v>18</v>
      </c>
      <c r="B25" s="16"/>
      <c r="P25" s="101">
        <v>17</v>
      </c>
      <c r="Q25" s="111">
        <f t="shared" si="0"/>
        <v>0</v>
      </c>
      <c r="R25" s="101"/>
      <c r="S25" s="115"/>
      <c r="T25" s="183"/>
      <c r="U25" s="109"/>
      <c r="V25" s="109"/>
      <c r="W25" s="109"/>
      <c r="X25" s="109"/>
      <c r="Y25" s="109"/>
      <c r="Z25" s="109"/>
      <c r="AA25" s="109"/>
      <c r="AB25" s="109"/>
    </row>
    <row r="26" spans="1:28">
      <c r="A26" s="101">
        <v>17</v>
      </c>
      <c r="B26" s="16"/>
      <c r="P26" s="101">
        <v>16</v>
      </c>
      <c r="Q26" s="111">
        <f t="shared" si="0"/>
        <v>0</v>
      </c>
      <c r="R26" s="101"/>
      <c r="S26" s="115"/>
      <c r="T26" s="183"/>
      <c r="U26" s="109"/>
      <c r="V26" s="109"/>
      <c r="W26" s="109"/>
      <c r="X26" s="109"/>
      <c r="Y26" s="109"/>
      <c r="Z26" s="109"/>
      <c r="AA26" s="109"/>
      <c r="AB26" s="109"/>
    </row>
    <row r="27" spans="1:28">
      <c r="A27" s="101">
        <v>16</v>
      </c>
      <c r="B27" s="16"/>
      <c r="P27" s="101">
        <v>15</v>
      </c>
      <c r="Q27" s="111">
        <f t="shared" si="0"/>
        <v>0</v>
      </c>
      <c r="R27" s="101"/>
      <c r="S27" s="115"/>
      <c r="T27" s="183"/>
      <c r="U27" s="109"/>
      <c r="V27" s="109"/>
      <c r="W27" s="109"/>
      <c r="X27" s="109"/>
      <c r="Y27" s="109"/>
      <c r="Z27" s="109"/>
      <c r="AA27" s="109"/>
      <c r="AB27" s="109"/>
    </row>
    <row r="28" spans="1:28" ht="15">
      <c r="A28" s="126">
        <v>15</v>
      </c>
      <c r="B28" s="16"/>
      <c r="P28" s="164">
        <v>14</v>
      </c>
      <c r="Q28" s="111">
        <f t="shared" si="0"/>
        <v>0</v>
      </c>
      <c r="R28" s="163">
        <v>15</v>
      </c>
      <c r="S28" s="117">
        <f>MAX(N28:N34)</f>
        <v>24.61</v>
      </c>
      <c r="T28" s="183"/>
      <c r="U28" s="117">
        <f>AVERAGE(Q28:Q34)</f>
        <v>-32674.428571428572</v>
      </c>
      <c r="V28" s="109"/>
      <c r="W28" s="117">
        <f>SUM(Q28:Q34)</f>
        <v>-228721</v>
      </c>
      <c r="X28" s="109"/>
      <c r="Y28" s="117">
        <f>AVERAGE(L28:L34)</f>
        <v>90.718933333333325</v>
      </c>
      <c r="Z28" s="109"/>
      <c r="AA28" s="117">
        <f>MAX(M28:M34)</f>
        <v>21.97</v>
      </c>
      <c r="AB28" s="109"/>
    </row>
    <row r="29" spans="1:28">
      <c r="A29" s="101">
        <v>14</v>
      </c>
      <c r="B29" s="16"/>
      <c r="P29" s="101">
        <v>13</v>
      </c>
      <c r="Q29" s="111">
        <f t="shared" si="0"/>
        <v>0</v>
      </c>
      <c r="R29" s="101"/>
      <c r="S29" s="115"/>
      <c r="T29" s="109"/>
      <c r="U29" s="109"/>
      <c r="V29" s="109"/>
      <c r="W29" s="109"/>
      <c r="X29" s="109"/>
      <c r="Y29" s="109"/>
      <c r="Z29" s="109"/>
      <c r="AA29" s="109"/>
      <c r="AB29" s="109"/>
    </row>
    <row r="30" spans="1:28">
      <c r="A30" s="101">
        <v>13</v>
      </c>
      <c r="B30" s="16"/>
      <c r="P30" s="101">
        <v>12</v>
      </c>
      <c r="Q30" s="111">
        <f t="shared" si="0"/>
        <v>0</v>
      </c>
      <c r="R30" s="101"/>
      <c r="S30" s="115"/>
      <c r="T30" s="109"/>
      <c r="U30" s="109"/>
      <c r="V30" s="109"/>
      <c r="W30" s="109"/>
      <c r="X30" s="109"/>
      <c r="Y30" s="109"/>
      <c r="Z30" s="109"/>
      <c r="AA30" s="109"/>
      <c r="AB30" s="109"/>
    </row>
    <row r="31" spans="1:28">
      <c r="A31" s="101">
        <v>12</v>
      </c>
      <c r="B31" s="16"/>
      <c r="P31" s="101">
        <v>11</v>
      </c>
      <c r="Q31" s="111">
        <f t="shared" si="0"/>
        <v>-229239</v>
      </c>
      <c r="R31" s="101"/>
      <c r="S31" s="115"/>
      <c r="T31" s="109"/>
      <c r="U31" s="109"/>
      <c r="V31" s="109"/>
      <c r="W31" s="109"/>
      <c r="X31" s="109"/>
      <c r="Y31" s="109"/>
      <c r="Z31" s="109"/>
      <c r="AA31" s="109"/>
      <c r="AB31" s="109"/>
    </row>
    <row r="32" spans="1:28">
      <c r="A32" s="101">
        <v>11</v>
      </c>
      <c r="B32" s="16">
        <v>0.375</v>
      </c>
      <c r="C32">
        <v>2014</v>
      </c>
      <c r="D32">
        <v>6</v>
      </c>
      <c r="E32">
        <v>11</v>
      </c>
      <c r="F32">
        <v>229239</v>
      </c>
      <c r="G32">
        <v>2292394</v>
      </c>
      <c r="H32">
        <v>207866</v>
      </c>
      <c r="I32">
        <v>2078664</v>
      </c>
      <c r="J32">
        <v>0</v>
      </c>
      <c r="K32">
        <v>4</v>
      </c>
      <c r="L32">
        <v>89.509299999999996</v>
      </c>
      <c r="M32">
        <v>21.81</v>
      </c>
      <c r="N32">
        <v>24.37</v>
      </c>
      <c r="O32">
        <v>7</v>
      </c>
      <c r="P32" s="101">
        <v>10</v>
      </c>
      <c r="Q32" s="111">
        <f t="shared" si="0"/>
        <v>246</v>
      </c>
      <c r="R32" s="101"/>
      <c r="S32" s="115"/>
      <c r="T32" s="109"/>
      <c r="U32" s="109"/>
      <c r="V32" s="109"/>
      <c r="W32" s="109"/>
      <c r="X32" s="109"/>
      <c r="Y32" s="109"/>
      <c r="Z32" s="109"/>
      <c r="AA32" s="109"/>
      <c r="AB32" s="109"/>
    </row>
    <row r="33" spans="1:28">
      <c r="A33" s="101">
        <v>10</v>
      </c>
      <c r="B33" s="16">
        <v>0.375</v>
      </c>
      <c r="C33">
        <v>2014</v>
      </c>
      <c r="D33">
        <v>6</v>
      </c>
      <c r="E33">
        <v>10</v>
      </c>
      <c r="F33">
        <v>228993</v>
      </c>
      <c r="G33">
        <v>2289936</v>
      </c>
      <c r="H33">
        <v>207832</v>
      </c>
      <c r="I33">
        <v>2078321</v>
      </c>
      <c r="J33">
        <v>0</v>
      </c>
      <c r="K33">
        <v>4</v>
      </c>
      <c r="L33">
        <v>89.727599999999995</v>
      </c>
      <c r="M33">
        <v>21.97</v>
      </c>
      <c r="N33">
        <v>24.61</v>
      </c>
      <c r="O33">
        <v>7</v>
      </c>
      <c r="P33" s="101">
        <v>9</v>
      </c>
      <c r="Q33" s="111">
        <f t="shared" si="0"/>
        <v>246</v>
      </c>
      <c r="R33" s="101"/>
      <c r="S33" s="115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1:28">
      <c r="A34" s="101">
        <v>9</v>
      </c>
      <c r="B34" s="16">
        <v>0.375</v>
      </c>
      <c r="C34">
        <v>2014</v>
      </c>
      <c r="D34">
        <v>6</v>
      </c>
      <c r="E34">
        <v>9</v>
      </c>
      <c r="F34">
        <v>228747</v>
      </c>
      <c r="G34">
        <v>2287474</v>
      </c>
      <c r="H34">
        <v>207797</v>
      </c>
      <c r="I34">
        <v>2077978</v>
      </c>
      <c r="J34">
        <v>0</v>
      </c>
      <c r="K34">
        <v>4</v>
      </c>
      <c r="L34">
        <v>92.919899999999998</v>
      </c>
      <c r="M34">
        <v>19.760000000000002</v>
      </c>
      <c r="N34">
        <v>5.16</v>
      </c>
      <c r="O34">
        <v>7</v>
      </c>
      <c r="P34" s="101">
        <v>8</v>
      </c>
      <c r="Q34" s="111">
        <f t="shared" si="0"/>
        <v>26</v>
      </c>
      <c r="R34" s="101"/>
      <c r="S34" s="115"/>
      <c r="T34" s="109"/>
      <c r="U34" s="109"/>
      <c r="V34" s="109"/>
      <c r="W34" s="109"/>
      <c r="X34" s="109"/>
      <c r="Y34" s="109"/>
      <c r="Z34" s="109"/>
      <c r="AA34" s="109"/>
      <c r="AB34" s="109"/>
    </row>
    <row r="35" spans="1:28" ht="15">
      <c r="A35" s="126">
        <v>8</v>
      </c>
      <c r="B35" s="16">
        <v>0.375</v>
      </c>
      <c r="C35">
        <v>2014</v>
      </c>
      <c r="D35">
        <v>6</v>
      </c>
      <c r="E35">
        <v>8</v>
      </c>
      <c r="F35">
        <v>228721</v>
      </c>
      <c r="G35">
        <v>2287212</v>
      </c>
      <c r="H35">
        <v>207794</v>
      </c>
      <c r="I35">
        <v>2077943</v>
      </c>
      <c r="J35">
        <v>0</v>
      </c>
      <c r="K35">
        <v>4</v>
      </c>
      <c r="L35">
        <v>92.341300000000004</v>
      </c>
      <c r="M35">
        <v>22.93</v>
      </c>
      <c r="N35">
        <v>21.2</v>
      </c>
      <c r="O35">
        <v>7</v>
      </c>
      <c r="P35" s="164">
        <v>7</v>
      </c>
      <c r="Q35" s="111">
        <f t="shared" si="0"/>
        <v>73</v>
      </c>
      <c r="R35" s="163">
        <v>8</v>
      </c>
      <c r="S35" s="117">
        <f>MAX(N35:N41)</f>
        <v>29</v>
      </c>
      <c r="T35" s="109"/>
      <c r="U35" s="117">
        <f>AVERAGE(Q35:Q41)</f>
        <v>192.28571428571428</v>
      </c>
      <c r="V35" s="109"/>
      <c r="W35" s="117">
        <f>SUM(Q35:Q41)</f>
        <v>1346</v>
      </c>
      <c r="X35" s="109"/>
      <c r="Y35" s="117">
        <f>AVERAGE(L35:L41)</f>
        <v>91.190985714285716</v>
      </c>
      <c r="Z35" s="109"/>
      <c r="AA35" s="117">
        <f>MAX(M35:M41)</f>
        <v>22.93</v>
      </c>
      <c r="AB35" s="109"/>
    </row>
    <row r="36" spans="1:28">
      <c r="A36" s="101">
        <v>7</v>
      </c>
      <c r="B36" s="16">
        <v>0.375</v>
      </c>
      <c r="C36">
        <v>2014</v>
      </c>
      <c r="D36">
        <v>6</v>
      </c>
      <c r="E36">
        <v>7</v>
      </c>
      <c r="F36">
        <v>228648</v>
      </c>
      <c r="G36">
        <v>2286486</v>
      </c>
      <c r="H36">
        <v>207784</v>
      </c>
      <c r="I36">
        <v>2077844</v>
      </c>
      <c r="J36">
        <v>0</v>
      </c>
      <c r="K36">
        <v>4</v>
      </c>
      <c r="L36">
        <v>90.774600000000007</v>
      </c>
      <c r="M36">
        <v>21.74</v>
      </c>
      <c r="N36">
        <v>22.73</v>
      </c>
      <c r="O36">
        <v>7</v>
      </c>
      <c r="P36" s="101">
        <v>6</v>
      </c>
      <c r="Q36" s="111">
        <f t="shared" si="0"/>
        <v>214</v>
      </c>
      <c r="R36" s="99"/>
      <c r="S36" s="104"/>
      <c r="T36" s="109"/>
      <c r="U36" s="109"/>
      <c r="V36" s="109"/>
      <c r="W36" s="109"/>
      <c r="X36" s="109"/>
      <c r="Y36" s="109"/>
      <c r="Z36" s="109"/>
      <c r="AA36" s="109"/>
      <c r="AB36" s="109"/>
    </row>
    <row r="37" spans="1:28">
      <c r="A37" s="101">
        <v>6</v>
      </c>
      <c r="B37" s="16">
        <v>0.375</v>
      </c>
      <c r="C37">
        <v>2014</v>
      </c>
      <c r="D37">
        <v>6</v>
      </c>
      <c r="E37">
        <v>6</v>
      </c>
      <c r="F37">
        <v>228434</v>
      </c>
      <c r="G37">
        <v>2284344</v>
      </c>
      <c r="H37">
        <v>207754</v>
      </c>
      <c r="I37">
        <v>2077549</v>
      </c>
      <c r="J37">
        <v>0</v>
      </c>
      <c r="K37">
        <v>4</v>
      </c>
      <c r="L37">
        <v>90.248199999999997</v>
      </c>
      <c r="M37">
        <v>22.15</v>
      </c>
      <c r="N37">
        <v>25.77</v>
      </c>
      <c r="O37">
        <v>7</v>
      </c>
      <c r="P37" s="101">
        <v>5</v>
      </c>
      <c r="Q37" s="111">
        <f t="shared" si="0"/>
        <v>268</v>
      </c>
      <c r="R37" s="99"/>
      <c r="S37" s="104"/>
      <c r="T37" s="109"/>
      <c r="U37" s="109"/>
      <c r="V37" s="109"/>
      <c r="W37" s="109"/>
      <c r="X37" s="109"/>
      <c r="Y37" s="109"/>
      <c r="Z37" s="109"/>
      <c r="AA37" s="109"/>
      <c r="AB37" s="109"/>
    </row>
    <row r="38" spans="1:28">
      <c r="A38" s="101">
        <v>5</v>
      </c>
      <c r="B38" s="16">
        <v>0.375</v>
      </c>
      <c r="C38">
        <v>2014</v>
      </c>
      <c r="D38">
        <v>6</v>
      </c>
      <c r="E38">
        <v>5</v>
      </c>
      <c r="F38">
        <v>228166</v>
      </c>
      <c r="G38">
        <v>2281662</v>
      </c>
      <c r="H38">
        <v>207717</v>
      </c>
      <c r="I38">
        <v>2077177</v>
      </c>
      <c r="J38">
        <v>0</v>
      </c>
      <c r="K38">
        <v>4</v>
      </c>
      <c r="L38">
        <v>90.127899999999997</v>
      </c>
      <c r="M38">
        <v>22.16</v>
      </c>
      <c r="N38">
        <v>29</v>
      </c>
      <c r="O38">
        <v>7</v>
      </c>
      <c r="P38" s="101">
        <v>4</v>
      </c>
      <c r="Q38" s="111">
        <f t="shared" si="0"/>
        <v>329</v>
      </c>
      <c r="R38" s="99"/>
      <c r="S38" s="104"/>
      <c r="T38" s="109"/>
      <c r="U38" s="109"/>
      <c r="V38" s="109"/>
      <c r="W38" s="109"/>
      <c r="X38" s="109"/>
      <c r="Y38" s="109"/>
      <c r="Z38" s="109"/>
      <c r="AA38" s="109"/>
      <c r="AB38" s="109"/>
    </row>
    <row r="39" spans="1:28">
      <c r="A39" s="101">
        <v>4</v>
      </c>
      <c r="B39" s="16">
        <v>0.375</v>
      </c>
      <c r="C39">
        <v>2014</v>
      </c>
      <c r="D39">
        <v>6</v>
      </c>
      <c r="E39">
        <v>4</v>
      </c>
      <c r="F39">
        <v>227837</v>
      </c>
      <c r="G39">
        <v>2278371</v>
      </c>
      <c r="H39">
        <v>207672</v>
      </c>
      <c r="I39">
        <v>2076720</v>
      </c>
      <c r="J39">
        <v>0</v>
      </c>
      <c r="K39">
        <v>4</v>
      </c>
      <c r="L39">
        <v>90.877300000000005</v>
      </c>
      <c r="M39">
        <v>21.43</v>
      </c>
      <c r="N39">
        <v>24.15</v>
      </c>
      <c r="O39">
        <v>7</v>
      </c>
      <c r="P39" s="101">
        <v>3</v>
      </c>
      <c r="Q39" s="111">
        <f t="shared" si="0"/>
        <v>245</v>
      </c>
      <c r="R39" s="99"/>
      <c r="S39" s="104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>
      <c r="A40" s="101">
        <v>3</v>
      </c>
      <c r="B40" s="16">
        <v>0.375</v>
      </c>
      <c r="C40">
        <v>2014</v>
      </c>
      <c r="D40">
        <v>6</v>
      </c>
      <c r="E40">
        <v>3</v>
      </c>
      <c r="F40">
        <v>227592</v>
      </c>
      <c r="G40">
        <v>2275927</v>
      </c>
      <c r="H40">
        <v>207638</v>
      </c>
      <c r="I40">
        <v>2076384</v>
      </c>
      <c r="J40">
        <v>0</v>
      </c>
      <c r="K40">
        <v>4</v>
      </c>
      <c r="L40">
        <v>90.694699999999997</v>
      </c>
      <c r="M40">
        <v>19.48</v>
      </c>
      <c r="N40">
        <v>27.53</v>
      </c>
      <c r="O40">
        <v>7</v>
      </c>
      <c r="P40" s="101">
        <v>2</v>
      </c>
      <c r="Q40" s="111">
        <f t="shared" si="0"/>
        <v>183</v>
      </c>
      <c r="R40" s="99"/>
      <c r="S40" s="104"/>
      <c r="T40" s="109"/>
      <c r="U40" s="109"/>
      <c r="V40" s="109"/>
      <c r="W40" s="109"/>
      <c r="X40" s="109"/>
      <c r="Y40" s="109"/>
      <c r="Z40" s="109"/>
      <c r="AA40" s="109"/>
      <c r="AB40" s="109"/>
    </row>
    <row r="41" spans="1:28">
      <c r="A41" s="101">
        <v>2</v>
      </c>
      <c r="B41" s="16">
        <v>0.375</v>
      </c>
      <c r="C41">
        <v>2014</v>
      </c>
      <c r="D41">
        <v>6</v>
      </c>
      <c r="E41">
        <v>2</v>
      </c>
      <c r="F41">
        <v>227409</v>
      </c>
      <c r="G41">
        <v>2274091</v>
      </c>
      <c r="H41">
        <v>207613</v>
      </c>
      <c r="I41">
        <v>2076133</v>
      </c>
      <c r="J41">
        <v>0</v>
      </c>
      <c r="K41">
        <v>4</v>
      </c>
      <c r="L41">
        <v>93.272900000000007</v>
      </c>
      <c r="M41">
        <v>19.23</v>
      </c>
      <c r="N41">
        <v>15.09</v>
      </c>
      <c r="O41">
        <v>7</v>
      </c>
      <c r="P41" s="101">
        <v>1</v>
      </c>
      <c r="Q41" s="111">
        <f t="shared" si="0"/>
        <v>34</v>
      </c>
      <c r="R41" s="99"/>
      <c r="S41" s="104"/>
      <c r="T41" s="109"/>
      <c r="U41" s="109"/>
      <c r="V41" s="109"/>
      <c r="W41" s="109"/>
      <c r="X41" s="109"/>
      <c r="Y41" s="109"/>
      <c r="Z41" s="109"/>
      <c r="AA41" s="109"/>
      <c r="AB41" s="109"/>
    </row>
    <row r="42" spans="1:28">
      <c r="A42" s="101">
        <v>1</v>
      </c>
      <c r="B42" s="16">
        <v>0.375</v>
      </c>
      <c r="C42">
        <v>2014</v>
      </c>
      <c r="D42">
        <v>6</v>
      </c>
      <c r="E42">
        <v>1</v>
      </c>
      <c r="F42">
        <v>227375</v>
      </c>
      <c r="G42">
        <v>2273754</v>
      </c>
      <c r="H42">
        <v>207608</v>
      </c>
      <c r="I42">
        <v>2076088</v>
      </c>
      <c r="J42">
        <v>0</v>
      </c>
      <c r="K42">
        <v>4</v>
      </c>
      <c r="L42">
        <v>92.879300000000001</v>
      </c>
      <c r="M42">
        <v>22.74</v>
      </c>
      <c r="N42">
        <v>18.34</v>
      </c>
      <c r="O42">
        <v>7</v>
      </c>
      <c r="P42" s="109"/>
      <c r="Q42" s="104"/>
      <c r="R42" s="104"/>
      <c r="S42" s="104"/>
      <c r="T42" s="109"/>
      <c r="U42" s="109"/>
      <c r="V42" s="109"/>
      <c r="W42" s="109"/>
      <c r="X42" s="109"/>
      <c r="Y42" s="109"/>
      <c r="Z42" s="109"/>
      <c r="AA42" s="109"/>
      <c r="AB42" s="109"/>
    </row>
    <row r="43" spans="1:28">
      <c r="A43" s="113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4"/>
      <c r="T43" s="109"/>
      <c r="U43" s="109"/>
      <c r="V43" s="109"/>
      <c r="W43" s="109"/>
      <c r="X43" s="109"/>
      <c r="Y43" s="109"/>
      <c r="Z43" s="109"/>
      <c r="AA43" s="109"/>
      <c r="AB43" s="109"/>
    </row>
    <row r="44" spans="1:28">
      <c r="A44" s="109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07"/>
      <c r="U44" s="109"/>
      <c r="V44" s="109"/>
      <c r="W44" s="109"/>
      <c r="X44" s="109"/>
      <c r="Y44" s="109"/>
      <c r="Z44" s="109"/>
      <c r="AA44" s="109"/>
      <c r="AB44" s="109"/>
    </row>
    <row r="45" spans="1:28">
      <c r="A45" s="109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07"/>
      <c r="U45" s="109"/>
      <c r="V45" s="109"/>
      <c r="W45" s="109"/>
      <c r="X45" s="109"/>
      <c r="Y45" s="109"/>
      <c r="Z45" s="109"/>
      <c r="AA45" s="109"/>
      <c r="AB45" s="109"/>
    </row>
    <row r="46" spans="1:28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4"/>
      <c r="U46" s="109"/>
      <c r="V46" s="109"/>
      <c r="W46" s="109"/>
      <c r="X46" s="109"/>
      <c r="Y46" s="109"/>
      <c r="Z46" s="109"/>
      <c r="AA46" s="109"/>
      <c r="AB46" s="109"/>
    </row>
    <row r="52" spans="7:8" ht="13.5" thickBot="1">
      <c r="G52" s="230">
        <v>192011</v>
      </c>
      <c r="H52" s="88"/>
    </row>
    <row r="53" spans="7:8" ht="13.5" thickBot="1">
      <c r="G53" s="231" t="s">
        <v>348</v>
      </c>
      <c r="H53" s="230">
        <v>191668</v>
      </c>
    </row>
  </sheetData>
  <phoneticPr fontId="2" type="noConversion"/>
  <printOptions horizontalCentered="1" verticalCentered="1"/>
  <pageMargins left="0" right="0.19685039370078741" top="0.19685039370078741" bottom="0.19685039370078741" header="0" footer="0"/>
  <pageSetup paperSize="9" scale="5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F53"/>
  <sheetViews>
    <sheetView view="pageBreakPreview" zoomScale="80" workbookViewId="0">
      <selection activeCell="B11" sqref="B11:S32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294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 t="s">
        <v>293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291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96" t="s">
        <v>113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295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-134224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">
      <c r="A10" s="101"/>
      <c r="B10" s="102" t="s">
        <v>23</v>
      </c>
      <c r="C10" s="102" t="s">
        <v>23</v>
      </c>
      <c r="D10" s="135" t="s">
        <v>32</v>
      </c>
      <c r="E10" s="102" t="s">
        <v>32</v>
      </c>
      <c r="F10" s="102" t="s">
        <v>23</v>
      </c>
      <c r="G10" s="102" t="s">
        <v>32</v>
      </c>
      <c r="H10" s="197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17.399999999999999</v>
      </c>
      <c r="X28" s="109"/>
      <c r="Y28" s="117">
        <f>AVERAGE(U28:U34)</f>
        <v>-19451.428571428572</v>
      </c>
      <c r="Z28" s="109"/>
      <c r="AA28" s="117">
        <f>SUM(U28:U34)</f>
        <v>-136160</v>
      </c>
      <c r="AB28" s="109"/>
      <c r="AC28" s="117">
        <f>AVERAGE(H28:H34)</f>
        <v>45.457999999999998</v>
      </c>
      <c r="AD28" s="109"/>
      <c r="AE28" s="117">
        <f>MAX(I28:I34)</f>
        <v>22.8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-136697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B33" t="s">
        <v>360</v>
      </c>
      <c r="C33" t="s">
        <v>140</v>
      </c>
      <c r="D33">
        <v>136697</v>
      </c>
      <c r="E33">
        <v>133984</v>
      </c>
      <c r="F33">
        <v>4.0250079999999997</v>
      </c>
      <c r="G33">
        <v>2</v>
      </c>
      <c r="H33">
        <v>45.363</v>
      </c>
      <c r="I33">
        <v>22.8</v>
      </c>
      <c r="J33">
        <v>11.6</v>
      </c>
      <c r="K33">
        <v>16.8</v>
      </c>
      <c r="L33">
        <v>1.0057</v>
      </c>
      <c r="M33">
        <v>45.015999999999998</v>
      </c>
      <c r="N33">
        <v>45.743000000000002</v>
      </c>
      <c r="O33">
        <v>45.057000000000002</v>
      </c>
      <c r="P33">
        <v>16.600000000000001</v>
      </c>
      <c r="Q33">
        <v>29.2</v>
      </c>
      <c r="R33">
        <v>20</v>
      </c>
      <c r="S33">
        <v>4.97</v>
      </c>
      <c r="T33" s="101">
        <v>9</v>
      </c>
      <c r="U33" s="111">
        <f t="shared" si="0"/>
        <v>278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136419</v>
      </c>
      <c r="E34">
        <v>133915</v>
      </c>
      <c r="F34">
        <v>4.044257</v>
      </c>
      <c r="G34">
        <v>2</v>
      </c>
      <c r="H34">
        <v>45.552999999999997</v>
      </c>
      <c r="I34">
        <v>21</v>
      </c>
      <c r="J34">
        <v>10.8</v>
      </c>
      <c r="K34">
        <v>17.399999999999999</v>
      </c>
      <c r="L34">
        <v>1.0058</v>
      </c>
      <c r="M34">
        <v>44.999000000000002</v>
      </c>
      <c r="N34">
        <v>45.866</v>
      </c>
      <c r="O34">
        <v>45.183999999999997</v>
      </c>
      <c r="P34">
        <v>15.2</v>
      </c>
      <c r="Q34">
        <v>27.6</v>
      </c>
      <c r="R34">
        <v>19.3</v>
      </c>
      <c r="S34">
        <v>4.96</v>
      </c>
      <c r="T34" s="101">
        <v>8</v>
      </c>
      <c r="U34" s="111">
        <f t="shared" si="0"/>
        <v>259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136160</v>
      </c>
      <c r="E35">
        <v>133851</v>
      </c>
      <c r="F35">
        <v>4.0813509999999997</v>
      </c>
      <c r="G35">
        <v>2</v>
      </c>
      <c r="H35">
        <v>45.615000000000002</v>
      </c>
      <c r="I35">
        <v>19.8</v>
      </c>
      <c r="J35">
        <v>10.199999999999999</v>
      </c>
      <c r="K35">
        <v>15.1</v>
      </c>
      <c r="L35">
        <v>1.0059</v>
      </c>
      <c r="M35">
        <v>45.262</v>
      </c>
      <c r="N35">
        <v>45.881999999999998</v>
      </c>
      <c r="O35">
        <v>45.420999999999999</v>
      </c>
      <c r="P35">
        <v>14.9</v>
      </c>
      <c r="Q35">
        <v>26.1</v>
      </c>
      <c r="R35">
        <v>17.899999999999999</v>
      </c>
      <c r="S35">
        <v>4.96</v>
      </c>
      <c r="T35" s="164">
        <v>7</v>
      </c>
      <c r="U35" s="111">
        <f t="shared" si="0"/>
        <v>245</v>
      </c>
      <c r="V35" s="163">
        <v>8</v>
      </c>
      <c r="W35" s="117">
        <f>MAX(K35:K41)</f>
        <v>17.2</v>
      </c>
      <c r="X35" s="109"/>
      <c r="Y35" s="117">
        <f>AVERAGE(U35:U41)</f>
        <v>276.57142857142856</v>
      </c>
      <c r="Z35" s="109"/>
      <c r="AA35" s="117">
        <f>SUM(U35:U41)</f>
        <v>1936</v>
      </c>
      <c r="AB35" s="109"/>
      <c r="AC35" s="117">
        <f>AVERAGE(H35:H41)</f>
        <v>45.459285714285713</v>
      </c>
      <c r="AD35" s="109"/>
      <c r="AE35" s="117">
        <f>MAX(I35:I41)</f>
        <v>20.9</v>
      </c>
      <c r="AF35" s="109"/>
    </row>
    <row r="36" spans="1:32">
      <c r="A36" s="101">
        <v>7</v>
      </c>
      <c r="B36" t="s">
        <v>363</v>
      </c>
      <c r="C36" t="s">
        <v>140</v>
      </c>
      <c r="D36">
        <v>135915</v>
      </c>
      <c r="E36">
        <v>133791</v>
      </c>
      <c r="F36">
        <v>4.0660990000000004</v>
      </c>
      <c r="G36">
        <v>2</v>
      </c>
      <c r="H36">
        <v>45.408999999999999</v>
      </c>
      <c r="I36">
        <v>20.100000000000001</v>
      </c>
      <c r="J36">
        <v>12.1</v>
      </c>
      <c r="K36">
        <v>16.600000000000001</v>
      </c>
      <c r="L36">
        <v>1.0058</v>
      </c>
      <c r="M36">
        <v>45.066000000000003</v>
      </c>
      <c r="N36">
        <v>45.759</v>
      </c>
      <c r="O36">
        <v>45.389000000000003</v>
      </c>
      <c r="P36">
        <v>16.5</v>
      </c>
      <c r="Q36">
        <v>26.2</v>
      </c>
      <c r="R36">
        <v>18.8</v>
      </c>
      <c r="S36">
        <v>4.97</v>
      </c>
      <c r="T36" s="101">
        <v>6</v>
      </c>
      <c r="U36" s="111">
        <f t="shared" si="0"/>
        <v>291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135624</v>
      </c>
      <c r="E37">
        <v>133719</v>
      </c>
      <c r="F37">
        <v>4.0498950000000002</v>
      </c>
      <c r="G37">
        <v>2</v>
      </c>
      <c r="H37">
        <v>45.375</v>
      </c>
      <c r="I37">
        <v>20.9</v>
      </c>
      <c r="J37">
        <v>12.1</v>
      </c>
      <c r="K37">
        <v>15.5</v>
      </c>
      <c r="L37">
        <v>1.0058</v>
      </c>
      <c r="M37">
        <v>45.03</v>
      </c>
      <c r="N37">
        <v>45.768000000000001</v>
      </c>
      <c r="O37">
        <v>45.149000000000001</v>
      </c>
      <c r="P37">
        <v>16.600000000000001</v>
      </c>
      <c r="Q37">
        <v>28.4</v>
      </c>
      <c r="R37">
        <v>18.7</v>
      </c>
      <c r="S37">
        <v>4.97</v>
      </c>
      <c r="T37" s="101">
        <v>5</v>
      </c>
      <c r="U37" s="111">
        <f t="shared" si="0"/>
        <v>291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135333</v>
      </c>
      <c r="E38">
        <v>133647</v>
      </c>
      <c r="F38">
        <v>4.0423780000000002</v>
      </c>
      <c r="G38">
        <v>2</v>
      </c>
      <c r="H38">
        <v>45.392000000000003</v>
      </c>
      <c r="I38">
        <v>20.9</v>
      </c>
      <c r="J38">
        <v>12</v>
      </c>
      <c r="K38">
        <v>16.3</v>
      </c>
      <c r="L38">
        <v>1.0057</v>
      </c>
      <c r="M38">
        <v>44.985999999999997</v>
      </c>
      <c r="N38">
        <v>45.792999999999999</v>
      </c>
      <c r="O38">
        <v>45.195999999999998</v>
      </c>
      <c r="P38">
        <v>15.1</v>
      </c>
      <c r="Q38">
        <v>28.2</v>
      </c>
      <c r="R38">
        <v>19.5</v>
      </c>
      <c r="S38">
        <v>4.97</v>
      </c>
      <c r="T38" s="101">
        <v>4</v>
      </c>
      <c r="U38" s="111">
        <f t="shared" si="0"/>
        <v>287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135046</v>
      </c>
      <c r="E39">
        <v>133576</v>
      </c>
      <c r="F39">
        <v>4.0293200000000002</v>
      </c>
      <c r="G39">
        <v>2</v>
      </c>
      <c r="H39">
        <v>45.393000000000001</v>
      </c>
      <c r="I39">
        <v>20.7</v>
      </c>
      <c r="J39">
        <v>12.2</v>
      </c>
      <c r="K39">
        <v>17</v>
      </c>
      <c r="L39">
        <v>1.0057</v>
      </c>
      <c r="M39">
        <v>45.01</v>
      </c>
      <c r="N39">
        <v>45.823</v>
      </c>
      <c r="O39">
        <v>45.109000000000002</v>
      </c>
      <c r="P39">
        <v>14.9</v>
      </c>
      <c r="Q39">
        <v>26.4</v>
      </c>
      <c r="R39">
        <v>20</v>
      </c>
      <c r="S39">
        <v>4.97</v>
      </c>
      <c r="T39" s="101">
        <v>3</v>
      </c>
      <c r="U39" s="111">
        <f t="shared" si="0"/>
        <v>291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134755</v>
      </c>
      <c r="E40">
        <v>133503</v>
      </c>
      <c r="F40">
        <v>4.0397970000000001</v>
      </c>
      <c r="G40">
        <v>2</v>
      </c>
      <c r="H40">
        <v>45.442</v>
      </c>
      <c r="I40">
        <v>20.3</v>
      </c>
      <c r="J40">
        <v>11.6</v>
      </c>
      <c r="K40">
        <v>16.600000000000001</v>
      </c>
      <c r="L40">
        <v>1.0058</v>
      </c>
      <c r="M40">
        <v>45.036000000000001</v>
      </c>
      <c r="N40">
        <v>45.819000000000003</v>
      </c>
      <c r="O40">
        <v>45.085999999999999</v>
      </c>
      <c r="P40">
        <v>14.1</v>
      </c>
      <c r="Q40">
        <v>26.8</v>
      </c>
      <c r="R40">
        <v>19.100000000000001</v>
      </c>
      <c r="S40">
        <v>4.97</v>
      </c>
      <c r="T40" s="101">
        <v>2</v>
      </c>
      <c r="U40" s="111">
        <f t="shared" si="0"/>
        <v>280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134475</v>
      </c>
      <c r="E41">
        <v>133434</v>
      </c>
      <c r="F41">
        <v>4.0414820000000002</v>
      </c>
      <c r="G41">
        <v>2</v>
      </c>
      <c r="H41">
        <v>45.588999999999999</v>
      </c>
      <c r="I41">
        <v>20.8</v>
      </c>
      <c r="J41">
        <v>10.4</v>
      </c>
      <c r="K41">
        <v>17.2</v>
      </c>
      <c r="L41">
        <v>1.0058</v>
      </c>
      <c r="M41">
        <v>44.951000000000001</v>
      </c>
      <c r="N41">
        <v>45.884999999999998</v>
      </c>
      <c r="O41">
        <v>45.14</v>
      </c>
      <c r="P41">
        <v>14.7</v>
      </c>
      <c r="Q41">
        <v>26.8</v>
      </c>
      <c r="R41">
        <v>19.3</v>
      </c>
      <c r="S41">
        <v>4.97</v>
      </c>
      <c r="T41" s="101">
        <v>1</v>
      </c>
      <c r="U41" s="111">
        <f t="shared" si="0"/>
        <v>251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134224</v>
      </c>
      <c r="E42">
        <v>133372</v>
      </c>
      <c r="F42">
        <v>4.0833570000000003</v>
      </c>
      <c r="G42">
        <v>2</v>
      </c>
      <c r="H42">
        <v>45.610999999999997</v>
      </c>
      <c r="I42">
        <v>20.5</v>
      </c>
      <c r="J42">
        <v>10.1</v>
      </c>
      <c r="K42">
        <v>15.4</v>
      </c>
      <c r="L42">
        <v>1.0059</v>
      </c>
      <c r="M42">
        <v>45.218000000000004</v>
      </c>
      <c r="N42">
        <v>45.929000000000002</v>
      </c>
      <c r="O42">
        <v>45.462000000000003</v>
      </c>
      <c r="P42">
        <v>13.5</v>
      </c>
      <c r="Q42">
        <v>27.3</v>
      </c>
      <c r="R42">
        <v>18</v>
      </c>
      <c r="S42">
        <v>4.97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  <row r="52" spans="8:9" ht="13.5" thickBot="1">
      <c r="H52" s="230">
        <v>90661</v>
      </c>
      <c r="I52" s="88"/>
    </row>
    <row r="53" spans="8:9" ht="13.5" thickBot="1">
      <c r="H53" s="231" t="s">
        <v>349</v>
      </c>
      <c r="I53" s="230">
        <v>90440</v>
      </c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4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F53"/>
  <sheetViews>
    <sheetView view="pageBreakPreview" zoomScale="80" workbookViewId="0">
      <pane xSplit="18795" topLeftCell="Y1"/>
      <selection activeCell="I26" sqref="I26"/>
      <selection pane="topRight" activeCell="Y7" sqref="Y7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308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 t="s">
        <v>336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131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96" t="s">
        <v>337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338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-30053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339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/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197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T11" s="164">
        <v>31</v>
      </c>
      <c r="U11" s="111">
        <f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>D12-D13</f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>D13-D14</f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ref="U14:U41" si="0">D14-D15</f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19.8</v>
      </c>
      <c r="X28" s="109"/>
      <c r="Y28" s="117">
        <f>AVERAGE(U28:U34)</f>
        <v>-4365.7142857142853</v>
      </c>
      <c r="Z28" s="109"/>
      <c r="AA28" s="117">
        <f>SUM(U28:U34)</f>
        <v>-30560</v>
      </c>
      <c r="AB28" s="109"/>
      <c r="AC28" s="117">
        <f>AVERAGE(H28:H34)</f>
        <v>91.157499999999999</v>
      </c>
      <c r="AD28" s="109"/>
      <c r="AE28" s="117">
        <f>MAX(I28:I34)</f>
        <v>23.5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-30675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B33" t="s">
        <v>360</v>
      </c>
      <c r="C33" t="s">
        <v>140</v>
      </c>
      <c r="D33">
        <v>30675</v>
      </c>
      <c r="E33">
        <v>4301</v>
      </c>
      <c r="F33">
        <v>6.9094300000000004</v>
      </c>
      <c r="G33">
        <v>0</v>
      </c>
      <c r="H33">
        <v>88.956000000000003</v>
      </c>
      <c r="I33">
        <v>23.5</v>
      </c>
      <c r="J33">
        <v>4.0999999999999996</v>
      </c>
      <c r="K33">
        <v>19.399999999999999</v>
      </c>
      <c r="L33">
        <v>1.0125999999999999</v>
      </c>
      <c r="M33">
        <v>84.912999999999997</v>
      </c>
      <c r="N33">
        <v>91.567999999999998</v>
      </c>
      <c r="O33">
        <v>85.144000000000005</v>
      </c>
      <c r="P33">
        <v>14.5</v>
      </c>
      <c r="Q33">
        <v>33.4</v>
      </c>
      <c r="R33">
        <v>19.899999999999999</v>
      </c>
      <c r="S33">
        <v>5.7</v>
      </c>
      <c r="T33" s="101">
        <v>9</v>
      </c>
      <c r="U33" s="111">
        <f t="shared" si="0"/>
        <v>96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30579</v>
      </c>
      <c r="E34">
        <v>4288</v>
      </c>
      <c r="F34">
        <v>7.2633890000000001</v>
      </c>
      <c r="G34">
        <v>0</v>
      </c>
      <c r="H34">
        <v>93.358999999999995</v>
      </c>
      <c r="I34">
        <v>21.4</v>
      </c>
      <c r="J34">
        <v>0.8</v>
      </c>
      <c r="K34">
        <v>19.8</v>
      </c>
      <c r="L34">
        <v>1.0136000000000001</v>
      </c>
      <c r="M34">
        <v>87.667000000000002</v>
      </c>
      <c r="N34">
        <v>94.909000000000006</v>
      </c>
      <c r="O34">
        <v>89.385999999999996</v>
      </c>
      <c r="P34">
        <v>12.9</v>
      </c>
      <c r="Q34">
        <v>30</v>
      </c>
      <c r="R34">
        <v>18.100000000000001</v>
      </c>
      <c r="S34">
        <v>5.69</v>
      </c>
      <c r="T34" s="101">
        <v>8</v>
      </c>
      <c r="U34" s="111">
        <f t="shared" si="0"/>
        <v>19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30560</v>
      </c>
      <c r="E35">
        <v>4285</v>
      </c>
      <c r="F35">
        <v>7.6614360000000001</v>
      </c>
      <c r="G35">
        <v>0</v>
      </c>
      <c r="H35">
        <v>92.573999999999998</v>
      </c>
      <c r="I35">
        <v>20.399999999999999</v>
      </c>
      <c r="J35">
        <v>0.6</v>
      </c>
      <c r="K35">
        <v>5.7</v>
      </c>
      <c r="L35">
        <v>1.0147999999999999</v>
      </c>
      <c r="M35">
        <v>90.265000000000001</v>
      </c>
      <c r="N35">
        <v>95.289000000000001</v>
      </c>
      <c r="O35">
        <v>93.816000000000003</v>
      </c>
      <c r="P35">
        <v>12.8</v>
      </c>
      <c r="Q35">
        <v>28.5</v>
      </c>
      <c r="R35">
        <v>15.4</v>
      </c>
      <c r="S35">
        <v>5.68</v>
      </c>
      <c r="T35" s="164">
        <v>7</v>
      </c>
      <c r="U35" s="111">
        <f t="shared" si="0"/>
        <v>13</v>
      </c>
      <c r="V35" s="163">
        <v>8</v>
      </c>
      <c r="W35" s="117">
        <f>MAX(K35:K41)</f>
        <v>19.7</v>
      </c>
      <c r="X35" s="109"/>
      <c r="Y35" s="117">
        <f>AVERAGE(U35:U41)</f>
        <v>72.428571428571431</v>
      </c>
      <c r="Z35" s="109"/>
      <c r="AA35" s="117">
        <f>SUM(U35:U41)</f>
        <v>507</v>
      </c>
      <c r="AB35" s="109"/>
      <c r="AC35" s="117">
        <f>AVERAGE(H35:H41)</f>
        <v>90.387714285714281</v>
      </c>
      <c r="AD35" s="109"/>
      <c r="AE35" s="117">
        <f>MAX(I35:I41)</f>
        <v>21.3</v>
      </c>
      <c r="AF35" s="109"/>
    </row>
    <row r="36" spans="1:32">
      <c r="A36" s="101">
        <v>7</v>
      </c>
      <c r="B36" t="s">
        <v>363</v>
      </c>
      <c r="C36" t="s">
        <v>140</v>
      </c>
      <c r="D36">
        <v>30547</v>
      </c>
      <c r="E36">
        <v>4283</v>
      </c>
      <c r="F36">
        <v>7.4140379999999997</v>
      </c>
      <c r="G36">
        <v>0</v>
      </c>
      <c r="H36">
        <v>89.677000000000007</v>
      </c>
      <c r="I36">
        <v>20.2</v>
      </c>
      <c r="J36">
        <v>3.7</v>
      </c>
      <c r="K36">
        <v>19</v>
      </c>
      <c r="L36">
        <v>1.0139</v>
      </c>
      <c r="M36">
        <v>86.23</v>
      </c>
      <c r="N36">
        <v>92.688999999999993</v>
      </c>
      <c r="O36">
        <v>91.46</v>
      </c>
      <c r="P36">
        <v>14.8</v>
      </c>
      <c r="Q36">
        <v>30.4</v>
      </c>
      <c r="R36">
        <v>18.100000000000001</v>
      </c>
      <c r="S36">
        <v>5.68</v>
      </c>
      <c r="T36" s="101">
        <v>6</v>
      </c>
      <c r="U36" s="111">
        <f t="shared" si="0"/>
        <v>87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30460</v>
      </c>
      <c r="E37">
        <v>4271</v>
      </c>
      <c r="F37">
        <v>7.1138070000000004</v>
      </c>
      <c r="G37">
        <v>0</v>
      </c>
      <c r="H37">
        <v>88.903000000000006</v>
      </c>
      <c r="I37">
        <v>20.6</v>
      </c>
      <c r="J37">
        <v>5</v>
      </c>
      <c r="K37">
        <v>15.9</v>
      </c>
      <c r="L37">
        <v>1.0133000000000001</v>
      </c>
      <c r="M37">
        <v>85.614999999999995</v>
      </c>
      <c r="N37">
        <v>92.334000000000003</v>
      </c>
      <c r="O37">
        <v>87.17</v>
      </c>
      <c r="P37">
        <v>14.4</v>
      </c>
      <c r="Q37">
        <v>27.8</v>
      </c>
      <c r="R37">
        <v>17.600000000000001</v>
      </c>
      <c r="S37">
        <v>5.68</v>
      </c>
      <c r="T37" s="101">
        <v>5</v>
      </c>
      <c r="U37" s="111">
        <f t="shared" si="0"/>
        <v>117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30343</v>
      </c>
      <c r="E38">
        <v>4255</v>
      </c>
      <c r="F38">
        <v>7.0104980000000001</v>
      </c>
      <c r="G38">
        <v>0</v>
      </c>
      <c r="H38">
        <v>89.102000000000004</v>
      </c>
      <c r="I38">
        <v>19.899999999999999</v>
      </c>
      <c r="J38">
        <v>4.7</v>
      </c>
      <c r="K38">
        <v>18.899999999999999</v>
      </c>
      <c r="L38">
        <v>1.0129999999999999</v>
      </c>
      <c r="M38">
        <v>85.061000000000007</v>
      </c>
      <c r="N38">
        <v>91.790999999999997</v>
      </c>
      <c r="O38">
        <v>85.89</v>
      </c>
      <c r="P38">
        <v>12.1</v>
      </c>
      <c r="Q38">
        <v>29.8</v>
      </c>
      <c r="R38">
        <v>18</v>
      </c>
      <c r="S38">
        <v>5.7</v>
      </c>
      <c r="T38" s="101">
        <v>4</v>
      </c>
      <c r="U38" s="111">
        <f t="shared" si="0"/>
        <v>110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30233</v>
      </c>
      <c r="E39">
        <v>4240</v>
      </c>
      <c r="F39">
        <v>7.3450930000000003</v>
      </c>
      <c r="G39">
        <v>0</v>
      </c>
      <c r="H39">
        <v>89.695999999999998</v>
      </c>
      <c r="I39">
        <v>20.399999999999999</v>
      </c>
      <c r="J39">
        <v>1.3</v>
      </c>
      <c r="K39">
        <v>5.8</v>
      </c>
      <c r="L39">
        <v>1.0139</v>
      </c>
      <c r="M39">
        <v>86.593999999999994</v>
      </c>
      <c r="N39">
        <v>92.891000000000005</v>
      </c>
      <c r="O39">
        <v>90.093000000000004</v>
      </c>
      <c r="P39">
        <v>12.4</v>
      </c>
      <c r="Q39">
        <v>28.2</v>
      </c>
      <c r="R39">
        <v>17</v>
      </c>
      <c r="S39">
        <v>5.68</v>
      </c>
      <c r="T39" s="101">
        <v>3</v>
      </c>
      <c r="U39" s="111">
        <f t="shared" si="0"/>
        <v>30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30203</v>
      </c>
      <c r="E40">
        <v>4236</v>
      </c>
      <c r="F40">
        <v>7.0638750000000003</v>
      </c>
      <c r="G40">
        <v>0</v>
      </c>
      <c r="H40">
        <v>89.558999999999997</v>
      </c>
      <c r="I40">
        <v>19.899999999999999</v>
      </c>
      <c r="J40">
        <v>5.5</v>
      </c>
      <c r="K40">
        <v>19</v>
      </c>
      <c r="L40">
        <v>1.0130999999999999</v>
      </c>
      <c r="M40">
        <v>84.847999999999999</v>
      </c>
      <c r="N40">
        <v>93.052999999999997</v>
      </c>
      <c r="O40">
        <v>86.715000000000003</v>
      </c>
      <c r="P40">
        <v>11.6</v>
      </c>
      <c r="Q40">
        <v>28.1</v>
      </c>
      <c r="R40">
        <v>18.3</v>
      </c>
      <c r="S40">
        <v>5.69</v>
      </c>
      <c r="T40" s="101">
        <v>2</v>
      </c>
      <c r="U40" s="111">
        <f t="shared" si="0"/>
        <v>131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30072</v>
      </c>
      <c r="E41">
        <v>4217</v>
      </c>
      <c r="F41">
        <v>7.0794750000000004</v>
      </c>
      <c r="G41">
        <v>0</v>
      </c>
      <c r="H41">
        <v>93.203000000000003</v>
      </c>
      <c r="I41">
        <v>21.3</v>
      </c>
      <c r="J41">
        <v>0.8</v>
      </c>
      <c r="K41">
        <v>19.7</v>
      </c>
      <c r="L41">
        <v>1.0132000000000001</v>
      </c>
      <c r="M41">
        <v>84.772000000000006</v>
      </c>
      <c r="N41">
        <v>94.869</v>
      </c>
      <c r="O41">
        <v>86.906000000000006</v>
      </c>
      <c r="P41">
        <v>12.7</v>
      </c>
      <c r="Q41">
        <v>30.2</v>
      </c>
      <c r="R41">
        <v>18.2</v>
      </c>
      <c r="S41">
        <v>5.69</v>
      </c>
      <c r="T41" s="101">
        <v>1</v>
      </c>
      <c r="U41" s="111">
        <f t="shared" si="0"/>
        <v>19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30053</v>
      </c>
      <c r="E42">
        <v>4215</v>
      </c>
      <c r="F42">
        <v>7.6505089999999996</v>
      </c>
      <c r="G42">
        <v>0</v>
      </c>
      <c r="H42">
        <v>92.228999999999999</v>
      </c>
      <c r="I42">
        <v>20.399999999999999</v>
      </c>
      <c r="J42">
        <v>0</v>
      </c>
      <c r="K42">
        <v>0</v>
      </c>
      <c r="L42">
        <v>1.0147999999999999</v>
      </c>
      <c r="M42">
        <v>89.052999999999997</v>
      </c>
      <c r="N42">
        <v>95.421000000000006</v>
      </c>
      <c r="O42">
        <v>93.840999999999994</v>
      </c>
      <c r="P42">
        <v>10.8</v>
      </c>
      <c r="Q42">
        <v>29.1</v>
      </c>
      <c r="R42">
        <v>15.8</v>
      </c>
      <c r="S42">
        <v>5.69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  <row r="53" spans="6:6">
      <c r="F53" t="s">
        <v>341</v>
      </c>
    </row>
  </sheetData>
  <phoneticPr fontId="2" type="noConversion"/>
  <pageMargins left="0.75" right="0.75" top="1" bottom="1" header="0" footer="0"/>
  <pageSetup scale="33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B46"/>
  <sheetViews>
    <sheetView view="pageBreakPreview" zoomScale="80" workbookViewId="0">
      <selection activeCell="B31" sqref="B11:O31"/>
    </sheetView>
  </sheetViews>
  <sheetFormatPr baseColWidth="10" defaultRowHeight="12.75"/>
  <cols>
    <col min="1" max="1" width="8.42578125" customWidth="1"/>
    <col min="2" max="5" width="8.7109375" customWidth="1"/>
    <col min="6" max="11" width="11.5703125" bestFit="1" customWidth="1"/>
    <col min="12" max="12" width="9.85546875" bestFit="1" customWidth="1"/>
    <col min="13" max="13" width="11.5703125" bestFit="1" customWidth="1"/>
    <col min="14" max="14" width="9.28515625" customWidth="1"/>
    <col min="15" max="15" width="7.85546875" customWidth="1"/>
    <col min="16" max="16" width="3.7109375" customWidth="1"/>
    <col min="17" max="17" width="11" bestFit="1" customWidth="1"/>
    <col min="18" max="18" width="4.42578125" bestFit="1" customWidth="1"/>
    <col min="19" max="19" width="12.42578125" bestFit="1" customWidth="1"/>
    <col min="20" max="20" width="3.7109375" customWidth="1"/>
    <col min="22" max="22" width="2.7109375" customWidth="1"/>
    <col min="23" max="23" width="14.28515625" bestFit="1" customWidth="1"/>
    <col min="24" max="24" width="2.7109375" customWidth="1"/>
    <col min="26" max="26" width="2.7109375" customWidth="1"/>
    <col min="28" max="28" width="2.7109375" customWidth="1"/>
  </cols>
  <sheetData>
    <row r="1" spans="1:28" ht="18.75">
      <c r="A1" s="190" t="s">
        <v>302</v>
      </c>
      <c r="B1" s="92"/>
      <c r="C1" s="92"/>
      <c r="D1" s="92"/>
      <c r="E1" s="123"/>
      <c r="F1" s="124"/>
      <c r="G1" s="123"/>
      <c r="H1" s="128" t="s">
        <v>192</v>
      </c>
      <c r="I1" s="129"/>
      <c r="J1" s="92"/>
      <c r="K1" s="92"/>
      <c r="L1" s="92"/>
      <c r="M1" s="92"/>
      <c r="N1" s="92"/>
      <c r="O1" s="92"/>
      <c r="P1" s="92"/>
      <c r="Q1" s="92"/>
      <c r="R1" s="92"/>
      <c r="S1" s="92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18" customHeight="1">
      <c r="A2" s="195" t="s">
        <v>303</v>
      </c>
      <c r="B2" s="92"/>
      <c r="C2" s="92"/>
      <c r="D2" s="92"/>
      <c r="E2" s="123"/>
      <c r="F2" s="124"/>
      <c r="G2" s="123"/>
      <c r="H2" s="128" t="s">
        <v>187</v>
      </c>
      <c r="I2" s="129"/>
      <c r="J2" s="124"/>
      <c r="K2" s="92"/>
      <c r="L2" s="92"/>
      <c r="M2" s="92"/>
      <c r="N2" s="92"/>
      <c r="O2" s="92"/>
      <c r="P2" s="92"/>
      <c r="Q2" s="92"/>
      <c r="R2" s="92"/>
      <c r="S2" s="92"/>
      <c r="T2" s="109"/>
      <c r="U2" s="109"/>
      <c r="V2" s="109"/>
      <c r="W2" s="109"/>
      <c r="X2" s="109"/>
      <c r="Y2" s="109"/>
      <c r="Z2" s="109"/>
      <c r="AA2" s="109"/>
      <c r="AB2" s="109"/>
    </row>
    <row r="3" spans="1:28" ht="12.75" customHeight="1">
      <c r="A3" s="92" t="s">
        <v>63</v>
      </c>
      <c r="B3" s="92"/>
      <c r="C3" s="92"/>
      <c r="D3" s="92"/>
      <c r="E3" s="123"/>
      <c r="F3" s="124"/>
      <c r="G3" s="123"/>
      <c r="H3" s="128" t="s">
        <v>189</v>
      </c>
      <c r="I3" s="188"/>
      <c r="J3" s="127" t="s">
        <v>190</v>
      </c>
      <c r="K3" s="92"/>
      <c r="L3" s="91"/>
      <c r="M3" s="92"/>
      <c r="N3" s="94"/>
      <c r="O3" s="166"/>
      <c r="P3" s="166" t="s">
        <v>90</v>
      </c>
      <c r="Q3" s="172">
        <f>MAX(Q11:Q41)</f>
        <v>902</v>
      </c>
      <c r="R3" s="173" t="s">
        <v>32</v>
      </c>
      <c r="S3" s="92"/>
      <c r="T3" s="109"/>
      <c r="U3" s="109"/>
      <c r="V3" s="109"/>
      <c r="W3" s="109"/>
      <c r="X3" s="109"/>
      <c r="Y3" s="109"/>
      <c r="Z3" s="109"/>
      <c r="AA3" s="109"/>
      <c r="AB3" s="109"/>
    </row>
    <row r="4" spans="1:28" ht="15.75" customHeight="1">
      <c r="A4" s="92" t="s">
        <v>304</v>
      </c>
      <c r="B4" s="92"/>
      <c r="C4" s="92"/>
      <c r="D4" s="92"/>
      <c r="E4" s="123"/>
      <c r="F4" s="118"/>
      <c r="G4" s="123"/>
      <c r="H4" s="128" t="s">
        <v>186</v>
      </c>
      <c r="I4" s="129"/>
      <c r="J4" s="118"/>
      <c r="K4" s="92"/>
      <c r="L4" s="91"/>
      <c r="M4" s="91"/>
      <c r="N4" s="91"/>
      <c r="O4" s="91"/>
      <c r="P4" s="91"/>
      <c r="Q4" s="91"/>
      <c r="R4" s="91"/>
      <c r="S4" s="92"/>
      <c r="T4" s="109"/>
      <c r="U4" s="113"/>
      <c r="V4" s="109"/>
      <c r="W4" s="219"/>
      <c r="X4" s="109"/>
      <c r="Y4" s="113"/>
      <c r="Z4" s="109"/>
      <c r="AA4" s="109"/>
      <c r="AB4" s="109"/>
    </row>
    <row r="5" spans="1:28" ht="12.75" customHeight="1">
      <c r="A5" s="92" t="s">
        <v>64</v>
      </c>
      <c r="B5" s="92"/>
      <c r="C5" s="92" t="s">
        <v>65</v>
      </c>
      <c r="D5" s="92"/>
      <c r="E5" s="118"/>
      <c r="F5" s="118"/>
      <c r="G5" s="123"/>
      <c r="H5" s="128" t="s">
        <v>200</v>
      </c>
      <c r="I5" s="129"/>
      <c r="J5" s="118"/>
      <c r="K5" s="92"/>
      <c r="L5" s="91"/>
      <c r="M5" s="97"/>
      <c r="N5" s="95"/>
      <c r="O5" s="167"/>
      <c r="P5" s="167" t="s">
        <v>93</v>
      </c>
      <c r="Q5" s="171">
        <f>SUM(Q11:Q41)</f>
        <v>-4077803</v>
      </c>
      <c r="R5" s="168" t="s">
        <v>32</v>
      </c>
      <c r="S5" s="92"/>
      <c r="T5" s="109"/>
      <c r="U5" s="114"/>
      <c r="V5" s="109"/>
      <c r="W5" s="114"/>
      <c r="X5" s="109"/>
      <c r="Y5" s="114"/>
      <c r="Z5" s="109"/>
      <c r="AA5" s="109"/>
      <c r="AB5" s="109"/>
    </row>
    <row r="6" spans="1:28" ht="15" customHeight="1">
      <c r="A6" s="92" t="s">
        <v>66</v>
      </c>
      <c r="B6" s="92"/>
      <c r="C6" s="92" t="s">
        <v>67</v>
      </c>
      <c r="D6" s="92"/>
      <c r="E6" s="118"/>
      <c r="F6" s="137" t="s">
        <v>177</v>
      </c>
      <c r="G6" s="123"/>
      <c r="H6" s="128" t="s">
        <v>185</v>
      </c>
      <c r="I6" s="129"/>
      <c r="J6" s="118"/>
      <c r="K6" s="92"/>
      <c r="L6" s="92"/>
      <c r="M6" s="92"/>
      <c r="N6" s="92"/>
      <c r="O6" s="92"/>
      <c r="P6" s="92"/>
      <c r="Q6" s="99"/>
      <c r="R6" s="91"/>
      <c r="S6" s="114" t="s">
        <v>171</v>
      </c>
      <c r="T6" s="109"/>
      <c r="U6" s="114"/>
      <c r="V6" s="109"/>
      <c r="W6" s="114"/>
      <c r="X6" s="109"/>
      <c r="Y6" s="114"/>
      <c r="Z6" s="109"/>
      <c r="AA6" s="109"/>
      <c r="AB6" s="109"/>
    </row>
    <row r="7" spans="1:28" ht="15" customHeight="1">
      <c r="A7" s="92" t="s">
        <v>68</v>
      </c>
      <c r="B7" s="92"/>
      <c r="C7" s="92"/>
      <c r="D7" s="92" t="s">
        <v>33</v>
      </c>
      <c r="E7" s="120"/>
      <c r="F7" s="138" t="s">
        <v>178</v>
      </c>
      <c r="G7" s="120"/>
      <c r="H7" s="124"/>
      <c r="I7" s="118"/>
      <c r="J7" s="102" t="s">
        <v>194</v>
      </c>
      <c r="K7" s="102" t="s">
        <v>116</v>
      </c>
      <c r="L7" s="92"/>
      <c r="M7" s="92"/>
      <c r="N7" s="92">
        <f>Q12/2</f>
        <v>0</v>
      </c>
      <c r="O7" s="92"/>
      <c r="P7" s="92"/>
      <c r="Q7" s="100" t="s">
        <v>130</v>
      </c>
      <c r="R7" s="91"/>
      <c r="S7" s="114" t="s">
        <v>172</v>
      </c>
      <c r="T7" s="109"/>
      <c r="U7" s="114" t="s">
        <v>171</v>
      </c>
      <c r="V7" s="109"/>
      <c r="W7" s="114" t="s">
        <v>171</v>
      </c>
      <c r="X7" s="109"/>
      <c r="Y7" s="114" t="s">
        <v>182</v>
      </c>
      <c r="Z7" s="109"/>
      <c r="AA7" s="114" t="s">
        <v>323</v>
      </c>
      <c r="AB7" s="109"/>
    </row>
    <row r="8" spans="1:28" ht="12.75" customHeight="1">
      <c r="A8" s="92" t="s">
        <v>69</v>
      </c>
      <c r="B8" s="92"/>
      <c r="C8" s="92"/>
      <c r="D8" s="92" t="s">
        <v>77</v>
      </c>
      <c r="E8" s="120"/>
      <c r="F8" s="138" t="s">
        <v>179</v>
      </c>
      <c r="G8" s="120"/>
      <c r="H8" s="124"/>
      <c r="I8" s="118"/>
      <c r="J8" s="102" t="s">
        <v>195</v>
      </c>
      <c r="K8" s="102" t="s">
        <v>195</v>
      </c>
      <c r="L8" s="92"/>
      <c r="M8" s="92"/>
      <c r="N8" s="102" t="s">
        <v>174</v>
      </c>
      <c r="O8" s="102"/>
      <c r="P8" s="102"/>
      <c r="Q8" s="100" t="s">
        <v>131</v>
      </c>
      <c r="R8" s="91"/>
      <c r="S8" s="114" t="s">
        <v>180</v>
      </c>
      <c r="T8" s="109"/>
      <c r="U8" s="114" t="s">
        <v>320</v>
      </c>
      <c r="V8" s="109"/>
      <c r="W8" s="114" t="s">
        <v>321</v>
      </c>
      <c r="X8" s="109"/>
      <c r="Y8" s="114" t="s">
        <v>320</v>
      </c>
      <c r="Z8" s="109"/>
      <c r="AA8" s="114" t="s">
        <v>324</v>
      </c>
      <c r="AB8" s="109"/>
    </row>
    <row r="9" spans="1:28" ht="12.75" customHeight="1">
      <c r="A9" s="92"/>
      <c r="B9" s="92"/>
      <c r="C9" s="92"/>
      <c r="D9" s="92"/>
      <c r="E9" s="92"/>
      <c r="F9" s="138" t="s">
        <v>28</v>
      </c>
      <c r="G9" s="102" t="s">
        <v>116</v>
      </c>
      <c r="H9" s="102" t="s">
        <v>119</v>
      </c>
      <c r="I9" s="102" t="s">
        <v>118</v>
      </c>
      <c r="J9" s="102" t="s">
        <v>196</v>
      </c>
      <c r="K9" s="102" t="s">
        <v>196</v>
      </c>
      <c r="L9" s="102" t="s">
        <v>92</v>
      </c>
      <c r="M9" s="92"/>
      <c r="N9" s="102" t="s">
        <v>175</v>
      </c>
      <c r="O9" s="102" t="s">
        <v>223</v>
      </c>
      <c r="P9" s="102"/>
      <c r="Q9" s="100" t="s">
        <v>132</v>
      </c>
      <c r="R9" s="91"/>
      <c r="S9" s="114" t="s">
        <v>173</v>
      </c>
      <c r="T9" s="109"/>
      <c r="U9" s="114" t="s">
        <v>327</v>
      </c>
      <c r="V9" s="109"/>
      <c r="W9" s="114" t="s">
        <v>178</v>
      </c>
      <c r="X9" s="109"/>
      <c r="Y9" s="114" t="s">
        <v>327</v>
      </c>
      <c r="Z9" s="109"/>
      <c r="AA9" s="114" t="s">
        <v>173</v>
      </c>
      <c r="AB9" s="109"/>
    </row>
    <row r="10" spans="1:28" ht="15.75" thickBot="1">
      <c r="A10" s="92"/>
      <c r="B10" s="102" t="s">
        <v>70</v>
      </c>
      <c r="C10" s="102" t="s">
        <v>71</v>
      </c>
      <c r="D10" s="102" t="s">
        <v>72</v>
      </c>
      <c r="E10" s="102" t="s">
        <v>73</v>
      </c>
      <c r="F10" s="139" t="s">
        <v>32</v>
      </c>
      <c r="G10" s="102" t="s">
        <v>117</v>
      </c>
      <c r="H10" s="102" t="s">
        <v>115</v>
      </c>
      <c r="I10" s="102" t="s">
        <v>117</v>
      </c>
      <c r="J10" s="102" t="s">
        <v>197</v>
      </c>
      <c r="K10" s="102" t="s">
        <v>197</v>
      </c>
      <c r="L10" s="174" t="s">
        <v>87</v>
      </c>
      <c r="M10" s="102" t="s">
        <v>91</v>
      </c>
      <c r="N10" s="102" t="s">
        <v>176</v>
      </c>
      <c r="O10" s="102" t="s">
        <v>224</v>
      </c>
      <c r="P10" s="112" t="s">
        <v>73</v>
      </c>
      <c r="Q10" s="99" t="s">
        <v>32</v>
      </c>
      <c r="R10" s="112" t="s">
        <v>73</v>
      </c>
      <c r="S10" s="114"/>
      <c r="T10" s="183"/>
      <c r="U10" s="114" t="s">
        <v>319</v>
      </c>
      <c r="V10" s="109"/>
      <c r="W10" s="114" t="s">
        <v>322</v>
      </c>
      <c r="X10" s="109"/>
      <c r="Y10" s="114" t="s">
        <v>328</v>
      </c>
      <c r="Z10" s="109"/>
      <c r="AA10" s="114" t="s">
        <v>124</v>
      </c>
      <c r="AB10" s="109"/>
    </row>
    <row r="11" spans="1:28" ht="15">
      <c r="A11" s="126">
        <v>32</v>
      </c>
      <c r="B11" s="16"/>
      <c r="P11" s="164">
        <v>31</v>
      </c>
      <c r="Q11" s="111">
        <f t="shared" ref="Q11:Q41" si="0">F11-F12</f>
        <v>0</v>
      </c>
      <c r="R11" s="163">
        <v>1</v>
      </c>
      <c r="S11" s="117">
        <f>MAX(N11:N13)</f>
        <v>0</v>
      </c>
      <c r="T11" s="183"/>
      <c r="U11" s="117">
        <f>AVERAGE(Q11:Q13)</f>
        <v>0</v>
      </c>
      <c r="V11" s="109"/>
      <c r="W11" s="117">
        <f>SUM(Q11:Q13)</f>
        <v>0</v>
      </c>
      <c r="X11" s="109"/>
      <c r="Y11" s="117" t="e">
        <f>AVERAGE(L11:L13)</f>
        <v>#DIV/0!</v>
      </c>
      <c r="Z11" s="109"/>
      <c r="AA11" s="117">
        <f>MAX(M11:M13)</f>
        <v>0</v>
      </c>
      <c r="AB11" s="109"/>
    </row>
    <row r="12" spans="1:28">
      <c r="A12" s="101">
        <v>31</v>
      </c>
      <c r="B12" s="16"/>
      <c r="P12" s="101">
        <v>30</v>
      </c>
      <c r="Q12" s="111">
        <f t="shared" si="0"/>
        <v>0</v>
      </c>
      <c r="R12" s="92"/>
      <c r="S12" s="115"/>
      <c r="T12" s="183"/>
      <c r="U12" s="109"/>
      <c r="V12" s="109"/>
      <c r="W12" s="109"/>
      <c r="X12" s="109"/>
      <c r="Y12" s="109"/>
      <c r="Z12" s="109"/>
      <c r="AA12" s="109"/>
      <c r="AB12" s="109"/>
    </row>
    <row r="13" spans="1:28">
      <c r="A13" s="101">
        <v>30</v>
      </c>
      <c r="B13" s="16"/>
      <c r="P13" s="101">
        <v>29</v>
      </c>
      <c r="Q13" s="111">
        <f t="shared" si="0"/>
        <v>0</v>
      </c>
      <c r="R13" s="92"/>
      <c r="S13" s="115"/>
      <c r="T13" s="183"/>
      <c r="U13" s="109"/>
      <c r="V13" s="109"/>
      <c r="W13" s="109"/>
      <c r="X13" s="109"/>
      <c r="Y13" s="109"/>
      <c r="Z13" s="109"/>
      <c r="AA13" s="109"/>
      <c r="AB13" s="109"/>
    </row>
    <row r="14" spans="1:28" ht="15">
      <c r="A14" s="126">
        <v>29</v>
      </c>
      <c r="B14" s="16"/>
      <c r="P14" s="164">
        <v>28</v>
      </c>
      <c r="Q14" s="111">
        <f t="shared" si="0"/>
        <v>0</v>
      </c>
      <c r="R14" s="163">
        <v>29</v>
      </c>
      <c r="S14" s="117">
        <f>MAX(N14:N20)</f>
        <v>0</v>
      </c>
      <c r="T14" s="183"/>
      <c r="U14" s="117">
        <f>AVERAGE(Q14:Q20)</f>
        <v>0</v>
      </c>
      <c r="V14" s="109"/>
      <c r="W14" s="117">
        <f>SUM(Q14:Q20)</f>
        <v>0</v>
      </c>
      <c r="X14" s="109"/>
      <c r="Y14" s="117" t="e">
        <f>AVERAGE(L14:L20)</f>
        <v>#DIV/0!</v>
      </c>
      <c r="Z14" s="109"/>
      <c r="AA14" s="117">
        <f>MAX(M14:M20)</f>
        <v>0</v>
      </c>
      <c r="AB14" s="109"/>
    </row>
    <row r="15" spans="1:28">
      <c r="A15" s="101">
        <v>28</v>
      </c>
      <c r="B15" s="16"/>
      <c r="P15" s="101">
        <v>27</v>
      </c>
      <c r="Q15" s="111">
        <f t="shared" si="0"/>
        <v>0</v>
      </c>
      <c r="R15" s="101"/>
      <c r="S15" s="115"/>
      <c r="T15" s="183"/>
      <c r="U15" s="109"/>
      <c r="V15" s="109"/>
      <c r="W15" s="109"/>
      <c r="X15" s="109"/>
      <c r="Y15" s="109"/>
      <c r="Z15" s="109"/>
      <c r="AA15" s="109"/>
      <c r="AB15" s="109"/>
    </row>
    <row r="16" spans="1:28">
      <c r="A16" s="101">
        <v>27</v>
      </c>
      <c r="B16" s="16"/>
      <c r="P16" s="101">
        <v>26</v>
      </c>
      <c r="Q16" s="111">
        <f t="shared" si="0"/>
        <v>0</v>
      </c>
      <c r="R16" s="101"/>
      <c r="S16" s="115"/>
      <c r="T16" s="183"/>
      <c r="U16" s="109"/>
      <c r="V16" s="109"/>
      <c r="W16" s="109"/>
      <c r="X16" s="109"/>
      <c r="Y16" s="109"/>
      <c r="Z16" s="109"/>
      <c r="AA16" s="109"/>
      <c r="AB16" s="109"/>
    </row>
    <row r="17" spans="1:28">
      <c r="A17" s="101">
        <v>26</v>
      </c>
      <c r="B17" s="16"/>
      <c r="P17" s="101">
        <v>25</v>
      </c>
      <c r="Q17" s="111">
        <f t="shared" si="0"/>
        <v>0</v>
      </c>
      <c r="R17" s="101"/>
      <c r="S17" s="115"/>
      <c r="T17" s="183"/>
      <c r="U17" s="109"/>
      <c r="V17" s="109"/>
      <c r="W17" s="109"/>
      <c r="X17" s="109"/>
      <c r="Y17" s="109"/>
      <c r="Z17" s="109"/>
      <c r="AA17" s="109"/>
      <c r="AB17" s="109"/>
    </row>
    <row r="18" spans="1:28">
      <c r="A18" s="101">
        <v>25</v>
      </c>
      <c r="B18" s="16"/>
      <c r="P18" s="101">
        <v>24</v>
      </c>
      <c r="Q18" s="111">
        <f t="shared" si="0"/>
        <v>0</v>
      </c>
      <c r="R18" s="101"/>
      <c r="S18" s="115"/>
      <c r="T18" s="183"/>
      <c r="U18" s="109"/>
      <c r="V18" s="109"/>
      <c r="W18" s="109"/>
      <c r="X18" s="109"/>
      <c r="Y18" s="109"/>
      <c r="Z18" s="109"/>
      <c r="AA18" s="109"/>
      <c r="AB18" s="109"/>
    </row>
    <row r="19" spans="1:28">
      <c r="A19" s="101">
        <v>24</v>
      </c>
      <c r="B19" s="16"/>
      <c r="P19" s="101">
        <v>23</v>
      </c>
      <c r="Q19" s="111">
        <f t="shared" si="0"/>
        <v>0</v>
      </c>
      <c r="R19" s="101"/>
      <c r="S19" s="115"/>
      <c r="T19" s="183"/>
      <c r="U19" s="109"/>
      <c r="V19" s="109"/>
      <c r="W19" s="109"/>
      <c r="X19" s="109"/>
      <c r="Y19" s="109"/>
      <c r="Z19" s="109"/>
      <c r="AA19" s="109"/>
      <c r="AB19" s="109"/>
    </row>
    <row r="20" spans="1:28">
      <c r="A20" s="101">
        <v>23</v>
      </c>
      <c r="B20" s="16"/>
      <c r="P20" s="101">
        <v>22</v>
      </c>
      <c r="Q20" s="111">
        <f t="shared" si="0"/>
        <v>0</v>
      </c>
      <c r="R20" s="101"/>
      <c r="S20" s="115"/>
      <c r="T20" s="183"/>
      <c r="U20" s="109"/>
      <c r="V20" s="109"/>
      <c r="W20" s="109"/>
      <c r="X20" s="109"/>
      <c r="Y20" s="109"/>
      <c r="Z20" s="109"/>
      <c r="AA20" s="109"/>
      <c r="AB20" s="109"/>
    </row>
    <row r="21" spans="1:28" ht="15">
      <c r="A21" s="126">
        <v>22</v>
      </c>
      <c r="B21" s="16"/>
      <c r="P21" s="164">
        <v>21</v>
      </c>
      <c r="Q21" s="111">
        <f t="shared" si="0"/>
        <v>0</v>
      </c>
      <c r="R21" s="163">
        <v>22</v>
      </c>
      <c r="S21" s="117">
        <f>MAX(N21:N27)</f>
        <v>0</v>
      </c>
      <c r="T21" s="183"/>
      <c r="U21" s="117">
        <f>AVERAGE(Q21:Q27)</f>
        <v>0</v>
      </c>
      <c r="V21" s="109"/>
      <c r="W21" s="117">
        <f>SUM(Q21:Q27)</f>
        <v>0</v>
      </c>
      <c r="X21" s="109"/>
      <c r="Y21" s="117" t="e">
        <f>AVERAGE(L21:L27)</f>
        <v>#DIV/0!</v>
      </c>
      <c r="Z21" s="109"/>
      <c r="AA21" s="117">
        <f>MAX(M21:M27)</f>
        <v>0</v>
      </c>
      <c r="AB21" s="109"/>
    </row>
    <row r="22" spans="1:28">
      <c r="A22" s="101">
        <v>21</v>
      </c>
      <c r="B22" s="16"/>
      <c r="P22" s="101">
        <v>20</v>
      </c>
      <c r="Q22" s="111">
        <f t="shared" si="0"/>
        <v>0</v>
      </c>
      <c r="R22" s="101"/>
      <c r="S22" s="115"/>
      <c r="T22" s="183"/>
      <c r="U22" s="109"/>
      <c r="V22" s="109"/>
      <c r="W22" s="109"/>
      <c r="X22" s="109"/>
      <c r="Y22" s="109"/>
      <c r="Z22" s="109"/>
      <c r="AA22" s="109"/>
      <c r="AB22" s="109"/>
    </row>
    <row r="23" spans="1:28">
      <c r="A23" s="101">
        <v>20</v>
      </c>
      <c r="B23" s="16"/>
      <c r="P23" s="101">
        <v>19</v>
      </c>
      <c r="Q23" s="111">
        <f t="shared" si="0"/>
        <v>0</v>
      </c>
      <c r="R23" s="101"/>
      <c r="S23" s="115"/>
      <c r="T23" s="183"/>
      <c r="U23" s="109"/>
      <c r="V23" s="109"/>
      <c r="W23" s="109"/>
      <c r="X23" s="109"/>
      <c r="Y23" s="109"/>
      <c r="Z23" s="109"/>
      <c r="AA23" s="109"/>
      <c r="AB23" s="109"/>
    </row>
    <row r="24" spans="1:28">
      <c r="A24" s="101">
        <v>19</v>
      </c>
      <c r="B24" s="16"/>
      <c r="P24" s="101">
        <v>18</v>
      </c>
      <c r="Q24" s="111">
        <f t="shared" si="0"/>
        <v>0</v>
      </c>
      <c r="R24" s="101"/>
      <c r="S24" s="115"/>
      <c r="T24" s="183"/>
      <c r="U24" s="109"/>
      <c r="V24" s="109"/>
      <c r="W24" s="109"/>
      <c r="X24" s="109"/>
      <c r="Y24" s="109"/>
      <c r="Z24" s="109"/>
      <c r="AA24" s="109"/>
      <c r="AB24" s="109"/>
    </row>
    <row r="25" spans="1:28">
      <c r="A25" s="101">
        <v>18</v>
      </c>
      <c r="B25" s="16"/>
      <c r="P25" s="101">
        <v>17</v>
      </c>
      <c r="Q25" s="111">
        <f t="shared" si="0"/>
        <v>0</v>
      </c>
      <c r="R25" s="101"/>
      <c r="S25" s="115"/>
      <c r="T25" s="183"/>
      <c r="U25" s="109"/>
      <c r="V25" s="109"/>
      <c r="W25" s="109"/>
      <c r="X25" s="109"/>
      <c r="Y25" s="109"/>
      <c r="Z25" s="109"/>
      <c r="AA25" s="109"/>
      <c r="AB25" s="109"/>
    </row>
    <row r="26" spans="1:28">
      <c r="A26" s="101">
        <v>17</v>
      </c>
      <c r="B26" s="16"/>
      <c r="P26" s="101">
        <v>16</v>
      </c>
      <c r="Q26" s="111">
        <f t="shared" si="0"/>
        <v>0</v>
      </c>
      <c r="R26" s="101"/>
      <c r="S26" s="115"/>
      <c r="T26" s="183"/>
      <c r="U26" s="109"/>
      <c r="V26" s="109"/>
      <c r="W26" s="109"/>
      <c r="X26" s="109"/>
      <c r="Y26" s="109"/>
      <c r="Z26" s="109"/>
      <c r="AA26" s="109"/>
      <c r="AB26" s="109"/>
    </row>
    <row r="27" spans="1:28">
      <c r="A27" s="101">
        <v>16</v>
      </c>
      <c r="B27" s="16"/>
      <c r="P27" s="101">
        <v>15</v>
      </c>
      <c r="Q27" s="111">
        <f t="shared" si="0"/>
        <v>0</v>
      </c>
      <c r="R27" s="101"/>
      <c r="S27" s="115"/>
      <c r="T27" s="183"/>
      <c r="U27" s="109"/>
      <c r="V27" s="109"/>
      <c r="W27" s="109"/>
      <c r="X27" s="109"/>
      <c r="Y27" s="109"/>
      <c r="Z27" s="109"/>
      <c r="AA27" s="109"/>
      <c r="AB27" s="109"/>
    </row>
    <row r="28" spans="1:28" ht="15">
      <c r="A28" s="126">
        <v>15</v>
      </c>
      <c r="B28" s="16"/>
      <c r="P28" s="164">
        <v>14</v>
      </c>
      <c r="Q28" s="111">
        <f t="shared" ref="Q28:Q39" si="1">F28-F29</f>
        <v>0</v>
      </c>
      <c r="R28" s="163">
        <v>15</v>
      </c>
      <c r="S28" s="117">
        <f>MAX(N28:N34)</f>
        <v>15.22</v>
      </c>
      <c r="T28" s="183"/>
      <c r="U28" s="117">
        <f>AVERAGE(Q28:Q34)</f>
        <v>-583001.57142857148</v>
      </c>
      <c r="V28" s="109"/>
      <c r="W28" s="117">
        <f>SUM(Q28:Q34)</f>
        <v>-4081011</v>
      </c>
      <c r="X28" s="109"/>
      <c r="Y28" s="117">
        <f>AVERAGE(L28:L34)</f>
        <v>88.33016666666667</v>
      </c>
      <c r="Z28" s="109"/>
      <c r="AA28" s="117">
        <f>MAX(M28:M34)</f>
        <v>23.22</v>
      </c>
      <c r="AB28" s="109"/>
    </row>
    <row r="29" spans="1:28">
      <c r="A29" s="101">
        <v>14</v>
      </c>
      <c r="B29" s="16"/>
      <c r="P29" s="101">
        <v>13</v>
      </c>
      <c r="Q29" s="111">
        <f t="shared" si="1"/>
        <v>0</v>
      </c>
      <c r="R29" s="101"/>
      <c r="S29" s="115"/>
      <c r="T29" s="109"/>
      <c r="U29" s="109"/>
      <c r="V29" s="109"/>
      <c r="W29" s="109"/>
      <c r="X29" s="109"/>
      <c r="Y29" s="109"/>
      <c r="Z29" s="109"/>
      <c r="AA29" s="109"/>
      <c r="AB29" s="109"/>
    </row>
    <row r="30" spans="1:28">
      <c r="A30" s="101">
        <v>13</v>
      </c>
      <c r="B30" s="16"/>
      <c r="P30" s="101">
        <v>12</v>
      </c>
      <c r="Q30" s="111">
        <f t="shared" si="1"/>
        <v>0</v>
      </c>
      <c r="R30" s="101"/>
      <c r="S30" s="115"/>
      <c r="T30" s="109"/>
      <c r="U30" s="109"/>
      <c r="V30" s="109"/>
      <c r="W30" s="109"/>
      <c r="X30" s="109"/>
      <c r="Y30" s="109"/>
      <c r="Z30" s="109"/>
      <c r="AA30" s="109"/>
      <c r="AB30" s="109"/>
    </row>
    <row r="31" spans="1:28">
      <c r="A31" s="101">
        <v>12</v>
      </c>
      <c r="B31" s="16"/>
      <c r="P31" s="101">
        <v>11</v>
      </c>
      <c r="Q31" s="111">
        <f t="shared" si="1"/>
        <v>-4081610</v>
      </c>
      <c r="R31" s="101"/>
      <c r="S31" s="115"/>
      <c r="T31" s="109"/>
      <c r="U31" s="109"/>
      <c r="V31" s="109"/>
      <c r="W31" s="109"/>
      <c r="X31" s="109"/>
      <c r="Y31" s="109"/>
      <c r="Z31" s="109"/>
      <c r="AA31" s="109"/>
      <c r="AB31" s="109"/>
    </row>
    <row r="32" spans="1:28">
      <c r="A32" s="101">
        <v>11</v>
      </c>
      <c r="B32" s="16">
        <v>0.375</v>
      </c>
      <c r="C32">
        <v>2014</v>
      </c>
      <c r="D32">
        <v>6</v>
      </c>
      <c r="E32">
        <v>11</v>
      </c>
      <c r="F32">
        <v>4081610</v>
      </c>
      <c r="G32">
        <v>4081610</v>
      </c>
      <c r="H32">
        <v>756813</v>
      </c>
      <c r="I32">
        <v>756813</v>
      </c>
      <c r="J32">
        <v>0</v>
      </c>
      <c r="K32">
        <v>0</v>
      </c>
      <c r="L32">
        <v>87.520600000000002</v>
      </c>
      <c r="M32">
        <v>23.22</v>
      </c>
      <c r="N32">
        <v>0</v>
      </c>
      <c r="O32">
        <v>7</v>
      </c>
      <c r="P32" s="101">
        <v>10</v>
      </c>
      <c r="Q32" s="111">
        <f t="shared" si="1"/>
        <v>0</v>
      </c>
      <c r="R32" s="101"/>
      <c r="S32" s="115"/>
      <c r="T32" s="109"/>
      <c r="U32" s="109"/>
      <c r="V32" s="109"/>
      <c r="W32" s="109"/>
      <c r="X32" s="109"/>
      <c r="Y32" s="109"/>
      <c r="Z32" s="109"/>
      <c r="AA32" s="109"/>
      <c r="AB32" s="109"/>
    </row>
    <row r="33" spans="1:28">
      <c r="A33" s="101">
        <v>10</v>
      </c>
      <c r="B33" s="16">
        <v>0.375</v>
      </c>
      <c r="C33">
        <v>2014</v>
      </c>
      <c r="D33">
        <v>6</v>
      </c>
      <c r="E33">
        <v>10</v>
      </c>
      <c r="F33">
        <v>4081610</v>
      </c>
      <c r="G33">
        <v>4081610</v>
      </c>
      <c r="H33">
        <v>756813</v>
      </c>
      <c r="I33">
        <v>756813</v>
      </c>
      <c r="J33">
        <v>0</v>
      </c>
      <c r="K33">
        <v>0</v>
      </c>
      <c r="L33">
        <v>87.520600000000002</v>
      </c>
      <c r="M33">
        <v>23.22</v>
      </c>
      <c r="N33">
        <v>15.22</v>
      </c>
      <c r="O33">
        <v>7</v>
      </c>
      <c r="P33" s="101">
        <v>9</v>
      </c>
      <c r="Q33" s="111">
        <f t="shared" si="1"/>
        <v>336</v>
      </c>
      <c r="R33" s="101"/>
      <c r="S33" s="115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1:28">
      <c r="A34" s="101">
        <v>9</v>
      </c>
      <c r="B34" s="16">
        <v>0.375</v>
      </c>
      <c r="C34">
        <v>2014</v>
      </c>
      <c r="D34">
        <v>6</v>
      </c>
      <c r="E34">
        <v>9</v>
      </c>
      <c r="F34">
        <v>4081274</v>
      </c>
      <c r="G34">
        <v>4081274</v>
      </c>
      <c r="H34">
        <v>756765</v>
      </c>
      <c r="I34">
        <v>756765</v>
      </c>
      <c r="J34">
        <v>0</v>
      </c>
      <c r="K34">
        <v>0</v>
      </c>
      <c r="L34">
        <v>89.949299999999994</v>
      </c>
      <c r="M34">
        <v>17.079999999999998</v>
      </c>
      <c r="N34">
        <v>10.97</v>
      </c>
      <c r="O34">
        <v>7</v>
      </c>
      <c r="P34" s="101">
        <v>8</v>
      </c>
      <c r="Q34" s="111">
        <f t="shared" si="1"/>
        <v>263</v>
      </c>
      <c r="R34" s="101"/>
      <c r="S34" s="115"/>
      <c r="T34" s="109"/>
      <c r="U34" s="109"/>
      <c r="V34" s="109"/>
      <c r="W34" s="109"/>
      <c r="X34" s="109"/>
      <c r="Y34" s="109"/>
      <c r="Z34" s="109"/>
      <c r="AA34" s="109"/>
      <c r="AB34" s="109"/>
    </row>
    <row r="35" spans="1:28" ht="15">
      <c r="A35" s="126">
        <v>8</v>
      </c>
      <c r="B35" s="16">
        <v>0.375</v>
      </c>
      <c r="C35">
        <v>2014</v>
      </c>
      <c r="D35">
        <v>6</v>
      </c>
      <c r="E35">
        <v>8</v>
      </c>
      <c r="F35">
        <v>4081011</v>
      </c>
      <c r="G35">
        <v>4081011</v>
      </c>
      <c r="H35">
        <v>756729</v>
      </c>
      <c r="I35">
        <v>756729</v>
      </c>
      <c r="J35">
        <v>0</v>
      </c>
      <c r="K35">
        <v>0</v>
      </c>
      <c r="L35">
        <v>92.158900000000003</v>
      </c>
      <c r="M35">
        <v>19.46</v>
      </c>
      <c r="N35">
        <v>1.48</v>
      </c>
      <c r="O35">
        <v>7</v>
      </c>
      <c r="P35" s="164">
        <v>7</v>
      </c>
      <c r="Q35" s="111">
        <f t="shared" si="1"/>
        <v>38</v>
      </c>
      <c r="R35" s="163">
        <v>8</v>
      </c>
      <c r="S35" s="117">
        <f>MAX(N35:N41)</f>
        <v>16.25</v>
      </c>
      <c r="T35" s="109"/>
      <c r="U35" s="117">
        <f>AVERAGE(Q35:Q41)</f>
        <v>458.28571428571428</v>
      </c>
      <c r="V35" s="109"/>
      <c r="W35" s="117">
        <f>SUM(Q35:Q41)</f>
        <v>3208</v>
      </c>
      <c r="X35" s="109"/>
      <c r="Y35" s="117">
        <f>AVERAGE(L35:L41)</f>
        <v>89.342314285714295</v>
      </c>
      <c r="Z35" s="109"/>
      <c r="AA35" s="117">
        <f>MAX(M35:M41)</f>
        <v>25.66</v>
      </c>
      <c r="AB35" s="109"/>
    </row>
    <row r="36" spans="1:28">
      <c r="A36" s="101">
        <v>7</v>
      </c>
      <c r="B36" s="16">
        <v>0.375</v>
      </c>
      <c r="C36">
        <v>2014</v>
      </c>
      <c r="D36">
        <v>6</v>
      </c>
      <c r="E36">
        <v>7</v>
      </c>
      <c r="F36">
        <v>4080973</v>
      </c>
      <c r="G36">
        <v>4080973</v>
      </c>
      <c r="H36">
        <v>756724</v>
      </c>
      <c r="I36">
        <v>756724</v>
      </c>
      <c r="J36">
        <v>0</v>
      </c>
      <c r="K36">
        <v>0</v>
      </c>
      <c r="L36">
        <v>88.765100000000004</v>
      </c>
      <c r="M36">
        <v>21.63</v>
      </c>
      <c r="N36">
        <v>11.43</v>
      </c>
      <c r="O36">
        <v>7</v>
      </c>
      <c r="P36" s="101">
        <v>6</v>
      </c>
      <c r="Q36" s="111">
        <f t="shared" si="1"/>
        <v>291</v>
      </c>
      <c r="R36" s="99"/>
      <c r="S36" s="104"/>
      <c r="T36" s="109"/>
      <c r="U36" s="109"/>
      <c r="V36" s="109"/>
      <c r="W36" s="109"/>
      <c r="X36" s="109"/>
      <c r="Y36" s="109"/>
      <c r="Z36" s="109"/>
      <c r="AA36" s="109"/>
      <c r="AB36" s="109"/>
    </row>
    <row r="37" spans="1:28">
      <c r="A37" s="101">
        <v>6</v>
      </c>
      <c r="B37" s="16">
        <v>0.375</v>
      </c>
      <c r="C37">
        <v>2014</v>
      </c>
      <c r="D37">
        <v>6</v>
      </c>
      <c r="E37">
        <v>6</v>
      </c>
      <c r="F37">
        <v>4080682</v>
      </c>
      <c r="G37">
        <v>4080682</v>
      </c>
      <c r="H37">
        <v>756683</v>
      </c>
      <c r="I37">
        <v>756683</v>
      </c>
      <c r="J37">
        <v>0</v>
      </c>
      <c r="K37">
        <v>0</v>
      </c>
      <c r="L37">
        <v>87.896100000000004</v>
      </c>
      <c r="M37">
        <v>20.95</v>
      </c>
      <c r="N37">
        <v>15.52</v>
      </c>
      <c r="O37">
        <v>7</v>
      </c>
      <c r="P37" s="101">
        <v>5</v>
      </c>
      <c r="Q37" s="111">
        <f t="shared" si="1"/>
        <v>460</v>
      </c>
      <c r="R37" s="99"/>
      <c r="S37" s="104"/>
      <c r="T37" s="109"/>
      <c r="U37" s="109"/>
      <c r="V37" s="109"/>
      <c r="W37" s="109"/>
      <c r="X37" s="109"/>
      <c r="Y37" s="109"/>
      <c r="Z37" s="109"/>
      <c r="AA37" s="109"/>
      <c r="AB37" s="109"/>
    </row>
    <row r="38" spans="1:28">
      <c r="A38" s="101">
        <v>5</v>
      </c>
      <c r="B38" s="16">
        <v>0.375</v>
      </c>
      <c r="C38">
        <v>2014</v>
      </c>
      <c r="D38">
        <v>6</v>
      </c>
      <c r="E38">
        <v>5</v>
      </c>
      <c r="F38">
        <v>4080222</v>
      </c>
      <c r="G38">
        <v>4080222</v>
      </c>
      <c r="H38">
        <v>756618</v>
      </c>
      <c r="I38">
        <v>756618</v>
      </c>
      <c r="J38">
        <v>0</v>
      </c>
      <c r="K38">
        <v>0</v>
      </c>
      <c r="L38">
        <v>89.649500000000003</v>
      </c>
      <c r="M38">
        <v>21.28</v>
      </c>
      <c r="N38">
        <v>11</v>
      </c>
      <c r="O38">
        <v>7</v>
      </c>
      <c r="P38" s="101">
        <v>4</v>
      </c>
      <c r="Q38" s="111">
        <f t="shared" si="1"/>
        <v>554</v>
      </c>
      <c r="R38" s="99"/>
      <c r="S38" s="104"/>
      <c r="T38" s="109"/>
      <c r="U38" s="109"/>
      <c r="V38" s="109"/>
      <c r="W38" s="109"/>
      <c r="X38" s="109"/>
      <c r="Y38" s="109"/>
      <c r="Z38" s="109"/>
      <c r="AA38" s="109"/>
      <c r="AB38" s="109"/>
    </row>
    <row r="39" spans="1:28">
      <c r="A39" s="101">
        <v>4</v>
      </c>
      <c r="B39" s="16">
        <v>0.375</v>
      </c>
      <c r="C39">
        <v>2014</v>
      </c>
      <c r="D39">
        <v>6</v>
      </c>
      <c r="E39">
        <v>4</v>
      </c>
      <c r="F39">
        <v>4079668</v>
      </c>
      <c r="G39">
        <v>4079668</v>
      </c>
      <c r="H39">
        <v>756541</v>
      </c>
      <c r="I39">
        <v>756541</v>
      </c>
      <c r="J39">
        <v>0</v>
      </c>
      <c r="K39">
        <v>0</v>
      </c>
      <c r="L39">
        <v>90.025300000000001</v>
      </c>
      <c r="M39">
        <v>25.66</v>
      </c>
      <c r="N39">
        <v>11.88</v>
      </c>
      <c r="O39">
        <v>7</v>
      </c>
      <c r="P39" s="101">
        <v>3</v>
      </c>
      <c r="Q39" s="111">
        <f t="shared" si="1"/>
        <v>902</v>
      </c>
      <c r="R39" s="99"/>
      <c r="S39" s="104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>
      <c r="A40" s="101">
        <v>3</v>
      </c>
      <c r="B40" s="16">
        <v>0.375</v>
      </c>
      <c r="C40">
        <v>2014</v>
      </c>
      <c r="D40">
        <v>6</v>
      </c>
      <c r="E40">
        <v>3</v>
      </c>
      <c r="F40">
        <v>4078766</v>
      </c>
      <c r="G40">
        <v>4078766</v>
      </c>
      <c r="H40">
        <v>756414</v>
      </c>
      <c r="I40">
        <v>756414</v>
      </c>
      <c r="J40">
        <v>0</v>
      </c>
      <c r="K40">
        <v>0</v>
      </c>
      <c r="L40">
        <v>88.455299999999994</v>
      </c>
      <c r="M40">
        <v>23.34</v>
      </c>
      <c r="N40">
        <v>16.25</v>
      </c>
      <c r="O40">
        <v>7</v>
      </c>
      <c r="P40" s="101">
        <v>2</v>
      </c>
      <c r="Q40" s="111">
        <f t="shared" si="0"/>
        <v>797</v>
      </c>
      <c r="R40" s="99"/>
      <c r="S40" s="104"/>
      <c r="T40" s="109"/>
      <c r="U40" s="109"/>
      <c r="V40" s="109"/>
      <c r="W40" s="109"/>
      <c r="X40" s="109"/>
      <c r="Y40" s="109"/>
      <c r="Z40" s="109"/>
      <c r="AA40" s="109"/>
      <c r="AB40" s="109"/>
    </row>
    <row r="41" spans="1:28">
      <c r="A41" s="101">
        <v>2</v>
      </c>
      <c r="B41" s="16">
        <v>0.375</v>
      </c>
      <c r="C41">
        <v>2014</v>
      </c>
      <c r="D41">
        <v>6</v>
      </c>
      <c r="E41">
        <v>2</v>
      </c>
      <c r="F41">
        <v>4077969</v>
      </c>
      <c r="G41">
        <v>4077969</v>
      </c>
      <c r="H41">
        <v>756301</v>
      </c>
      <c r="I41">
        <v>756301</v>
      </c>
      <c r="J41">
        <v>0</v>
      </c>
      <c r="K41">
        <v>0</v>
      </c>
      <c r="L41">
        <v>88.445999999999998</v>
      </c>
      <c r="M41">
        <v>16.809999999999999</v>
      </c>
      <c r="N41">
        <v>7.35</v>
      </c>
      <c r="O41">
        <v>7</v>
      </c>
      <c r="P41" s="101">
        <v>1</v>
      </c>
      <c r="Q41" s="111">
        <f t="shared" si="0"/>
        <v>166</v>
      </c>
      <c r="R41" s="99"/>
      <c r="S41" s="104"/>
      <c r="T41" s="109"/>
      <c r="U41" s="109"/>
      <c r="V41" s="109"/>
      <c r="W41" s="109"/>
      <c r="X41" s="109"/>
      <c r="Y41" s="109"/>
      <c r="Z41" s="109"/>
      <c r="AA41" s="109"/>
      <c r="AB41" s="109"/>
    </row>
    <row r="42" spans="1:28">
      <c r="A42" s="101">
        <v>1</v>
      </c>
      <c r="B42" s="16">
        <v>0.375</v>
      </c>
      <c r="C42">
        <v>2014</v>
      </c>
      <c r="D42">
        <v>6</v>
      </c>
      <c r="E42">
        <v>1</v>
      </c>
      <c r="F42">
        <v>4077803</v>
      </c>
      <c r="G42">
        <v>4077803</v>
      </c>
      <c r="H42">
        <v>756278</v>
      </c>
      <c r="I42">
        <v>756278</v>
      </c>
      <c r="J42">
        <v>0</v>
      </c>
      <c r="K42">
        <v>0</v>
      </c>
      <c r="L42">
        <v>92.253100000000003</v>
      </c>
      <c r="M42">
        <v>20.96</v>
      </c>
      <c r="N42">
        <v>3</v>
      </c>
      <c r="O42">
        <v>7</v>
      </c>
      <c r="P42" s="109"/>
      <c r="Q42" s="104"/>
      <c r="R42" s="104"/>
      <c r="S42" s="104"/>
      <c r="T42" s="109"/>
      <c r="U42" s="109"/>
      <c r="V42" s="109"/>
      <c r="W42" s="109"/>
      <c r="X42" s="109"/>
      <c r="Y42" s="109"/>
      <c r="Z42" s="109"/>
      <c r="AA42" s="109"/>
      <c r="AB42" s="109"/>
    </row>
    <row r="43" spans="1:28">
      <c r="A43" s="113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4"/>
      <c r="T43" s="109"/>
      <c r="U43" s="109"/>
      <c r="V43" s="109"/>
      <c r="W43" s="109"/>
      <c r="X43" s="109"/>
      <c r="Y43" s="109"/>
      <c r="Z43" s="109"/>
      <c r="AA43" s="109"/>
      <c r="AB43" s="109"/>
    </row>
    <row r="44" spans="1:28">
      <c r="A44" s="109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07"/>
      <c r="U44" s="109"/>
      <c r="V44" s="109"/>
      <c r="W44" s="109"/>
      <c r="X44" s="109"/>
      <c r="Y44" s="109"/>
      <c r="Z44" s="109"/>
      <c r="AA44" s="109"/>
      <c r="AB44" s="109"/>
    </row>
    <row r="45" spans="1:28">
      <c r="A45" s="109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07"/>
      <c r="U45" s="109"/>
      <c r="V45" s="109"/>
      <c r="W45" s="109"/>
      <c r="X45" s="109"/>
      <c r="Y45" s="109"/>
      <c r="Z45" s="109"/>
      <c r="AA45" s="109"/>
      <c r="AB45" s="109"/>
    </row>
    <row r="46" spans="1:28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4"/>
      <c r="U46" s="109"/>
      <c r="V46" s="109"/>
      <c r="W46" s="109"/>
      <c r="X46" s="109"/>
      <c r="Y46" s="109"/>
      <c r="Z46" s="109"/>
      <c r="AA46" s="109"/>
      <c r="AB46" s="109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6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B46"/>
  <sheetViews>
    <sheetView view="pageBreakPreview" zoomScale="80" workbookViewId="0">
      <selection activeCell="B33" sqref="B33:O42"/>
    </sheetView>
  </sheetViews>
  <sheetFormatPr baseColWidth="10" defaultRowHeight="12.75"/>
  <cols>
    <col min="1" max="1" width="8.42578125" customWidth="1"/>
    <col min="2" max="5" width="8.7109375" customWidth="1"/>
    <col min="6" max="11" width="11.5703125" bestFit="1" customWidth="1"/>
    <col min="12" max="12" width="9.85546875" bestFit="1" customWidth="1"/>
    <col min="13" max="13" width="11.5703125" bestFit="1" customWidth="1"/>
    <col min="14" max="14" width="9.28515625" customWidth="1"/>
    <col min="15" max="15" width="7.85546875" customWidth="1"/>
    <col min="16" max="16" width="3.7109375" customWidth="1"/>
    <col min="17" max="17" width="11" bestFit="1" customWidth="1"/>
    <col min="18" max="18" width="4.42578125" bestFit="1" customWidth="1"/>
    <col min="19" max="19" width="12.42578125" bestFit="1" customWidth="1"/>
    <col min="20" max="20" width="3.7109375" customWidth="1"/>
    <col min="22" max="22" width="2.7109375" customWidth="1"/>
    <col min="23" max="23" width="14.28515625" bestFit="1" customWidth="1"/>
    <col min="24" max="24" width="2.7109375" customWidth="1"/>
    <col min="26" max="26" width="2.7109375" customWidth="1"/>
    <col min="28" max="28" width="2.7109375" customWidth="1"/>
  </cols>
  <sheetData>
    <row r="1" spans="1:28" ht="18.75">
      <c r="A1" s="190" t="s">
        <v>305</v>
      </c>
      <c r="B1" s="92"/>
      <c r="C1" s="92"/>
      <c r="D1" s="92"/>
      <c r="E1" s="123"/>
      <c r="F1" s="124"/>
      <c r="G1" s="123"/>
      <c r="H1" s="128" t="s">
        <v>192</v>
      </c>
      <c r="I1" s="129"/>
      <c r="J1" s="92"/>
      <c r="K1" s="92"/>
      <c r="L1" s="92"/>
      <c r="M1" s="92"/>
      <c r="N1" s="92"/>
      <c r="O1" s="92"/>
      <c r="P1" s="92"/>
      <c r="Q1" s="92"/>
      <c r="R1" s="92"/>
      <c r="S1" s="92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18" customHeight="1">
      <c r="A2" s="195" t="s">
        <v>307</v>
      </c>
      <c r="B2" s="92"/>
      <c r="C2" s="92"/>
      <c r="D2" s="92"/>
      <c r="E2" s="123"/>
      <c r="F2" s="124"/>
      <c r="G2" s="123"/>
      <c r="H2" s="128" t="s">
        <v>187</v>
      </c>
      <c r="I2" s="129"/>
      <c r="J2" s="124"/>
      <c r="K2" s="92"/>
      <c r="L2" s="92"/>
      <c r="M2" s="92"/>
      <c r="N2" s="92"/>
      <c r="O2" s="92"/>
      <c r="P2" s="92"/>
      <c r="Q2" s="92"/>
      <c r="R2" s="92"/>
      <c r="S2" s="92"/>
      <c r="T2" s="109"/>
      <c r="U2" s="109"/>
      <c r="V2" s="109"/>
      <c r="W2" s="109"/>
      <c r="X2" s="109"/>
      <c r="Y2" s="109"/>
      <c r="Z2" s="109"/>
      <c r="AA2" s="109"/>
      <c r="AB2" s="109"/>
    </row>
    <row r="3" spans="1:28" ht="12.75" customHeight="1">
      <c r="A3" s="92" t="s">
        <v>63</v>
      </c>
      <c r="B3" s="92"/>
      <c r="C3" s="92"/>
      <c r="D3" s="92"/>
      <c r="E3" s="123"/>
      <c r="F3" s="124"/>
      <c r="G3" s="123"/>
      <c r="H3" s="128" t="s">
        <v>189</v>
      </c>
      <c r="I3" s="188"/>
      <c r="J3" s="127" t="s">
        <v>190</v>
      </c>
      <c r="K3" s="92"/>
      <c r="L3" s="91"/>
      <c r="M3" s="92"/>
      <c r="N3" s="94"/>
      <c r="O3" s="166"/>
      <c r="P3" s="166" t="s">
        <v>90</v>
      </c>
      <c r="Q3" s="172">
        <f>MAX(Q11:Q41)</f>
        <v>55</v>
      </c>
      <c r="R3" s="173" t="s">
        <v>32</v>
      </c>
      <c r="S3" s="92"/>
      <c r="T3" s="109"/>
      <c r="U3" s="109"/>
      <c r="V3" s="109"/>
      <c r="W3" s="109"/>
      <c r="X3" s="109"/>
      <c r="Y3" s="109"/>
      <c r="Z3" s="109"/>
      <c r="AA3" s="109"/>
      <c r="AB3" s="109"/>
    </row>
    <row r="4" spans="1:28" ht="15.75" customHeight="1">
      <c r="A4" s="92" t="s">
        <v>306</v>
      </c>
      <c r="B4" s="92"/>
      <c r="C4" s="92"/>
      <c r="D4" s="92"/>
      <c r="E4" s="123"/>
      <c r="F4" s="118"/>
      <c r="G4" s="123"/>
      <c r="H4" s="128" t="s">
        <v>186</v>
      </c>
      <c r="I4" s="129"/>
      <c r="J4" s="118"/>
      <c r="K4" s="92"/>
      <c r="L4" s="91"/>
      <c r="M4" s="91"/>
      <c r="N4" s="91"/>
      <c r="O4" s="91"/>
      <c r="P4" s="91"/>
      <c r="Q4" s="91"/>
      <c r="R4" s="91"/>
      <c r="S4" s="92"/>
      <c r="T4" s="109"/>
      <c r="U4" s="113"/>
      <c r="V4" s="109"/>
      <c r="W4" s="219"/>
      <c r="X4" s="109"/>
      <c r="Y4" s="113"/>
      <c r="Z4" s="109"/>
      <c r="AA4" s="109"/>
      <c r="AB4" s="109"/>
    </row>
    <row r="5" spans="1:28" ht="12.75" customHeight="1">
      <c r="A5" s="92" t="s">
        <v>64</v>
      </c>
      <c r="B5" s="92"/>
      <c r="C5" s="92" t="s">
        <v>65</v>
      </c>
      <c r="D5" s="92"/>
      <c r="E5" s="118"/>
      <c r="F5" s="118"/>
      <c r="G5" s="123"/>
      <c r="H5" s="128" t="s">
        <v>200</v>
      </c>
      <c r="I5" s="129"/>
      <c r="J5" s="118"/>
      <c r="K5" s="92"/>
      <c r="L5" s="91"/>
      <c r="M5" s="97"/>
      <c r="N5" s="95"/>
      <c r="O5" s="167"/>
      <c r="P5" s="167" t="s">
        <v>93</v>
      </c>
      <c r="Q5" s="171">
        <f>SUM(Q11:Q41)</f>
        <v>-21710</v>
      </c>
      <c r="R5" s="168" t="s">
        <v>32</v>
      </c>
      <c r="S5" s="92"/>
      <c r="T5" s="109"/>
      <c r="U5" s="114"/>
      <c r="V5" s="109"/>
      <c r="W5" s="114"/>
      <c r="X5" s="109"/>
      <c r="Y5" s="114"/>
      <c r="Z5" s="109"/>
      <c r="AA5" s="109"/>
      <c r="AB5" s="109"/>
    </row>
    <row r="6" spans="1:28" ht="15" customHeight="1">
      <c r="A6" s="92" t="s">
        <v>66</v>
      </c>
      <c r="B6" s="92"/>
      <c r="C6" s="92" t="s">
        <v>67</v>
      </c>
      <c r="D6" s="92"/>
      <c r="E6" s="118"/>
      <c r="F6" s="137" t="s">
        <v>177</v>
      </c>
      <c r="G6" s="123"/>
      <c r="H6" s="128" t="s">
        <v>185</v>
      </c>
      <c r="I6" s="129"/>
      <c r="J6" s="118"/>
      <c r="K6" s="92"/>
      <c r="L6" s="92"/>
      <c r="M6" s="92"/>
      <c r="N6" s="92"/>
      <c r="O6" s="92"/>
      <c r="P6" s="92"/>
      <c r="Q6" s="99"/>
      <c r="R6" s="91"/>
      <c r="S6" s="114" t="s">
        <v>171</v>
      </c>
      <c r="T6" s="109"/>
      <c r="U6" s="114"/>
      <c r="V6" s="109"/>
      <c r="W6" s="114"/>
      <c r="X6" s="109"/>
      <c r="Y6" s="114"/>
      <c r="Z6" s="109"/>
      <c r="AA6" s="109"/>
      <c r="AB6" s="109"/>
    </row>
    <row r="7" spans="1:28" ht="15" customHeight="1">
      <c r="A7" s="92" t="s">
        <v>68</v>
      </c>
      <c r="B7" s="92"/>
      <c r="C7" s="92"/>
      <c r="D7" s="92" t="s">
        <v>33</v>
      </c>
      <c r="E7" s="120"/>
      <c r="F7" s="138" t="s">
        <v>178</v>
      </c>
      <c r="G7" s="120"/>
      <c r="H7" s="124"/>
      <c r="I7" s="118"/>
      <c r="J7" s="102" t="s">
        <v>194</v>
      </c>
      <c r="K7" s="102" t="s">
        <v>116</v>
      </c>
      <c r="L7" s="92"/>
      <c r="M7" s="92"/>
      <c r="N7" s="92"/>
      <c r="O7" s="92"/>
      <c r="P7" s="92"/>
      <c r="Q7" s="100" t="s">
        <v>130</v>
      </c>
      <c r="R7" s="91"/>
      <c r="S7" s="114" t="s">
        <v>172</v>
      </c>
      <c r="T7" s="109"/>
      <c r="U7" s="114" t="s">
        <v>171</v>
      </c>
      <c r="V7" s="109"/>
      <c r="W7" s="114" t="s">
        <v>171</v>
      </c>
      <c r="X7" s="109"/>
      <c r="Y7" s="114" t="s">
        <v>182</v>
      </c>
      <c r="Z7" s="109"/>
      <c r="AA7" s="114" t="s">
        <v>323</v>
      </c>
      <c r="AB7" s="109"/>
    </row>
    <row r="8" spans="1:28" ht="12.75" customHeight="1">
      <c r="A8" s="92" t="s">
        <v>69</v>
      </c>
      <c r="B8" s="92"/>
      <c r="C8" s="92"/>
      <c r="D8" s="92" t="s">
        <v>77</v>
      </c>
      <c r="E8" s="120"/>
      <c r="F8" s="138" t="s">
        <v>179</v>
      </c>
      <c r="G8" s="120"/>
      <c r="H8" s="124"/>
      <c r="I8" s="118"/>
      <c r="J8" s="102" t="s">
        <v>195</v>
      </c>
      <c r="K8" s="102" t="s">
        <v>195</v>
      </c>
      <c r="L8" s="92"/>
      <c r="M8" s="92"/>
      <c r="N8" s="102" t="s">
        <v>174</v>
      </c>
      <c r="O8" s="102"/>
      <c r="P8" s="102"/>
      <c r="Q8" s="100" t="s">
        <v>131</v>
      </c>
      <c r="R8" s="91"/>
      <c r="S8" s="114" t="s">
        <v>180</v>
      </c>
      <c r="T8" s="109"/>
      <c r="U8" s="114" t="s">
        <v>320</v>
      </c>
      <c r="V8" s="109"/>
      <c r="W8" s="114" t="s">
        <v>321</v>
      </c>
      <c r="X8" s="109"/>
      <c r="Y8" s="114" t="s">
        <v>320</v>
      </c>
      <c r="Z8" s="109"/>
      <c r="AA8" s="114" t="s">
        <v>324</v>
      </c>
      <c r="AB8" s="109"/>
    </row>
    <row r="9" spans="1:28" ht="12.75" customHeight="1">
      <c r="A9" s="92"/>
      <c r="B9" s="92"/>
      <c r="C9" s="92"/>
      <c r="D9" s="92"/>
      <c r="E9" s="92"/>
      <c r="F9" s="138" t="s">
        <v>28</v>
      </c>
      <c r="G9" s="102" t="s">
        <v>116</v>
      </c>
      <c r="H9" s="102" t="s">
        <v>119</v>
      </c>
      <c r="I9" s="102" t="s">
        <v>118</v>
      </c>
      <c r="J9" s="102" t="s">
        <v>196</v>
      </c>
      <c r="K9" s="102" t="s">
        <v>196</v>
      </c>
      <c r="L9" s="102" t="s">
        <v>92</v>
      </c>
      <c r="M9" s="92"/>
      <c r="N9" s="102" t="s">
        <v>175</v>
      </c>
      <c r="O9" s="102" t="s">
        <v>223</v>
      </c>
      <c r="P9" s="102"/>
      <c r="Q9" s="100" t="s">
        <v>132</v>
      </c>
      <c r="R9" s="91"/>
      <c r="S9" s="114" t="s">
        <v>173</v>
      </c>
      <c r="T9" s="109"/>
      <c r="U9" s="114" t="s">
        <v>327</v>
      </c>
      <c r="V9" s="109"/>
      <c r="W9" s="114" t="s">
        <v>178</v>
      </c>
      <c r="X9" s="109"/>
      <c r="Y9" s="114" t="s">
        <v>327</v>
      </c>
      <c r="Z9" s="109"/>
      <c r="AA9" s="114" t="s">
        <v>173</v>
      </c>
      <c r="AB9" s="109"/>
    </row>
    <row r="10" spans="1:28" ht="15.75" thickBot="1">
      <c r="A10" s="92"/>
      <c r="B10" s="102" t="s">
        <v>70</v>
      </c>
      <c r="C10" s="102" t="s">
        <v>71</v>
      </c>
      <c r="D10" s="102" t="s">
        <v>72</v>
      </c>
      <c r="E10" s="102" t="s">
        <v>73</v>
      </c>
      <c r="F10" s="139" t="s">
        <v>32</v>
      </c>
      <c r="G10" s="102" t="s">
        <v>117</v>
      </c>
      <c r="H10" s="102" t="s">
        <v>115</v>
      </c>
      <c r="I10" s="102" t="s">
        <v>117</v>
      </c>
      <c r="J10" s="102" t="s">
        <v>197</v>
      </c>
      <c r="K10" s="102" t="s">
        <v>197</v>
      </c>
      <c r="L10" s="174" t="s">
        <v>87</v>
      </c>
      <c r="M10" s="102" t="s">
        <v>91</v>
      </c>
      <c r="N10" s="102" t="s">
        <v>176</v>
      </c>
      <c r="O10" s="102" t="s">
        <v>224</v>
      </c>
      <c r="P10" s="112" t="s">
        <v>73</v>
      </c>
      <c r="Q10" s="99" t="s">
        <v>32</v>
      </c>
      <c r="R10" s="112" t="s">
        <v>73</v>
      </c>
      <c r="S10" s="114"/>
      <c r="T10" s="183"/>
      <c r="U10" s="114" t="s">
        <v>319</v>
      </c>
      <c r="V10" s="109"/>
      <c r="W10" s="114" t="s">
        <v>322</v>
      </c>
      <c r="X10" s="109"/>
      <c r="Y10" s="114" t="s">
        <v>328</v>
      </c>
      <c r="Z10" s="109"/>
      <c r="AA10" s="114" t="s">
        <v>124</v>
      </c>
      <c r="AB10" s="109"/>
    </row>
    <row r="11" spans="1:28" ht="15">
      <c r="A11" s="126">
        <v>32</v>
      </c>
      <c r="B11" s="16"/>
      <c r="P11" s="164">
        <v>31</v>
      </c>
      <c r="Q11" s="111">
        <f t="shared" ref="Q11:Q41" si="0">F11-F12</f>
        <v>0</v>
      </c>
      <c r="R11" s="163">
        <v>1</v>
      </c>
      <c r="S11" s="117">
        <f>MAX(N11:N13)</f>
        <v>0</v>
      </c>
      <c r="T11" s="183"/>
      <c r="U11" s="117">
        <f>AVERAGE(Q11:Q13)</f>
        <v>0</v>
      </c>
      <c r="V11" s="109"/>
      <c r="W11" s="117">
        <f>SUM(Q11:Q13)</f>
        <v>0</v>
      </c>
      <c r="X11" s="109"/>
      <c r="Y11" s="117" t="e">
        <f>AVERAGE(L11:L13)</f>
        <v>#DIV/0!</v>
      </c>
      <c r="Z11" s="109"/>
      <c r="AA11" s="117">
        <f>MAX(M11:M13)</f>
        <v>0</v>
      </c>
      <c r="AB11" s="109"/>
    </row>
    <row r="12" spans="1:28">
      <c r="A12" s="101">
        <v>31</v>
      </c>
      <c r="B12" s="16"/>
      <c r="P12" s="101">
        <v>30</v>
      </c>
      <c r="Q12" s="111">
        <f t="shared" si="0"/>
        <v>0</v>
      </c>
      <c r="R12" s="92"/>
      <c r="S12" s="115"/>
      <c r="T12" s="183"/>
      <c r="U12" s="109"/>
      <c r="V12" s="109"/>
      <c r="W12" s="109"/>
      <c r="X12" s="109"/>
      <c r="Y12" s="109"/>
      <c r="Z12" s="109"/>
      <c r="AA12" s="109"/>
      <c r="AB12" s="109"/>
    </row>
    <row r="13" spans="1:28">
      <c r="A13" s="101">
        <v>30</v>
      </c>
      <c r="B13" s="16"/>
      <c r="P13" s="101">
        <v>29</v>
      </c>
      <c r="Q13" s="111">
        <f t="shared" si="0"/>
        <v>0</v>
      </c>
      <c r="R13" s="92"/>
      <c r="S13" s="115"/>
      <c r="T13" s="183"/>
      <c r="U13" s="109"/>
      <c r="V13" s="109"/>
      <c r="W13" s="109"/>
      <c r="X13" s="109"/>
      <c r="Y13" s="109"/>
      <c r="Z13" s="109"/>
      <c r="AA13" s="109"/>
      <c r="AB13" s="109"/>
    </row>
    <row r="14" spans="1:28" ht="15">
      <c r="A14" s="126">
        <v>29</v>
      </c>
      <c r="B14" s="16"/>
      <c r="P14" s="164">
        <v>28</v>
      </c>
      <c r="Q14" s="111">
        <f t="shared" si="0"/>
        <v>0</v>
      </c>
      <c r="R14" s="163">
        <v>29</v>
      </c>
      <c r="S14" s="117">
        <f>MAX(N14:N20)</f>
        <v>0</v>
      </c>
      <c r="T14" s="183"/>
      <c r="U14" s="117">
        <f>AVERAGE(Q14:Q20)</f>
        <v>0</v>
      </c>
      <c r="V14" s="109"/>
      <c r="W14" s="117">
        <f>SUM(Q14:Q20)</f>
        <v>0</v>
      </c>
      <c r="X14" s="109"/>
      <c r="Y14" s="117" t="e">
        <f>AVERAGE(L14:L20)</f>
        <v>#DIV/0!</v>
      </c>
      <c r="Z14" s="109"/>
      <c r="AA14" s="117">
        <f>MAX(M14:M20)</f>
        <v>0</v>
      </c>
      <c r="AB14" s="109"/>
    </row>
    <row r="15" spans="1:28">
      <c r="A15" s="101">
        <v>28</v>
      </c>
      <c r="B15" s="16"/>
      <c r="P15" s="101">
        <v>27</v>
      </c>
      <c r="Q15" s="111">
        <f t="shared" si="0"/>
        <v>0</v>
      </c>
      <c r="R15" s="101"/>
      <c r="S15" s="115"/>
      <c r="T15" s="183"/>
      <c r="U15" s="109"/>
      <c r="V15" s="109"/>
      <c r="W15" s="109"/>
      <c r="X15" s="109"/>
      <c r="Y15" s="109"/>
      <c r="Z15" s="109"/>
      <c r="AA15" s="109"/>
      <c r="AB15" s="109"/>
    </row>
    <row r="16" spans="1:28">
      <c r="A16" s="101">
        <v>27</v>
      </c>
      <c r="B16" s="16"/>
      <c r="P16" s="101">
        <v>26</v>
      </c>
      <c r="Q16" s="111">
        <f t="shared" si="0"/>
        <v>0</v>
      </c>
      <c r="R16" s="101"/>
      <c r="S16" s="115"/>
      <c r="T16" s="183"/>
      <c r="U16" s="109"/>
      <c r="V16" s="109"/>
      <c r="W16" s="109"/>
      <c r="X16" s="109"/>
      <c r="Y16" s="109"/>
      <c r="Z16" s="109"/>
      <c r="AA16" s="109"/>
      <c r="AB16" s="109"/>
    </row>
    <row r="17" spans="1:28">
      <c r="A17" s="101">
        <v>26</v>
      </c>
      <c r="B17" s="16"/>
      <c r="P17" s="101">
        <v>25</v>
      </c>
      <c r="Q17" s="111">
        <f t="shared" si="0"/>
        <v>0</v>
      </c>
      <c r="R17" s="101"/>
      <c r="S17" s="115"/>
      <c r="T17" s="183"/>
      <c r="U17" s="109"/>
      <c r="V17" s="109"/>
      <c r="W17" s="109"/>
      <c r="X17" s="109"/>
      <c r="Y17" s="109"/>
      <c r="Z17" s="109"/>
      <c r="AA17" s="109"/>
      <c r="AB17" s="109"/>
    </row>
    <row r="18" spans="1:28">
      <c r="A18" s="101">
        <v>25</v>
      </c>
      <c r="B18" s="16"/>
      <c r="P18" s="101">
        <v>24</v>
      </c>
      <c r="Q18" s="111">
        <f t="shared" si="0"/>
        <v>0</v>
      </c>
      <c r="R18" s="101"/>
      <c r="S18" s="115"/>
      <c r="T18" s="183"/>
      <c r="U18" s="109"/>
      <c r="V18" s="109"/>
      <c r="W18" s="109"/>
      <c r="X18" s="109"/>
      <c r="Y18" s="109"/>
      <c r="Z18" s="109"/>
      <c r="AA18" s="109"/>
      <c r="AB18" s="109"/>
    </row>
    <row r="19" spans="1:28">
      <c r="A19" s="101">
        <v>24</v>
      </c>
      <c r="B19" s="16"/>
      <c r="P19" s="101">
        <v>23</v>
      </c>
      <c r="Q19" s="111">
        <f t="shared" si="0"/>
        <v>0</v>
      </c>
      <c r="R19" s="101"/>
      <c r="S19" s="115"/>
      <c r="T19" s="183"/>
      <c r="U19" s="109"/>
      <c r="V19" s="109"/>
      <c r="W19" s="109"/>
      <c r="X19" s="109"/>
      <c r="Y19" s="109"/>
      <c r="Z19" s="109"/>
      <c r="AA19" s="109"/>
      <c r="AB19" s="109"/>
    </row>
    <row r="20" spans="1:28">
      <c r="A20" s="101">
        <v>23</v>
      </c>
      <c r="B20" s="16"/>
      <c r="P20" s="101">
        <v>22</v>
      </c>
      <c r="Q20" s="111">
        <f t="shared" si="0"/>
        <v>0</v>
      </c>
      <c r="R20" s="101"/>
      <c r="S20" s="115"/>
      <c r="T20" s="183"/>
      <c r="U20" s="109"/>
      <c r="V20" s="109"/>
      <c r="W20" s="109"/>
      <c r="X20" s="109"/>
      <c r="Y20" s="109"/>
      <c r="Z20" s="109"/>
      <c r="AA20" s="109"/>
      <c r="AB20" s="109"/>
    </row>
    <row r="21" spans="1:28" ht="15">
      <c r="A21" s="126">
        <v>22</v>
      </c>
      <c r="B21" s="16"/>
      <c r="P21" s="164">
        <v>21</v>
      </c>
      <c r="Q21" s="111">
        <f t="shared" si="0"/>
        <v>0</v>
      </c>
      <c r="R21" s="163">
        <v>22</v>
      </c>
      <c r="S21" s="117">
        <f>MAX(N21:N27)</f>
        <v>0</v>
      </c>
      <c r="T21" s="183"/>
      <c r="U21" s="117">
        <f>AVERAGE(Q21:Q27)</f>
        <v>0</v>
      </c>
      <c r="V21" s="109"/>
      <c r="W21" s="117">
        <f>SUM(Q21:Q27)</f>
        <v>0</v>
      </c>
      <c r="X21" s="109"/>
      <c r="Y21" s="117" t="e">
        <f>AVERAGE(L21:L27)</f>
        <v>#DIV/0!</v>
      </c>
      <c r="Z21" s="109"/>
      <c r="AA21" s="117">
        <f>MAX(M21:M27)</f>
        <v>0</v>
      </c>
      <c r="AB21" s="109"/>
    </row>
    <row r="22" spans="1:28">
      <c r="A22" s="101">
        <v>21</v>
      </c>
      <c r="B22" s="16"/>
      <c r="P22" s="101">
        <v>20</v>
      </c>
      <c r="Q22" s="111">
        <f t="shared" si="0"/>
        <v>0</v>
      </c>
      <c r="R22" s="101"/>
      <c r="S22" s="115"/>
      <c r="T22" s="183"/>
      <c r="U22" s="109"/>
      <c r="V22" s="109"/>
      <c r="W22" s="109"/>
      <c r="X22" s="109"/>
      <c r="Y22" s="109"/>
      <c r="Z22" s="109"/>
      <c r="AA22" s="109"/>
      <c r="AB22" s="109"/>
    </row>
    <row r="23" spans="1:28">
      <c r="A23" s="101">
        <v>20</v>
      </c>
      <c r="B23" s="16"/>
      <c r="P23" s="101">
        <v>19</v>
      </c>
      <c r="Q23" s="111">
        <f t="shared" si="0"/>
        <v>0</v>
      </c>
      <c r="R23" s="101"/>
      <c r="S23" s="115"/>
      <c r="T23" s="183"/>
      <c r="U23" s="109"/>
      <c r="V23" s="109"/>
      <c r="W23" s="109"/>
      <c r="X23" s="109"/>
      <c r="Y23" s="109"/>
      <c r="Z23" s="109"/>
      <c r="AA23" s="109"/>
      <c r="AB23" s="109"/>
    </row>
    <row r="24" spans="1:28">
      <c r="A24" s="101">
        <v>19</v>
      </c>
      <c r="B24" s="16"/>
      <c r="P24" s="101">
        <v>18</v>
      </c>
      <c r="Q24" s="111">
        <f t="shared" si="0"/>
        <v>0</v>
      </c>
      <c r="R24" s="101"/>
      <c r="S24" s="115"/>
      <c r="T24" s="183"/>
      <c r="U24" s="109"/>
      <c r="V24" s="109"/>
      <c r="W24" s="109"/>
      <c r="X24" s="109"/>
      <c r="Y24" s="109"/>
      <c r="Z24" s="109"/>
      <c r="AA24" s="109"/>
      <c r="AB24" s="109"/>
    </row>
    <row r="25" spans="1:28">
      <c r="A25" s="101">
        <v>18</v>
      </c>
      <c r="B25" s="16"/>
      <c r="P25" s="101">
        <v>17</v>
      </c>
      <c r="Q25" s="111">
        <f t="shared" si="0"/>
        <v>0</v>
      </c>
      <c r="R25" s="101"/>
      <c r="S25" s="115"/>
      <c r="T25" s="183"/>
      <c r="U25" s="109"/>
      <c r="V25" s="109"/>
      <c r="W25" s="109"/>
      <c r="X25" s="109"/>
      <c r="Y25" s="109"/>
      <c r="Z25" s="109"/>
      <c r="AA25" s="109"/>
      <c r="AB25" s="109"/>
    </row>
    <row r="26" spans="1:28">
      <c r="A26" s="101">
        <v>17</v>
      </c>
      <c r="B26" s="16"/>
      <c r="P26" s="101">
        <v>16</v>
      </c>
      <c r="Q26" s="111">
        <f t="shared" si="0"/>
        <v>0</v>
      </c>
      <c r="R26" s="101"/>
      <c r="S26" s="115"/>
      <c r="T26" s="183"/>
      <c r="U26" s="109"/>
      <c r="V26" s="109"/>
      <c r="W26" s="109"/>
      <c r="X26" s="109"/>
      <c r="Y26" s="109"/>
      <c r="Z26" s="109"/>
      <c r="AA26" s="109"/>
      <c r="AB26" s="109"/>
    </row>
    <row r="27" spans="1:28">
      <c r="A27" s="101">
        <v>16</v>
      </c>
      <c r="B27" s="16"/>
      <c r="P27" s="101">
        <v>15</v>
      </c>
      <c r="Q27" s="111">
        <f t="shared" si="0"/>
        <v>0</v>
      </c>
      <c r="R27" s="101"/>
      <c r="S27" s="115"/>
      <c r="T27" s="183"/>
      <c r="U27" s="109"/>
      <c r="V27" s="109"/>
      <c r="W27" s="109"/>
      <c r="X27" s="109"/>
      <c r="Y27" s="109"/>
      <c r="Z27" s="109"/>
      <c r="AA27" s="109"/>
      <c r="AB27" s="109"/>
    </row>
    <row r="28" spans="1:28" ht="15">
      <c r="A28" s="126">
        <v>15</v>
      </c>
      <c r="B28" s="16"/>
      <c r="P28" s="164">
        <v>14</v>
      </c>
      <c r="Q28" s="111">
        <f t="shared" si="0"/>
        <v>0</v>
      </c>
      <c r="R28" s="163">
        <v>15</v>
      </c>
      <c r="S28" s="117">
        <f>MAX(N28:N34)</f>
        <v>4.76</v>
      </c>
      <c r="T28" s="183"/>
      <c r="U28" s="117">
        <f>AVERAGE(Q28:Q34)</f>
        <v>-3137.5714285714284</v>
      </c>
      <c r="V28" s="109"/>
      <c r="W28" s="117">
        <f>SUM(Q28:Q34)</f>
        <v>-21963</v>
      </c>
      <c r="X28" s="109"/>
      <c r="Y28" s="117">
        <f>AVERAGE(L28:L34)</f>
        <v>13.274000000000001</v>
      </c>
      <c r="Z28" s="109"/>
      <c r="AA28" s="117">
        <f>MAX(M28:M34)</f>
        <v>25.61</v>
      </c>
      <c r="AB28" s="109"/>
    </row>
    <row r="29" spans="1:28">
      <c r="A29" s="101">
        <v>14</v>
      </c>
      <c r="B29" s="16"/>
      <c r="P29" s="101">
        <v>13</v>
      </c>
      <c r="Q29" s="111">
        <f t="shared" si="0"/>
        <v>0</v>
      </c>
      <c r="R29" s="101"/>
      <c r="S29" s="115"/>
      <c r="T29" s="109"/>
      <c r="U29" s="109"/>
      <c r="V29" s="109"/>
      <c r="W29" s="109"/>
      <c r="X29" s="109"/>
      <c r="Y29" s="109"/>
      <c r="Z29" s="109"/>
      <c r="AA29" s="109"/>
      <c r="AB29" s="109"/>
    </row>
    <row r="30" spans="1:28">
      <c r="A30" s="101">
        <v>13</v>
      </c>
      <c r="B30" s="16"/>
      <c r="P30" s="101">
        <v>12</v>
      </c>
      <c r="Q30" s="111">
        <f t="shared" si="0"/>
        <v>0</v>
      </c>
      <c r="R30" s="101"/>
      <c r="S30" s="115"/>
      <c r="T30" s="109"/>
      <c r="U30" s="109"/>
      <c r="V30" s="109"/>
      <c r="W30" s="109"/>
      <c r="X30" s="109"/>
      <c r="Y30" s="109"/>
      <c r="Z30" s="109"/>
      <c r="AA30" s="109"/>
      <c r="AB30" s="109"/>
    </row>
    <row r="31" spans="1:28">
      <c r="A31" s="101">
        <v>12</v>
      </c>
      <c r="B31" s="16"/>
      <c r="P31" s="101">
        <v>11</v>
      </c>
      <c r="Q31" s="111">
        <f t="shared" si="0"/>
        <v>0</v>
      </c>
      <c r="R31" s="101"/>
      <c r="S31" s="115"/>
      <c r="T31" s="109"/>
      <c r="U31" s="109"/>
      <c r="V31" s="109"/>
      <c r="W31" s="109"/>
      <c r="X31" s="109"/>
      <c r="Y31" s="109"/>
      <c r="Z31" s="109"/>
      <c r="AA31" s="109"/>
      <c r="AB31" s="109"/>
    </row>
    <row r="32" spans="1:28">
      <c r="A32" s="101">
        <v>11</v>
      </c>
      <c r="B32" s="16"/>
      <c r="P32" s="101">
        <v>10</v>
      </c>
      <c r="Q32" s="111">
        <f t="shared" si="0"/>
        <v>-21990</v>
      </c>
      <c r="R32" s="101"/>
      <c r="S32" s="115"/>
      <c r="T32" s="109"/>
      <c r="U32" s="109"/>
      <c r="V32" s="109"/>
      <c r="W32" s="109"/>
      <c r="X32" s="109"/>
      <c r="Y32" s="109"/>
      <c r="Z32" s="109"/>
      <c r="AA32" s="109"/>
      <c r="AB32" s="109"/>
    </row>
    <row r="33" spans="1:28">
      <c r="A33" s="101">
        <v>10</v>
      </c>
      <c r="B33" s="16">
        <v>0.375</v>
      </c>
      <c r="C33">
        <v>2014</v>
      </c>
      <c r="D33">
        <v>6</v>
      </c>
      <c r="E33">
        <v>10</v>
      </c>
      <c r="F33">
        <v>21990</v>
      </c>
      <c r="G33">
        <v>219903</v>
      </c>
      <c r="H33">
        <v>110573</v>
      </c>
      <c r="I33">
        <v>1105734</v>
      </c>
      <c r="J33">
        <v>4993</v>
      </c>
      <c r="K33">
        <v>49936</v>
      </c>
      <c r="L33">
        <v>12.5846</v>
      </c>
      <c r="M33">
        <v>25.61</v>
      </c>
      <c r="N33">
        <v>4.3</v>
      </c>
      <c r="O33">
        <v>7</v>
      </c>
      <c r="P33" s="101">
        <v>9</v>
      </c>
      <c r="Q33" s="111">
        <f t="shared" si="0"/>
        <v>16</v>
      </c>
      <c r="R33" s="101"/>
      <c r="S33" s="115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1:28">
      <c r="A34" s="101">
        <v>9</v>
      </c>
      <c r="B34" s="16">
        <v>0.375</v>
      </c>
      <c r="C34">
        <v>2014</v>
      </c>
      <c r="D34">
        <v>6</v>
      </c>
      <c r="E34">
        <v>9</v>
      </c>
      <c r="F34">
        <v>21974</v>
      </c>
      <c r="G34">
        <v>219747</v>
      </c>
      <c r="H34">
        <v>110564</v>
      </c>
      <c r="I34">
        <v>1105640</v>
      </c>
      <c r="J34">
        <v>4993</v>
      </c>
      <c r="K34">
        <v>49936</v>
      </c>
      <c r="L34">
        <v>13.9634</v>
      </c>
      <c r="M34">
        <v>14.43</v>
      </c>
      <c r="N34">
        <v>4.76</v>
      </c>
      <c r="O34">
        <v>7</v>
      </c>
      <c r="P34" s="101">
        <v>8</v>
      </c>
      <c r="Q34" s="111">
        <f t="shared" si="0"/>
        <v>11</v>
      </c>
      <c r="R34" s="101"/>
      <c r="S34" s="115"/>
      <c r="T34" s="109"/>
      <c r="U34" s="109"/>
      <c r="V34" s="109"/>
      <c r="W34" s="109"/>
      <c r="X34" s="109"/>
      <c r="Y34" s="109"/>
      <c r="Z34" s="109"/>
      <c r="AA34" s="109"/>
      <c r="AB34" s="109"/>
    </row>
    <row r="35" spans="1:28" ht="15">
      <c r="A35" s="126">
        <v>8</v>
      </c>
      <c r="B35" s="16">
        <v>0.375</v>
      </c>
      <c r="C35">
        <v>2014</v>
      </c>
      <c r="D35">
        <v>6</v>
      </c>
      <c r="E35">
        <v>8</v>
      </c>
      <c r="F35">
        <v>21963</v>
      </c>
      <c r="G35">
        <v>219637</v>
      </c>
      <c r="H35">
        <v>110558</v>
      </c>
      <c r="I35">
        <v>1105580</v>
      </c>
      <c r="J35">
        <v>4993</v>
      </c>
      <c r="K35">
        <v>49936</v>
      </c>
      <c r="L35">
        <v>14.1616</v>
      </c>
      <c r="M35">
        <v>23.6</v>
      </c>
      <c r="N35">
        <v>0.35</v>
      </c>
      <c r="O35">
        <v>7</v>
      </c>
      <c r="P35" s="164">
        <v>7</v>
      </c>
      <c r="Q35" s="111">
        <f t="shared" si="0"/>
        <v>2</v>
      </c>
      <c r="R35" s="163">
        <v>8</v>
      </c>
      <c r="S35" s="117">
        <f>MAX(N35:N41)</f>
        <v>5.32</v>
      </c>
      <c r="T35" s="109"/>
      <c r="U35" s="117">
        <f>AVERAGE(Q35:Q41)</f>
        <v>36.142857142857146</v>
      </c>
      <c r="V35" s="109"/>
      <c r="W35" s="117">
        <f>SUM(Q35:Q41)</f>
        <v>253</v>
      </c>
      <c r="X35" s="109"/>
      <c r="Y35" s="117">
        <f>AVERAGE(L35:L41)</f>
        <v>14.007642857142855</v>
      </c>
      <c r="Z35" s="109"/>
      <c r="AA35" s="117">
        <f>MAX(M35:M41)</f>
        <v>23.6</v>
      </c>
      <c r="AB35" s="109"/>
    </row>
    <row r="36" spans="1:28">
      <c r="A36" s="101">
        <v>7</v>
      </c>
      <c r="B36" s="16">
        <v>0.375</v>
      </c>
      <c r="C36">
        <v>2014</v>
      </c>
      <c r="D36">
        <v>6</v>
      </c>
      <c r="E36">
        <v>7</v>
      </c>
      <c r="F36">
        <v>21961</v>
      </c>
      <c r="G36">
        <v>219614</v>
      </c>
      <c r="H36">
        <v>110556</v>
      </c>
      <c r="I36">
        <v>1105567</v>
      </c>
      <c r="J36">
        <v>4993</v>
      </c>
      <c r="K36">
        <v>49936</v>
      </c>
      <c r="L36">
        <v>14.0023</v>
      </c>
      <c r="M36">
        <v>20.05</v>
      </c>
      <c r="N36">
        <v>3.45</v>
      </c>
      <c r="O36">
        <v>7</v>
      </c>
      <c r="P36" s="101">
        <v>6</v>
      </c>
      <c r="Q36" s="111">
        <f t="shared" si="0"/>
        <v>33</v>
      </c>
      <c r="R36" s="99"/>
      <c r="S36" s="104"/>
      <c r="T36" s="109"/>
      <c r="U36" s="109"/>
      <c r="V36" s="109"/>
      <c r="W36" s="109"/>
      <c r="X36" s="109"/>
      <c r="Y36" s="109"/>
      <c r="Z36" s="109"/>
      <c r="AA36" s="109"/>
      <c r="AB36" s="109"/>
    </row>
    <row r="37" spans="1:28">
      <c r="A37" s="101">
        <v>6</v>
      </c>
      <c r="B37" s="16">
        <v>0.375</v>
      </c>
      <c r="C37">
        <v>2014</v>
      </c>
      <c r="D37">
        <v>6</v>
      </c>
      <c r="E37">
        <v>6</v>
      </c>
      <c r="F37">
        <v>21928</v>
      </c>
      <c r="G37">
        <v>219282</v>
      </c>
      <c r="H37">
        <v>110538</v>
      </c>
      <c r="I37">
        <v>1105382</v>
      </c>
      <c r="J37">
        <v>4993</v>
      </c>
      <c r="K37">
        <v>49936</v>
      </c>
      <c r="L37">
        <v>13.9795</v>
      </c>
      <c r="M37">
        <v>18.77</v>
      </c>
      <c r="N37">
        <v>5.28</v>
      </c>
      <c r="O37">
        <v>7</v>
      </c>
      <c r="P37" s="101">
        <v>5</v>
      </c>
      <c r="Q37" s="111">
        <f t="shared" si="0"/>
        <v>50</v>
      </c>
      <c r="R37" s="99"/>
      <c r="S37" s="104"/>
      <c r="T37" s="109"/>
      <c r="U37" s="109"/>
      <c r="V37" s="109"/>
      <c r="W37" s="109"/>
      <c r="X37" s="109"/>
      <c r="Y37" s="109"/>
      <c r="Z37" s="109"/>
      <c r="AA37" s="109"/>
      <c r="AB37" s="109"/>
    </row>
    <row r="38" spans="1:28">
      <c r="A38" s="101">
        <v>5</v>
      </c>
      <c r="B38" s="16">
        <v>0.375</v>
      </c>
      <c r="C38">
        <v>2014</v>
      </c>
      <c r="D38">
        <v>6</v>
      </c>
      <c r="E38">
        <v>5</v>
      </c>
      <c r="F38">
        <v>21878</v>
      </c>
      <c r="G38">
        <v>218788</v>
      </c>
      <c r="H38">
        <v>110510</v>
      </c>
      <c r="I38">
        <v>1105108</v>
      </c>
      <c r="J38">
        <v>4993</v>
      </c>
      <c r="K38">
        <v>49936</v>
      </c>
      <c r="L38">
        <v>13.9785</v>
      </c>
      <c r="M38">
        <v>17.27</v>
      </c>
      <c r="N38">
        <v>4.78</v>
      </c>
      <c r="O38">
        <v>7</v>
      </c>
      <c r="P38" s="101">
        <v>4</v>
      </c>
      <c r="Q38" s="111">
        <f t="shared" si="0"/>
        <v>55</v>
      </c>
      <c r="R38" s="99"/>
      <c r="S38" s="104"/>
      <c r="T38" s="109"/>
      <c r="U38" s="109"/>
      <c r="V38" s="109"/>
      <c r="W38" s="109"/>
      <c r="X38" s="109"/>
      <c r="Y38" s="109"/>
      <c r="Z38" s="109"/>
      <c r="AA38" s="109"/>
      <c r="AB38" s="109"/>
    </row>
    <row r="39" spans="1:28">
      <c r="A39" s="101">
        <v>4</v>
      </c>
      <c r="B39" s="16">
        <v>0.375</v>
      </c>
      <c r="C39">
        <v>2014</v>
      </c>
      <c r="D39">
        <v>6</v>
      </c>
      <c r="E39">
        <v>4</v>
      </c>
      <c r="F39">
        <v>21823</v>
      </c>
      <c r="G39">
        <v>218236</v>
      </c>
      <c r="H39">
        <v>110480</v>
      </c>
      <c r="I39">
        <v>1104803</v>
      </c>
      <c r="J39">
        <v>4993</v>
      </c>
      <c r="K39">
        <v>49936</v>
      </c>
      <c r="L39">
        <v>13.9816</v>
      </c>
      <c r="M39">
        <v>18.13</v>
      </c>
      <c r="N39">
        <v>5.13</v>
      </c>
      <c r="O39">
        <v>7</v>
      </c>
      <c r="P39" s="101">
        <v>3</v>
      </c>
      <c r="Q39" s="111">
        <f t="shared" si="0"/>
        <v>53</v>
      </c>
      <c r="R39" s="99"/>
      <c r="S39" s="104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>
      <c r="A40" s="101">
        <v>3</v>
      </c>
      <c r="B40" s="16">
        <v>0.375</v>
      </c>
      <c r="C40">
        <v>2014</v>
      </c>
      <c r="D40">
        <v>6</v>
      </c>
      <c r="E40">
        <v>3</v>
      </c>
      <c r="F40">
        <v>21770</v>
      </c>
      <c r="G40">
        <v>217703</v>
      </c>
      <c r="H40">
        <v>110450</v>
      </c>
      <c r="I40">
        <v>1104508</v>
      </c>
      <c r="J40">
        <v>4993</v>
      </c>
      <c r="K40">
        <v>49936</v>
      </c>
      <c r="L40">
        <v>13.992599999999999</v>
      </c>
      <c r="M40">
        <v>17.52</v>
      </c>
      <c r="N40">
        <v>4.32</v>
      </c>
      <c r="O40">
        <v>7</v>
      </c>
      <c r="P40" s="101">
        <v>2</v>
      </c>
      <c r="Q40" s="111">
        <f t="shared" si="0"/>
        <v>49</v>
      </c>
      <c r="R40" s="99"/>
      <c r="S40" s="104"/>
      <c r="T40" s="109"/>
      <c r="U40" s="109"/>
      <c r="V40" s="109"/>
      <c r="W40" s="109"/>
      <c r="X40" s="109"/>
      <c r="Y40" s="109"/>
      <c r="Z40" s="109"/>
      <c r="AA40" s="109"/>
      <c r="AB40" s="109"/>
    </row>
    <row r="41" spans="1:28">
      <c r="A41" s="101">
        <v>2</v>
      </c>
      <c r="B41" s="16">
        <v>0.375</v>
      </c>
      <c r="C41">
        <v>2014</v>
      </c>
      <c r="D41">
        <v>6</v>
      </c>
      <c r="E41">
        <v>2</v>
      </c>
      <c r="F41">
        <v>21721</v>
      </c>
      <c r="G41">
        <v>217213</v>
      </c>
      <c r="H41">
        <v>110423</v>
      </c>
      <c r="I41">
        <v>1104237</v>
      </c>
      <c r="J41">
        <v>4993</v>
      </c>
      <c r="K41">
        <v>49936</v>
      </c>
      <c r="L41">
        <v>13.9574</v>
      </c>
      <c r="M41">
        <v>13.43</v>
      </c>
      <c r="N41">
        <v>5.32</v>
      </c>
      <c r="O41">
        <v>7</v>
      </c>
      <c r="P41" s="101">
        <v>1</v>
      </c>
      <c r="Q41" s="111">
        <f t="shared" si="0"/>
        <v>11</v>
      </c>
      <c r="R41" s="99"/>
      <c r="S41" s="104"/>
      <c r="T41" s="109"/>
      <c r="U41" s="109"/>
      <c r="V41" s="109"/>
      <c r="W41" s="109"/>
      <c r="X41" s="109"/>
      <c r="Y41" s="109"/>
      <c r="Z41" s="109"/>
      <c r="AA41" s="109"/>
      <c r="AB41" s="109"/>
    </row>
    <row r="42" spans="1:28">
      <c r="A42" s="101">
        <v>1</v>
      </c>
      <c r="B42" s="16">
        <v>0.375</v>
      </c>
      <c r="C42">
        <v>2014</v>
      </c>
      <c r="D42">
        <v>6</v>
      </c>
      <c r="E42">
        <v>1</v>
      </c>
      <c r="F42">
        <v>21710</v>
      </c>
      <c r="G42">
        <v>217103</v>
      </c>
      <c r="H42">
        <v>110417</v>
      </c>
      <c r="I42">
        <v>1104177</v>
      </c>
      <c r="J42">
        <v>4993</v>
      </c>
      <c r="K42">
        <v>49936</v>
      </c>
      <c r="L42">
        <v>14.1806</v>
      </c>
      <c r="M42">
        <v>24.57</v>
      </c>
      <c r="N42">
        <v>0.18</v>
      </c>
      <c r="O42">
        <v>7</v>
      </c>
      <c r="P42" s="109"/>
      <c r="Q42" s="104"/>
      <c r="R42" s="104"/>
      <c r="S42" s="104"/>
      <c r="T42" s="109"/>
      <c r="U42" s="109"/>
      <c r="V42" s="109"/>
      <c r="W42" s="109"/>
      <c r="X42" s="109"/>
      <c r="Y42" s="109"/>
      <c r="Z42" s="109"/>
      <c r="AA42" s="109"/>
      <c r="AB42" s="109"/>
    </row>
    <row r="43" spans="1:28">
      <c r="A43" s="113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4"/>
      <c r="T43" s="109"/>
      <c r="U43" s="109"/>
      <c r="V43" s="109"/>
      <c r="W43" s="109"/>
      <c r="X43" s="109"/>
      <c r="Y43" s="109"/>
      <c r="Z43" s="109"/>
      <c r="AA43" s="109"/>
      <c r="AB43" s="109"/>
    </row>
    <row r="44" spans="1:28">
      <c r="A44" s="109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07"/>
      <c r="U44" s="109"/>
      <c r="V44" s="109"/>
      <c r="W44" s="109"/>
      <c r="X44" s="109"/>
      <c r="Y44" s="109"/>
      <c r="Z44" s="109"/>
      <c r="AA44" s="109"/>
      <c r="AB44" s="109"/>
    </row>
    <row r="45" spans="1:28">
      <c r="A45" s="109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07"/>
      <c r="U45" s="109"/>
      <c r="V45" s="109"/>
      <c r="W45" s="109"/>
      <c r="X45" s="109"/>
      <c r="Y45" s="109"/>
      <c r="Z45" s="109"/>
      <c r="AA45" s="109"/>
      <c r="AB45" s="109"/>
    </row>
    <row r="46" spans="1:28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4"/>
      <c r="U46" s="109"/>
      <c r="V46" s="109"/>
      <c r="W46" s="109"/>
      <c r="X46" s="109"/>
      <c r="Y46" s="109"/>
      <c r="Z46" s="109"/>
      <c r="AA46" s="109"/>
      <c r="AB46" s="109"/>
    </row>
  </sheetData>
  <phoneticPr fontId="2" type="noConversion"/>
  <printOptions horizontalCentered="1" verticalCentered="1"/>
  <pageMargins left="0" right="0" top="0.19685039370078741" bottom="0.19685039370078741" header="0" footer="0"/>
  <pageSetup scale="56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F47"/>
  <sheetViews>
    <sheetView view="pageBreakPreview" zoomScale="80" workbookViewId="0">
      <pane xSplit="18795" topLeftCell="Y1"/>
      <selection activeCell="D11" sqref="D11:D13"/>
      <selection pane="topRight" activeCell="Y7" sqref="Y7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308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 t="s">
        <v>310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0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96" t="s">
        <v>314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313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-2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197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L11" s="104"/>
      <c r="M11" s="104"/>
      <c r="N11" s="104"/>
      <c r="O11" s="104"/>
      <c r="P11" s="104"/>
      <c r="Q11" s="104"/>
      <c r="R11" s="104"/>
      <c r="S11" s="104"/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-0.66666666666666663</v>
      </c>
      <c r="Z11" s="109"/>
      <c r="AA11" s="117">
        <f>SUM(U11:U13)</f>
        <v>-2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L12" s="104"/>
      <c r="M12" s="104"/>
      <c r="N12" s="104"/>
      <c r="O12" s="104"/>
      <c r="P12" s="104"/>
      <c r="Q12" s="104"/>
      <c r="R12" s="104"/>
      <c r="S12" s="104"/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L13" s="104"/>
      <c r="M13" s="104"/>
      <c r="N13" s="104"/>
      <c r="O13" s="104"/>
      <c r="P13" s="104"/>
      <c r="Q13" s="104"/>
      <c r="R13" s="104"/>
      <c r="S13" s="104"/>
      <c r="T13" s="101">
        <v>29</v>
      </c>
      <c r="U13" s="111">
        <f t="shared" si="0"/>
        <v>-2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 t="s">
        <v>369</v>
      </c>
      <c r="C14" t="s">
        <v>140</v>
      </c>
      <c r="D14">
        <v>2</v>
      </c>
      <c r="E14">
        <v>0</v>
      </c>
      <c r="F14">
        <v>7.2602840000000004</v>
      </c>
      <c r="G14">
        <v>0</v>
      </c>
      <c r="H14">
        <v>90.429000000000002</v>
      </c>
      <c r="I14">
        <v>21.1</v>
      </c>
      <c r="J14">
        <v>0</v>
      </c>
      <c r="K14">
        <v>0</v>
      </c>
      <c r="L14" s="104"/>
      <c r="M14" s="104"/>
      <c r="N14" s="104"/>
      <c r="O14" s="104"/>
      <c r="P14" s="104"/>
      <c r="Q14" s="104"/>
      <c r="R14" s="104"/>
      <c r="S14" s="10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>
        <f>AVERAGE(H14:H20)</f>
        <v>91.162571428571439</v>
      </c>
      <c r="AD14" s="109"/>
      <c r="AE14" s="117">
        <f>MAX(I14:I20)</f>
        <v>22.8</v>
      </c>
      <c r="AF14" s="109"/>
    </row>
    <row r="15" spans="1:32">
      <c r="A15" s="101">
        <v>28</v>
      </c>
      <c r="B15" t="s">
        <v>386</v>
      </c>
      <c r="C15" t="s">
        <v>140</v>
      </c>
      <c r="D15">
        <v>2</v>
      </c>
      <c r="E15">
        <v>0</v>
      </c>
      <c r="F15">
        <v>7.2565840000000001</v>
      </c>
      <c r="G15">
        <v>0</v>
      </c>
      <c r="H15">
        <v>90.013000000000005</v>
      </c>
      <c r="I15">
        <v>19.2</v>
      </c>
      <c r="J15">
        <v>0</v>
      </c>
      <c r="K15">
        <v>0</v>
      </c>
      <c r="L15" s="104"/>
      <c r="M15" s="104"/>
      <c r="N15" s="104"/>
      <c r="O15" s="104"/>
      <c r="P15" s="104"/>
      <c r="Q15" s="104"/>
      <c r="R15" s="104"/>
      <c r="S15" s="104"/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B16" t="s">
        <v>385</v>
      </c>
      <c r="C16" t="s">
        <v>140</v>
      </c>
      <c r="D16">
        <v>2</v>
      </c>
      <c r="E16">
        <v>0</v>
      </c>
      <c r="F16">
        <v>7.4420260000000003</v>
      </c>
      <c r="G16">
        <v>0</v>
      </c>
      <c r="H16">
        <v>89.694999999999993</v>
      </c>
      <c r="I16">
        <v>19.5</v>
      </c>
      <c r="J16">
        <v>0</v>
      </c>
      <c r="K16">
        <v>0</v>
      </c>
      <c r="L16" s="104"/>
      <c r="M16" s="104"/>
      <c r="N16" s="104"/>
      <c r="O16" s="104"/>
      <c r="P16" s="104"/>
      <c r="Q16" s="104"/>
      <c r="R16" s="104"/>
      <c r="S16" s="104"/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B17" t="s">
        <v>384</v>
      </c>
      <c r="C17" t="s">
        <v>140</v>
      </c>
      <c r="D17">
        <v>2</v>
      </c>
      <c r="E17">
        <v>0</v>
      </c>
      <c r="F17">
        <v>7.3999389999999998</v>
      </c>
      <c r="G17">
        <v>0</v>
      </c>
      <c r="H17">
        <v>94.141999999999996</v>
      </c>
      <c r="I17">
        <v>20</v>
      </c>
      <c r="J17">
        <v>0</v>
      </c>
      <c r="K17">
        <v>0</v>
      </c>
      <c r="L17" s="104"/>
      <c r="M17" s="104"/>
      <c r="N17" s="104"/>
      <c r="O17" s="104"/>
      <c r="P17" s="104"/>
      <c r="Q17" s="104"/>
      <c r="R17" s="104"/>
      <c r="S17" s="104"/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B18" t="s">
        <v>383</v>
      </c>
      <c r="C18" t="s">
        <v>140</v>
      </c>
      <c r="D18">
        <v>2</v>
      </c>
      <c r="E18">
        <v>0</v>
      </c>
      <c r="F18">
        <v>7.7125019999999997</v>
      </c>
      <c r="G18">
        <v>0</v>
      </c>
      <c r="H18">
        <v>92.647999999999996</v>
      </c>
      <c r="I18">
        <v>18.5</v>
      </c>
      <c r="J18">
        <v>0</v>
      </c>
      <c r="K18">
        <v>0</v>
      </c>
      <c r="L18" s="104"/>
      <c r="M18" s="104"/>
      <c r="N18" s="104"/>
      <c r="O18" s="104"/>
      <c r="P18" s="104"/>
      <c r="Q18" s="104"/>
      <c r="R18" s="104"/>
      <c r="S18" s="104"/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B19" t="s">
        <v>382</v>
      </c>
      <c r="C19" t="s">
        <v>140</v>
      </c>
      <c r="D19">
        <v>2</v>
      </c>
      <c r="E19">
        <v>0</v>
      </c>
      <c r="F19">
        <v>7.4193639999999998</v>
      </c>
      <c r="G19">
        <v>0</v>
      </c>
      <c r="H19">
        <v>90.838999999999999</v>
      </c>
      <c r="I19">
        <v>17.399999999999999</v>
      </c>
      <c r="J19">
        <v>0</v>
      </c>
      <c r="K19">
        <v>0</v>
      </c>
      <c r="L19" s="104"/>
      <c r="M19" s="104"/>
      <c r="N19" s="104"/>
      <c r="O19" s="104"/>
      <c r="P19" s="104"/>
      <c r="Q19" s="104"/>
      <c r="R19" s="104"/>
      <c r="S19" s="104"/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B20" t="s">
        <v>381</v>
      </c>
      <c r="C20" t="s">
        <v>140</v>
      </c>
      <c r="D20">
        <v>2</v>
      </c>
      <c r="E20">
        <v>0</v>
      </c>
      <c r="F20">
        <v>7.3175059999999998</v>
      </c>
      <c r="G20">
        <v>0</v>
      </c>
      <c r="H20">
        <v>90.372</v>
      </c>
      <c r="I20">
        <v>22.8</v>
      </c>
      <c r="J20">
        <v>0</v>
      </c>
      <c r="K20">
        <v>0</v>
      </c>
      <c r="L20" s="104"/>
      <c r="M20" s="104"/>
      <c r="N20" s="104"/>
      <c r="O20" s="104"/>
      <c r="P20" s="104"/>
      <c r="Q20" s="104"/>
      <c r="R20" s="104"/>
      <c r="S20" s="104"/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 t="s">
        <v>380</v>
      </c>
      <c r="C21" t="s">
        <v>140</v>
      </c>
      <c r="D21">
        <v>2</v>
      </c>
      <c r="E21">
        <v>0</v>
      </c>
      <c r="F21">
        <v>7.319445</v>
      </c>
      <c r="G21">
        <v>0</v>
      </c>
      <c r="H21">
        <v>90.596999999999994</v>
      </c>
      <c r="I21">
        <v>21.9</v>
      </c>
      <c r="J21">
        <v>0</v>
      </c>
      <c r="K21">
        <v>0</v>
      </c>
      <c r="L21" s="104"/>
      <c r="M21" s="104"/>
      <c r="N21" s="104"/>
      <c r="O21" s="104"/>
      <c r="P21" s="104"/>
      <c r="Q21" s="104"/>
      <c r="R21" s="104"/>
      <c r="S21" s="104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>
        <f>AVERAGE(H21:H27)</f>
        <v>91.96142857142857</v>
      </c>
      <c r="AD21" s="109"/>
      <c r="AE21" s="117">
        <f>MAX(I21:I27)</f>
        <v>21.9</v>
      </c>
      <c r="AF21" s="109"/>
    </row>
    <row r="22" spans="1:32">
      <c r="A22" s="101">
        <v>21</v>
      </c>
      <c r="B22" t="s">
        <v>379</v>
      </c>
      <c r="C22" t="s">
        <v>140</v>
      </c>
      <c r="D22">
        <v>2</v>
      </c>
      <c r="E22">
        <v>0</v>
      </c>
      <c r="F22">
        <v>7.389653</v>
      </c>
      <c r="G22">
        <v>0</v>
      </c>
      <c r="H22">
        <v>90.453999999999994</v>
      </c>
      <c r="I22">
        <v>21.9</v>
      </c>
      <c r="J22">
        <v>0</v>
      </c>
      <c r="K22">
        <v>0</v>
      </c>
      <c r="L22" s="104"/>
      <c r="M22" s="104"/>
      <c r="N22" s="104"/>
      <c r="O22" s="104"/>
      <c r="P22" s="104"/>
      <c r="Q22" s="104"/>
      <c r="R22" s="104"/>
      <c r="S22" s="104"/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B23" t="s">
        <v>378</v>
      </c>
      <c r="C23" t="s">
        <v>140</v>
      </c>
      <c r="D23">
        <v>2</v>
      </c>
      <c r="E23">
        <v>0</v>
      </c>
      <c r="F23">
        <v>7.4589429999999997</v>
      </c>
      <c r="G23">
        <v>0</v>
      </c>
      <c r="H23">
        <v>90.799000000000007</v>
      </c>
      <c r="I23">
        <v>21.4</v>
      </c>
      <c r="J23">
        <v>0</v>
      </c>
      <c r="K23">
        <v>0</v>
      </c>
      <c r="L23" s="104"/>
      <c r="M23" s="104"/>
      <c r="N23" s="104"/>
      <c r="O23" s="104"/>
      <c r="P23" s="104"/>
      <c r="Q23" s="104"/>
      <c r="R23" s="104"/>
      <c r="S23" s="104"/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B24" t="s">
        <v>377</v>
      </c>
      <c r="C24" t="s">
        <v>140</v>
      </c>
      <c r="D24">
        <v>2</v>
      </c>
      <c r="E24">
        <v>0</v>
      </c>
      <c r="F24">
        <v>7.5600490000000002</v>
      </c>
      <c r="G24">
        <v>0</v>
      </c>
      <c r="H24">
        <v>95.302000000000007</v>
      </c>
      <c r="I24">
        <v>21.3</v>
      </c>
      <c r="J24">
        <v>0</v>
      </c>
      <c r="K24">
        <v>0</v>
      </c>
      <c r="L24" s="104"/>
      <c r="M24" s="104"/>
      <c r="N24" s="104"/>
      <c r="O24" s="104"/>
      <c r="P24" s="104"/>
      <c r="Q24" s="104"/>
      <c r="R24" s="104"/>
      <c r="S24" s="104"/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B25" t="s">
        <v>376</v>
      </c>
      <c r="C25" t="s">
        <v>140</v>
      </c>
      <c r="D25">
        <v>2</v>
      </c>
      <c r="E25">
        <v>0</v>
      </c>
      <c r="F25">
        <v>8.0272989999999993</v>
      </c>
      <c r="G25">
        <v>0</v>
      </c>
      <c r="H25">
        <v>94.387</v>
      </c>
      <c r="I25">
        <v>20.399999999999999</v>
      </c>
      <c r="J25">
        <v>0</v>
      </c>
      <c r="K25">
        <v>0</v>
      </c>
      <c r="L25" s="104"/>
      <c r="M25" s="104"/>
      <c r="N25" s="104"/>
      <c r="O25" s="104"/>
      <c r="P25" s="104"/>
      <c r="Q25" s="104"/>
      <c r="R25" s="104"/>
      <c r="S25" s="104"/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B26" t="s">
        <v>375</v>
      </c>
      <c r="C26" t="s">
        <v>140</v>
      </c>
      <c r="D26">
        <v>2</v>
      </c>
      <c r="E26">
        <v>0</v>
      </c>
      <c r="F26">
        <v>7.7260299999999997</v>
      </c>
      <c r="G26">
        <v>0</v>
      </c>
      <c r="H26">
        <v>91.658000000000001</v>
      </c>
      <c r="I26">
        <v>17.5</v>
      </c>
      <c r="J26">
        <v>0</v>
      </c>
      <c r="K26">
        <v>0</v>
      </c>
      <c r="L26" s="104"/>
      <c r="M26" s="104"/>
      <c r="N26" s="104"/>
      <c r="O26" s="104"/>
      <c r="P26" s="104"/>
      <c r="Q26" s="104"/>
      <c r="R26" s="104"/>
      <c r="S26" s="104"/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B27" t="s">
        <v>374</v>
      </c>
      <c r="C27" t="s">
        <v>140</v>
      </c>
      <c r="D27">
        <v>2</v>
      </c>
      <c r="E27">
        <v>0</v>
      </c>
      <c r="F27">
        <v>7.6498290000000004</v>
      </c>
      <c r="G27">
        <v>0</v>
      </c>
      <c r="H27">
        <v>90.533000000000001</v>
      </c>
      <c r="I27">
        <v>15.2</v>
      </c>
      <c r="J27">
        <v>0</v>
      </c>
      <c r="K27">
        <v>0</v>
      </c>
      <c r="L27" s="104"/>
      <c r="M27" s="104"/>
      <c r="N27" s="104"/>
      <c r="O27" s="104"/>
      <c r="P27" s="104"/>
      <c r="Q27" s="104"/>
      <c r="R27" s="104"/>
      <c r="S27" s="104"/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 t="s">
        <v>373</v>
      </c>
      <c r="C28" t="s">
        <v>140</v>
      </c>
      <c r="D28">
        <v>2</v>
      </c>
      <c r="E28">
        <v>0</v>
      </c>
      <c r="F28">
        <v>7.282</v>
      </c>
      <c r="G28">
        <v>0</v>
      </c>
      <c r="H28">
        <v>90.968000000000004</v>
      </c>
      <c r="I28">
        <v>18.600000000000001</v>
      </c>
      <c r="J28">
        <v>0</v>
      </c>
      <c r="K28">
        <v>0</v>
      </c>
      <c r="L28" s="104"/>
      <c r="M28" s="104"/>
      <c r="N28" s="104"/>
      <c r="O28" s="104"/>
      <c r="P28" s="104"/>
      <c r="Q28" s="104"/>
      <c r="R28" s="104"/>
      <c r="S28" s="104"/>
      <c r="T28" s="164">
        <v>14</v>
      </c>
      <c r="U28" s="111">
        <f t="shared" si="0"/>
        <v>0</v>
      </c>
      <c r="V28" s="163">
        <v>15</v>
      </c>
      <c r="W28" s="117">
        <f>MAX(K28:K34)</f>
        <v>0</v>
      </c>
      <c r="X28" s="109"/>
      <c r="Y28" s="117">
        <f>AVERAGE(U28:U34)</f>
        <v>0</v>
      </c>
      <c r="Z28" s="109"/>
      <c r="AA28" s="117">
        <f>SUM(U28:U34)</f>
        <v>0</v>
      </c>
      <c r="AB28" s="109"/>
      <c r="AC28" s="117">
        <f>AVERAGE(H28:H34)</f>
        <v>91.722142857142856</v>
      </c>
      <c r="AD28" s="109"/>
      <c r="AE28" s="117">
        <f>MAX(I28:I34)</f>
        <v>24.5</v>
      </c>
      <c r="AF28" s="109"/>
    </row>
    <row r="29" spans="1:32">
      <c r="A29" s="101">
        <v>14</v>
      </c>
      <c r="B29" t="s">
        <v>372</v>
      </c>
      <c r="C29" t="s">
        <v>140</v>
      </c>
      <c r="D29">
        <v>2</v>
      </c>
      <c r="E29">
        <v>0</v>
      </c>
      <c r="F29">
        <v>7.3913669999999998</v>
      </c>
      <c r="G29">
        <v>0</v>
      </c>
      <c r="H29">
        <v>90.808999999999997</v>
      </c>
      <c r="I29">
        <v>22.8</v>
      </c>
      <c r="J29">
        <v>0</v>
      </c>
      <c r="K29">
        <v>0</v>
      </c>
      <c r="L29" s="104"/>
      <c r="M29" s="104"/>
      <c r="N29" s="104"/>
      <c r="O29" s="104"/>
      <c r="P29" s="104"/>
      <c r="Q29" s="104"/>
      <c r="R29" s="104"/>
      <c r="S29" s="104"/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B30" t="s">
        <v>371</v>
      </c>
      <c r="C30" t="s">
        <v>140</v>
      </c>
      <c r="D30">
        <v>2</v>
      </c>
      <c r="E30">
        <v>0</v>
      </c>
      <c r="F30">
        <v>7.334956</v>
      </c>
      <c r="G30">
        <v>0</v>
      </c>
      <c r="H30">
        <v>90.709000000000003</v>
      </c>
      <c r="I30">
        <v>24.5</v>
      </c>
      <c r="J30">
        <v>0</v>
      </c>
      <c r="K30">
        <v>0</v>
      </c>
      <c r="L30" s="104"/>
      <c r="M30" s="104"/>
      <c r="N30" s="104"/>
      <c r="O30" s="104"/>
      <c r="P30" s="104"/>
      <c r="Q30" s="104"/>
      <c r="R30" s="104"/>
      <c r="S30" s="104"/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B31" t="s">
        <v>370</v>
      </c>
      <c r="C31" t="s">
        <v>140</v>
      </c>
      <c r="D31">
        <v>2</v>
      </c>
      <c r="E31">
        <v>0</v>
      </c>
      <c r="F31">
        <v>7.4384269999999999</v>
      </c>
      <c r="G31">
        <v>0</v>
      </c>
      <c r="H31">
        <v>94.635000000000005</v>
      </c>
      <c r="I31">
        <v>24.4</v>
      </c>
      <c r="J31">
        <v>0</v>
      </c>
      <c r="K31">
        <v>0</v>
      </c>
      <c r="L31" s="104"/>
      <c r="M31" s="104"/>
      <c r="N31" s="104"/>
      <c r="O31" s="104"/>
      <c r="P31" s="104"/>
      <c r="Q31" s="104"/>
      <c r="R31" s="104"/>
      <c r="S31" s="104"/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B32" t="s">
        <v>359</v>
      </c>
      <c r="C32" t="s">
        <v>140</v>
      </c>
      <c r="D32">
        <v>2</v>
      </c>
      <c r="E32">
        <v>0</v>
      </c>
      <c r="F32">
        <v>7.7722429999999996</v>
      </c>
      <c r="G32">
        <v>0</v>
      </c>
      <c r="H32">
        <v>93.236999999999995</v>
      </c>
      <c r="I32">
        <v>23.2</v>
      </c>
      <c r="J32">
        <v>0</v>
      </c>
      <c r="K32">
        <v>0</v>
      </c>
      <c r="L32" s="104"/>
      <c r="M32" s="104"/>
      <c r="N32" s="104"/>
      <c r="O32" s="104"/>
      <c r="P32" s="104"/>
      <c r="Q32" s="104"/>
      <c r="R32" s="104"/>
      <c r="S32" s="104"/>
      <c r="T32" s="101">
        <v>10</v>
      </c>
      <c r="U32" s="111">
        <f t="shared" si="0"/>
        <v>0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B33" t="s">
        <v>360</v>
      </c>
      <c r="C33" t="s">
        <v>140</v>
      </c>
      <c r="D33">
        <v>2</v>
      </c>
      <c r="E33">
        <v>0</v>
      </c>
      <c r="F33">
        <v>7.4914009999999998</v>
      </c>
      <c r="G33">
        <v>0</v>
      </c>
      <c r="H33">
        <v>91.328000000000003</v>
      </c>
      <c r="I33">
        <v>21.2</v>
      </c>
      <c r="J33">
        <v>0</v>
      </c>
      <c r="K33">
        <v>0</v>
      </c>
      <c r="L33" s="104"/>
      <c r="M33" s="104"/>
      <c r="N33" s="104"/>
      <c r="O33" s="104"/>
      <c r="P33" s="104"/>
      <c r="Q33" s="104"/>
      <c r="R33" s="104"/>
      <c r="S33" s="104"/>
      <c r="T33" s="101">
        <v>9</v>
      </c>
      <c r="U33" s="111">
        <f t="shared" si="0"/>
        <v>0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2</v>
      </c>
      <c r="E34">
        <v>0</v>
      </c>
      <c r="F34">
        <v>7.4525300000000003</v>
      </c>
      <c r="G34">
        <v>0</v>
      </c>
      <c r="H34">
        <v>90.369</v>
      </c>
      <c r="I34">
        <v>14.9</v>
      </c>
      <c r="J34">
        <v>0</v>
      </c>
      <c r="K34">
        <v>0</v>
      </c>
      <c r="L34" s="104"/>
      <c r="M34" s="104"/>
      <c r="N34" s="104"/>
      <c r="O34" s="104"/>
      <c r="P34" s="104"/>
      <c r="Q34" s="104"/>
      <c r="R34" s="104"/>
      <c r="S34" s="104"/>
      <c r="T34" s="101">
        <v>8</v>
      </c>
      <c r="U34" s="111">
        <f t="shared" si="0"/>
        <v>0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2</v>
      </c>
      <c r="E35">
        <v>0</v>
      </c>
      <c r="F35">
        <v>7.4044990000000004</v>
      </c>
      <c r="G35">
        <v>0</v>
      </c>
      <c r="H35">
        <v>91.210999999999999</v>
      </c>
      <c r="I35">
        <v>18.100000000000001</v>
      </c>
      <c r="J35">
        <v>0</v>
      </c>
      <c r="K35">
        <v>0</v>
      </c>
      <c r="L35" s="104"/>
      <c r="M35" s="104"/>
      <c r="N35" s="104"/>
      <c r="O35" s="104"/>
      <c r="P35" s="104"/>
      <c r="Q35" s="104"/>
      <c r="R35" s="104"/>
      <c r="S35" s="104"/>
      <c r="T35" s="164">
        <v>7</v>
      </c>
      <c r="U35" s="111">
        <f t="shared" si="0"/>
        <v>0</v>
      </c>
      <c r="V35" s="163">
        <v>8</v>
      </c>
      <c r="W35" s="117">
        <f>MAX(K35:K41)</f>
        <v>0</v>
      </c>
      <c r="X35" s="109"/>
      <c r="Y35" s="117">
        <f>AVERAGE(U35:U41)</f>
        <v>0</v>
      </c>
      <c r="Z35" s="109"/>
      <c r="AA35" s="117">
        <f>SUM(U35:U41)</f>
        <v>0</v>
      </c>
      <c r="AB35" s="109"/>
      <c r="AC35" s="117">
        <f>AVERAGE(H35:H41)</f>
        <v>92.617142857142852</v>
      </c>
      <c r="AD35" s="109"/>
      <c r="AE35" s="117">
        <f>MAX(I35:I41)</f>
        <v>21.5</v>
      </c>
      <c r="AF35" s="109"/>
    </row>
    <row r="36" spans="1:32">
      <c r="A36" s="101">
        <v>7</v>
      </c>
      <c r="B36" t="s">
        <v>363</v>
      </c>
      <c r="C36" t="s">
        <v>140</v>
      </c>
      <c r="D36">
        <v>2</v>
      </c>
      <c r="E36">
        <v>0</v>
      </c>
      <c r="F36">
        <v>7.5473379999999999</v>
      </c>
      <c r="G36">
        <v>0</v>
      </c>
      <c r="H36">
        <v>91.694999999999993</v>
      </c>
      <c r="I36">
        <v>21.5</v>
      </c>
      <c r="J36">
        <v>0</v>
      </c>
      <c r="K36">
        <v>0</v>
      </c>
      <c r="L36" s="104"/>
      <c r="M36" s="104"/>
      <c r="N36" s="104"/>
      <c r="O36" s="104"/>
      <c r="P36" s="104"/>
      <c r="Q36" s="104"/>
      <c r="R36" s="104"/>
      <c r="S36" s="104"/>
      <c r="T36" s="101">
        <v>6</v>
      </c>
      <c r="U36" s="111">
        <f t="shared" si="0"/>
        <v>0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2</v>
      </c>
      <c r="E37">
        <v>0</v>
      </c>
      <c r="F37">
        <v>7.3257669999999999</v>
      </c>
      <c r="G37">
        <v>0</v>
      </c>
      <c r="H37">
        <v>91.912000000000006</v>
      </c>
      <c r="I37">
        <v>21.4</v>
      </c>
      <c r="J37">
        <v>0</v>
      </c>
      <c r="K37">
        <v>0</v>
      </c>
      <c r="L37" s="104"/>
      <c r="M37" s="104"/>
      <c r="N37" s="104"/>
      <c r="O37" s="104"/>
      <c r="P37" s="104"/>
      <c r="Q37" s="104"/>
      <c r="R37" s="104"/>
      <c r="S37" s="104"/>
      <c r="T37" s="101">
        <v>5</v>
      </c>
      <c r="U37" s="111">
        <f t="shared" si="0"/>
        <v>0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2</v>
      </c>
      <c r="E38">
        <v>0</v>
      </c>
      <c r="F38">
        <v>7.4836520000000002</v>
      </c>
      <c r="G38">
        <v>0</v>
      </c>
      <c r="H38">
        <v>94.995000000000005</v>
      </c>
      <c r="I38">
        <v>19.100000000000001</v>
      </c>
      <c r="J38">
        <v>0</v>
      </c>
      <c r="K38">
        <v>0</v>
      </c>
      <c r="L38" s="104"/>
      <c r="M38" s="104"/>
      <c r="N38" s="104"/>
      <c r="O38" s="104"/>
      <c r="P38" s="104"/>
      <c r="Q38" s="104"/>
      <c r="R38" s="104"/>
      <c r="S38" s="104"/>
      <c r="T38" s="101">
        <v>4</v>
      </c>
      <c r="U38" s="111">
        <f t="shared" si="0"/>
        <v>0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2</v>
      </c>
      <c r="E39">
        <v>0</v>
      </c>
      <c r="F39">
        <v>7.9346680000000003</v>
      </c>
      <c r="G39">
        <v>0</v>
      </c>
      <c r="H39">
        <v>93.031000000000006</v>
      </c>
      <c r="I39">
        <v>17.7</v>
      </c>
      <c r="J39">
        <v>0</v>
      </c>
      <c r="K39">
        <v>0</v>
      </c>
      <c r="L39" s="104"/>
      <c r="M39" s="104"/>
      <c r="N39" s="104"/>
      <c r="O39" s="104"/>
      <c r="P39" s="104"/>
      <c r="Q39" s="104"/>
      <c r="R39" s="104"/>
      <c r="S39" s="104"/>
      <c r="T39" s="101">
        <v>3</v>
      </c>
      <c r="U39" s="111">
        <f t="shared" si="0"/>
        <v>0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2</v>
      </c>
      <c r="E40">
        <v>0</v>
      </c>
      <c r="F40">
        <v>7.6469389999999997</v>
      </c>
      <c r="G40">
        <v>0</v>
      </c>
      <c r="H40">
        <v>91.290999999999997</v>
      </c>
      <c r="I40">
        <v>18</v>
      </c>
      <c r="J40">
        <v>0</v>
      </c>
      <c r="K40">
        <v>0</v>
      </c>
      <c r="L40" s="104"/>
      <c r="M40" s="104"/>
      <c r="N40" s="104"/>
      <c r="O40" s="104"/>
      <c r="P40" s="104"/>
      <c r="Q40" s="104"/>
      <c r="R40" s="104"/>
      <c r="S40" s="104"/>
      <c r="T40" s="101">
        <v>2</v>
      </c>
      <c r="U40" s="111">
        <f t="shared" si="0"/>
        <v>0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2</v>
      </c>
      <c r="E41">
        <v>0</v>
      </c>
      <c r="F41">
        <v>7.4249729999999996</v>
      </c>
      <c r="G41">
        <v>0</v>
      </c>
      <c r="H41">
        <v>94.185000000000002</v>
      </c>
      <c r="I41">
        <v>18.7</v>
      </c>
      <c r="J41">
        <v>0</v>
      </c>
      <c r="K41">
        <v>0</v>
      </c>
      <c r="L41" s="104"/>
      <c r="M41" s="104"/>
      <c r="N41" s="104"/>
      <c r="O41" s="104"/>
      <c r="P41" s="104"/>
      <c r="Q41" s="104"/>
      <c r="R41" s="104"/>
      <c r="S41" s="104"/>
      <c r="T41" s="101">
        <v>1</v>
      </c>
      <c r="U41" s="111">
        <f t="shared" si="0"/>
        <v>0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2</v>
      </c>
      <c r="E42">
        <v>0</v>
      </c>
      <c r="F42">
        <v>7.8082700000000003</v>
      </c>
      <c r="G42">
        <v>0</v>
      </c>
      <c r="H42">
        <v>91.41</v>
      </c>
      <c r="I42">
        <v>19.2</v>
      </c>
      <c r="J42">
        <v>0</v>
      </c>
      <c r="K42">
        <v>0</v>
      </c>
      <c r="L42" s="104"/>
      <c r="M42" s="104"/>
      <c r="N42" s="104"/>
      <c r="O42" s="104"/>
      <c r="P42" s="104"/>
      <c r="Q42" s="104"/>
      <c r="R42" s="104"/>
      <c r="S42" s="104"/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</sheetData>
  <phoneticPr fontId="2" type="noConversion"/>
  <pageMargins left="0.75" right="0.75" top="1" bottom="1" header="0" footer="0"/>
  <pageSetup scale="33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F47"/>
  <sheetViews>
    <sheetView view="pageBreakPreview" zoomScale="80" workbookViewId="0">
      <pane xSplit="18795" topLeftCell="Y1"/>
      <selection activeCell="B32" sqref="B11:S32"/>
      <selection pane="topRight" activeCell="Y7" sqref="Y7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308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89"/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2479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196" t="s">
        <v>314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313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-114880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197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332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225"/>
      <c r="M11" s="225"/>
      <c r="N11" s="225"/>
      <c r="O11" s="225"/>
      <c r="P11" s="225"/>
      <c r="Q11" s="225"/>
      <c r="R11" s="225"/>
      <c r="S11" s="225"/>
      <c r="T11" s="164">
        <v>31</v>
      </c>
      <c r="U11" s="111">
        <f t="shared" ref="U11:U41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225"/>
      <c r="M12" s="225"/>
      <c r="N12" s="225"/>
      <c r="O12" s="225"/>
      <c r="P12" s="225"/>
      <c r="Q12" s="225"/>
      <c r="R12" s="225"/>
      <c r="S12" s="225"/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323.39999999999998</v>
      </c>
      <c r="X28" s="109"/>
      <c r="Y28" s="117">
        <f>AVERAGE(U28:U34)</f>
        <v>-18224.714285714286</v>
      </c>
      <c r="Z28" s="109"/>
      <c r="AA28" s="117">
        <f>SUM(U28:U34)</f>
        <v>-127573</v>
      </c>
      <c r="AB28" s="109"/>
      <c r="AC28" s="117">
        <f>AVERAGE(H28:H34)</f>
        <v>91.036000000000001</v>
      </c>
      <c r="AD28" s="109"/>
      <c r="AE28" s="117">
        <f>MAX(I28:I34)</f>
        <v>21.8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T32" s="101">
        <v>10</v>
      </c>
      <c r="U32" s="111">
        <f t="shared" si="0"/>
        <v>-129838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B33" t="s">
        <v>360</v>
      </c>
      <c r="C33" t="s">
        <v>140</v>
      </c>
      <c r="D33">
        <v>129838</v>
      </c>
      <c r="E33">
        <v>19102</v>
      </c>
      <c r="F33">
        <v>6.8794149999999998</v>
      </c>
      <c r="G33">
        <v>0</v>
      </c>
      <c r="H33">
        <v>88.828000000000003</v>
      </c>
      <c r="I33">
        <v>21.1</v>
      </c>
      <c r="J33">
        <v>78.3</v>
      </c>
      <c r="K33">
        <v>323.39999999999998</v>
      </c>
      <c r="L33">
        <v>1.0124</v>
      </c>
      <c r="M33">
        <v>84.762</v>
      </c>
      <c r="N33">
        <v>91.460999999999999</v>
      </c>
      <c r="O33">
        <v>84.98</v>
      </c>
      <c r="P33">
        <v>17.2</v>
      </c>
      <c r="Q33">
        <v>25.3</v>
      </c>
      <c r="R33">
        <v>20.6</v>
      </c>
      <c r="S33">
        <v>5.78</v>
      </c>
      <c r="T33" s="101">
        <v>9</v>
      </c>
      <c r="U33" s="111">
        <f t="shared" si="0"/>
        <v>1864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127974</v>
      </c>
      <c r="E34">
        <v>18840</v>
      </c>
      <c r="F34">
        <v>7.182061</v>
      </c>
      <c r="G34">
        <v>0</v>
      </c>
      <c r="H34">
        <v>93.244</v>
      </c>
      <c r="I34">
        <v>21.8</v>
      </c>
      <c r="J34">
        <v>17.3</v>
      </c>
      <c r="K34">
        <v>262</v>
      </c>
      <c r="L34">
        <v>1.0130999999999999</v>
      </c>
      <c r="M34">
        <v>87.521000000000001</v>
      </c>
      <c r="N34">
        <v>94.792000000000002</v>
      </c>
      <c r="O34">
        <v>89.153999999999996</v>
      </c>
      <c r="P34">
        <v>14.2</v>
      </c>
      <c r="Q34">
        <v>29.2</v>
      </c>
      <c r="R34">
        <v>20.6</v>
      </c>
      <c r="S34">
        <v>5.79</v>
      </c>
      <c r="T34" s="101">
        <v>8</v>
      </c>
      <c r="U34" s="111">
        <f t="shared" si="0"/>
        <v>401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127573</v>
      </c>
      <c r="E35">
        <v>18786</v>
      </c>
      <c r="F35">
        <v>7.6548780000000001</v>
      </c>
      <c r="G35">
        <v>0</v>
      </c>
      <c r="H35">
        <v>92.463999999999999</v>
      </c>
      <c r="I35">
        <v>19.899999999999999</v>
      </c>
      <c r="J35">
        <v>16.399999999999999</v>
      </c>
      <c r="K35">
        <v>130.5</v>
      </c>
      <c r="L35">
        <v>1.0148999999999999</v>
      </c>
      <c r="M35">
        <v>90.105000000000004</v>
      </c>
      <c r="N35">
        <v>95.161000000000001</v>
      </c>
      <c r="O35">
        <v>93.682000000000002</v>
      </c>
      <c r="P35">
        <v>13.2</v>
      </c>
      <c r="Q35">
        <v>26.8</v>
      </c>
      <c r="R35">
        <v>15.3</v>
      </c>
      <c r="S35">
        <v>5.77</v>
      </c>
      <c r="T35" s="164">
        <v>7</v>
      </c>
      <c r="U35" s="111">
        <f t="shared" si="0"/>
        <v>388</v>
      </c>
      <c r="V35" s="163">
        <v>8</v>
      </c>
      <c r="W35" s="117">
        <f>MAX(K35:K41)</f>
        <v>335.9</v>
      </c>
      <c r="X35" s="109"/>
      <c r="Y35" s="117">
        <f>AVERAGE(U35:U41)</f>
        <v>1813.2857142857142</v>
      </c>
      <c r="Z35" s="109"/>
      <c r="AA35" s="117">
        <f>SUM(U35:U41)</f>
        <v>12693</v>
      </c>
      <c r="AB35" s="109"/>
      <c r="AC35" s="117">
        <f>AVERAGE(H35:H41)</f>
        <v>90.257142857142853</v>
      </c>
      <c r="AD35" s="109"/>
      <c r="AE35" s="117">
        <f>MAX(I35:I41)</f>
        <v>21</v>
      </c>
      <c r="AF35" s="109"/>
    </row>
    <row r="36" spans="1:32">
      <c r="A36" s="101">
        <v>7</v>
      </c>
      <c r="B36" t="s">
        <v>363</v>
      </c>
      <c r="C36" t="s">
        <v>140</v>
      </c>
      <c r="D36">
        <v>127185</v>
      </c>
      <c r="E36">
        <v>18733</v>
      </c>
      <c r="F36">
        <v>7.3822919999999996</v>
      </c>
      <c r="G36">
        <v>0</v>
      </c>
      <c r="H36">
        <v>89.539000000000001</v>
      </c>
      <c r="I36">
        <v>20.100000000000001</v>
      </c>
      <c r="J36">
        <v>103.7</v>
      </c>
      <c r="K36">
        <v>294.10000000000002</v>
      </c>
      <c r="L36">
        <v>1.0136000000000001</v>
      </c>
      <c r="M36">
        <v>86.081000000000003</v>
      </c>
      <c r="N36">
        <v>92.56</v>
      </c>
      <c r="O36">
        <v>91.519000000000005</v>
      </c>
      <c r="P36">
        <v>18.2</v>
      </c>
      <c r="Q36">
        <v>23.3</v>
      </c>
      <c r="R36">
        <v>19.399999999999999</v>
      </c>
      <c r="S36">
        <v>5.78</v>
      </c>
      <c r="T36" s="101">
        <v>6</v>
      </c>
      <c r="U36" s="111">
        <f t="shared" si="0"/>
        <v>2479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124706</v>
      </c>
      <c r="E37">
        <v>18389</v>
      </c>
      <c r="F37">
        <v>7.0432360000000003</v>
      </c>
      <c r="G37">
        <v>0</v>
      </c>
      <c r="H37">
        <v>88.766000000000005</v>
      </c>
      <c r="I37">
        <v>20.399999999999999</v>
      </c>
      <c r="J37">
        <v>100</v>
      </c>
      <c r="K37">
        <v>335.9</v>
      </c>
      <c r="L37">
        <v>1.0127999999999999</v>
      </c>
      <c r="M37">
        <v>85.418999999999997</v>
      </c>
      <c r="N37">
        <v>92.213999999999999</v>
      </c>
      <c r="O37">
        <v>87.146000000000001</v>
      </c>
      <c r="P37">
        <v>18.399999999999999</v>
      </c>
      <c r="Q37">
        <v>23.9</v>
      </c>
      <c r="R37">
        <v>20.3</v>
      </c>
      <c r="S37">
        <v>5.78</v>
      </c>
      <c r="T37" s="101">
        <v>5</v>
      </c>
      <c r="U37" s="111">
        <f t="shared" si="0"/>
        <v>2392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122314</v>
      </c>
      <c r="E38">
        <v>18054</v>
      </c>
      <c r="F38">
        <v>6.9517449999999998</v>
      </c>
      <c r="G38">
        <v>0</v>
      </c>
      <c r="H38">
        <v>88.963999999999999</v>
      </c>
      <c r="I38">
        <v>19.899999999999999</v>
      </c>
      <c r="J38">
        <v>91.7</v>
      </c>
      <c r="K38">
        <v>274.39999999999998</v>
      </c>
      <c r="L38">
        <v>1.0126999999999999</v>
      </c>
      <c r="M38">
        <v>84.855999999999995</v>
      </c>
      <c r="N38">
        <v>91.697999999999993</v>
      </c>
      <c r="O38">
        <v>85.72</v>
      </c>
      <c r="P38">
        <v>15.6</v>
      </c>
      <c r="Q38">
        <v>23.5</v>
      </c>
      <c r="R38">
        <v>19.899999999999999</v>
      </c>
      <c r="S38">
        <v>5.77</v>
      </c>
      <c r="T38" s="101">
        <v>4</v>
      </c>
      <c r="U38" s="111">
        <f t="shared" si="0"/>
        <v>2186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120128</v>
      </c>
      <c r="E39">
        <v>17749</v>
      </c>
      <c r="F39">
        <v>7.2342709999999997</v>
      </c>
      <c r="G39">
        <v>0</v>
      </c>
      <c r="H39">
        <v>89.561000000000007</v>
      </c>
      <c r="I39">
        <v>20.100000000000001</v>
      </c>
      <c r="J39">
        <v>100</v>
      </c>
      <c r="K39">
        <v>140.80000000000001</v>
      </c>
      <c r="L39">
        <v>1.0132000000000001</v>
      </c>
      <c r="M39">
        <v>86.444999999999993</v>
      </c>
      <c r="N39">
        <v>92.763000000000005</v>
      </c>
      <c r="O39">
        <v>89.861999999999995</v>
      </c>
      <c r="P39">
        <v>17.8</v>
      </c>
      <c r="Q39">
        <v>22.8</v>
      </c>
      <c r="R39">
        <v>20.5</v>
      </c>
      <c r="S39">
        <v>5.78</v>
      </c>
      <c r="T39" s="101">
        <v>3</v>
      </c>
      <c r="U39" s="111">
        <f t="shared" si="0"/>
        <v>2388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117740</v>
      </c>
      <c r="E40">
        <v>17418</v>
      </c>
      <c r="F40">
        <v>7.0149039999999996</v>
      </c>
      <c r="G40">
        <v>0</v>
      </c>
      <c r="H40">
        <v>89.418999999999997</v>
      </c>
      <c r="I40">
        <v>20</v>
      </c>
      <c r="J40">
        <v>103.6</v>
      </c>
      <c r="K40">
        <v>190.3</v>
      </c>
      <c r="L40">
        <v>1.0127999999999999</v>
      </c>
      <c r="M40">
        <v>84.715999999999994</v>
      </c>
      <c r="N40">
        <v>92.912000000000006</v>
      </c>
      <c r="O40">
        <v>86.647000000000006</v>
      </c>
      <c r="P40">
        <v>17.399999999999999</v>
      </c>
      <c r="Q40">
        <v>22.7</v>
      </c>
      <c r="R40">
        <v>20</v>
      </c>
      <c r="S40">
        <v>5.79</v>
      </c>
      <c r="T40" s="101">
        <v>2</v>
      </c>
      <c r="U40" s="111">
        <f t="shared" si="0"/>
        <v>2479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115261</v>
      </c>
      <c r="E41">
        <v>17074</v>
      </c>
      <c r="F41">
        <v>7.0404749999999998</v>
      </c>
      <c r="G41">
        <v>0</v>
      </c>
      <c r="H41">
        <v>93.087000000000003</v>
      </c>
      <c r="I41">
        <v>21</v>
      </c>
      <c r="J41">
        <v>17.100000000000001</v>
      </c>
      <c r="K41">
        <v>190.6</v>
      </c>
      <c r="L41">
        <v>1.0127999999999999</v>
      </c>
      <c r="M41">
        <v>84.608999999999995</v>
      </c>
      <c r="N41">
        <v>94.733000000000004</v>
      </c>
      <c r="O41">
        <v>87.076999999999998</v>
      </c>
      <c r="P41">
        <v>13.8</v>
      </c>
      <c r="Q41">
        <v>29.5</v>
      </c>
      <c r="R41">
        <v>20.2</v>
      </c>
      <c r="S41">
        <v>5.77</v>
      </c>
      <c r="T41" s="101">
        <v>1</v>
      </c>
      <c r="U41" s="111">
        <f t="shared" si="0"/>
        <v>381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114880</v>
      </c>
      <c r="E42">
        <v>17022</v>
      </c>
      <c r="F42">
        <v>7.5728540000000004</v>
      </c>
      <c r="G42">
        <v>0</v>
      </c>
      <c r="H42">
        <v>92.122</v>
      </c>
      <c r="I42">
        <v>20</v>
      </c>
      <c r="J42">
        <v>14.3</v>
      </c>
      <c r="K42">
        <v>157.5</v>
      </c>
      <c r="L42">
        <v>1.0142</v>
      </c>
      <c r="M42">
        <v>88.956999999999994</v>
      </c>
      <c r="N42">
        <v>95.301000000000002</v>
      </c>
      <c r="O42">
        <v>93.742000000000004</v>
      </c>
      <c r="P42">
        <v>12.1</v>
      </c>
      <c r="Q42">
        <v>28.3</v>
      </c>
      <c r="R42">
        <v>18.399999999999999</v>
      </c>
      <c r="S42">
        <v>5.79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</sheetData>
  <phoneticPr fontId="2" type="noConversion"/>
  <pageMargins left="0.75" right="0.75" top="1" bottom="1" header="0" footer="0"/>
  <pageSetup scale="3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D48"/>
  <sheetViews>
    <sheetView view="pageBreakPreview" zoomScale="80" workbookViewId="0">
      <selection activeCell="R39" sqref="R39"/>
    </sheetView>
  </sheetViews>
  <sheetFormatPr baseColWidth="10" defaultRowHeight="12.75"/>
  <cols>
    <col min="1" max="1" width="5.7109375" customWidth="1"/>
    <col min="3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  <col min="16" max="16" width="8.85546875" bestFit="1" customWidth="1"/>
    <col min="17" max="17" width="3.28515625" customWidth="1"/>
    <col min="18" max="18" width="11" style="34" customWidth="1"/>
    <col min="19" max="19" width="3.28515625" customWidth="1"/>
    <col min="20" max="20" width="12.28515625" bestFit="1" customWidth="1"/>
    <col min="21" max="21" width="2.7109375" style="41" customWidth="1"/>
    <col min="23" max="23" width="2.7109375" customWidth="1"/>
    <col min="24" max="24" width="14.28515625" bestFit="1" customWidth="1"/>
    <col min="25" max="25" width="2.7109375" customWidth="1"/>
    <col min="27" max="27" width="2.7109375" customWidth="1"/>
    <col min="29" max="29" width="2.7109375" customWidth="1"/>
  </cols>
  <sheetData>
    <row r="1" spans="1:30" ht="15.75">
      <c r="A1" s="108" t="s">
        <v>222</v>
      </c>
      <c r="B1" s="176"/>
      <c r="C1" s="133"/>
      <c r="D1" s="133"/>
      <c r="E1" s="133"/>
      <c r="F1" s="133"/>
      <c r="G1" s="133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49"/>
      <c r="S1" s="116"/>
      <c r="T1" s="109"/>
      <c r="U1" s="113"/>
      <c r="V1" s="109"/>
      <c r="W1" s="109"/>
      <c r="X1" s="109"/>
      <c r="Y1" s="109"/>
      <c r="Z1" s="109"/>
      <c r="AA1" s="109"/>
      <c r="AB1" s="109"/>
      <c r="AC1" s="109"/>
      <c r="AD1" s="109"/>
    </row>
    <row r="2" spans="1:30" ht="15.75">
      <c r="A2" s="116"/>
      <c r="B2" s="176"/>
      <c r="C2" s="133"/>
      <c r="D2" s="133"/>
      <c r="E2" s="133"/>
      <c r="F2" s="133"/>
      <c r="G2" s="133"/>
      <c r="H2" s="116"/>
      <c r="I2" s="116"/>
      <c r="J2" s="116"/>
      <c r="K2" s="146"/>
      <c r="L2" s="152"/>
      <c r="M2" s="167" t="s">
        <v>93</v>
      </c>
      <c r="N2" s="177">
        <f>SUM(N8:N38)</f>
        <v>778991.49300000002</v>
      </c>
      <c r="O2" s="168" t="s">
        <v>32</v>
      </c>
      <c r="P2" s="116"/>
      <c r="Q2" s="116"/>
      <c r="R2" s="149"/>
      <c r="S2" s="116"/>
      <c r="T2" s="109"/>
      <c r="U2" s="113"/>
      <c r="V2" s="109"/>
      <c r="W2" s="109"/>
      <c r="X2" s="109"/>
      <c r="Y2" s="109"/>
      <c r="Z2" s="109"/>
      <c r="AA2" s="109"/>
      <c r="AB2" s="109"/>
      <c r="AC2" s="109"/>
      <c r="AD2" s="109"/>
    </row>
    <row r="3" spans="1:30" ht="15" customHeight="1">
      <c r="A3" s="116"/>
      <c r="B3" s="116"/>
      <c r="C3" s="116"/>
      <c r="D3" s="116"/>
      <c r="E3" s="116"/>
      <c r="F3" s="116"/>
      <c r="G3" s="150"/>
      <c r="H3" s="150"/>
      <c r="I3" s="151" t="s">
        <v>177</v>
      </c>
      <c r="J3" s="150"/>
      <c r="K3" s="116"/>
      <c r="L3" s="116"/>
      <c r="M3" s="116"/>
      <c r="N3" s="116"/>
      <c r="O3" s="91"/>
      <c r="P3" s="101"/>
      <c r="Q3" s="106"/>
      <c r="R3" s="105" t="s">
        <v>177</v>
      </c>
      <c r="S3" s="116"/>
      <c r="T3" s="109"/>
      <c r="U3" s="113"/>
      <c r="V3" s="109"/>
      <c r="W3" s="109"/>
      <c r="X3" s="109"/>
      <c r="Y3" s="109"/>
      <c r="Z3" s="109"/>
      <c r="AA3" s="109"/>
      <c r="AB3" s="109"/>
      <c r="AC3" s="109"/>
      <c r="AD3" s="109"/>
    </row>
    <row r="4" spans="1:30" ht="16.5" customHeight="1">
      <c r="A4" s="116"/>
      <c r="B4" s="116" t="s">
        <v>213</v>
      </c>
      <c r="C4" s="116"/>
      <c r="D4" s="116"/>
      <c r="E4" s="116"/>
      <c r="F4" s="116"/>
      <c r="G4" s="150"/>
      <c r="H4" s="150"/>
      <c r="I4" s="145" t="s">
        <v>210</v>
      </c>
      <c r="J4" s="150"/>
      <c r="K4" s="116"/>
      <c r="L4" s="146"/>
      <c r="M4" s="166" t="s">
        <v>90</v>
      </c>
      <c r="N4" s="169">
        <f>MAX(N8:N38)</f>
        <v>117404.129</v>
      </c>
      <c r="O4" s="168" t="s">
        <v>32</v>
      </c>
      <c r="P4" s="101" t="s">
        <v>92</v>
      </c>
      <c r="Q4" s="106"/>
      <c r="R4" s="105" t="s">
        <v>210</v>
      </c>
      <c r="S4" s="116"/>
      <c r="T4" s="113"/>
      <c r="U4" s="113"/>
      <c r="V4" s="113"/>
      <c r="W4" s="109"/>
      <c r="X4" s="219"/>
      <c r="Y4" s="109"/>
      <c r="Z4" s="113"/>
      <c r="AA4" s="109"/>
      <c r="AB4" s="109"/>
      <c r="AC4" s="109"/>
      <c r="AD4" s="109"/>
    </row>
    <row r="5" spans="1:30">
      <c r="A5" s="116"/>
      <c r="B5" s="116" t="s">
        <v>88</v>
      </c>
      <c r="C5" s="116"/>
      <c r="D5" s="116"/>
      <c r="E5" s="144" t="s">
        <v>123</v>
      </c>
      <c r="F5" s="144" t="s">
        <v>124</v>
      </c>
      <c r="G5" s="116"/>
      <c r="H5" s="116"/>
      <c r="I5" s="145" t="s">
        <v>212</v>
      </c>
      <c r="J5" s="144" t="s">
        <v>125</v>
      </c>
      <c r="K5" s="116"/>
      <c r="L5" s="116"/>
      <c r="M5" s="116"/>
      <c r="N5" s="116"/>
      <c r="O5" s="116"/>
      <c r="P5" s="101" t="s">
        <v>121</v>
      </c>
      <c r="Q5" s="106"/>
      <c r="R5" s="105" t="s">
        <v>211</v>
      </c>
      <c r="S5" s="116"/>
      <c r="T5" s="114"/>
      <c r="U5" s="113"/>
      <c r="V5" s="114"/>
      <c r="W5" s="109"/>
      <c r="X5" s="114"/>
      <c r="Y5" s="109"/>
      <c r="Z5" s="114"/>
      <c r="AA5" s="109"/>
      <c r="AB5" s="109"/>
      <c r="AC5" s="109"/>
      <c r="AD5" s="109"/>
    </row>
    <row r="6" spans="1:30">
      <c r="A6" s="116"/>
      <c r="B6" s="114" t="s">
        <v>7</v>
      </c>
      <c r="C6" s="114" t="s">
        <v>8</v>
      </c>
      <c r="D6" s="114" t="s">
        <v>8</v>
      </c>
      <c r="E6" s="114" t="s">
        <v>8</v>
      </c>
      <c r="F6" s="114" t="s">
        <v>8</v>
      </c>
      <c r="G6" s="114" t="s">
        <v>8</v>
      </c>
      <c r="H6" s="114" t="s">
        <v>8</v>
      </c>
      <c r="I6" s="145" t="s">
        <v>8</v>
      </c>
      <c r="J6" s="114" t="s">
        <v>8</v>
      </c>
      <c r="K6" s="114" t="s">
        <v>89</v>
      </c>
      <c r="L6" s="114" t="s">
        <v>9</v>
      </c>
      <c r="M6" s="116"/>
      <c r="N6" s="116"/>
      <c r="O6" s="116"/>
      <c r="P6" s="101" t="s">
        <v>122</v>
      </c>
      <c r="Q6" s="106"/>
      <c r="R6" s="105" t="s">
        <v>214</v>
      </c>
      <c r="S6" s="116"/>
      <c r="T6" s="114" t="s">
        <v>171</v>
      </c>
      <c r="U6" s="113"/>
      <c r="V6" s="114"/>
      <c r="W6" s="109"/>
      <c r="X6" s="114"/>
      <c r="Y6" s="109"/>
      <c r="Z6" s="114"/>
      <c r="AA6" s="109"/>
      <c r="AB6" s="109"/>
      <c r="AC6" s="109"/>
      <c r="AD6" s="109"/>
    </row>
    <row r="7" spans="1:30" ht="15">
      <c r="A7" s="147" t="s">
        <v>73</v>
      </c>
      <c r="B7" s="116" t="s">
        <v>10</v>
      </c>
      <c r="C7" s="116" t="s">
        <v>11</v>
      </c>
      <c r="D7" s="116" t="s">
        <v>12</v>
      </c>
      <c r="E7" s="116" t="s">
        <v>13</v>
      </c>
      <c r="F7" s="116" t="s">
        <v>14</v>
      </c>
      <c r="G7" s="116" t="s">
        <v>15</v>
      </c>
      <c r="H7" s="116" t="s">
        <v>16</v>
      </c>
      <c r="I7" s="148" t="s">
        <v>17</v>
      </c>
      <c r="J7" s="116" t="s">
        <v>18</v>
      </c>
      <c r="K7" s="116" t="s">
        <v>19</v>
      </c>
      <c r="L7" s="116" t="s">
        <v>10</v>
      </c>
      <c r="M7" s="144" t="s">
        <v>73</v>
      </c>
      <c r="N7" s="106" t="s">
        <v>134</v>
      </c>
      <c r="O7" s="144"/>
      <c r="P7" s="116"/>
      <c r="Q7" s="116"/>
      <c r="R7" s="149"/>
      <c r="S7" s="116"/>
      <c r="T7" s="114" t="s">
        <v>317</v>
      </c>
      <c r="U7" s="113"/>
      <c r="V7" s="114" t="s">
        <v>171</v>
      </c>
      <c r="W7" s="109"/>
      <c r="X7" s="114" t="s">
        <v>171</v>
      </c>
      <c r="Y7" s="109"/>
      <c r="Z7" s="114" t="s">
        <v>182</v>
      </c>
      <c r="AA7" s="109"/>
      <c r="AB7" s="114" t="s">
        <v>323</v>
      </c>
      <c r="AC7" s="109"/>
      <c r="AD7" s="114" t="s">
        <v>333</v>
      </c>
    </row>
    <row r="8" spans="1:30">
      <c r="A8" s="126">
        <v>31</v>
      </c>
      <c r="M8" s="102">
        <v>31</v>
      </c>
      <c r="N8" s="143">
        <f>I8*1000</f>
        <v>0</v>
      </c>
      <c r="O8" s="102"/>
      <c r="P8" s="153">
        <f t="shared" ref="P8:P18" si="0">E8*0.1450377</f>
        <v>0</v>
      </c>
      <c r="Q8" s="153"/>
      <c r="R8" s="154">
        <f>N8*1000/(28317)</f>
        <v>0</v>
      </c>
      <c r="S8" s="109"/>
      <c r="T8" s="114" t="s">
        <v>318</v>
      </c>
      <c r="U8" s="113"/>
      <c r="V8" s="114" t="s">
        <v>320</v>
      </c>
      <c r="W8" s="109"/>
      <c r="X8" s="114" t="s">
        <v>321</v>
      </c>
      <c r="Y8" s="109"/>
      <c r="Z8" s="114" t="s">
        <v>320</v>
      </c>
      <c r="AA8" s="109"/>
      <c r="AB8" s="114" t="s">
        <v>324</v>
      </c>
      <c r="AC8" s="109"/>
      <c r="AD8" s="114" t="s">
        <v>334</v>
      </c>
    </row>
    <row r="9" spans="1:30">
      <c r="A9" s="102">
        <v>30</v>
      </c>
      <c r="M9" s="102">
        <v>30</v>
      </c>
      <c r="N9" s="143">
        <f t="shared" ref="N9:N30" si="1">I9*1000</f>
        <v>0</v>
      </c>
      <c r="O9" s="102"/>
      <c r="P9" s="153">
        <f t="shared" si="0"/>
        <v>0</v>
      </c>
      <c r="Q9" s="153"/>
      <c r="R9" s="154">
        <f t="shared" ref="R9:R16" si="2">N9*1000/(28317)</f>
        <v>0</v>
      </c>
      <c r="S9" s="109"/>
      <c r="T9" s="114" t="s">
        <v>173</v>
      </c>
      <c r="U9" s="113"/>
      <c r="V9" s="114" t="s">
        <v>327</v>
      </c>
      <c r="W9" s="109"/>
      <c r="X9" s="114" t="s">
        <v>178</v>
      </c>
      <c r="Y9" s="109"/>
      <c r="Z9" s="114" t="s">
        <v>327</v>
      </c>
      <c r="AA9" s="109"/>
      <c r="AB9" s="114" t="s">
        <v>173</v>
      </c>
      <c r="AC9" s="109"/>
      <c r="AD9" s="114" t="s">
        <v>335</v>
      </c>
    </row>
    <row r="10" spans="1:30">
      <c r="A10" s="102">
        <v>29</v>
      </c>
      <c r="M10" s="102">
        <v>29</v>
      </c>
      <c r="N10" s="143">
        <f t="shared" si="1"/>
        <v>0</v>
      </c>
      <c r="O10" s="102"/>
      <c r="P10" s="153">
        <f t="shared" si="0"/>
        <v>0</v>
      </c>
      <c r="Q10" s="153"/>
      <c r="R10" s="154">
        <f t="shared" si="2"/>
        <v>0</v>
      </c>
      <c r="S10" s="109"/>
      <c r="T10" s="114" t="s">
        <v>190</v>
      </c>
      <c r="U10" s="113"/>
      <c r="V10" s="114" t="s">
        <v>319</v>
      </c>
      <c r="W10" s="109"/>
      <c r="X10" s="114" t="s">
        <v>322</v>
      </c>
      <c r="Y10" s="109"/>
      <c r="Z10" s="114" t="s">
        <v>328</v>
      </c>
      <c r="AA10" s="109"/>
      <c r="AB10" s="114" t="s">
        <v>124</v>
      </c>
      <c r="AC10" s="109"/>
      <c r="AD10" s="114" t="s">
        <v>154</v>
      </c>
    </row>
    <row r="11" spans="1:30">
      <c r="A11" s="126">
        <v>28</v>
      </c>
      <c r="M11" s="102">
        <v>28</v>
      </c>
      <c r="N11" s="143">
        <f t="shared" si="1"/>
        <v>0</v>
      </c>
      <c r="O11" s="102"/>
      <c r="P11" s="153">
        <f t="shared" si="0"/>
        <v>0</v>
      </c>
      <c r="Q11" s="153"/>
      <c r="R11" s="154">
        <f t="shared" si="2"/>
        <v>0</v>
      </c>
      <c r="S11" s="109"/>
      <c r="T11" s="117">
        <f>MAX(H8:H10)</f>
        <v>0</v>
      </c>
      <c r="U11" s="113"/>
      <c r="V11" s="117">
        <f>AVERAGE(N8:N10)</f>
        <v>0</v>
      </c>
      <c r="W11" s="109"/>
      <c r="X11" s="117">
        <f>SUM(N8:N10)</f>
        <v>0</v>
      </c>
      <c r="Y11" s="109"/>
      <c r="Z11" s="117">
        <f>AVERAGE(P8:P10)</f>
        <v>0</v>
      </c>
      <c r="AA11" s="109"/>
      <c r="AB11" s="117">
        <f>MAX(F8:F10)</f>
        <v>0</v>
      </c>
      <c r="AC11" s="109"/>
      <c r="AD11" s="117">
        <f>T11*1000</f>
        <v>0</v>
      </c>
    </row>
    <row r="12" spans="1:30">
      <c r="A12" s="102">
        <v>27</v>
      </c>
      <c r="M12" s="102">
        <v>27</v>
      </c>
      <c r="N12" s="143">
        <f t="shared" si="1"/>
        <v>0</v>
      </c>
      <c r="O12" s="102"/>
      <c r="P12" s="153">
        <f t="shared" si="0"/>
        <v>0</v>
      </c>
      <c r="Q12" s="153"/>
      <c r="R12" s="154">
        <f t="shared" si="2"/>
        <v>0</v>
      </c>
      <c r="S12" s="109"/>
      <c r="T12" s="115"/>
      <c r="U12" s="113"/>
      <c r="V12" s="109"/>
      <c r="W12" s="109"/>
      <c r="X12" s="109"/>
      <c r="Y12" s="109"/>
      <c r="Z12" s="109"/>
      <c r="AA12" s="109"/>
      <c r="AB12" s="109"/>
      <c r="AC12" s="109"/>
      <c r="AD12" s="115"/>
    </row>
    <row r="13" spans="1:30">
      <c r="A13" s="102">
        <v>26</v>
      </c>
      <c r="M13" s="102">
        <v>26</v>
      </c>
      <c r="N13" s="143">
        <f t="shared" si="1"/>
        <v>0</v>
      </c>
      <c r="O13" s="102"/>
      <c r="P13" s="153">
        <f t="shared" si="0"/>
        <v>0</v>
      </c>
      <c r="Q13" s="153"/>
      <c r="R13" s="154">
        <f t="shared" si="2"/>
        <v>0</v>
      </c>
      <c r="S13" s="109"/>
      <c r="T13" s="115"/>
      <c r="U13" s="113"/>
      <c r="V13" s="109"/>
      <c r="W13" s="109"/>
      <c r="X13" s="109"/>
      <c r="Y13" s="109"/>
      <c r="Z13" s="109"/>
      <c r="AA13" s="109"/>
      <c r="AB13" s="109"/>
      <c r="AC13" s="109"/>
      <c r="AD13" s="115"/>
    </row>
    <row r="14" spans="1:30">
      <c r="A14" s="102">
        <v>25</v>
      </c>
      <c r="M14" s="102">
        <v>25</v>
      </c>
      <c r="N14" s="143">
        <f t="shared" si="1"/>
        <v>0</v>
      </c>
      <c r="O14" s="102"/>
      <c r="P14" s="153">
        <f t="shared" si="0"/>
        <v>0</v>
      </c>
      <c r="Q14" s="153"/>
      <c r="R14" s="154">
        <f t="shared" si="2"/>
        <v>0</v>
      </c>
      <c r="S14" s="109"/>
      <c r="T14" s="117">
        <f>MAX(H11:H17)</f>
        <v>0</v>
      </c>
      <c r="U14" s="109"/>
      <c r="V14" s="117">
        <f>AVERAGE(N11:N17)</f>
        <v>0</v>
      </c>
      <c r="W14" s="109"/>
      <c r="X14" s="117">
        <f>SUM(N11:N17)</f>
        <v>0</v>
      </c>
      <c r="Y14" s="109"/>
      <c r="Z14" s="117">
        <f>AVERAGE(P11:P17)</f>
        <v>0</v>
      </c>
      <c r="AA14" s="109"/>
      <c r="AB14" s="117">
        <f>MAX(F11:F17)</f>
        <v>0</v>
      </c>
      <c r="AC14" s="109"/>
      <c r="AD14" s="117">
        <f>T14*1000</f>
        <v>0</v>
      </c>
    </row>
    <row r="15" spans="1:30">
      <c r="A15" s="102">
        <v>24</v>
      </c>
      <c r="M15" s="102">
        <v>24</v>
      </c>
      <c r="N15" s="143">
        <f t="shared" si="1"/>
        <v>0</v>
      </c>
      <c r="O15" s="102"/>
      <c r="P15" s="153">
        <f t="shared" si="0"/>
        <v>0</v>
      </c>
      <c r="Q15" s="153"/>
      <c r="R15" s="154">
        <f t="shared" si="2"/>
        <v>0</v>
      </c>
      <c r="S15" s="109"/>
      <c r="T15" s="115"/>
      <c r="U15" s="113"/>
      <c r="V15" s="109"/>
      <c r="W15" s="109"/>
      <c r="X15" s="109"/>
      <c r="Y15" s="109"/>
      <c r="Z15" s="109"/>
      <c r="AA15" s="109"/>
      <c r="AB15" s="109"/>
      <c r="AC15" s="109"/>
      <c r="AD15" s="115"/>
    </row>
    <row r="16" spans="1:30">
      <c r="A16" s="102">
        <v>23</v>
      </c>
      <c r="M16" s="102">
        <v>23</v>
      </c>
      <c r="N16" s="143">
        <f t="shared" si="1"/>
        <v>0</v>
      </c>
      <c r="O16" s="102"/>
      <c r="P16" s="153">
        <f t="shared" si="0"/>
        <v>0</v>
      </c>
      <c r="Q16" s="153"/>
      <c r="R16" s="154">
        <f t="shared" si="2"/>
        <v>0</v>
      </c>
      <c r="S16" s="109"/>
      <c r="T16" s="115"/>
      <c r="U16" s="113"/>
      <c r="V16" s="109"/>
      <c r="W16" s="109"/>
      <c r="X16" s="109"/>
      <c r="Y16" s="109"/>
      <c r="Z16" s="109"/>
      <c r="AA16" s="109"/>
      <c r="AB16" s="109"/>
      <c r="AC16" s="109"/>
      <c r="AD16" s="115"/>
    </row>
    <row r="17" spans="1:30">
      <c r="A17" s="102">
        <v>22</v>
      </c>
      <c r="M17" s="102">
        <v>22</v>
      </c>
      <c r="N17" s="143">
        <f t="shared" si="1"/>
        <v>0</v>
      </c>
      <c r="O17" s="102"/>
      <c r="P17" s="153">
        <f t="shared" si="0"/>
        <v>0</v>
      </c>
      <c r="Q17" s="153"/>
      <c r="R17" s="154">
        <f t="shared" ref="R17:R24" si="3">N17*1000/(28317)</f>
        <v>0</v>
      </c>
      <c r="S17" s="109"/>
      <c r="T17" s="115"/>
      <c r="U17" s="113"/>
      <c r="V17" s="109"/>
      <c r="W17" s="109"/>
      <c r="X17" s="109"/>
      <c r="Y17" s="109"/>
      <c r="Z17" s="109"/>
      <c r="AA17" s="109"/>
      <c r="AB17" s="109"/>
      <c r="AC17" s="109"/>
      <c r="AD17" s="115"/>
    </row>
    <row r="18" spans="1:30">
      <c r="A18" s="126">
        <v>21</v>
      </c>
      <c r="M18" s="102">
        <v>21</v>
      </c>
      <c r="N18" s="143">
        <f t="shared" si="1"/>
        <v>0</v>
      </c>
      <c r="O18" s="102"/>
      <c r="P18" s="153">
        <f t="shared" si="0"/>
        <v>0</v>
      </c>
      <c r="Q18" s="153"/>
      <c r="R18" s="154">
        <f t="shared" si="3"/>
        <v>0</v>
      </c>
      <c r="S18" s="109"/>
      <c r="T18" s="115"/>
      <c r="U18" s="113"/>
      <c r="V18" s="109"/>
      <c r="W18" s="109"/>
      <c r="X18" s="109"/>
      <c r="Y18" s="109"/>
      <c r="Z18" s="109"/>
      <c r="AA18" s="109"/>
      <c r="AB18" s="109"/>
      <c r="AC18" s="109"/>
      <c r="AD18" s="115"/>
    </row>
    <row r="19" spans="1:30">
      <c r="A19" s="102">
        <v>20</v>
      </c>
      <c r="M19" s="102">
        <v>20</v>
      </c>
      <c r="N19" s="143">
        <f t="shared" si="1"/>
        <v>0</v>
      </c>
      <c r="O19" s="102"/>
      <c r="P19" s="153">
        <f t="shared" ref="P19:P28" si="4">E19*0.1450377</f>
        <v>0</v>
      </c>
      <c r="Q19" s="153"/>
      <c r="R19" s="154">
        <f t="shared" si="3"/>
        <v>0</v>
      </c>
      <c r="S19" s="109"/>
      <c r="T19" s="115"/>
      <c r="U19" s="113"/>
      <c r="V19" s="109"/>
      <c r="W19" s="109"/>
      <c r="X19" s="109"/>
      <c r="Y19" s="109"/>
      <c r="Z19" s="109"/>
      <c r="AA19" s="109"/>
      <c r="AB19" s="109"/>
      <c r="AC19" s="109"/>
      <c r="AD19" s="115"/>
    </row>
    <row r="20" spans="1:30">
      <c r="A20" s="102">
        <v>19</v>
      </c>
      <c r="M20" s="102">
        <v>19</v>
      </c>
      <c r="N20" s="143">
        <f t="shared" si="1"/>
        <v>0</v>
      </c>
      <c r="O20" s="102"/>
      <c r="P20" s="153">
        <f t="shared" si="4"/>
        <v>0</v>
      </c>
      <c r="Q20" s="153"/>
      <c r="R20" s="154">
        <f t="shared" si="3"/>
        <v>0</v>
      </c>
      <c r="S20" s="109"/>
      <c r="T20" s="115"/>
      <c r="U20" s="113"/>
      <c r="V20" s="109"/>
      <c r="W20" s="109"/>
      <c r="X20" s="109"/>
      <c r="Y20" s="109"/>
      <c r="Z20" s="109"/>
      <c r="AA20" s="109"/>
      <c r="AB20" s="109"/>
      <c r="AC20" s="109"/>
      <c r="AD20" s="115"/>
    </row>
    <row r="21" spans="1:30">
      <c r="A21" s="102">
        <v>18</v>
      </c>
      <c r="M21" s="102">
        <v>18</v>
      </c>
      <c r="N21" s="143">
        <f t="shared" si="1"/>
        <v>0</v>
      </c>
      <c r="O21" s="102"/>
      <c r="P21" s="153">
        <f t="shared" si="4"/>
        <v>0</v>
      </c>
      <c r="Q21" s="153"/>
      <c r="R21" s="154">
        <f t="shared" si="3"/>
        <v>0</v>
      </c>
      <c r="S21" s="109"/>
      <c r="T21" s="117">
        <f>MAX(H18:H24)</f>
        <v>0</v>
      </c>
      <c r="U21" s="109"/>
      <c r="V21" s="117">
        <f>AVERAGE(N18:N24)</f>
        <v>0</v>
      </c>
      <c r="W21" s="109"/>
      <c r="X21" s="117">
        <f>SUM(N18:N24)</f>
        <v>0</v>
      </c>
      <c r="Y21" s="109"/>
      <c r="Z21" s="117">
        <f>AVERAGE(P18:P24)</f>
        <v>0</v>
      </c>
      <c r="AA21" s="109"/>
      <c r="AB21" s="117">
        <f>MAX(F18:F24)</f>
        <v>0</v>
      </c>
      <c r="AC21" s="109"/>
      <c r="AD21" s="117">
        <f>T21*1000</f>
        <v>0</v>
      </c>
    </row>
    <row r="22" spans="1:30">
      <c r="A22" s="102">
        <v>17</v>
      </c>
      <c r="M22" s="102">
        <v>17</v>
      </c>
      <c r="N22" s="143">
        <f t="shared" si="1"/>
        <v>0</v>
      </c>
      <c r="O22" s="102"/>
      <c r="P22" s="153">
        <f t="shared" si="4"/>
        <v>0</v>
      </c>
      <c r="Q22" s="153"/>
      <c r="R22" s="154">
        <f t="shared" si="3"/>
        <v>0</v>
      </c>
      <c r="S22" s="109"/>
      <c r="T22" s="115"/>
      <c r="U22" s="113"/>
      <c r="V22" s="109"/>
      <c r="W22" s="109"/>
      <c r="X22" s="109"/>
      <c r="Y22" s="109"/>
      <c r="Z22" s="109"/>
      <c r="AA22" s="109"/>
      <c r="AB22" s="109"/>
      <c r="AC22" s="109"/>
      <c r="AD22" s="115"/>
    </row>
    <row r="23" spans="1:30">
      <c r="A23" s="102">
        <v>16</v>
      </c>
      <c r="M23" s="102">
        <v>16</v>
      </c>
      <c r="N23" s="143">
        <f t="shared" si="1"/>
        <v>0</v>
      </c>
      <c r="O23" s="102"/>
      <c r="P23" s="153">
        <f t="shared" si="4"/>
        <v>0</v>
      </c>
      <c r="Q23" s="153"/>
      <c r="R23" s="154">
        <f t="shared" si="3"/>
        <v>0</v>
      </c>
      <c r="S23" s="109"/>
      <c r="T23" s="115"/>
      <c r="U23" s="113"/>
      <c r="V23" s="109"/>
      <c r="W23" s="109"/>
      <c r="X23" s="109"/>
      <c r="Y23" s="109"/>
      <c r="Z23" s="109"/>
      <c r="AA23" s="109"/>
      <c r="AB23" s="109"/>
      <c r="AC23" s="109"/>
      <c r="AD23" s="115"/>
    </row>
    <row r="24" spans="1:30">
      <c r="A24" s="102">
        <v>15</v>
      </c>
      <c r="M24" s="102">
        <v>15</v>
      </c>
      <c r="N24" s="143">
        <f t="shared" si="1"/>
        <v>0</v>
      </c>
      <c r="O24" s="102"/>
      <c r="P24" s="153">
        <f>E24*0.1450377</f>
        <v>0</v>
      </c>
      <c r="Q24" s="153"/>
      <c r="R24" s="154">
        <f t="shared" si="3"/>
        <v>0</v>
      </c>
      <c r="S24" s="109"/>
      <c r="T24" s="115"/>
      <c r="U24" s="113"/>
      <c r="V24" s="109"/>
      <c r="W24" s="109"/>
      <c r="X24" s="109"/>
      <c r="Y24" s="109"/>
      <c r="Z24" s="109"/>
      <c r="AA24" s="109"/>
      <c r="AB24" s="109"/>
      <c r="AC24" s="109"/>
      <c r="AD24" s="115"/>
    </row>
    <row r="25" spans="1:30">
      <c r="A25" s="126">
        <v>14</v>
      </c>
      <c r="M25" s="102">
        <v>14</v>
      </c>
      <c r="N25" s="143">
        <f t="shared" si="1"/>
        <v>0</v>
      </c>
      <c r="O25" s="102"/>
      <c r="P25" s="153">
        <f t="shared" si="4"/>
        <v>0</v>
      </c>
      <c r="Q25" s="153"/>
      <c r="R25" s="154">
        <f t="shared" ref="R25:R37" si="5">N25*1000/(28317)</f>
        <v>0</v>
      </c>
      <c r="S25" s="109"/>
      <c r="T25" s="115"/>
      <c r="U25" s="113"/>
      <c r="V25" s="109"/>
      <c r="W25" s="109"/>
      <c r="X25" s="109"/>
      <c r="Y25" s="109"/>
      <c r="Z25" s="109"/>
      <c r="AA25" s="109"/>
      <c r="AB25" s="109"/>
      <c r="AC25" s="109"/>
      <c r="AD25" s="115"/>
    </row>
    <row r="26" spans="1:30">
      <c r="A26" s="102">
        <v>13</v>
      </c>
      <c r="M26" s="102">
        <v>13</v>
      </c>
      <c r="N26" s="143">
        <f t="shared" si="1"/>
        <v>0</v>
      </c>
      <c r="O26" s="102"/>
      <c r="P26" s="153">
        <f t="shared" si="4"/>
        <v>0</v>
      </c>
      <c r="Q26" s="153"/>
      <c r="R26" s="154">
        <f t="shared" si="5"/>
        <v>0</v>
      </c>
      <c r="S26" s="109"/>
      <c r="T26" s="115"/>
      <c r="U26" s="113"/>
      <c r="V26" s="109"/>
      <c r="W26" s="109"/>
      <c r="X26" s="109"/>
      <c r="Y26" s="109"/>
      <c r="Z26" s="109"/>
      <c r="AA26" s="109"/>
      <c r="AB26" s="109"/>
      <c r="AC26" s="109"/>
      <c r="AD26" s="115"/>
    </row>
    <row r="27" spans="1:30">
      <c r="A27" s="102">
        <v>12</v>
      </c>
      <c r="M27" s="102">
        <v>12</v>
      </c>
      <c r="N27" s="143">
        <f t="shared" si="1"/>
        <v>0</v>
      </c>
      <c r="O27" s="102"/>
      <c r="P27" s="153">
        <f t="shared" si="4"/>
        <v>0</v>
      </c>
      <c r="Q27" s="153"/>
      <c r="R27" s="154">
        <f t="shared" si="5"/>
        <v>0</v>
      </c>
      <c r="S27" s="109"/>
      <c r="T27" s="115"/>
      <c r="U27" s="113"/>
      <c r="V27" s="109"/>
      <c r="W27" s="109"/>
      <c r="X27" s="109"/>
      <c r="Y27" s="109"/>
      <c r="Z27" s="109"/>
      <c r="AA27" s="109"/>
      <c r="AB27" s="109"/>
      <c r="AC27" s="109"/>
      <c r="AD27" s="115"/>
    </row>
    <row r="28" spans="1:30">
      <c r="A28" s="102">
        <v>11</v>
      </c>
      <c r="M28" s="102">
        <v>11</v>
      </c>
      <c r="N28" s="143">
        <f t="shared" si="1"/>
        <v>0</v>
      </c>
      <c r="O28" s="102"/>
      <c r="P28" s="153">
        <f t="shared" si="4"/>
        <v>0</v>
      </c>
      <c r="Q28" s="153"/>
      <c r="R28" s="154">
        <f t="shared" si="5"/>
        <v>0</v>
      </c>
      <c r="S28" s="109"/>
      <c r="T28" s="117">
        <f>MAX(H25:H31)</f>
        <v>1.1540490000000001</v>
      </c>
      <c r="U28" s="109"/>
      <c r="V28" s="117">
        <f>AVERAGE(N25:N31)</f>
        <v>10302.453142857141</v>
      </c>
      <c r="W28" s="109"/>
      <c r="X28" s="117">
        <f>SUM(N25:N31)</f>
        <v>72117.171999999991</v>
      </c>
      <c r="Y28" s="109"/>
      <c r="Z28" s="117">
        <f>AVERAGE(P25:P31)</f>
        <v>114.29223685029129</v>
      </c>
      <c r="AA28" s="109"/>
      <c r="AB28" s="117">
        <f>MAX(F25:F31)</f>
        <v>23.040317999999999</v>
      </c>
      <c r="AC28" s="109"/>
      <c r="AD28" s="117">
        <f>T28*1000</f>
        <v>1154.0490000000002</v>
      </c>
    </row>
    <row r="29" spans="1:30">
      <c r="A29" s="102">
        <v>10</v>
      </c>
      <c r="M29" s="102">
        <v>10</v>
      </c>
      <c r="N29" s="143">
        <f t="shared" si="1"/>
        <v>0</v>
      </c>
      <c r="O29" s="102"/>
      <c r="P29" s="153">
        <f>E29*0.1450377</f>
        <v>0</v>
      </c>
      <c r="Q29" s="153"/>
      <c r="R29" s="154">
        <f t="shared" si="5"/>
        <v>0</v>
      </c>
      <c r="S29" s="109"/>
      <c r="T29" s="115"/>
      <c r="U29" s="113"/>
      <c r="V29" s="109"/>
      <c r="W29" s="109"/>
      <c r="X29" s="109"/>
      <c r="Y29" s="109"/>
      <c r="Z29" s="109"/>
      <c r="AA29" s="109"/>
      <c r="AB29" s="109"/>
      <c r="AC29" s="109"/>
      <c r="AD29" s="115"/>
    </row>
    <row r="30" spans="1:30">
      <c r="A30" s="102">
        <v>9</v>
      </c>
      <c r="M30" s="102">
        <v>9</v>
      </c>
      <c r="N30" s="143">
        <f t="shared" si="1"/>
        <v>0</v>
      </c>
      <c r="O30" s="102"/>
      <c r="P30" s="153">
        <f t="shared" ref="P30:P37" si="6">E30*0.1450377</f>
        <v>0</v>
      </c>
      <c r="Q30" s="153"/>
      <c r="R30" s="154">
        <f t="shared" si="5"/>
        <v>0</v>
      </c>
      <c r="S30" s="109"/>
      <c r="T30" s="115"/>
      <c r="U30" s="113"/>
      <c r="V30" s="109"/>
      <c r="W30" s="109"/>
      <c r="X30" s="109"/>
      <c r="Y30" s="109"/>
      <c r="Z30" s="109"/>
      <c r="AA30" s="109"/>
      <c r="AB30" s="109"/>
      <c r="AC30" s="109"/>
      <c r="AD30" s="115"/>
    </row>
    <row r="31" spans="1:30">
      <c r="A31" s="102">
        <v>8</v>
      </c>
      <c r="B31" t="s">
        <v>352</v>
      </c>
      <c r="C31">
        <v>1431.5888669999999</v>
      </c>
      <c r="D31">
        <v>1.1215889999999999</v>
      </c>
      <c r="E31">
        <v>5516.1220700000003</v>
      </c>
      <c r="F31">
        <v>23.040317999999999</v>
      </c>
      <c r="G31">
        <v>62.919654999999999</v>
      </c>
      <c r="H31">
        <v>1.1540490000000001</v>
      </c>
      <c r="I31">
        <v>72.117171999999997</v>
      </c>
      <c r="J31">
        <v>2589.1508789999998</v>
      </c>
      <c r="K31">
        <v>12.369946000000001</v>
      </c>
      <c r="L31" t="s">
        <v>352</v>
      </c>
      <c r="M31" s="102">
        <v>8</v>
      </c>
      <c r="N31" s="143">
        <f t="shared" ref="N31:N37" si="7">I31*1000</f>
        <v>72117.171999999991</v>
      </c>
      <c r="O31" s="102"/>
      <c r="P31" s="153">
        <f t="shared" si="6"/>
        <v>800.04565795203905</v>
      </c>
      <c r="Q31" s="153"/>
      <c r="R31" s="154">
        <f t="shared" si="5"/>
        <v>2546.7800967616622</v>
      </c>
      <c r="S31" s="109"/>
      <c r="T31" s="115"/>
      <c r="U31" s="113"/>
      <c r="V31" s="109"/>
      <c r="W31" s="109"/>
      <c r="X31" s="109"/>
      <c r="Y31" s="109"/>
      <c r="Z31" s="109"/>
      <c r="AA31" s="109"/>
      <c r="AB31" s="109"/>
      <c r="AC31" s="109"/>
      <c r="AD31" s="115"/>
    </row>
    <row r="32" spans="1:30">
      <c r="A32" s="126">
        <v>7</v>
      </c>
      <c r="B32" t="s">
        <v>353</v>
      </c>
      <c r="C32">
        <v>1439.9998780000001</v>
      </c>
      <c r="D32">
        <v>1.654085</v>
      </c>
      <c r="E32">
        <v>5727.4960940000001</v>
      </c>
      <c r="F32">
        <v>23.159775</v>
      </c>
      <c r="G32">
        <v>65.516402999999997</v>
      </c>
      <c r="H32">
        <v>1.6741330000000001</v>
      </c>
      <c r="I32">
        <v>109.628517</v>
      </c>
      <c r="J32">
        <v>3935.883057</v>
      </c>
      <c r="K32">
        <v>12.270325</v>
      </c>
      <c r="L32" t="s">
        <v>353</v>
      </c>
      <c r="M32" s="102">
        <v>7</v>
      </c>
      <c r="N32" s="143">
        <f t="shared" si="7"/>
        <v>109628.51700000001</v>
      </c>
      <c r="O32" s="102"/>
      <c r="P32" s="153">
        <f t="shared" si="6"/>
        <v>830.70286023274377</v>
      </c>
      <c r="Q32" s="153"/>
      <c r="R32" s="154">
        <f t="shared" si="5"/>
        <v>3871.4735671151607</v>
      </c>
      <c r="S32" s="109"/>
      <c r="T32" s="115"/>
      <c r="U32" s="113"/>
      <c r="V32" s="109"/>
      <c r="W32" s="109"/>
      <c r="X32" s="109"/>
      <c r="Y32" s="109"/>
      <c r="Z32" s="109"/>
      <c r="AA32" s="109"/>
      <c r="AB32" s="109"/>
      <c r="AC32" s="109"/>
      <c r="AD32" s="115"/>
    </row>
    <row r="33" spans="1:30">
      <c r="A33" s="102">
        <v>6</v>
      </c>
      <c r="B33" t="s">
        <v>354</v>
      </c>
      <c r="C33">
        <v>1440.0001219999999</v>
      </c>
      <c r="D33">
        <v>1.7773890000000001</v>
      </c>
      <c r="E33">
        <v>5714.1347660000001</v>
      </c>
      <c r="F33">
        <v>23.191067</v>
      </c>
      <c r="G33">
        <v>65.337913999999998</v>
      </c>
      <c r="H33">
        <v>1.797426</v>
      </c>
      <c r="I33">
        <v>117.404129</v>
      </c>
      <c r="J33">
        <v>4215.0429690000001</v>
      </c>
      <c r="K33">
        <v>12.405163999999999</v>
      </c>
      <c r="L33" t="s">
        <v>354</v>
      </c>
      <c r="M33" s="102">
        <v>6</v>
      </c>
      <c r="N33" s="143">
        <f t="shared" si="7"/>
        <v>117404.129</v>
      </c>
      <c r="O33" s="102"/>
      <c r="P33" s="153">
        <f t="shared" si="6"/>
        <v>828.76496395067818</v>
      </c>
      <c r="Q33" s="153"/>
      <c r="R33" s="154">
        <f>N33*1000/(28317)</f>
        <v>4146.0652258360706</v>
      </c>
      <c r="S33" s="109"/>
      <c r="T33" s="115"/>
      <c r="U33" s="113"/>
      <c r="V33" s="109"/>
      <c r="W33" s="109"/>
      <c r="X33" s="109"/>
      <c r="Y33" s="109"/>
      <c r="Z33" s="109"/>
      <c r="AA33" s="109"/>
      <c r="AB33" s="109"/>
      <c r="AC33" s="109"/>
      <c r="AD33" s="115"/>
    </row>
    <row r="34" spans="1:30">
      <c r="A34" s="102">
        <v>5</v>
      </c>
      <c r="B34" t="s">
        <v>355</v>
      </c>
      <c r="C34">
        <v>1440</v>
      </c>
      <c r="D34">
        <v>1.7379199999999999</v>
      </c>
      <c r="E34">
        <v>5739.5004879999997</v>
      </c>
      <c r="F34">
        <v>23.184768999999999</v>
      </c>
      <c r="G34">
        <v>65.657722000000007</v>
      </c>
      <c r="H34">
        <v>1.7584120000000001</v>
      </c>
      <c r="I34">
        <v>115.481346</v>
      </c>
      <c r="J34">
        <v>4146.0112300000001</v>
      </c>
      <c r="K34">
        <v>12.40605</v>
      </c>
      <c r="L34" t="s">
        <v>355</v>
      </c>
      <c r="M34" s="102">
        <v>5</v>
      </c>
      <c r="N34" s="143">
        <f t="shared" si="7"/>
        <v>115481.34600000001</v>
      </c>
      <c r="O34" s="102"/>
      <c r="P34" s="153">
        <f t="shared" si="6"/>
        <v>832.4439499283975</v>
      </c>
      <c r="Q34" s="153"/>
      <c r="R34" s="154">
        <f>N34*1000/(28317)</f>
        <v>4078.1631528763642</v>
      </c>
      <c r="S34" s="109"/>
      <c r="T34" s="115"/>
      <c r="U34" s="113"/>
      <c r="V34" s="109"/>
      <c r="W34" s="109"/>
      <c r="X34" s="109"/>
      <c r="Y34" s="109"/>
      <c r="Z34" s="109"/>
      <c r="AA34" s="109"/>
      <c r="AB34" s="109"/>
      <c r="AC34" s="109"/>
      <c r="AD34" s="115"/>
    </row>
    <row r="35" spans="1:30">
      <c r="A35" s="102">
        <v>4</v>
      </c>
      <c r="B35" t="s">
        <v>356</v>
      </c>
      <c r="C35">
        <v>1439.9998780000001</v>
      </c>
      <c r="D35">
        <v>1.667734</v>
      </c>
      <c r="E35">
        <v>5739.6806640000004</v>
      </c>
      <c r="F35">
        <v>23.162382000000001</v>
      </c>
      <c r="G35">
        <v>65.668616999999998</v>
      </c>
      <c r="H35">
        <v>1.6866559999999999</v>
      </c>
      <c r="I35">
        <v>110.79164900000001</v>
      </c>
      <c r="J35">
        <v>3977.641846</v>
      </c>
      <c r="K35">
        <v>12.355923000000001</v>
      </c>
      <c r="L35" t="s">
        <v>356</v>
      </c>
      <c r="M35" s="102">
        <v>4</v>
      </c>
      <c r="N35" s="143">
        <f t="shared" si="7"/>
        <v>110791.649</v>
      </c>
      <c r="O35" s="102"/>
      <c r="P35" s="153">
        <f t="shared" si="6"/>
        <v>832.47008224103286</v>
      </c>
      <c r="Q35" s="153"/>
      <c r="R35" s="154">
        <f t="shared" si="5"/>
        <v>3912.548963520147</v>
      </c>
      <c r="S35" s="109"/>
      <c r="T35" s="117">
        <f>MAX(H32:H38)</f>
        <v>1.797426</v>
      </c>
      <c r="U35" s="109"/>
      <c r="V35" s="117">
        <f>AVERAGE(N32:N38)</f>
        <v>100982.04585714286</v>
      </c>
      <c r="W35" s="109"/>
      <c r="X35" s="117">
        <f>SUM(N32:N38)</f>
        <v>706874.321</v>
      </c>
      <c r="Y35" s="109"/>
      <c r="Z35" s="117">
        <f>AVERAGE(P32:P38)</f>
        <v>824.37262626901145</v>
      </c>
      <c r="AA35" s="109"/>
      <c r="AB35" s="117">
        <f>MAX(F32:F38)</f>
        <v>23.191067</v>
      </c>
      <c r="AC35" s="109"/>
      <c r="AD35" s="117">
        <f>T35*1000</f>
        <v>1797.4259999999999</v>
      </c>
    </row>
    <row r="36" spans="1:30">
      <c r="A36" s="102">
        <v>3</v>
      </c>
      <c r="B36" t="s">
        <v>357</v>
      </c>
      <c r="C36">
        <v>1440</v>
      </c>
      <c r="D36">
        <v>1.681638</v>
      </c>
      <c r="E36">
        <v>5721.3227539999998</v>
      </c>
      <c r="F36">
        <v>23.096133999999999</v>
      </c>
      <c r="G36">
        <v>65.459571999999994</v>
      </c>
      <c r="H36">
        <v>1.7047410000000001</v>
      </c>
      <c r="I36">
        <v>111.533142</v>
      </c>
      <c r="J36">
        <v>4004.2629390000002</v>
      </c>
      <c r="K36">
        <v>12.298622</v>
      </c>
      <c r="L36" t="s">
        <v>357</v>
      </c>
      <c r="M36" s="102">
        <v>3</v>
      </c>
      <c r="N36" s="143">
        <f t="shared" si="7"/>
        <v>111533.14199999999</v>
      </c>
      <c r="O36" s="102"/>
      <c r="P36" s="153">
        <f t="shared" si="6"/>
        <v>829.80749319782569</v>
      </c>
      <c r="Q36" s="153"/>
      <c r="R36" s="154">
        <f>N36*1000/(28317)</f>
        <v>3938.7343998304905</v>
      </c>
      <c r="S36" s="109"/>
      <c r="T36" s="116"/>
      <c r="U36" s="113"/>
      <c r="V36" s="109"/>
      <c r="W36" s="109"/>
      <c r="X36" s="109"/>
      <c r="Y36" s="109"/>
      <c r="Z36" s="109"/>
      <c r="AA36" s="109"/>
      <c r="AB36" s="109"/>
      <c r="AC36" s="109"/>
      <c r="AD36" s="116"/>
    </row>
    <row r="37" spans="1:30">
      <c r="A37" s="102">
        <v>2</v>
      </c>
      <c r="B37" t="s">
        <v>358</v>
      </c>
      <c r="C37">
        <v>1430.5751949999999</v>
      </c>
      <c r="D37">
        <v>0.95432600000000001</v>
      </c>
      <c r="E37">
        <v>5451.4453130000002</v>
      </c>
      <c r="F37">
        <v>23.009879999999999</v>
      </c>
      <c r="G37">
        <v>62.169620999999999</v>
      </c>
      <c r="H37">
        <v>0.99119299999999999</v>
      </c>
      <c r="I37">
        <v>61.511558999999998</v>
      </c>
      <c r="J37">
        <v>2208.3879390000002</v>
      </c>
      <c r="K37">
        <v>12.400682</v>
      </c>
      <c r="L37" t="s">
        <v>358</v>
      </c>
      <c r="M37" s="102">
        <v>2</v>
      </c>
      <c r="N37" s="143">
        <f t="shared" si="7"/>
        <v>61511.559000000001</v>
      </c>
      <c r="O37" s="102"/>
      <c r="P37" s="153">
        <f t="shared" si="6"/>
        <v>790.66508987330008</v>
      </c>
      <c r="Q37" s="153"/>
      <c r="R37" s="154">
        <f t="shared" si="5"/>
        <v>2172.2484373344632</v>
      </c>
      <c r="S37" s="109"/>
      <c r="T37" s="116"/>
      <c r="U37" s="113"/>
      <c r="V37" s="109"/>
      <c r="W37" s="109"/>
      <c r="X37" s="109"/>
      <c r="Y37" s="109"/>
      <c r="Z37" s="109"/>
      <c r="AA37" s="109"/>
      <c r="AB37" s="109"/>
      <c r="AC37" s="109"/>
      <c r="AD37" s="116"/>
    </row>
    <row r="38" spans="1:30">
      <c r="A38" s="102">
        <v>1</v>
      </c>
      <c r="B38" t="s">
        <v>350</v>
      </c>
      <c r="C38">
        <v>1439.4888920000001</v>
      </c>
      <c r="D38">
        <v>1.205945</v>
      </c>
      <c r="E38">
        <v>5693.3745120000003</v>
      </c>
      <c r="F38">
        <v>22.929970000000001</v>
      </c>
      <c r="G38">
        <v>65.164848000000006</v>
      </c>
      <c r="H38">
        <v>1.235493</v>
      </c>
      <c r="I38">
        <v>80.523978999999997</v>
      </c>
      <c r="J38">
        <v>2890.9721679999998</v>
      </c>
      <c r="K38">
        <v>12.308047999999999</v>
      </c>
      <c r="L38" t="s">
        <v>350</v>
      </c>
      <c r="M38" s="102">
        <v>1</v>
      </c>
      <c r="N38" s="143">
        <f>I38*1000</f>
        <v>80523.978999999992</v>
      </c>
      <c r="O38" s="102"/>
      <c r="P38" s="153">
        <f>E38*0.1450377</f>
        <v>825.7539444591024</v>
      </c>
      <c r="Q38" s="153"/>
      <c r="R38" s="154">
        <f>N38*1000/(28317)</f>
        <v>2843.6620757848636</v>
      </c>
      <c r="S38" s="109"/>
      <c r="T38" s="116"/>
      <c r="U38" s="113"/>
      <c r="V38" s="109"/>
      <c r="W38" s="109"/>
      <c r="X38" s="109"/>
      <c r="Y38" s="109"/>
      <c r="Z38" s="109"/>
      <c r="AA38" s="109"/>
      <c r="AB38" s="109"/>
      <c r="AC38" s="109"/>
      <c r="AD38" s="116"/>
    </row>
    <row r="39" spans="1:30" ht="15">
      <c r="A39" s="131"/>
      <c r="B39" s="131"/>
      <c r="C39" s="131"/>
      <c r="D39" s="131"/>
      <c r="E39" s="131"/>
      <c r="F39" s="131"/>
      <c r="G39" s="131"/>
      <c r="H39" s="131"/>
      <c r="I39" s="130"/>
      <c r="J39" s="131"/>
      <c r="K39" s="131"/>
      <c r="L39" s="131"/>
      <c r="M39" s="131"/>
      <c r="N39" s="131"/>
      <c r="O39" s="131"/>
      <c r="P39" s="131"/>
      <c r="Q39" s="131"/>
      <c r="R39" s="149"/>
      <c r="S39" s="116"/>
      <c r="T39" s="116"/>
      <c r="U39" s="113"/>
      <c r="V39" s="109"/>
      <c r="W39" s="109"/>
      <c r="X39" s="109"/>
      <c r="Y39" s="109"/>
      <c r="Z39" s="109"/>
      <c r="AA39" s="109"/>
      <c r="AB39" s="109"/>
      <c r="AC39" s="109"/>
      <c r="AD39" s="109"/>
    </row>
    <row r="40" spans="1:30" ht="15">
      <c r="A40" s="131"/>
      <c r="B40" s="245" t="s">
        <v>208</v>
      </c>
      <c r="C40" s="245"/>
      <c r="D40" s="246"/>
      <c r="E40" s="161">
        <v>5</v>
      </c>
      <c r="F40" s="155"/>
      <c r="G40" s="155"/>
      <c r="H40" s="155"/>
      <c r="I40" s="130" t="s">
        <v>216</v>
      </c>
      <c r="J40" s="131"/>
      <c r="K40" s="131"/>
      <c r="L40" s="131"/>
      <c r="M40" s="131"/>
      <c r="N40" s="131"/>
      <c r="O40" s="131"/>
      <c r="P40" s="157"/>
      <c r="Q40" s="131"/>
      <c r="R40" s="149"/>
      <c r="S40" s="116"/>
      <c r="T40" s="116"/>
      <c r="U40" s="113"/>
      <c r="V40" s="109"/>
      <c r="W40" s="109"/>
      <c r="X40" s="109"/>
      <c r="Y40" s="109"/>
      <c r="Z40" s="109"/>
      <c r="AA40" s="109"/>
      <c r="AB40" s="109"/>
      <c r="AC40" s="109"/>
      <c r="AD40" s="109"/>
    </row>
    <row r="41" spans="1:30" ht="15.75">
      <c r="A41" s="131"/>
      <c r="B41" s="245" t="s">
        <v>79</v>
      </c>
      <c r="C41" s="245"/>
      <c r="D41" s="246"/>
      <c r="E41" s="161">
        <v>0</v>
      </c>
      <c r="F41" s="155"/>
      <c r="G41" s="155"/>
      <c r="H41" s="130"/>
      <c r="I41" s="130" t="s">
        <v>185</v>
      </c>
      <c r="J41" s="132"/>
      <c r="K41" s="156"/>
      <c r="L41" s="156"/>
      <c r="M41" s="131"/>
      <c r="N41" s="131"/>
      <c r="O41" s="131"/>
      <c r="P41" s="131"/>
      <c r="Q41" s="131"/>
      <c r="R41" s="165"/>
      <c r="S41" s="116"/>
      <c r="T41" s="116"/>
      <c r="U41" s="113"/>
      <c r="V41" s="109"/>
      <c r="W41" s="109"/>
      <c r="X41" s="109"/>
      <c r="Y41" s="109"/>
      <c r="Z41" s="109"/>
      <c r="AA41" s="109"/>
      <c r="AB41" s="109"/>
      <c r="AC41" s="109"/>
      <c r="AD41" s="109"/>
    </row>
    <row r="42" spans="1:30" ht="15.75">
      <c r="A42" s="131"/>
      <c r="B42" s="245" t="s">
        <v>80</v>
      </c>
      <c r="C42" s="245"/>
      <c r="D42" s="246"/>
      <c r="E42" s="161">
        <f>SUM(E40:E41)</f>
        <v>5</v>
      </c>
      <c r="F42" s="155"/>
      <c r="G42" s="155"/>
      <c r="H42" s="158"/>
      <c r="I42" s="130" t="s">
        <v>215</v>
      </c>
      <c r="J42" s="132" t="s">
        <v>203</v>
      </c>
      <c r="K42" s="156"/>
      <c r="L42" s="156"/>
      <c r="M42" s="131"/>
      <c r="N42" s="131"/>
      <c r="O42" s="131"/>
      <c r="P42" s="131"/>
      <c r="Q42" s="131"/>
      <c r="R42" s="165"/>
      <c r="S42" s="116"/>
      <c r="T42" s="116"/>
      <c r="U42" s="113"/>
      <c r="V42" s="109"/>
      <c r="W42" s="109"/>
      <c r="X42" s="109"/>
      <c r="Y42" s="109"/>
      <c r="Z42" s="109"/>
      <c r="AA42" s="109"/>
      <c r="AB42" s="109"/>
      <c r="AC42" s="109"/>
      <c r="AD42" s="109"/>
    </row>
    <row r="43" spans="1:30" ht="15.75">
      <c r="A43" s="131"/>
      <c r="B43" s="247" t="s">
        <v>209</v>
      </c>
      <c r="C43" s="247"/>
      <c r="D43" s="247"/>
      <c r="E43" s="161">
        <v>5</v>
      </c>
      <c r="F43" s="155"/>
      <c r="G43" s="155"/>
      <c r="H43" s="158"/>
      <c r="I43" s="130" t="s">
        <v>187</v>
      </c>
      <c r="J43" s="132" t="s">
        <v>202</v>
      </c>
      <c r="K43" s="131"/>
      <c r="L43" s="130" t="s">
        <v>189</v>
      </c>
      <c r="M43" s="131"/>
      <c r="N43" s="178">
        <v>310</v>
      </c>
      <c r="O43" s="131"/>
      <c r="P43" s="131"/>
      <c r="Q43" s="131"/>
      <c r="R43" s="165"/>
      <c r="S43" s="116"/>
      <c r="T43" s="116"/>
      <c r="U43" s="113"/>
      <c r="V43" s="109"/>
      <c r="W43" s="109"/>
      <c r="X43" s="109"/>
      <c r="Y43" s="109"/>
      <c r="Z43" s="109"/>
      <c r="AA43" s="109"/>
      <c r="AB43" s="109"/>
      <c r="AC43" s="109"/>
      <c r="AD43" s="109"/>
    </row>
    <row r="44" spans="1:30" ht="15">
      <c r="A44" s="131"/>
      <c r="B44" s="247" t="s">
        <v>81</v>
      </c>
      <c r="C44" s="247"/>
      <c r="D44" s="247"/>
      <c r="E44" s="161">
        <f>E42-E43</f>
        <v>0</v>
      </c>
      <c r="F44" s="155"/>
      <c r="G44" s="155"/>
      <c r="H44" s="155"/>
      <c r="I44" s="130" t="s">
        <v>218</v>
      </c>
      <c r="J44" s="132" t="s">
        <v>201</v>
      </c>
      <c r="K44" s="131"/>
      <c r="L44" s="131"/>
      <c r="M44" s="131"/>
      <c r="N44" s="131"/>
      <c r="O44" s="131"/>
      <c r="P44" s="131"/>
      <c r="Q44" s="131"/>
      <c r="R44" s="149"/>
      <c r="S44" s="116"/>
      <c r="T44" s="182"/>
      <c r="U44" s="113"/>
      <c r="V44" s="109"/>
      <c r="W44" s="109"/>
      <c r="X44" s="109"/>
      <c r="Y44" s="109"/>
      <c r="Z44" s="109"/>
      <c r="AA44" s="109"/>
      <c r="AB44" s="109"/>
      <c r="AC44" s="109"/>
      <c r="AD44" s="109"/>
    </row>
    <row r="45" spans="1:30" ht="15">
      <c r="A45" s="131"/>
      <c r="B45" s="247" t="s">
        <v>82</v>
      </c>
      <c r="C45" s="247"/>
      <c r="D45" s="247"/>
      <c r="E45" s="162">
        <f>SUM(R8:R38)/1000</f>
        <v>27.509675919059223</v>
      </c>
      <c r="F45" s="159" t="s">
        <v>83</v>
      </c>
      <c r="G45" s="155"/>
      <c r="H45" s="160"/>
      <c r="I45" s="130" t="s">
        <v>217</v>
      </c>
      <c r="J45" s="132" t="s">
        <v>201</v>
      </c>
      <c r="K45" s="132"/>
      <c r="L45" s="132"/>
      <c r="M45" s="132"/>
      <c r="N45" s="132"/>
      <c r="O45" s="132"/>
      <c r="P45" s="132"/>
      <c r="Q45" s="132"/>
      <c r="R45" s="132"/>
      <c r="S45" s="116"/>
      <c r="T45" s="182"/>
      <c r="U45" s="113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1:30" ht="15">
      <c r="A46" s="131"/>
      <c r="B46" s="247" t="s">
        <v>84</v>
      </c>
      <c r="C46" s="247"/>
      <c r="D46" s="247"/>
      <c r="E46" s="162">
        <f>E44/E45</f>
        <v>0</v>
      </c>
      <c r="F46" s="159" t="s">
        <v>85</v>
      </c>
      <c r="G46" s="160"/>
      <c r="H46" s="160"/>
      <c r="I46" s="130" t="s">
        <v>219</v>
      </c>
      <c r="J46" s="132"/>
      <c r="K46" s="132"/>
      <c r="L46" s="132"/>
      <c r="M46" s="132"/>
      <c r="N46" s="132"/>
      <c r="O46" s="132"/>
      <c r="P46" s="132"/>
      <c r="Q46" s="132"/>
      <c r="R46" s="132"/>
      <c r="S46" s="116"/>
      <c r="T46" s="109"/>
      <c r="U46" s="113"/>
      <c r="V46" s="109"/>
      <c r="W46" s="109"/>
      <c r="X46" s="109"/>
      <c r="Y46" s="109"/>
      <c r="Z46" s="109"/>
      <c r="AA46" s="109"/>
      <c r="AB46" s="109"/>
      <c r="AC46" s="109"/>
      <c r="AD46" s="109"/>
    </row>
    <row r="47" spans="1:30" ht="15.75">
      <c r="A47" s="131"/>
      <c r="B47" s="247" t="s">
        <v>86</v>
      </c>
      <c r="C47" s="247"/>
      <c r="D47" s="247"/>
      <c r="E47" s="162">
        <v>0.05</v>
      </c>
      <c r="F47" s="159" t="s">
        <v>85</v>
      </c>
      <c r="G47" s="160"/>
      <c r="H47" s="160"/>
      <c r="I47" s="130" t="s">
        <v>200</v>
      </c>
      <c r="J47" s="129"/>
      <c r="K47" s="160"/>
      <c r="L47" s="160"/>
      <c r="M47" s="160"/>
      <c r="N47" s="160"/>
      <c r="O47" s="160"/>
      <c r="P47" s="160"/>
      <c r="Q47" s="160"/>
      <c r="R47" s="160"/>
      <c r="S47" s="116"/>
      <c r="T47" s="109"/>
      <c r="U47" s="113"/>
      <c r="V47" s="109"/>
      <c r="W47" s="109"/>
      <c r="X47" s="109"/>
      <c r="Y47" s="109"/>
      <c r="Z47" s="109"/>
      <c r="AA47" s="109"/>
      <c r="AB47" s="109"/>
      <c r="AC47" s="109"/>
      <c r="AD47" s="109"/>
    </row>
    <row r="48" spans="1:30" ht="15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49"/>
      <c r="S48" s="116"/>
      <c r="T48" s="109"/>
      <c r="U48" s="113"/>
      <c r="V48" s="109"/>
      <c r="W48" s="109"/>
      <c r="X48" s="109"/>
      <c r="Y48" s="109"/>
      <c r="Z48" s="109"/>
      <c r="AA48" s="109"/>
      <c r="AB48" s="109"/>
      <c r="AC48" s="109"/>
      <c r="AD48" s="109"/>
    </row>
  </sheetData>
  <mergeCells count="8">
    <mergeCell ref="B40:D40"/>
    <mergeCell ref="B41:D41"/>
    <mergeCell ref="B42:D42"/>
    <mergeCell ref="B47:D47"/>
    <mergeCell ref="B43:D43"/>
    <mergeCell ref="B44:D44"/>
    <mergeCell ref="B45:D45"/>
    <mergeCell ref="B46:D46"/>
  </mergeCells>
  <phoneticPr fontId="2" type="noConversion"/>
  <printOptions horizontalCentered="1" verticalCentered="1"/>
  <pageMargins left="0" right="0" top="0.39370078740157483" bottom="0.39370078740157483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F47"/>
  <sheetViews>
    <sheetView view="pageBreakPreview" zoomScale="80" workbookViewId="0">
      <selection activeCell="Q19" sqref="Q19"/>
    </sheetView>
  </sheetViews>
  <sheetFormatPr baseColWidth="10" defaultRowHeight="12.7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12.28515625" bestFit="1" customWidth="1"/>
    <col min="24" max="24" width="2.710937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</cols>
  <sheetData>
    <row r="1" spans="1:32" ht="18.75">
      <c r="A1" s="190" t="s">
        <v>169</v>
      </c>
      <c r="B1" s="91"/>
      <c r="C1" s="91"/>
      <c r="D1" s="91"/>
      <c r="E1" s="91"/>
      <c r="F1" s="91"/>
      <c r="G1" s="128" t="s">
        <v>192</v>
      </c>
      <c r="H1" s="129" t="s">
        <v>203</v>
      </c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</row>
    <row r="2" spans="1:32" ht="18" customHeight="1">
      <c r="A2" s="192" t="s">
        <v>249</v>
      </c>
      <c r="B2" s="191"/>
      <c r="C2" s="91"/>
      <c r="D2" s="91"/>
      <c r="E2" s="91"/>
      <c r="F2" s="91"/>
      <c r="G2" s="128" t="s">
        <v>187</v>
      </c>
      <c r="H2" s="129" t="s">
        <v>202</v>
      </c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26612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</row>
    <row r="3" spans="1:32" ht="17.25">
      <c r="A3" s="91" t="s">
        <v>94</v>
      </c>
      <c r="B3" s="91"/>
      <c r="C3" s="91"/>
      <c r="D3" s="91"/>
      <c r="E3" s="91"/>
      <c r="F3" s="91"/>
      <c r="G3" s="128" t="s">
        <v>189</v>
      </c>
      <c r="H3" s="188">
        <v>310</v>
      </c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</row>
    <row r="4" spans="1:32" ht="15.75" customHeight="1">
      <c r="A4" s="125" t="s">
        <v>232</v>
      </c>
      <c r="B4" s="91"/>
      <c r="C4" s="96"/>
      <c r="D4" s="91"/>
      <c r="E4" s="91"/>
      <c r="F4" s="91"/>
      <c r="G4" s="128" t="s">
        <v>186</v>
      </c>
      <c r="H4" s="129" t="s">
        <v>201</v>
      </c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-83208238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</row>
    <row r="5" spans="1:32" ht="12.75" customHeight="1">
      <c r="A5" s="91" t="s">
        <v>133</v>
      </c>
      <c r="B5" s="91"/>
      <c r="C5" s="91" t="s">
        <v>170</v>
      </c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</row>
    <row r="6" spans="1:3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</row>
    <row r="7" spans="1:3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317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</row>
    <row r="8" spans="1:3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318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</row>
    <row r="9" spans="1:3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</row>
    <row r="10" spans="1:32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217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316</v>
      </c>
      <c r="V10" s="92"/>
      <c r="W10" s="114" t="s">
        <v>190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</row>
    <row r="11" spans="1:32" ht="15">
      <c r="A11" s="126">
        <v>32</v>
      </c>
      <c r="T11" s="164">
        <v>31</v>
      </c>
      <c r="U11" s="111">
        <f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</row>
    <row r="12" spans="1:32">
      <c r="A12" s="101">
        <v>31</v>
      </c>
      <c r="T12" s="101">
        <v>30</v>
      </c>
      <c r="U12" s="111">
        <f>D12-D13</f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</row>
    <row r="13" spans="1:32">
      <c r="A13" s="101">
        <v>30</v>
      </c>
      <c r="T13" s="101">
        <v>29</v>
      </c>
      <c r="U13" s="111">
        <f>D13-D14</f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</row>
    <row r="14" spans="1:3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ref="U14:U41" si="0">D14-D15</f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</row>
    <row r="15" spans="1:3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</row>
    <row r="16" spans="1:3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</row>
    <row r="17" spans="1:3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</row>
    <row r="20" spans="1:3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</row>
    <row r="21" spans="1:3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</row>
    <row r="22" spans="1:3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</row>
    <row r="23" spans="1:3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</row>
    <row r="25" spans="1:3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</row>
    <row r="26" spans="1:3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</row>
    <row r="27" spans="1:3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</row>
    <row r="28" spans="1:3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1420.3</v>
      </c>
      <c r="X28" s="109"/>
      <c r="Y28" s="117">
        <f>AVERAGE(U28:U34)</f>
        <v>-11911234.428571429</v>
      </c>
      <c r="Z28" s="109"/>
      <c r="AA28" s="117">
        <f>SUM(U28:U34)</f>
        <v>-83378641</v>
      </c>
      <c r="AB28" s="109"/>
      <c r="AC28" s="117">
        <f>AVERAGE(H28:H34)</f>
        <v>87.636333333333326</v>
      </c>
      <c r="AD28" s="109"/>
      <c r="AE28" s="117">
        <f>MAX(I28:I34)</f>
        <v>22.2</v>
      </c>
      <c r="AF28" s="109"/>
    </row>
    <row r="29" spans="1:3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1">
        <v>12</v>
      </c>
      <c r="T31" s="101">
        <v>11</v>
      </c>
      <c r="U31" s="111">
        <f t="shared" si="0"/>
        <v>-83448581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1">
        <v>11</v>
      </c>
      <c r="B32" t="s">
        <v>359</v>
      </c>
      <c r="C32" t="s">
        <v>140</v>
      </c>
      <c r="D32">
        <v>83448581</v>
      </c>
      <c r="E32">
        <v>14324020</v>
      </c>
      <c r="F32">
        <v>6.7760340000000001</v>
      </c>
      <c r="G32">
        <v>0</v>
      </c>
      <c r="H32">
        <v>85.688999999999993</v>
      </c>
      <c r="I32">
        <v>21.4</v>
      </c>
      <c r="J32">
        <v>1026.9000000000001</v>
      </c>
      <c r="K32">
        <v>1349.6</v>
      </c>
      <c r="L32">
        <v>1.0124</v>
      </c>
      <c r="M32">
        <v>81.528000000000006</v>
      </c>
      <c r="N32">
        <v>90.557000000000002</v>
      </c>
      <c r="O32">
        <v>83.637</v>
      </c>
      <c r="P32">
        <v>20.8</v>
      </c>
      <c r="Q32">
        <v>22</v>
      </c>
      <c r="R32">
        <v>21</v>
      </c>
      <c r="S32">
        <v>5.31</v>
      </c>
      <c r="T32" s="101">
        <v>10</v>
      </c>
      <c r="U32" s="111">
        <f t="shared" si="0"/>
        <v>24622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1">
        <v>10</v>
      </c>
      <c r="B33" t="s">
        <v>360</v>
      </c>
      <c r="C33" t="s">
        <v>140</v>
      </c>
      <c r="D33">
        <v>83423959</v>
      </c>
      <c r="E33">
        <v>14320451</v>
      </c>
      <c r="F33">
        <v>6.6595440000000004</v>
      </c>
      <c r="G33">
        <v>0</v>
      </c>
      <c r="H33">
        <v>85.906000000000006</v>
      </c>
      <c r="I33">
        <v>21.9</v>
      </c>
      <c r="J33">
        <v>1059.9000000000001</v>
      </c>
      <c r="K33">
        <v>1420.3</v>
      </c>
      <c r="L33">
        <v>1.0121</v>
      </c>
      <c r="M33">
        <v>80.448999999999998</v>
      </c>
      <c r="N33">
        <v>89.097999999999999</v>
      </c>
      <c r="O33">
        <v>82.096999999999994</v>
      </c>
      <c r="P33">
        <v>21.1</v>
      </c>
      <c r="Q33">
        <v>22.5</v>
      </c>
      <c r="R33">
        <v>21.2</v>
      </c>
      <c r="S33">
        <v>5.31</v>
      </c>
      <c r="T33" s="101">
        <v>9</v>
      </c>
      <c r="U33" s="111">
        <f t="shared" si="0"/>
        <v>25429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1">
        <v>9</v>
      </c>
      <c r="B34" t="s">
        <v>361</v>
      </c>
      <c r="C34" t="s">
        <v>140</v>
      </c>
      <c r="D34">
        <v>83398530</v>
      </c>
      <c r="E34">
        <v>14316771</v>
      </c>
      <c r="F34">
        <v>6.9445610000000002</v>
      </c>
      <c r="G34">
        <v>0</v>
      </c>
      <c r="H34">
        <v>91.313999999999993</v>
      </c>
      <c r="I34">
        <v>22.2</v>
      </c>
      <c r="J34">
        <v>829.5</v>
      </c>
      <c r="K34">
        <v>1229.4000000000001</v>
      </c>
      <c r="L34">
        <v>1.0126999999999999</v>
      </c>
      <c r="M34">
        <v>84.105000000000004</v>
      </c>
      <c r="N34">
        <v>94.19</v>
      </c>
      <c r="O34">
        <v>86.290999999999997</v>
      </c>
      <c r="P34">
        <v>21.7</v>
      </c>
      <c r="Q34">
        <v>22.8</v>
      </c>
      <c r="R34">
        <v>21.9</v>
      </c>
      <c r="S34">
        <v>5.31</v>
      </c>
      <c r="T34" s="101">
        <v>8</v>
      </c>
      <c r="U34" s="111">
        <f t="shared" si="0"/>
        <v>19889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</row>
    <row r="35" spans="1:32" s="88" customFormat="1" ht="15">
      <c r="A35" s="126">
        <v>8</v>
      </c>
      <c r="B35" t="s">
        <v>362</v>
      </c>
      <c r="C35" t="s">
        <v>140</v>
      </c>
      <c r="D35">
        <v>83378641</v>
      </c>
      <c r="E35">
        <v>14314038</v>
      </c>
      <c r="F35">
        <v>7.3416829999999997</v>
      </c>
      <c r="G35">
        <v>0</v>
      </c>
      <c r="H35">
        <v>90.230999999999995</v>
      </c>
      <c r="I35">
        <v>21.5</v>
      </c>
      <c r="J35">
        <v>932.8</v>
      </c>
      <c r="K35">
        <v>1245.2</v>
      </c>
      <c r="L35">
        <v>1.0135000000000001</v>
      </c>
      <c r="M35">
        <v>87.271000000000001</v>
      </c>
      <c r="N35">
        <v>94.087999999999994</v>
      </c>
      <c r="O35">
        <v>91.739000000000004</v>
      </c>
      <c r="P35">
        <v>21.1</v>
      </c>
      <c r="Q35">
        <v>21.9</v>
      </c>
      <c r="R35">
        <v>21.7</v>
      </c>
      <c r="S35">
        <v>5.31</v>
      </c>
      <c r="T35" s="164">
        <v>7</v>
      </c>
      <c r="U35" s="111">
        <f t="shared" si="0"/>
        <v>22372</v>
      </c>
      <c r="V35" s="163">
        <v>8</v>
      </c>
      <c r="W35" s="117">
        <f>MAX(K35:K41)</f>
        <v>1478.1</v>
      </c>
      <c r="X35" s="109"/>
      <c r="Y35" s="117">
        <f>AVERAGE(U35:U41)</f>
        <v>24343.285714285714</v>
      </c>
      <c r="Z35" s="109"/>
      <c r="AA35" s="117">
        <f>SUM(U35:U41)</f>
        <v>170403</v>
      </c>
      <c r="AB35" s="109"/>
      <c r="AC35" s="117">
        <f>AVERAGE(H35:H41)</f>
        <v>87.61242857142858</v>
      </c>
      <c r="AD35" s="109"/>
      <c r="AE35" s="117">
        <f>MAX(I35:I41)</f>
        <v>22</v>
      </c>
      <c r="AF35" s="109"/>
    </row>
    <row r="36" spans="1:32">
      <c r="A36" s="101">
        <v>7</v>
      </c>
      <c r="B36" t="s">
        <v>363</v>
      </c>
      <c r="C36" t="s">
        <v>140</v>
      </c>
      <c r="D36">
        <v>83356269</v>
      </c>
      <c r="E36">
        <v>14310942</v>
      </c>
      <c r="F36">
        <v>7.2223100000000002</v>
      </c>
      <c r="G36">
        <v>0</v>
      </c>
      <c r="H36">
        <v>87.414000000000001</v>
      </c>
      <c r="I36">
        <v>21.2</v>
      </c>
      <c r="J36">
        <v>953.7</v>
      </c>
      <c r="K36">
        <v>1217.8</v>
      </c>
      <c r="L36">
        <v>1.0133000000000001</v>
      </c>
      <c r="M36">
        <v>83.716999999999999</v>
      </c>
      <c r="N36">
        <v>91.805000000000007</v>
      </c>
      <c r="O36">
        <v>89.893000000000001</v>
      </c>
      <c r="P36">
        <v>20.9</v>
      </c>
      <c r="Q36">
        <v>21.8</v>
      </c>
      <c r="R36">
        <v>21.1</v>
      </c>
      <c r="S36">
        <v>5.31</v>
      </c>
      <c r="T36" s="101">
        <v>6</v>
      </c>
      <c r="U36" s="111">
        <f t="shared" si="0"/>
        <v>22863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</row>
    <row r="37" spans="1:32">
      <c r="A37" s="101">
        <v>6</v>
      </c>
      <c r="B37" t="s">
        <v>364</v>
      </c>
      <c r="C37" t="s">
        <v>140</v>
      </c>
      <c r="D37">
        <v>83333406</v>
      </c>
      <c r="E37">
        <v>14307693</v>
      </c>
      <c r="F37">
        <v>6.9030870000000002</v>
      </c>
      <c r="G37">
        <v>0</v>
      </c>
      <c r="H37">
        <v>86.739000000000004</v>
      </c>
      <c r="I37">
        <v>21.1</v>
      </c>
      <c r="J37">
        <v>929.5</v>
      </c>
      <c r="K37">
        <v>1184.5999999999999</v>
      </c>
      <c r="L37">
        <v>1.0126999999999999</v>
      </c>
      <c r="M37">
        <v>82.587999999999994</v>
      </c>
      <c r="N37">
        <v>90.016999999999996</v>
      </c>
      <c r="O37">
        <v>85.394000000000005</v>
      </c>
      <c r="P37">
        <v>20.8</v>
      </c>
      <c r="Q37">
        <v>21.6</v>
      </c>
      <c r="R37">
        <v>20.9</v>
      </c>
      <c r="S37">
        <v>5.31</v>
      </c>
      <c r="T37" s="101">
        <v>5</v>
      </c>
      <c r="U37" s="111">
        <f t="shared" si="0"/>
        <v>22280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</row>
    <row r="38" spans="1:32">
      <c r="A38" s="101">
        <v>5</v>
      </c>
      <c r="B38" t="s">
        <v>365</v>
      </c>
      <c r="C38" t="s">
        <v>140</v>
      </c>
      <c r="D38">
        <v>83311126</v>
      </c>
      <c r="E38">
        <v>14304504</v>
      </c>
      <c r="F38">
        <v>6.7366429999999999</v>
      </c>
      <c r="G38">
        <v>0</v>
      </c>
      <c r="H38">
        <v>85.948999999999998</v>
      </c>
      <c r="I38">
        <v>21.1</v>
      </c>
      <c r="J38">
        <v>1083.5</v>
      </c>
      <c r="K38">
        <v>1410.1</v>
      </c>
      <c r="L38">
        <v>1.0123</v>
      </c>
      <c r="M38">
        <v>81.474000000000004</v>
      </c>
      <c r="N38">
        <v>90.393000000000001</v>
      </c>
      <c r="O38">
        <v>83.031000000000006</v>
      </c>
      <c r="P38">
        <v>20.7</v>
      </c>
      <c r="Q38">
        <v>21.8</v>
      </c>
      <c r="R38">
        <v>20.8</v>
      </c>
      <c r="S38">
        <v>5.31</v>
      </c>
      <c r="T38" s="101">
        <v>4</v>
      </c>
      <c r="U38" s="111">
        <f t="shared" si="0"/>
        <v>26007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</row>
    <row r="39" spans="1:32">
      <c r="A39" s="101">
        <v>4</v>
      </c>
      <c r="B39" t="s">
        <v>366</v>
      </c>
      <c r="C39" t="s">
        <v>140</v>
      </c>
      <c r="D39">
        <v>83285119</v>
      </c>
      <c r="E39">
        <v>14300751</v>
      </c>
      <c r="F39">
        <v>6.9882920000000004</v>
      </c>
      <c r="G39">
        <v>0</v>
      </c>
      <c r="H39">
        <v>86.474000000000004</v>
      </c>
      <c r="I39">
        <v>21.2</v>
      </c>
      <c r="J39">
        <v>1091.5999999999999</v>
      </c>
      <c r="K39">
        <v>1450.6</v>
      </c>
      <c r="L39">
        <v>1.0128999999999999</v>
      </c>
      <c r="M39">
        <v>81.856999999999999</v>
      </c>
      <c r="N39">
        <v>91.17</v>
      </c>
      <c r="O39">
        <v>86.584000000000003</v>
      </c>
      <c r="P39">
        <v>20.8</v>
      </c>
      <c r="Q39">
        <v>21.8</v>
      </c>
      <c r="R39">
        <v>21</v>
      </c>
      <c r="S39">
        <v>5.31</v>
      </c>
      <c r="T39" s="101">
        <v>3</v>
      </c>
      <c r="U39" s="111">
        <f t="shared" si="0"/>
        <v>26184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</row>
    <row r="40" spans="1:32">
      <c r="A40" s="101">
        <v>3</v>
      </c>
      <c r="B40" t="s">
        <v>367</v>
      </c>
      <c r="C40" t="s">
        <v>140</v>
      </c>
      <c r="D40">
        <v>83258935</v>
      </c>
      <c r="E40">
        <v>14296992</v>
      </c>
      <c r="F40">
        <v>6.7437659999999999</v>
      </c>
      <c r="G40">
        <v>0</v>
      </c>
      <c r="H40">
        <v>86.192999999999998</v>
      </c>
      <c r="I40">
        <v>21.4</v>
      </c>
      <c r="J40">
        <v>1109.9000000000001</v>
      </c>
      <c r="K40">
        <v>1461.3</v>
      </c>
      <c r="L40">
        <v>1.0123</v>
      </c>
      <c r="M40">
        <v>79.504999999999995</v>
      </c>
      <c r="N40">
        <v>90.188000000000002</v>
      </c>
      <c r="O40">
        <v>83.174000000000007</v>
      </c>
      <c r="P40">
        <v>20.9</v>
      </c>
      <c r="Q40">
        <v>22.1</v>
      </c>
      <c r="R40">
        <v>20.9</v>
      </c>
      <c r="S40">
        <v>5.31</v>
      </c>
      <c r="T40" s="101">
        <v>2</v>
      </c>
      <c r="U40" s="111">
        <f t="shared" si="0"/>
        <v>26612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1">
        <v>2</v>
      </c>
      <c r="B41" t="s">
        <v>368</v>
      </c>
      <c r="C41" t="s">
        <v>140</v>
      </c>
      <c r="D41">
        <v>83232323</v>
      </c>
      <c r="E41">
        <v>14293155</v>
      </c>
      <c r="F41">
        <v>6.7511520000000003</v>
      </c>
      <c r="G41">
        <v>0</v>
      </c>
      <c r="H41">
        <v>90.287000000000006</v>
      </c>
      <c r="I41">
        <v>22</v>
      </c>
      <c r="J41">
        <v>1001.9</v>
      </c>
      <c r="K41">
        <v>1478.1</v>
      </c>
      <c r="L41">
        <v>1.0123</v>
      </c>
      <c r="M41">
        <v>79.841999999999999</v>
      </c>
      <c r="N41">
        <v>93.590999999999994</v>
      </c>
      <c r="O41">
        <v>83.509</v>
      </c>
      <c r="P41">
        <v>21.4</v>
      </c>
      <c r="Q41">
        <v>22.4</v>
      </c>
      <c r="R41">
        <v>21.6</v>
      </c>
      <c r="S41">
        <v>5.31</v>
      </c>
      <c r="T41" s="101">
        <v>1</v>
      </c>
      <c r="U41" s="111">
        <f t="shared" si="0"/>
        <v>24085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</row>
    <row r="42" spans="1:32">
      <c r="A42" s="101">
        <v>1</v>
      </c>
      <c r="B42" t="s">
        <v>351</v>
      </c>
      <c r="C42" t="s">
        <v>140</v>
      </c>
      <c r="D42">
        <v>83208238</v>
      </c>
      <c r="E42">
        <v>14289814</v>
      </c>
      <c r="F42">
        <v>7.2473660000000004</v>
      </c>
      <c r="G42">
        <v>0</v>
      </c>
      <c r="H42">
        <v>88.944999999999993</v>
      </c>
      <c r="I42">
        <v>21.4</v>
      </c>
      <c r="J42">
        <v>1094.4000000000001</v>
      </c>
      <c r="K42">
        <v>1422.5</v>
      </c>
      <c r="L42">
        <v>1.0134000000000001</v>
      </c>
      <c r="M42">
        <v>84.346999999999994</v>
      </c>
      <c r="N42">
        <v>93.894000000000005</v>
      </c>
      <c r="O42">
        <v>90.358000000000004</v>
      </c>
      <c r="P42">
        <v>21.1</v>
      </c>
      <c r="Q42">
        <v>21.9</v>
      </c>
      <c r="R42">
        <v>21.5</v>
      </c>
      <c r="S42">
        <v>5.3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</row>
    <row r="43" spans="1:3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3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</row>
    <row r="45" spans="1:3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</row>
    <row r="46" spans="1:3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</row>
    <row r="47" spans="1:32">
      <c r="D47" s="14"/>
      <c r="E47" s="14"/>
      <c r="N47" s="14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F46"/>
  <sheetViews>
    <sheetView view="pageBreakPreview" zoomScale="80" workbookViewId="0">
      <selection activeCell="G23" sqref="G23"/>
    </sheetView>
  </sheetViews>
  <sheetFormatPr baseColWidth="10" defaultRowHeight="12.75"/>
  <cols>
    <col min="1" max="1" width="8.42578125" customWidth="1"/>
    <col min="2" max="5" width="8.7109375" customWidth="1"/>
    <col min="6" max="11" width="11.5703125" bestFit="1" customWidth="1"/>
    <col min="12" max="12" width="9.85546875" bestFit="1" customWidth="1"/>
    <col min="13" max="13" width="11.5703125" bestFit="1" customWidth="1"/>
    <col min="14" max="14" width="9.28515625" customWidth="1"/>
    <col min="15" max="15" width="7.85546875" customWidth="1"/>
    <col min="16" max="16" width="3.7109375" customWidth="1"/>
    <col min="17" max="17" width="12.140625" bestFit="1" customWidth="1"/>
    <col min="18" max="18" width="4.42578125" bestFit="1" customWidth="1"/>
    <col min="20" max="20" width="4.42578125" bestFit="1" customWidth="1"/>
    <col min="22" max="22" width="2.7109375" customWidth="1"/>
    <col min="24" max="24" width="2.7109375" customWidth="1"/>
    <col min="25" max="25" width="14.28515625" bestFit="1" customWidth="1"/>
    <col min="26" max="26" width="2.7109375" customWidth="1"/>
    <col min="28" max="28" width="2.7109375" customWidth="1"/>
    <col min="30" max="30" width="8.7109375" bestFit="1" customWidth="1"/>
    <col min="31" max="31" width="3.7109375" customWidth="1"/>
  </cols>
  <sheetData>
    <row r="1" spans="1:31" ht="18.75">
      <c r="A1" s="190" t="s">
        <v>169</v>
      </c>
      <c r="B1" s="92"/>
      <c r="C1" s="92"/>
      <c r="D1" s="92"/>
      <c r="E1" s="123"/>
      <c r="F1" s="124"/>
      <c r="G1" s="123"/>
      <c r="H1" s="128" t="s">
        <v>192</v>
      </c>
      <c r="I1" s="129" t="s">
        <v>193</v>
      </c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109"/>
      <c r="X1" s="92"/>
      <c r="Y1" s="109"/>
      <c r="Z1" s="92"/>
      <c r="AA1" s="109"/>
      <c r="AB1" s="92"/>
      <c r="AC1" s="109"/>
      <c r="AD1" s="92"/>
      <c r="AE1" s="109"/>
    </row>
    <row r="2" spans="1:31" ht="18" customHeight="1">
      <c r="A2" s="189" t="s">
        <v>250</v>
      </c>
      <c r="B2" s="92"/>
      <c r="C2" s="92"/>
      <c r="D2" s="92"/>
      <c r="E2" s="123"/>
      <c r="F2" s="124"/>
      <c r="G2" s="123"/>
      <c r="H2" s="128" t="s">
        <v>187</v>
      </c>
      <c r="I2" s="129" t="s">
        <v>188</v>
      </c>
      <c r="J2" s="124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109"/>
      <c r="X2" s="92"/>
      <c r="Y2" s="109"/>
      <c r="Z2" s="92"/>
      <c r="AA2" s="109"/>
      <c r="AB2" s="92"/>
      <c r="AC2" s="109"/>
      <c r="AD2" s="92"/>
      <c r="AE2" s="109"/>
    </row>
    <row r="3" spans="1:31" ht="12.75" customHeight="1">
      <c r="A3" s="92" t="s">
        <v>63</v>
      </c>
      <c r="B3" s="92"/>
      <c r="C3" s="92"/>
      <c r="D3" s="92"/>
      <c r="E3" s="123"/>
      <c r="F3" s="124"/>
      <c r="G3" s="123"/>
      <c r="H3" s="128" t="s">
        <v>189</v>
      </c>
      <c r="I3" s="188">
        <v>85</v>
      </c>
      <c r="J3" s="127" t="s">
        <v>190</v>
      </c>
      <c r="K3" s="92"/>
      <c r="L3" s="91"/>
      <c r="M3" s="92"/>
      <c r="N3" s="94"/>
      <c r="O3" s="166"/>
      <c r="P3" s="166" t="s">
        <v>90</v>
      </c>
      <c r="Q3" s="172">
        <f>MAX(Q11:Q41)</f>
        <v>2530</v>
      </c>
      <c r="R3" s="173" t="s">
        <v>32</v>
      </c>
      <c r="S3" s="92"/>
      <c r="T3" s="92"/>
      <c r="U3" s="92"/>
      <c r="V3" s="92"/>
      <c r="W3" s="109"/>
      <c r="X3" s="92"/>
      <c r="Y3" s="109"/>
      <c r="Z3" s="92"/>
      <c r="AA3" s="109"/>
      <c r="AB3" s="92"/>
      <c r="AC3" s="109"/>
      <c r="AD3" s="92"/>
      <c r="AE3" s="109"/>
    </row>
    <row r="4" spans="1:31" ht="15.75" customHeight="1">
      <c r="A4" s="92" t="s">
        <v>181</v>
      </c>
      <c r="B4" s="92"/>
      <c r="C4" s="92"/>
      <c r="D4" s="92"/>
      <c r="E4" s="123"/>
      <c r="F4" s="118"/>
      <c r="G4" s="123"/>
      <c r="H4" s="128" t="s">
        <v>186</v>
      </c>
      <c r="I4" s="129" t="s">
        <v>191</v>
      </c>
      <c r="J4" s="118"/>
      <c r="K4" s="92"/>
      <c r="L4" s="91"/>
      <c r="M4" s="91"/>
      <c r="N4" s="91"/>
      <c r="O4" s="91"/>
      <c r="P4" s="91"/>
      <c r="Q4" s="91"/>
      <c r="R4" s="91"/>
      <c r="S4" s="92"/>
      <c r="T4" s="92"/>
      <c r="U4" s="92"/>
      <c r="V4" s="92"/>
      <c r="W4" s="113"/>
      <c r="X4" s="92"/>
      <c r="Y4" s="219"/>
      <c r="Z4" s="92"/>
      <c r="AA4" s="113"/>
      <c r="AB4" s="92"/>
      <c r="AC4" s="109"/>
      <c r="AD4" s="92"/>
      <c r="AE4" s="109"/>
    </row>
    <row r="5" spans="1:31" ht="12.75" customHeight="1">
      <c r="A5" s="92" t="s">
        <v>64</v>
      </c>
      <c r="B5" s="92"/>
      <c r="C5" s="92" t="s">
        <v>65</v>
      </c>
      <c r="D5" s="92"/>
      <c r="E5" s="118"/>
      <c r="F5" s="118"/>
      <c r="G5" s="123"/>
      <c r="H5" s="128" t="s">
        <v>200</v>
      </c>
      <c r="I5" s="129"/>
      <c r="J5" s="118"/>
      <c r="K5" s="92"/>
      <c r="L5" s="91"/>
      <c r="M5" s="97"/>
      <c r="N5" s="95"/>
      <c r="O5" s="167"/>
      <c r="P5" s="167" t="s">
        <v>93</v>
      </c>
      <c r="Q5" s="171">
        <f>SUM(Q11:Q41)</f>
        <v>-6824804</v>
      </c>
      <c r="R5" s="168" t="s">
        <v>32</v>
      </c>
      <c r="S5" s="92"/>
      <c r="T5" s="92"/>
      <c r="U5" s="92"/>
      <c r="V5" s="92"/>
      <c r="W5" s="114"/>
      <c r="X5" s="92"/>
      <c r="Y5" s="114"/>
      <c r="Z5" s="92"/>
      <c r="AA5" s="114"/>
      <c r="AB5" s="92"/>
      <c r="AC5" s="109"/>
      <c r="AD5" s="92"/>
      <c r="AE5" s="109"/>
    </row>
    <row r="6" spans="1:31" ht="15" customHeight="1">
      <c r="A6" s="92" t="s">
        <v>66</v>
      </c>
      <c r="B6" s="92"/>
      <c r="C6" s="92" t="s">
        <v>67</v>
      </c>
      <c r="D6" s="92"/>
      <c r="E6" s="118"/>
      <c r="F6" s="137" t="s">
        <v>177</v>
      </c>
      <c r="G6" s="123"/>
      <c r="H6" s="128" t="s">
        <v>185</v>
      </c>
      <c r="I6" s="129"/>
      <c r="J6" s="118"/>
      <c r="K6" s="92"/>
      <c r="L6" s="92"/>
      <c r="M6" s="92"/>
      <c r="N6" s="92"/>
      <c r="O6" s="92"/>
      <c r="P6" s="92"/>
      <c r="Q6" s="99"/>
      <c r="R6" s="91"/>
      <c r="S6" s="114" t="s">
        <v>326</v>
      </c>
      <c r="T6" s="119"/>
      <c r="U6" s="119"/>
      <c r="V6" s="119"/>
      <c r="W6" s="114"/>
      <c r="X6" s="119"/>
      <c r="Y6" s="114"/>
      <c r="Z6" s="119"/>
      <c r="AA6" s="114"/>
      <c r="AB6" s="119"/>
      <c r="AC6" s="109"/>
      <c r="AD6" s="92"/>
      <c r="AE6" s="109"/>
    </row>
    <row r="7" spans="1:31" ht="15" customHeight="1">
      <c r="A7" s="92" t="s">
        <v>68</v>
      </c>
      <c r="B7" s="92"/>
      <c r="C7" s="92"/>
      <c r="D7" s="92" t="s">
        <v>33</v>
      </c>
      <c r="E7" s="120"/>
      <c r="F7" s="138" t="s">
        <v>178</v>
      </c>
      <c r="G7" s="120"/>
      <c r="H7" s="124"/>
      <c r="I7" s="118"/>
      <c r="J7" s="102" t="s">
        <v>194</v>
      </c>
      <c r="K7" s="102" t="s">
        <v>116</v>
      </c>
      <c r="L7" s="92"/>
      <c r="M7" s="92"/>
      <c r="N7" s="92"/>
      <c r="O7" s="92"/>
      <c r="P7" s="92"/>
      <c r="Q7" s="100" t="s">
        <v>130</v>
      </c>
      <c r="R7" s="91"/>
      <c r="S7" s="114" t="s">
        <v>318</v>
      </c>
      <c r="T7" s="91"/>
      <c r="U7" s="114" t="s">
        <v>182</v>
      </c>
      <c r="V7" s="91"/>
      <c r="W7" s="114" t="s">
        <v>171</v>
      </c>
      <c r="X7" s="91"/>
      <c r="Y7" s="114" t="s">
        <v>171</v>
      </c>
      <c r="Z7" s="91"/>
      <c r="AA7" s="114" t="s">
        <v>182</v>
      </c>
      <c r="AB7" s="91"/>
      <c r="AC7" s="114" t="s">
        <v>323</v>
      </c>
      <c r="AD7" s="102" t="s">
        <v>92</v>
      </c>
      <c r="AE7" s="109"/>
    </row>
    <row r="8" spans="1:31" ht="12.75" customHeight="1">
      <c r="A8" s="92" t="s">
        <v>69</v>
      </c>
      <c r="B8" s="92"/>
      <c r="C8" s="92"/>
      <c r="D8" s="92" t="s">
        <v>77</v>
      </c>
      <c r="E8" s="120"/>
      <c r="F8" s="138" t="s">
        <v>179</v>
      </c>
      <c r="G8" s="120"/>
      <c r="H8" s="124"/>
      <c r="I8" s="118"/>
      <c r="J8" s="102" t="s">
        <v>195</v>
      </c>
      <c r="K8" s="102" t="s">
        <v>195</v>
      </c>
      <c r="L8" s="92"/>
      <c r="M8" s="92"/>
      <c r="N8" s="102" t="s">
        <v>174</v>
      </c>
      <c r="O8" s="102"/>
      <c r="P8" s="102"/>
      <c r="Q8" s="100" t="s">
        <v>131</v>
      </c>
      <c r="R8" s="91"/>
      <c r="S8" s="114" t="s">
        <v>325</v>
      </c>
      <c r="T8" s="91"/>
      <c r="U8" s="114" t="s">
        <v>183</v>
      </c>
      <c r="V8" s="91"/>
      <c r="W8" s="114" t="s">
        <v>320</v>
      </c>
      <c r="X8" s="91"/>
      <c r="Y8" s="114" t="s">
        <v>321</v>
      </c>
      <c r="Z8" s="91"/>
      <c r="AA8" s="114" t="s">
        <v>320</v>
      </c>
      <c r="AB8" s="91"/>
      <c r="AC8" s="114" t="s">
        <v>324</v>
      </c>
      <c r="AD8" s="102" t="s">
        <v>121</v>
      </c>
      <c r="AE8" s="109"/>
    </row>
    <row r="9" spans="1:31" ht="12.75" customHeight="1">
      <c r="A9" s="92"/>
      <c r="B9" s="92"/>
      <c r="C9" s="92"/>
      <c r="D9" s="92"/>
      <c r="E9" s="92"/>
      <c r="F9" s="138" t="s">
        <v>28</v>
      </c>
      <c r="G9" s="102" t="s">
        <v>116</v>
      </c>
      <c r="H9" s="102" t="s">
        <v>119</v>
      </c>
      <c r="I9" s="102" t="s">
        <v>118</v>
      </c>
      <c r="J9" s="102" t="s">
        <v>196</v>
      </c>
      <c r="K9" s="102" t="s">
        <v>196</v>
      </c>
      <c r="L9" s="102" t="s">
        <v>92</v>
      </c>
      <c r="M9" s="92"/>
      <c r="N9" s="102" t="s">
        <v>175</v>
      </c>
      <c r="O9" s="102" t="s">
        <v>223</v>
      </c>
      <c r="P9" s="102"/>
      <c r="Q9" s="100" t="s">
        <v>132</v>
      </c>
      <c r="R9" s="91"/>
      <c r="S9" s="114" t="s">
        <v>173</v>
      </c>
      <c r="T9" s="112"/>
      <c r="U9" s="114" t="s">
        <v>184</v>
      </c>
      <c r="V9" s="112"/>
      <c r="W9" s="114" t="s">
        <v>327</v>
      </c>
      <c r="X9" s="112"/>
      <c r="Y9" s="114" t="s">
        <v>178</v>
      </c>
      <c r="Z9" s="112"/>
      <c r="AA9" s="114" t="s">
        <v>327</v>
      </c>
      <c r="AB9" s="112"/>
      <c r="AC9" s="114" t="s">
        <v>173</v>
      </c>
      <c r="AD9" s="102" t="s">
        <v>122</v>
      </c>
      <c r="AE9" s="109"/>
    </row>
    <row r="10" spans="1:31" ht="15.75" thickBot="1">
      <c r="A10" s="92"/>
      <c r="B10" s="102" t="s">
        <v>70</v>
      </c>
      <c r="C10" s="102" t="s">
        <v>71</v>
      </c>
      <c r="D10" s="102" t="s">
        <v>72</v>
      </c>
      <c r="E10" s="102" t="s">
        <v>73</v>
      </c>
      <c r="F10" s="139" t="s">
        <v>32</v>
      </c>
      <c r="G10" s="102" t="s">
        <v>117</v>
      </c>
      <c r="H10" s="102" t="s">
        <v>115</v>
      </c>
      <c r="I10" s="102" t="s">
        <v>117</v>
      </c>
      <c r="J10" s="102" t="s">
        <v>197</v>
      </c>
      <c r="K10" s="102" t="s">
        <v>197</v>
      </c>
      <c r="L10" s="175" t="s">
        <v>138</v>
      </c>
      <c r="M10" s="102" t="s">
        <v>91</v>
      </c>
      <c r="N10" s="102" t="s">
        <v>176</v>
      </c>
      <c r="O10" s="102" t="s">
        <v>224</v>
      </c>
      <c r="P10" s="112" t="s">
        <v>73</v>
      </c>
      <c r="Q10" s="99" t="s">
        <v>32</v>
      </c>
      <c r="R10" s="112"/>
      <c r="S10" s="114" t="s">
        <v>190</v>
      </c>
      <c r="T10" s="112" t="s">
        <v>73</v>
      </c>
      <c r="U10" s="114"/>
      <c r="V10" s="91"/>
      <c r="W10" s="114" t="s">
        <v>319</v>
      </c>
      <c r="X10" s="91"/>
      <c r="Y10" s="114" t="s">
        <v>322</v>
      </c>
      <c r="Z10" s="91"/>
      <c r="AA10" s="114" t="s">
        <v>328</v>
      </c>
      <c r="AB10" s="91"/>
      <c r="AC10" s="114" t="s">
        <v>124</v>
      </c>
      <c r="AD10" s="92"/>
      <c r="AE10" s="183"/>
    </row>
    <row r="11" spans="1:31" ht="15">
      <c r="A11" s="126">
        <v>32</v>
      </c>
      <c r="B11" s="16"/>
      <c r="P11" s="164">
        <v>31</v>
      </c>
      <c r="Q11" s="111">
        <f>F11-F12</f>
        <v>0</v>
      </c>
      <c r="R11" s="99"/>
      <c r="S11" s="117">
        <f>MAX(N11:N13)</f>
        <v>0</v>
      </c>
      <c r="T11" s="163">
        <v>1</v>
      </c>
      <c r="U11" s="117">
        <f>MAX(AD11:AD13)</f>
        <v>-11.87</v>
      </c>
      <c r="V11" s="121"/>
      <c r="W11" s="117">
        <f>AVERAGE(Q11:Q13)</f>
        <v>0</v>
      </c>
      <c r="X11" s="121"/>
      <c r="Y11" s="117">
        <f>SUM(Q11:Q13)</f>
        <v>0</v>
      </c>
      <c r="Z11" s="121"/>
      <c r="AA11" s="117">
        <f>AVERAGE(AD11:AD13)</f>
        <v>-11.87</v>
      </c>
      <c r="AB11" s="121"/>
      <c r="AC11" s="117">
        <f>MAX(M11:M13)</f>
        <v>0</v>
      </c>
      <c r="AD11" s="102">
        <f t="shared" ref="AD11:AD41" si="0">L11-11.87</f>
        <v>-11.87</v>
      </c>
      <c r="AE11" s="183"/>
    </row>
    <row r="12" spans="1:31">
      <c r="A12" s="101">
        <v>31</v>
      </c>
      <c r="B12" s="16"/>
      <c r="P12" s="101">
        <v>30</v>
      </c>
      <c r="Q12" s="111">
        <f>F12-F13</f>
        <v>0</v>
      </c>
      <c r="R12" s="92"/>
      <c r="S12" s="115"/>
      <c r="T12" s="92"/>
      <c r="U12" s="115"/>
      <c r="V12" s="121"/>
      <c r="W12" s="109"/>
      <c r="X12" s="121"/>
      <c r="Y12" s="109"/>
      <c r="Z12" s="121"/>
      <c r="AA12" s="109"/>
      <c r="AB12" s="121"/>
      <c r="AC12" s="109"/>
      <c r="AD12" s="102">
        <f t="shared" si="0"/>
        <v>-11.87</v>
      </c>
      <c r="AE12" s="183"/>
    </row>
    <row r="13" spans="1:31">
      <c r="A13" s="101">
        <v>30</v>
      </c>
      <c r="B13" s="16"/>
      <c r="P13" s="101">
        <v>29</v>
      </c>
      <c r="Q13" s="111">
        <f>F13-F14</f>
        <v>0</v>
      </c>
      <c r="R13" s="92"/>
      <c r="S13" s="115"/>
      <c r="T13" s="92"/>
      <c r="U13" s="115"/>
      <c r="V13" s="121"/>
      <c r="W13" s="109"/>
      <c r="X13" s="121"/>
      <c r="Y13" s="109"/>
      <c r="Z13" s="121"/>
      <c r="AA13" s="109"/>
      <c r="AB13" s="121"/>
      <c r="AC13" s="109"/>
      <c r="AD13" s="102">
        <f t="shared" si="0"/>
        <v>-11.87</v>
      </c>
      <c r="AE13" s="183"/>
    </row>
    <row r="14" spans="1:31" ht="15">
      <c r="A14" s="126">
        <v>29</v>
      </c>
      <c r="B14" s="16"/>
      <c r="P14" s="164">
        <v>28</v>
      </c>
      <c r="Q14" s="111">
        <f>F14-F15</f>
        <v>0</v>
      </c>
      <c r="R14" s="99"/>
      <c r="S14" s="117">
        <f>MAX(N14:N20)</f>
        <v>0</v>
      </c>
      <c r="T14" s="163">
        <v>29</v>
      </c>
      <c r="U14" s="117">
        <f>MAX(AD14:AD20)</f>
        <v>-11.87</v>
      </c>
      <c r="V14" s="121"/>
      <c r="W14" s="117">
        <f>AVERAGE(Q14:Q20)</f>
        <v>0</v>
      </c>
      <c r="X14" s="121"/>
      <c r="Y14" s="117">
        <f>SUM(Q14:Q20)</f>
        <v>0</v>
      </c>
      <c r="Z14" s="121"/>
      <c r="AA14" s="117">
        <f>AVERAGE(AD14:AD20)</f>
        <v>-11.870000000000001</v>
      </c>
      <c r="AB14" s="121"/>
      <c r="AC14" s="117">
        <f>MAX(M14:M20)</f>
        <v>0</v>
      </c>
      <c r="AD14" s="102">
        <f t="shared" si="0"/>
        <v>-11.87</v>
      </c>
      <c r="AE14" s="183"/>
    </row>
    <row r="15" spans="1:31">
      <c r="A15" s="101">
        <v>28</v>
      </c>
      <c r="B15" s="16"/>
      <c r="P15" s="101">
        <v>27</v>
      </c>
      <c r="Q15" s="111">
        <f>F15-F16</f>
        <v>0</v>
      </c>
      <c r="R15" s="101"/>
      <c r="S15" s="115"/>
      <c r="T15" s="101"/>
      <c r="U15" s="115"/>
      <c r="V15" s="121"/>
      <c r="W15" s="109"/>
      <c r="X15" s="121"/>
      <c r="Y15" s="109"/>
      <c r="Z15" s="121"/>
      <c r="AA15" s="109"/>
      <c r="AB15" s="121"/>
      <c r="AC15" s="109"/>
      <c r="AD15" s="102">
        <f t="shared" si="0"/>
        <v>-11.87</v>
      </c>
      <c r="AE15" s="183"/>
    </row>
    <row r="16" spans="1:31">
      <c r="A16" s="101">
        <v>27</v>
      </c>
      <c r="B16" s="16"/>
      <c r="P16" s="101">
        <v>26</v>
      </c>
      <c r="Q16" s="111">
        <f t="shared" ref="Q16:Q41" si="1">F16-F17</f>
        <v>0</v>
      </c>
      <c r="R16" s="101"/>
      <c r="S16" s="115"/>
      <c r="T16" s="101"/>
      <c r="U16" s="115"/>
      <c r="V16" s="121"/>
      <c r="W16" s="109"/>
      <c r="X16" s="121"/>
      <c r="Y16" s="109"/>
      <c r="Z16" s="121"/>
      <c r="AA16" s="109"/>
      <c r="AB16" s="121"/>
      <c r="AC16" s="109"/>
      <c r="AD16" s="102">
        <f t="shared" si="0"/>
        <v>-11.87</v>
      </c>
      <c r="AE16" s="183"/>
    </row>
    <row r="17" spans="1:31">
      <c r="A17" s="101">
        <v>26</v>
      </c>
      <c r="B17" s="16"/>
      <c r="P17" s="101">
        <v>25</v>
      </c>
      <c r="Q17" s="111">
        <f t="shared" si="1"/>
        <v>0</v>
      </c>
      <c r="R17" s="101"/>
      <c r="S17" s="115"/>
      <c r="T17" s="101"/>
      <c r="U17" s="115"/>
      <c r="V17" s="121"/>
      <c r="W17" s="109"/>
      <c r="X17" s="121"/>
      <c r="Y17" s="109"/>
      <c r="Z17" s="121"/>
      <c r="AA17" s="109"/>
      <c r="AB17" s="121"/>
      <c r="AC17" s="109"/>
      <c r="AD17" s="102">
        <f t="shared" si="0"/>
        <v>-11.87</v>
      </c>
      <c r="AE17" s="183"/>
    </row>
    <row r="18" spans="1:31">
      <c r="A18" s="101">
        <v>25</v>
      </c>
      <c r="B18" s="16"/>
      <c r="P18" s="101">
        <v>24</v>
      </c>
      <c r="Q18" s="111">
        <f t="shared" si="1"/>
        <v>0</v>
      </c>
      <c r="R18" s="101"/>
      <c r="S18" s="115"/>
      <c r="T18" s="101"/>
      <c r="U18" s="115"/>
      <c r="V18" s="121"/>
      <c r="W18" s="109"/>
      <c r="X18" s="121"/>
      <c r="Y18" s="109"/>
      <c r="Z18" s="121"/>
      <c r="AA18" s="109"/>
      <c r="AB18" s="121"/>
      <c r="AC18" s="109"/>
      <c r="AD18" s="102">
        <f t="shared" si="0"/>
        <v>-11.87</v>
      </c>
      <c r="AE18" s="183"/>
    </row>
    <row r="19" spans="1:31">
      <c r="A19" s="101">
        <v>24</v>
      </c>
      <c r="B19" s="16"/>
      <c r="P19" s="101">
        <v>23</v>
      </c>
      <c r="Q19" s="111">
        <f t="shared" si="1"/>
        <v>0</v>
      </c>
      <c r="R19" s="101"/>
      <c r="S19" s="115"/>
      <c r="T19" s="101"/>
      <c r="U19" s="115"/>
      <c r="V19" s="121"/>
      <c r="W19" s="109"/>
      <c r="X19" s="121"/>
      <c r="Y19" s="109"/>
      <c r="Z19" s="121"/>
      <c r="AA19" s="109"/>
      <c r="AB19" s="121"/>
      <c r="AC19" s="109"/>
      <c r="AD19" s="102">
        <f t="shared" si="0"/>
        <v>-11.87</v>
      </c>
      <c r="AE19" s="183"/>
    </row>
    <row r="20" spans="1:31">
      <c r="A20" s="101">
        <v>23</v>
      </c>
      <c r="B20" s="16"/>
      <c r="P20" s="101">
        <v>22</v>
      </c>
      <c r="Q20" s="111">
        <f t="shared" si="1"/>
        <v>0</v>
      </c>
      <c r="R20" s="101"/>
      <c r="S20" s="115"/>
      <c r="T20" s="101"/>
      <c r="U20" s="115"/>
      <c r="V20" s="121"/>
      <c r="W20" s="109"/>
      <c r="X20" s="121"/>
      <c r="Y20" s="109"/>
      <c r="Z20" s="121"/>
      <c r="AA20" s="109"/>
      <c r="AB20" s="121"/>
      <c r="AC20" s="109"/>
      <c r="AD20" s="102">
        <f t="shared" si="0"/>
        <v>-11.87</v>
      </c>
      <c r="AE20" s="183"/>
    </row>
    <row r="21" spans="1:31" ht="15">
      <c r="A21" s="126">
        <v>22</v>
      </c>
      <c r="B21" s="16"/>
      <c r="P21" s="164">
        <v>21</v>
      </c>
      <c r="Q21" s="111">
        <f t="shared" si="1"/>
        <v>0</v>
      </c>
      <c r="R21" s="99"/>
      <c r="S21" s="117">
        <f>MAX(N21:N27)</f>
        <v>0</v>
      </c>
      <c r="T21" s="163">
        <v>22</v>
      </c>
      <c r="U21" s="117">
        <f>MAX(AD21:AD27)</f>
        <v>-11.87</v>
      </c>
      <c r="V21" s="121"/>
      <c r="W21" s="117">
        <f>AVERAGE(Q21:Q27)</f>
        <v>0</v>
      </c>
      <c r="X21" s="121"/>
      <c r="Y21" s="117">
        <f>SUM(Q21:Q27)</f>
        <v>0</v>
      </c>
      <c r="Z21" s="121"/>
      <c r="AA21" s="117">
        <f>AVERAGE(AD21:AD27)</f>
        <v>-11.870000000000001</v>
      </c>
      <c r="AB21" s="121"/>
      <c r="AC21" s="117">
        <f>MAX(M21:M27)</f>
        <v>0</v>
      </c>
      <c r="AD21" s="102">
        <f t="shared" si="0"/>
        <v>-11.87</v>
      </c>
      <c r="AE21" s="183"/>
    </row>
    <row r="22" spans="1:31">
      <c r="A22" s="101">
        <v>21</v>
      </c>
      <c r="B22" s="16"/>
      <c r="P22" s="101">
        <v>20</v>
      </c>
      <c r="Q22" s="111">
        <f t="shared" si="1"/>
        <v>0</v>
      </c>
      <c r="R22" s="101"/>
      <c r="S22" s="115"/>
      <c r="T22" s="101"/>
      <c r="U22" s="115"/>
      <c r="V22" s="121"/>
      <c r="W22" s="109"/>
      <c r="X22" s="121"/>
      <c r="Y22" s="109"/>
      <c r="Z22" s="121"/>
      <c r="AA22" s="109"/>
      <c r="AB22" s="121"/>
      <c r="AC22" s="109"/>
      <c r="AD22" s="102">
        <f t="shared" si="0"/>
        <v>-11.87</v>
      </c>
      <c r="AE22" s="183"/>
    </row>
    <row r="23" spans="1:31">
      <c r="A23" s="101">
        <v>20</v>
      </c>
      <c r="B23" s="16"/>
      <c r="P23" s="101">
        <v>19</v>
      </c>
      <c r="Q23" s="111">
        <f t="shared" si="1"/>
        <v>0</v>
      </c>
      <c r="R23" s="101"/>
      <c r="S23" s="115"/>
      <c r="T23" s="101"/>
      <c r="U23" s="115"/>
      <c r="V23" s="121"/>
      <c r="W23" s="109"/>
      <c r="X23" s="121"/>
      <c r="Y23" s="109"/>
      <c r="Z23" s="121"/>
      <c r="AA23" s="109"/>
      <c r="AB23" s="121"/>
      <c r="AC23" s="109"/>
      <c r="AD23" s="102">
        <f t="shared" si="0"/>
        <v>-11.87</v>
      </c>
      <c r="AE23" s="183"/>
    </row>
    <row r="24" spans="1:31">
      <c r="A24" s="101">
        <v>19</v>
      </c>
      <c r="B24" s="16"/>
      <c r="P24" s="101">
        <v>18</v>
      </c>
      <c r="Q24" s="111">
        <f t="shared" si="1"/>
        <v>0</v>
      </c>
      <c r="R24" s="101"/>
      <c r="S24" s="115"/>
      <c r="T24" s="101"/>
      <c r="U24" s="115"/>
      <c r="V24" s="121"/>
      <c r="W24" s="109"/>
      <c r="X24" s="121"/>
      <c r="Y24" s="109"/>
      <c r="Z24" s="121"/>
      <c r="AA24" s="109"/>
      <c r="AB24" s="121"/>
      <c r="AC24" s="109"/>
      <c r="AD24" s="102">
        <f t="shared" si="0"/>
        <v>-11.87</v>
      </c>
      <c r="AE24" s="183"/>
    </row>
    <row r="25" spans="1:31">
      <c r="A25" s="101">
        <v>18</v>
      </c>
      <c r="B25" s="16"/>
      <c r="P25" s="101">
        <v>17</v>
      </c>
      <c r="Q25" s="111">
        <f t="shared" si="1"/>
        <v>0</v>
      </c>
      <c r="R25" s="101"/>
      <c r="S25" s="115"/>
      <c r="T25" s="101"/>
      <c r="U25" s="115"/>
      <c r="V25" s="121"/>
      <c r="W25" s="109"/>
      <c r="X25" s="121"/>
      <c r="Y25" s="109"/>
      <c r="Z25" s="121"/>
      <c r="AA25" s="109"/>
      <c r="AB25" s="121"/>
      <c r="AC25" s="109"/>
      <c r="AD25" s="102">
        <f t="shared" si="0"/>
        <v>-11.87</v>
      </c>
      <c r="AE25" s="183"/>
    </row>
    <row r="26" spans="1:31">
      <c r="A26" s="101">
        <v>17</v>
      </c>
      <c r="B26" s="16"/>
      <c r="P26" s="101">
        <v>16</v>
      </c>
      <c r="Q26" s="111">
        <f t="shared" si="1"/>
        <v>0</v>
      </c>
      <c r="R26" s="101"/>
      <c r="S26" s="115"/>
      <c r="T26" s="101"/>
      <c r="U26" s="115"/>
      <c r="V26" s="121"/>
      <c r="W26" s="109"/>
      <c r="X26" s="121"/>
      <c r="Y26" s="109"/>
      <c r="Z26" s="121"/>
      <c r="AA26" s="109"/>
      <c r="AB26" s="121"/>
      <c r="AC26" s="109"/>
      <c r="AD26" s="102">
        <f t="shared" si="0"/>
        <v>-11.87</v>
      </c>
      <c r="AE26" s="183"/>
    </row>
    <row r="27" spans="1:31">
      <c r="A27" s="101">
        <v>16</v>
      </c>
      <c r="B27" s="16"/>
      <c r="P27" s="101">
        <v>15</v>
      </c>
      <c r="Q27" s="111">
        <f t="shared" si="1"/>
        <v>0</v>
      </c>
      <c r="R27" s="101"/>
      <c r="S27" s="115"/>
      <c r="T27" s="101"/>
      <c r="U27" s="115"/>
      <c r="V27" s="121"/>
      <c r="W27" s="109"/>
      <c r="X27" s="121"/>
      <c r="Y27" s="109"/>
      <c r="Z27" s="121"/>
      <c r="AA27" s="109"/>
      <c r="AB27" s="121"/>
      <c r="AC27" s="109"/>
      <c r="AD27" s="102">
        <f t="shared" si="0"/>
        <v>-11.87</v>
      </c>
      <c r="AE27" s="183"/>
    </row>
    <row r="28" spans="1:31" ht="15">
      <c r="A28" s="126">
        <v>15</v>
      </c>
      <c r="B28" s="16"/>
      <c r="P28" s="164">
        <v>14</v>
      </c>
      <c r="Q28" s="111">
        <f t="shared" si="1"/>
        <v>0</v>
      </c>
      <c r="R28" s="99"/>
      <c r="S28" s="117">
        <f>MAX(N28:N34)</f>
        <v>1386.09</v>
      </c>
      <c r="T28" s="163">
        <v>15</v>
      </c>
      <c r="U28" s="117">
        <f>MAX(AD28:AD34)</f>
        <v>92.443399999999997</v>
      </c>
      <c r="V28" s="121"/>
      <c r="W28" s="117">
        <f>AVERAGE(Q28:Q34)</f>
        <v>-977239.28571428568</v>
      </c>
      <c r="X28" s="121"/>
      <c r="Y28" s="117">
        <f>SUM(Q28:Q34)</f>
        <v>-6840675</v>
      </c>
      <c r="Z28" s="121"/>
      <c r="AA28" s="117">
        <f>AVERAGE(AD28:AD34)</f>
        <v>17.437185714285715</v>
      </c>
      <c r="AB28" s="121"/>
      <c r="AC28" s="117">
        <f>MAX(M28:M34)</f>
        <v>24.94</v>
      </c>
      <c r="AD28" s="102">
        <f t="shared" si="0"/>
        <v>-11.87</v>
      </c>
      <c r="AE28" s="183"/>
    </row>
    <row r="29" spans="1:31">
      <c r="A29" s="101">
        <v>14</v>
      </c>
      <c r="B29" s="16"/>
      <c r="P29" s="101">
        <v>13</v>
      </c>
      <c r="Q29" s="111">
        <f t="shared" si="1"/>
        <v>0</v>
      </c>
      <c r="R29" s="101"/>
      <c r="S29" s="115"/>
      <c r="T29" s="101"/>
      <c r="U29" s="115"/>
      <c r="V29" s="121"/>
      <c r="W29" s="109"/>
      <c r="X29" s="121"/>
      <c r="Y29" s="109"/>
      <c r="Z29" s="121"/>
      <c r="AA29" s="109"/>
      <c r="AB29" s="121"/>
      <c r="AC29" s="109"/>
      <c r="AD29" s="102">
        <f t="shared" si="0"/>
        <v>-11.87</v>
      </c>
      <c r="AE29" s="109"/>
    </row>
    <row r="30" spans="1:31">
      <c r="A30" s="101">
        <v>13</v>
      </c>
      <c r="B30" s="16"/>
      <c r="P30" s="101">
        <v>12</v>
      </c>
      <c r="Q30" s="111">
        <f t="shared" si="1"/>
        <v>0</v>
      </c>
      <c r="R30" s="101"/>
      <c r="S30" s="115"/>
      <c r="T30" s="101"/>
      <c r="U30" s="115"/>
      <c r="V30" s="121"/>
      <c r="W30" s="109"/>
      <c r="X30" s="121"/>
      <c r="Y30" s="109"/>
      <c r="Z30" s="121"/>
      <c r="AA30" s="109"/>
      <c r="AB30" s="121"/>
      <c r="AC30" s="109"/>
      <c r="AD30" s="102">
        <f t="shared" si="0"/>
        <v>-11.87</v>
      </c>
      <c r="AE30" s="109"/>
    </row>
    <row r="31" spans="1:31">
      <c r="A31" s="101">
        <v>12</v>
      </c>
      <c r="B31" s="16"/>
      <c r="P31" s="101">
        <v>11</v>
      </c>
      <c r="Q31" s="111">
        <f t="shared" si="1"/>
        <v>0</v>
      </c>
      <c r="R31" s="101"/>
      <c r="S31" s="115"/>
      <c r="T31" s="101"/>
      <c r="U31" s="115"/>
      <c r="V31" s="121"/>
      <c r="W31" s="109"/>
      <c r="X31" s="121"/>
      <c r="Y31" s="109"/>
      <c r="Z31" s="121"/>
      <c r="AA31" s="109"/>
      <c r="AB31" s="121"/>
      <c r="AC31" s="109"/>
      <c r="AD31" s="102">
        <f t="shared" si="0"/>
        <v>-11.87</v>
      </c>
      <c r="AE31" s="109"/>
    </row>
    <row r="32" spans="1:31">
      <c r="A32" s="101">
        <v>11</v>
      </c>
      <c r="B32" s="16"/>
      <c r="P32" s="101">
        <v>10</v>
      </c>
      <c r="Q32" s="111">
        <f t="shared" si="1"/>
        <v>-6843932</v>
      </c>
      <c r="R32" s="101"/>
      <c r="S32" s="115"/>
      <c r="T32" s="101"/>
      <c r="U32" s="115"/>
      <c r="V32" s="121"/>
      <c r="W32" s="109"/>
      <c r="X32" s="121"/>
      <c r="Y32" s="109"/>
      <c r="Z32" s="121"/>
      <c r="AA32" s="109"/>
      <c r="AB32" s="121"/>
      <c r="AC32" s="109"/>
      <c r="AD32" s="102">
        <f t="shared" si="0"/>
        <v>-11.87</v>
      </c>
      <c r="AE32" s="109"/>
    </row>
    <row r="33" spans="1:32">
      <c r="A33" s="101">
        <v>10</v>
      </c>
      <c r="B33" s="16">
        <v>0.375</v>
      </c>
      <c r="C33">
        <v>2014</v>
      </c>
      <c r="D33">
        <v>6</v>
      </c>
      <c r="E33">
        <v>10</v>
      </c>
      <c r="F33">
        <v>6843932</v>
      </c>
      <c r="G33">
        <v>68439327</v>
      </c>
      <c r="H33">
        <v>1025142</v>
      </c>
      <c r="I33">
        <v>10251425</v>
      </c>
      <c r="J33">
        <v>0</v>
      </c>
      <c r="K33">
        <v>0</v>
      </c>
      <c r="L33">
        <v>100.8369</v>
      </c>
      <c r="M33">
        <v>24.63</v>
      </c>
      <c r="N33">
        <v>1305.54</v>
      </c>
      <c r="O33">
        <v>8</v>
      </c>
      <c r="P33" s="101">
        <v>9</v>
      </c>
      <c r="Q33" s="111">
        <f t="shared" si="1"/>
        <v>2327</v>
      </c>
      <c r="R33" s="101"/>
      <c r="S33" s="115"/>
      <c r="T33" s="101"/>
      <c r="U33" s="115"/>
      <c r="V33" s="121"/>
      <c r="W33" s="109"/>
      <c r="X33" s="121"/>
      <c r="Y33" s="109"/>
      <c r="Z33" s="121"/>
      <c r="AA33" s="109"/>
      <c r="AB33" s="121"/>
      <c r="AC33" s="109"/>
      <c r="AD33" s="102">
        <f t="shared" si="0"/>
        <v>88.966899999999995</v>
      </c>
      <c r="AE33" s="109"/>
    </row>
    <row r="34" spans="1:32">
      <c r="A34" s="101">
        <v>9</v>
      </c>
      <c r="B34" s="16">
        <v>0.375</v>
      </c>
      <c r="C34">
        <v>2014</v>
      </c>
      <c r="D34">
        <v>6</v>
      </c>
      <c r="E34">
        <v>9</v>
      </c>
      <c r="F34">
        <v>6841605</v>
      </c>
      <c r="G34">
        <v>68416058</v>
      </c>
      <c r="H34">
        <v>1024812</v>
      </c>
      <c r="I34">
        <v>10248127</v>
      </c>
      <c r="J34">
        <v>0</v>
      </c>
      <c r="K34">
        <v>0</v>
      </c>
      <c r="L34">
        <v>104.3134</v>
      </c>
      <c r="M34">
        <v>24.94</v>
      </c>
      <c r="N34">
        <v>1386.09</v>
      </c>
      <c r="O34">
        <v>8</v>
      </c>
      <c r="P34" s="101">
        <v>8</v>
      </c>
      <c r="Q34" s="111">
        <f t="shared" si="1"/>
        <v>930</v>
      </c>
      <c r="R34" s="101"/>
      <c r="S34" s="115"/>
      <c r="T34" s="101"/>
      <c r="U34" s="115"/>
      <c r="V34" s="121"/>
      <c r="W34" s="109"/>
      <c r="X34" s="121"/>
      <c r="Y34" s="109"/>
      <c r="Z34" s="121"/>
      <c r="AA34" s="109"/>
      <c r="AB34" s="121"/>
      <c r="AC34" s="109"/>
      <c r="AD34" s="102">
        <f t="shared" si="0"/>
        <v>92.443399999999997</v>
      </c>
      <c r="AE34" s="109"/>
    </row>
    <row r="35" spans="1:32" ht="15">
      <c r="A35" s="126">
        <v>8</v>
      </c>
      <c r="B35" s="16">
        <v>0.375</v>
      </c>
      <c r="C35">
        <v>2014</v>
      </c>
      <c r="D35">
        <v>6</v>
      </c>
      <c r="E35">
        <v>8</v>
      </c>
      <c r="F35">
        <v>6840675</v>
      </c>
      <c r="G35">
        <v>68406758</v>
      </c>
      <c r="H35">
        <v>1024685</v>
      </c>
      <c r="I35">
        <v>10246852</v>
      </c>
      <c r="J35">
        <v>0</v>
      </c>
      <c r="K35">
        <v>0</v>
      </c>
      <c r="L35">
        <v>104.4037</v>
      </c>
      <c r="M35">
        <v>24.07</v>
      </c>
      <c r="N35">
        <v>1359.17</v>
      </c>
      <c r="O35">
        <v>8</v>
      </c>
      <c r="P35" s="164">
        <v>7</v>
      </c>
      <c r="Q35" s="111">
        <f t="shared" si="1"/>
        <v>2517</v>
      </c>
      <c r="R35" s="99"/>
      <c r="S35" s="117">
        <f>MAX(N35:N41)</f>
        <v>1383.12</v>
      </c>
      <c r="T35" s="163">
        <v>8</v>
      </c>
      <c r="U35" s="117">
        <f>MAX(AD35:AD41)</f>
        <v>92.533699999999996</v>
      </c>
      <c r="V35" s="121"/>
      <c r="W35" s="117">
        <f>AVERAGE(Q35:Q41)</f>
        <v>2267.2857142857142</v>
      </c>
      <c r="X35" s="121"/>
      <c r="Y35" s="117">
        <f>SUM(Q35:Q41)</f>
        <v>15871</v>
      </c>
      <c r="Z35" s="121"/>
      <c r="AA35" s="117">
        <f>AVERAGE(AD35:AD41)</f>
        <v>90.336157142857132</v>
      </c>
      <c r="AB35" s="121"/>
      <c r="AC35" s="117">
        <f>MAX(M35:M41)</f>
        <v>24.21</v>
      </c>
      <c r="AD35" s="102">
        <f t="shared" si="0"/>
        <v>92.533699999999996</v>
      </c>
      <c r="AE35" s="109"/>
    </row>
    <row r="36" spans="1:32">
      <c r="A36" s="101">
        <v>7</v>
      </c>
      <c r="B36" s="16">
        <v>0.375</v>
      </c>
      <c r="C36">
        <v>2014</v>
      </c>
      <c r="D36">
        <v>6</v>
      </c>
      <c r="E36">
        <v>7</v>
      </c>
      <c r="F36">
        <v>6838158</v>
      </c>
      <c r="G36">
        <v>68381581</v>
      </c>
      <c r="H36">
        <v>1024341</v>
      </c>
      <c r="I36">
        <v>10243414</v>
      </c>
      <c r="J36">
        <v>0</v>
      </c>
      <c r="K36">
        <v>0</v>
      </c>
      <c r="L36">
        <v>101.717</v>
      </c>
      <c r="M36">
        <v>23.96</v>
      </c>
      <c r="N36">
        <v>1326.25</v>
      </c>
      <c r="O36">
        <v>8</v>
      </c>
      <c r="P36" s="101">
        <v>6</v>
      </c>
      <c r="Q36" s="111">
        <f t="shared" si="1"/>
        <v>2522</v>
      </c>
      <c r="R36" s="99"/>
      <c r="S36" s="104"/>
      <c r="T36" s="99"/>
      <c r="U36" s="121"/>
      <c r="V36" s="121"/>
      <c r="W36" s="109"/>
      <c r="X36" s="121"/>
      <c r="Y36" s="109"/>
      <c r="Z36" s="121"/>
      <c r="AA36" s="109"/>
      <c r="AB36" s="121"/>
      <c r="AC36" s="109"/>
      <c r="AD36" s="102">
        <f t="shared" si="0"/>
        <v>89.846999999999994</v>
      </c>
      <c r="AE36" s="109"/>
    </row>
    <row r="37" spans="1:32">
      <c r="A37" s="101">
        <v>6</v>
      </c>
      <c r="B37" s="16">
        <v>0.375</v>
      </c>
      <c r="C37">
        <v>2014</v>
      </c>
      <c r="D37">
        <v>6</v>
      </c>
      <c r="E37">
        <v>6</v>
      </c>
      <c r="F37">
        <v>6835636</v>
      </c>
      <c r="G37">
        <v>68356360</v>
      </c>
      <c r="H37">
        <v>1023987</v>
      </c>
      <c r="I37">
        <v>10239879</v>
      </c>
      <c r="J37">
        <v>0</v>
      </c>
      <c r="K37">
        <v>0</v>
      </c>
      <c r="L37">
        <v>100.94029999999999</v>
      </c>
      <c r="M37">
        <v>24.21</v>
      </c>
      <c r="N37">
        <v>1314.65</v>
      </c>
      <c r="O37">
        <v>8</v>
      </c>
      <c r="P37" s="101">
        <v>5</v>
      </c>
      <c r="Q37" s="111">
        <f t="shared" si="1"/>
        <v>2491</v>
      </c>
      <c r="R37" s="99"/>
      <c r="S37" s="104"/>
      <c r="T37" s="121"/>
      <c r="U37" s="121"/>
      <c r="V37" s="121"/>
      <c r="W37" s="109"/>
      <c r="X37" s="121"/>
      <c r="Y37" s="109"/>
      <c r="Z37" s="121"/>
      <c r="AA37" s="109"/>
      <c r="AB37" s="121"/>
      <c r="AC37" s="109"/>
      <c r="AD37" s="102">
        <f t="shared" si="0"/>
        <v>89.070299999999989</v>
      </c>
      <c r="AE37" s="109"/>
    </row>
    <row r="38" spans="1:32">
      <c r="A38" s="101">
        <v>5</v>
      </c>
      <c r="B38" s="16">
        <v>0.375</v>
      </c>
      <c r="C38">
        <v>2014</v>
      </c>
      <c r="D38">
        <v>6</v>
      </c>
      <c r="E38">
        <v>5</v>
      </c>
      <c r="F38">
        <v>6833145</v>
      </c>
      <c r="G38">
        <v>68331455</v>
      </c>
      <c r="H38">
        <v>1023635</v>
      </c>
      <c r="I38">
        <v>10236358</v>
      </c>
      <c r="J38">
        <v>0</v>
      </c>
      <c r="K38">
        <v>0</v>
      </c>
      <c r="L38">
        <v>101.13120000000001</v>
      </c>
      <c r="M38">
        <v>24.08</v>
      </c>
      <c r="N38">
        <v>1304.78</v>
      </c>
      <c r="O38">
        <v>8</v>
      </c>
      <c r="P38" s="101">
        <v>4</v>
      </c>
      <c r="Q38" s="111">
        <f t="shared" si="1"/>
        <v>2488</v>
      </c>
      <c r="R38" s="99"/>
      <c r="S38" s="104"/>
      <c r="T38" s="121"/>
      <c r="U38" s="121"/>
      <c r="V38" s="121"/>
      <c r="W38" s="109"/>
      <c r="X38" s="121"/>
      <c r="Y38" s="109"/>
      <c r="Z38" s="121"/>
      <c r="AA38" s="109"/>
      <c r="AB38" s="121"/>
      <c r="AC38" s="109"/>
      <c r="AD38" s="102">
        <f t="shared" si="0"/>
        <v>89.261200000000002</v>
      </c>
      <c r="AE38" s="109"/>
    </row>
    <row r="39" spans="1:32">
      <c r="A39" s="101">
        <v>4</v>
      </c>
      <c r="B39" s="16">
        <v>0.375</v>
      </c>
      <c r="C39">
        <v>2014</v>
      </c>
      <c r="D39">
        <v>6</v>
      </c>
      <c r="E39">
        <v>4</v>
      </c>
      <c r="F39">
        <v>6830657</v>
      </c>
      <c r="G39">
        <v>68306575</v>
      </c>
      <c r="H39">
        <v>1023284</v>
      </c>
      <c r="I39">
        <v>10232849</v>
      </c>
      <c r="J39">
        <v>0</v>
      </c>
      <c r="K39">
        <v>0</v>
      </c>
      <c r="L39">
        <v>101.6375</v>
      </c>
      <c r="M39">
        <v>24.15</v>
      </c>
      <c r="N39">
        <v>1328.17</v>
      </c>
      <c r="O39">
        <v>8</v>
      </c>
      <c r="P39" s="101">
        <v>3</v>
      </c>
      <c r="Q39" s="111">
        <f t="shared" si="1"/>
        <v>2530</v>
      </c>
      <c r="R39" s="99"/>
      <c r="S39" s="104"/>
      <c r="T39" s="121"/>
      <c r="U39" s="121"/>
      <c r="V39" s="121"/>
      <c r="W39" s="109"/>
      <c r="X39" s="121"/>
      <c r="Y39" s="109"/>
      <c r="Z39" s="121"/>
      <c r="AA39" s="109"/>
      <c r="AB39" s="121"/>
      <c r="AC39" s="109"/>
      <c r="AD39" s="102">
        <f t="shared" si="0"/>
        <v>89.767499999999998</v>
      </c>
      <c r="AE39" s="109"/>
    </row>
    <row r="40" spans="1:32">
      <c r="A40" s="101">
        <v>3</v>
      </c>
      <c r="B40" s="16">
        <v>0.375</v>
      </c>
      <c r="C40">
        <v>2014</v>
      </c>
      <c r="D40">
        <v>6</v>
      </c>
      <c r="E40">
        <v>3</v>
      </c>
      <c r="F40">
        <v>6828127</v>
      </c>
      <c r="G40">
        <v>68281276</v>
      </c>
      <c r="H40">
        <v>1022929</v>
      </c>
      <c r="I40">
        <v>10229298</v>
      </c>
      <c r="J40">
        <v>0</v>
      </c>
      <c r="K40">
        <v>0</v>
      </c>
      <c r="L40">
        <v>101.4806</v>
      </c>
      <c r="M40">
        <v>23.86</v>
      </c>
      <c r="N40">
        <v>1328.88</v>
      </c>
      <c r="O40">
        <v>8</v>
      </c>
      <c r="P40" s="101">
        <v>2</v>
      </c>
      <c r="Q40" s="111">
        <f t="shared" si="1"/>
        <v>2522</v>
      </c>
      <c r="R40" s="99"/>
      <c r="S40" s="104"/>
      <c r="T40" s="121"/>
      <c r="U40" s="121"/>
      <c r="V40" s="121"/>
      <c r="W40" s="109"/>
      <c r="X40" s="121"/>
      <c r="Y40" s="109"/>
      <c r="Z40" s="121"/>
      <c r="AA40" s="109"/>
      <c r="AB40" s="121"/>
      <c r="AC40" s="109"/>
      <c r="AD40" s="102">
        <f t="shared" si="0"/>
        <v>89.610599999999991</v>
      </c>
      <c r="AE40" s="109"/>
    </row>
    <row r="41" spans="1:32">
      <c r="A41" s="101">
        <v>2</v>
      </c>
      <c r="B41" s="16">
        <v>0.375</v>
      </c>
      <c r="C41">
        <v>2014</v>
      </c>
      <c r="D41">
        <v>6</v>
      </c>
      <c r="E41">
        <v>2</v>
      </c>
      <c r="F41">
        <v>6825605</v>
      </c>
      <c r="G41">
        <v>68256054</v>
      </c>
      <c r="H41">
        <v>1022575</v>
      </c>
      <c r="I41">
        <v>10225756</v>
      </c>
      <c r="J41">
        <v>0</v>
      </c>
      <c r="K41">
        <v>0</v>
      </c>
      <c r="L41">
        <v>104.1328</v>
      </c>
      <c r="M41">
        <v>23.05</v>
      </c>
      <c r="N41">
        <v>1383.12</v>
      </c>
      <c r="O41">
        <v>8</v>
      </c>
      <c r="P41" s="101">
        <v>1</v>
      </c>
      <c r="Q41" s="111">
        <f t="shared" si="1"/>
        <v>801</v>
      </c>
      <c r="R41" s="99"/>
      <c r="S41" s="104"/>
      <c r="T41" s="121"/>
      <c r="U41" s="121"/>
      <c r="V41" s="121"/>
      <c r="W41" s="109"/>
      <c r="X41" s="121"/>
      <c r="Y41" s="109"/>
      <c r="Z41" s="121"/>
      <c r="AA41" s="109"/>
      <c r="AB41" s="121"/>
      <c r="AC41" s="109"/>
      <c r="AD41" s="102">
        <f t="shared" si="0"/>
        <v>92.262799999999999</v>
      </c>
      <c r="AE41" s="109"/>
    </row>
    <row r="42" spans="1:32">
      <c r="A42" s="101">
        <v>1</v>
      </c>
      <c r="B42" s="16">
        <v>0.375</v>
      </c>
      <c r="C42">
        <v>2014</v>
      </c>
      <c r="D42">
        <v>6</v>
      </c>
      <c r="E42">
        <v>1</v>
      </c>
      <c r="F42">
        <v>6824804</v>
      </c>
      <c r="G42">
        <v>68248042</v>
      </c>
      <c r="H42">
        <v>1022466</v>
      </c>
      <c r="I42">
        <v>10224663</v>
      </c>
      <c r="J42">
        <v>0</v>
      </c>
      <c r="K42">
        <v>0</v>
      </c>
      <c r="L42">
        <v>104.09829999999999</v>
      </c>
      <c r="M42">
        <v>24.02</v>
      </c>
      <c r="N42">
        <v>1364.86</v>
      </c>
      <c r="O42">
        <v>8</v>
      </c>
      <c r="P42" s="109"/>
      <c r="Q42" s="104"/>
      <c r="R42" s="104"/>
      <c r="S42" s="104"/>
      <c r="T42" s="122"/>
      <c r="U42" s="122"/>
      <c r="V42" s="122"/>
      <c r="W42" s="109"/>
      <c r="X42" s="122"/>
      <c r="Y42" s="109"/>
      <c r="Z42" s="122"/>
      <c r="AA42" s="109"/>
      <c r="AB42" s="122"/>
      <c r="AC42" s="109"/>
      <c r="AD42" s="102"/>
      <c r="AE42" s="109"/>
    </row>
    <row r="43" spans="1:32">
      <c r="A43" s="113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4"/>
      <c r="T43" s="104"/>
      <c r="U43" s="104"/>
      <c r="V43" s="104"/>
      <c r="W43" s="109"/>
      <c r="X43" s="104"/>
      <c r="Y43" s="109"/>
      <c r="Z43" s="104"/>
      <c r="AA43" s="109"/>
      <c r="AB43" s="104"/>
      <c r="AC43" s="109"/>
      <c r="AD43" s="109"/>
      <c r="AE43" s="109"/>
    </row>
    <row r="44" spans="1:32">
      <c r="A44" s="109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07"/>
      <c r="AF44" s="20"/>
    </row>
    <row r="45" spans="1:32">
      <c r="A45" s="109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07"/>
      <c r="AF45" s="20"/>
    </row>
    <row r="46" spans="1:32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4"/>
      <c r="AF46" s="20"/>
    </row>
  </sheetData>
  <phoneticPr fontId="2" type="noConversion"/>
  <printOptions horizontalCentered="1" verticalCentered="1"/>
  <pageMargins left="0" right="0" top="0.39370078740157483" bottom="0.39370078740157483" header="0" footer="0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H69"/>
  <sheetViews>
    <sheetView view="pageBreakPreview" zoomScale="80" workbookViewId="0">
      <selection activeCell="K31" sqref="K31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4.28515625" bestFit="1" customWidth="1"/>
    <col min="23" max="23" width="12.28515625" bestFit="1" customWidth="1"/>
    <col min="24" max="24" width="3.7109375" style="41" customWidth="1"/>
    <col min="25" max="25" width="12.42578125" customWidth="1"/>
    <col min="26" max="26" width="3.7109375" customWidth="1"/>
    <col min="28" max="28" width="2.7109375" customWidth="1"/>
    <col min="29" max="29" width="14.28515625" bestFit="1" customWidth="1"/>
    <col min="30" max="30" width="2.7109375" customWidth="1"/>
    <col min="32" max="32" width="2.7109375" customWidth="1"/>
    <col min="34" max="34" width="2.7109375" customWidth="1"/>
  </cols>
  <sheetData>
    <row r="1" spans="1:34" ht="18.75">
      <c r="A1" s="190" t="s">
        <v>220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92"/>
      <c r="Z1" s="92"/>
      <c r="AA1" s="109"/>
      <c r="AB1" s="109"/>
      <c r="AC1" s="109"/>
      <c r="AD1" s="109"/>
      <c r="AE1" s="109"/>
      <c r="AF1" s="109"/>
      <c r="AG1" s="109"/>
      <c r="AH1" s="109"/>
    </row>
    <row r="2" spans="1:34" ht="18" customHeight="1">
      <c r="A2" s="192" t="s">
        <v>251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1657</v>
      </c>
      <c r="V2" s="168" t="s">
        <v>32</v>
      </c>
      <c r="W2" s="109"/>
      <c r="X2" s="113"/>
      <c r="Y2" s="92"/>
      <c r="Z2" s="92"/>
      <c r="AA2" s="109"/>
      <c r="AB2" s="109"/>
      <c r="AC2" s="109"/>
      <c r="AD2" s="109"/>
      <c r="AE2" s="109"/>
      <c r="AF2" s="109"/>
      <c r="AG2" s="109"/>
      <c r="AH2" s="109"/>
    </row>
    <row r="3" spans="1:34" ht="17.25">
      <c r="A3" s="91" t="s">
        <v>240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92"/>
      <c r="Z3" s="92"/>
      <c r="AA3" s="109"/>
      <c r="AB3" s="109"/>
      <c r="AC3" s="109"/>
      <c r="AD3" s="109"/>
      <c r="AE3" s="109"/>
      <c r="AF3" s="109"/>
      <c r="AG3" s="109"/>
      <c r="AH3" s="109"/>
    </row>
    <row r="4" spans="1:34" ht="15.75" customHeight="1">
      <c r="A4" s="125" t="s">
        <v>231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-6901</v>
      </c>
      <c r="V4" s="168" t="s">
        <v>32</v>
      </c>
      <c r="W4" s="113"/>
      <c r="X4" s="113"/>
      <c r="Y4" s="92"/>
      <c r="Z4" s="92"/>
      <c r="AA4" s="113"/>
      <c r="AB4" s="109"/>
      <c r="AC4" s="219"/>
      <c r="AD4" s="109"/>
      <c r="AE4" s="113"/>
      <c r="AF4" s="109"/>
      <c r="AG4" s="109"/>
      <c r="AH4" s="109"/>
    </row>
    <row r="5" spans="1:34" ht="12.75" customHeight="1">
      <c r="A5" s="91" t="s">
        <v>239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92"/>
      <c r="Z5" s="92"/>
      <c r="AA5" s="114"/>
      <c r="AB5" s="109"/>
      <c r="AC5" s="114"/>
      <c r="AD5" s="109"/>
      <c r="AE5" s="114"/>
      <c r="AF5" s="109"/>
      <c r="AG5" s="109"/>
      <c r="AH5" s="109"/>
    </row>
    <row r="6" spans="1:34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9"/>
      <c r="Z6" s="119"/>
      <c r="AA6" s="114"/>
      <c r="AB6" s="109"/>
      <c r="AC6" s="114"/>
      <c r="AD6" s="109"/>
      <c r="AE6" s="114"/>
      <c r="AF6" s="109"/>
      <c r="AG6" s="109"/>
      <c r="AH6" s="109"/>
    </row>
    <row r="7" spans="1:34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4" t="s">
        <v>182</v>
      </c>
      <c r="Z7" s="91"/>
      <c r="AA7" s="114" t="s">
        <v>171</v>
      </c>
      <c r="AB7" s="109"/>
      <c r="AC7" s="114" t="s">
        <v>171</v>
      </c>
      <c r="AD7" s="109"/>
      <c r="AE7" s="114" t="s">
        <v>182</v>
      </c>
      <c r="AF7" s="109"/>
      <c r="AG7" s="114" t="s">
        <v>323</v>
      </c>
      <c r="AH7" s="109"/>
    </row>
    <row r="8" spans="1:34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4" t="s">
        <v>183</v>
      </c>
      <c r="Z8" s="91"/>
      <c r="AA8" s="114" t="s">
        <v>320</v>
      </c>
      <c r="AB8" s="109"/>
      <c r="AC8" s="114" t="s">
        <v>321</v>
      </c>
      <c r="AD8" s="109"/>
      <c r="AE8" s="114" t="s">
        <v>320</v>
      </c>
      <c r="AF8" s="109"/>
      <c r="AG8" s="114" t="s">
        <v>324</v>
      </c>
      <c r="AH8" s="109"/>
    </row>
    <row r="9" spans="1:34" ht="15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221</v>
      </c>
      <c r="Z9" s="112"/>
      <c r="AA9" s="114" t="s">
        <v>327</v>
      </c>
      <c r="AB9" s="109"/>
      <c r="AC9" s="114" t="s">
        <v>178</v>
      </c>
      <c r="AD9" s="109"/>
      <c r="AE9" s="114" t="s">
        <v>327</v>
      </c>
      <c r="AF9" s="109"/>
      <c r="AG9" s="114" t="s">
        <v>173</v>
      </c>
      <c r="AH9" s="109"/>
    </row>
    <row r="10" spans="1:34" ht="15.75" thickBot="1">
      <c r="A10" s="101"/>
      <c r="B10" s="102" t="s">
        <v>23</v>
      </c>
      <c r="C10" s="102" t="s">
        <v>23</v>
      </c>
      <c r="D10" s="135" t="s">
        <v>32</v>
      </c>
      <c r="E10" s="102" t="s">
        <v>32</v>
      </c>
      <c r="F10" s="102" t="s">
        <v>23</v>
      </c>
      <c r="G10" s="102" t="s">
        <v>32</v>
      </c>
      <c r="H10" s="174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190</v>
      </c>
      <c r="X10" s="113"/>
      <c r="Y10" s="114"/>
      <c r="Z10" s="91"/>
      <c r="AA10" s="114" t="s">
        <v>319</v>
      </c>
      <c r="AB10" s="109"/>
      <c r="AC10" s="114" t="s">
        <v>322</v>
      </c>
      <c r="AD10" s="109"/>
      <c r="AE10" s="114" t="s">
        <v>328</v>
      </c>
      <c r="AF10" s="109"/>
      <c r="AG10" s="114" t="s">
        <v>124</v>
      </c>
      <c r="AH10" s="109"/>
    </row>
    <row r="11" spans="1:34" ht="15">
      <c r="A11" s="126">
        <v>32</v>
      </c>
      <c r="C11" s="20"/>
      <c r="D11" s="225"/>
      <c r="E11" s="20"/>
      <c r="T11" s="164">
        <v>31</v>
      </c>
      <c r="U11" s="111">
        <f>D11-D12</f>
        <v>0</v>
      </c>
      <c r="V11" s="92"/>
      <c r="W11" s="117">
        <f>MAX(K11:K13)</f>
        <v>0</v>
      </c>
      <c r="X11" s="163">
        <v>1</v>
      </c>
      <c r="Y11" s="117" t="e">
        <f>AVERAGE(H11:H13)</f>
        <v>#DIV/0!</v>
      </c>
      <c r="Z11" s="121"/>
      <c r="AA11" s="117">
        <f>AVERAGE(U11:U13)</f>
        <v>0</v>
      </c>
      <c r="AB11" s="109"/>
      <c r="AC11" s="117">
        <f>SUM(U11:U13)</f>
        <v>0</v>
      </c>
      <c r="AD11" s="109"/>
      <c r="AE11" s="117" t="e">
        <f>AVERAGE(H11:H13)</f>
        <v>#DIV/0!</v>
      </c>
      <c r="AF11" s="109"/>
      <c r="AG11" s="117">
        <f>MAX(I11:I13)</f>
        <v>0</v>
      </c>
      <c r="AH11" s="109"/>
    </row>
    <row r="12" spans="1:34">
      <c r="A12" s="101">
        <v>31</v>
      </c>
      <c r="C12" s="20"/>
      <c r="D12" s="20"/>
      <c r="E12" s="20"/>
      <c r="T12" s="101">
        <v>30</v>
      </c>
      <c r="U12" s="111">
        <f>D12-D13</f>
        <v>0</v>
      </c>
      <c r="V12" s="92"/>
      <c r="W12" s="115"/>
      <c r="X12" s="92"/>
      <c r="Y12" s="115"/>
      <c r="Z12" s="121"/>
      <c r="AA12" s="109"/>
      <c r="AB12" s="109"/>
      <c r="AC12" s="109"/>
      <c r="AD12" s="109"/>
      <c r="AE12" s="109"/>
      <c r="AF12" s="109"/>
      <c r="AG12" s="109"/>
      <c r="AH12" s="109"/>
    </row>
    <row r="13" spans="1:34">
      <c r="A13" s="101">
        <v>30</v>
      </c>
      <c r="T13" s="101">
        <v>29</v>
      </c>
      <c r="U13" s="111">
        <f>D13-D14</f>
        <v>0</v>
      </c>
      <c r="V13" s="92"/>
      <c r="W13" s="115"/>
      <c r="X13" s="92"/>
      <c r="Y13" s="115"/>
      <c r="Z13" s="121"/>
      <c r="AA13" s="109"/>
      <c r="AB13" s="109"/>
      <c r="AC13" s="109"/>
      <c r="AD13" s="109"/>
      <c r="AE13" s="109"/>
      <c r="AF13" s="109"/>
      <c r="AG13" s="109"/>
      <c r="AH13" s="109"/>
    </row>
    <row r="14" spans="1:34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>D14-D15</f>
        <v>0</v>
      </c>
      <c r="V14" s="92"/>
      <c r="W14" s="117">
        <f>MAX(K14:K20)</f>
        <v>0</v>
      </c>
      <c r="X14" s="163">
        <v>29</v>
      </c>
      <c r="Y14" s="117" t="e">
        <f>AVERAGE(H14:H20)</f>
        <v>#DIV/0!</v>
      </c>
      <c r="Z14" s="121"/>
      <c r="AA14" s="117">
        <f>AVERAGE(U14:U20)</f>
        <v>0</v>
      </c>
      <c r="AB14" s="109"/>
      <c r="AC14" s="117">
        <f>SUM(U14:U20)</f>
        <v>0</v>
      </c>
      <c r="AD14" s="109"/>
      <c r="AE14" s="117" t="e">
        <f>AVERAGE(H14:H20)</f>
        <v>#DIV/0!</v>
      </c>
      <c r="AF14" s="109"/>
      <c r="AG14" s="117">
        <f>MAX(I14:I20)</f>
        <v>0</v>
      </c>
      <c r="AH14" s="109"/>
    </row>
    <row r="15" spans="1:34">
      <c r="A15" s="101">
        <v>28</v>
      </c>
      <c r="T15" s="101">
        <v>27</v>
      </c>
      <c r="U15" s="111">
        <f t="shared" ref="U15:U41" si="0">D15-D16</f>
        <v>0</v>
      </c>
      <c r="V15" s="92"/>
      <c r="W15" s="115"/>
      <c r="X15" s="101"/>
      <c r="Y15" s="115"/>
      <c r="Z15" s="121"/>
      <c r="AA15" s="109"/>
      <c r="AB15" s="109"/>
      <c r="AC15" s="109"/>
      <c r="AD15" s="109"/>
      <c r="AE15" s="109"/>
      <c r="AF15" s="109"/>
      <c r="AG15" s="109"/>
      <c r="AH15" s="109"/>
    </row>
    <row r="16" spans="1:34">
      <c r="A16" s="101">
        <v>27</v>
      </c>
      <c r="T16" s="101">
        <v>26</v>
      </c>
      <c r="U16" s="111">
        <f t="shared" si="0"/>
        <v>0</v>
      </c>
      <c r="V16" s="92"/>
      <c r="W16" s="115"/>
      <c r="X16" s="101"/>
      <c r="Y16" s="115"/>
      <c r="Z16" s="121"/>
      <c r="AA16" s="109"/>
      <c r="AB16" s="109"/>
      <c r="AC16" s="109"/>
      <c r="AD16" s="109"/>
      <c r="AE16" s="109"/>
      <c r="AF16" s="109"/>
      <c r="AG16" s="109"/>
      <c r="AH16" s="109"/>
    </row>
    <row r="17" spans="1:34">
      <c r="A17" s="101">
        <v>26</v>
      </c>
      <c r="T17" s="101">
        <v>25</v>
      </c>
      <c r="U17" s="111">
        <f t="shared" si="0"/>
        <v>0</v>
      </c>
      <c r="V17" s="92"/>
      <c r="W17" s="115"/>
      <c r="X17" s="101"/>
      <c r="Y17" s="115"/>
      <c r="Z17" s="121"/>
      <c r="AA17" s="109"/>
      <c r="AB17" s="109"/>
      <c r="AC17" s="109"/>
      <c r="AD17" s="109"/>
      <c r="AE17" s="109"/>
      <c r="AF17" s="109"/>
      <c r="AG17" s="109"/>
      <c r="AH17" s="109"/>
    </row>
    <row r="18" spans="1:34">
      <c r="A18" s="101">
        <v>25</v>
      </c>
      <c r="T18" s="101">
        <v>24</v>
      </c>
      <c r="U18" s="111">
        <f t="shared" si="0"/>
        <v>0</v>
      </c>
      <c r="V18" s="92"/>
      <c r="W18" s="115"/>
      <c r="X18" s="101"/>
      <c r="Y18" s="115"/>
      <c r="Z18" s="121"/>
      <c r="AA18" s="109"/>
      <c r="AB18" s="109"/>
      <c r="AC18" s="109"/>
      <c r="AD18" s="109"/>
      <c r="AE18" s="109"/>
      <c r="AF18" s="109"/>
      <c r="AG18" s="109"/>
      <c r="AH18" s="109"/>
    </row>
    <row r="19" spans="1:34">
      <c r="A19" s="101">
        <v>24</v>
      </c>
      <c r="T19" s="101">
        <v>23</v>
      </c>
      <c r="U19" s="111">
        <f t="shared" si="0"/>
        <v>0</v>
      </c>
      <c r="V19" s="92"/>
      <c r="W19" s="115"/>
      <c r="X19" s="101"/>
      <c r="Y19" s="115"/>
      <c r="Z19" s="121"/>
      <c r="AA19" s="109"/>
      <c r="AB19" s="109"/>
      <c r="AC19" s="109"/>
      <c r="AD19" s="109"/>
      <c r="AE19" s="109"/>
      <c r="AF19" s="109"/>
      <c r="AG19" s="109"/>
      <c r="AH19" s="109"/>
    </row>
    <row r="20" spans="1:34">
      <c r="A20" s="101">
        <v>23</v>
      </c>
      <c r="T20" s="101">
        <v>22</v>
      </c>
      <c r="U20" s="111">
        <f t="shared" si="0"/>
        <v>0</v>
      </c>
      <c r="V20" s="92"/>
      <c r="W20" s="115"/>
      <c r="X20" s="101"/>
      <c r="Y20" s="115"/>
      <c r="Z20" s="121"/>
      <c r="AA20" s="109"/>
      <c r="AB20" s="109"/>
      <c r="AC20" s="109"/>
      <c r="AD20" s="109"/>
      <c r="AE20" s="109"/>
      <c r="AF20" s="109"/>
      <c r="AG20" s="109"/>
      <c r="AH20" s="109"/>
    </row>
    <row r="21" spans="1:34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92"/>
      <c r="W21" s="117">
        <f>MAX(K21:K27)</f>
        <v>0</v>
      </c>
      <c r="X21" s="163">
        <v>22</v>
      </c>
      <c r="Y21" s="117" t="e">
        <f>AVERAGE(H21:H27)</f>
        <v>#DIV/0!</v>
      </c>
      <c r="Z21" s="121"/>
      <c r="AA21" s="117">
        <f>AVERAGE(U21:U27)</f>
        <v>0</v>
      </c>
      <c r="AB21" s="109"/>
      <c r="AC21" s="117">
        <f>SUM(U21:U27)</f>
        <v>0</v>
      </c>
      <c r="AD21" s="109"/>
      <c r="AE21" s="117" t="e">
        <f>AVERAGE(H21:H27)</f>
        <v>#DIV/0!</v>
      </c>
      <c r="AF21" s="109"/>
      <c r="AG21" s="117">
        <f>MAX(I21:I27)</f>
        <v>0</v>
      </c>
      <c r="AH21" s="109"/>
    </row>
    <row r="22" spans="1:34">
      <c r="A22" s="101">
        <v>21</v>
      </c>
      <c r="T22" s="101">
        <v>20</v>
      </c>
      <c r="U22" s="111">
        <f t="shared" si="0"/>
        <v>0</v>
      </c>
      <c r="V22" s="92"/>
      <c r="W22" s="115"/>
      <c r="X22" s="101"/>
      <c r="Y22" s="115"/>
      <c r="Z22" s="121"/>
      <c r="AA22" s="109"/>
      <c r="AB22" s="109"/>
      <c r="AC22" s="109"/>
      <c r="AD22" s="109"/>
      <c r="AE22" s="109"/>
      <c r="AF22" s="109"/>
      <c r="AG22" s="109"/>
      <c r="AH22" s="109"/>
    </row>
    <row r="23" spans="1:34">
      <c r="A23" s="101">
        <v>20</v>
      </c>
      <c r="T23" s="101">
        <v>19</v>
      </c>
      <c r="U23" s="111">
        <f t="shared" si="0"/>
        <v>0</v>
      </c>
      <c r="V23" s="92"/>
      <c r="W23" s="115"/>
      <c r="X23" s="101"/>
      <c r="Y23" s="115"/>
      <c r="Z23" s="121"/>
      <c r="AA23" s="109"/>
      <c r="AB23" s="109"/>
      <c r="AC23" s="109"/>
      <c r="AD23" s="109"/>
      <c r="AE23" s="109"/>
      <c r="AF23" s="109"/>
      <c r="AG23" s="109"/>
      <c r="AH23" s="109"/>
    </row>
    <row r="24" spans="1:34">
      <c r="A24" s="101">
        <v>19</v>
      </c>
      <c r="T24" s="101">
        <v>18</v>
      </c>
      <c r="U24" s="111">
        <f t="shared" si="0"/>
        <v>0</v>
      </c>
      <c r="V24" s="92"/>
      <c r="W24" s="115"/>
      <c r="X24" s="101"/>
      <c r="Y24" s="115"/>
      <c r="Z24" s="121"/>
      <c r="AA24" s="109"/>
      <c r="AB24" s="109"/>
      <c r="AC24" s="109"/>
      <c r="AD24" s="109"/>
      <c r="AE24" s="109"/>
      <c r="AF24" s="109"/>
      <c r="AG24" s="109"/>
      <c r="AH24" s="109"/>
    </row>
    <row r="25" spans="1:34">
      <c r="A25" s="101">
        <v>18</v>
      </c>
      <c r="T25" s="101">
        <v>17</v>
      </c>
      <c r="U25" s="111">
        <f t="shared" si="0"/>
        <v>0</v>
      </c>
      <c r="V25" s="92"/>
      <c r="W25" s="115"/>
      <c r="X25" s="101"/>
      <c r="Y25" s="115"/>
      <c r="Z25" s="121"/>
      <c r="AA25" s="109"/>
      <c r="AB25" s="109"/>
      <c r="AC25" s="109"/>
      <c r="AD25" s="109"/>
      <c r="AE25" s="109"/>
      <c r="AF25" s="109"/>
      <c r="AG25" s="109"/>
      <c r="AH25" s="109"/>
    </row>
    <row r="26" spans="1:34">
      <c r="A26" s="101">
        <v>17</v>
      </c>
      <c r="T26" s="101">
        <v>16</v>
      </c>
      <c r="U26" s="111">
        <f t="shared" si="0"/>
        <v>0</v>
      </c>
      <c r="V26" s="92"/>
      <c r="W26" s="115"/>
      <c r="X26" s="101"/>
      <c r="Y26" s="115"/>
      <c r="Z26" s="121"/>
      <c r="AA26" s="109"/>
      <c r="AB26" s="109"/>
      <c r="AC26" s="109"/>
      <c r="AD26" s="109"/>
      <c r="AE26" s="109"/>
      <c r="AF26" s="109"/>
      <c r="AG26" s="109"/>
      <c r="AH26" s="109"/>
    </row>
    <row r="27" spans="1:34">
      <c r="A27" s="101">
        <v>16</v>
      </c>
      <c r="T27" s="101">
        <v>15</v>
      </c>
      <c r="U27" s="111">
        <f t="shared" si="0"/>
        <v>0</v>
      </c>
      <c r="V27" s="92"/>
      <c r="W27" s="115"/>
      <c r="X27" s="101"/>
      <c r="Y27" s="115"/>
      <c r="Z27" s="121"/>
      <c r="AA27" s="109"/>
      <c r="AB27" s="109"/>
      <c r="AC27" s="109"/>
      <c r="AD27" s="109"/>
      <c r="AE27" s="109"/>
      <c r="AF27" s="109"/>
      <c r="AG27" s="109"/>
      <c r="AH27" s="109"/>
    </row>
    <row r="28" spans="1:34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92"/>
      <c r="W28" s="117">
        <f>MAX(K28:K34)</f>
        <v>98.2</v>
      </c>
      <c r="X28" s="163">
        <v>15</v>
      </c>
      <c r="Y28" s="117">
        <f>AVERAGE(H28:H34)</f>
        <v>92.974999999999994</v>
      </c>
      <c r="Z28" s="121"/>
      <c r="AA28" s="117">
        <f>AVERAGE(U28:U34)</f>
        <v>-2098</v>
      </c>
      <c r="AB28" s="109"/>
      <c r="AC28" s="117">
        <f>SUM(U28:U34)</f>
        <v>-14686</v>
      </c>
      <c r="AD28" s="109"/>
      <c r="AE28" s="117">
        <f>AVERAGE(H28:H34)</f>
        <v>92.974999999999994</v>
      </c>
      <c r="AF28" s="109"/>
      <c r="AG28" s="117">
        <f>MAX(I28:I34)</f>
        <v>22.2</v>
      </c>
      <c r="AH28" s="109"/>
    </row>
    <row r="29" spans="1:34">
      <c r="A29" s="101">
        <v>14</v>
      </c>
      <c r="T29" s="101">
        <v>13</v>
      </c>
      <c r="U29" s="111">
        <f t="shared" si="0"/>
        <v>0</v>
      </c>
      <c r="V29" s="92"/>
      <c r="W29" s="115"/>
      <c r="X29" s="101"/>
      <c r="Y29" s="115"/>
      <c r="Z29" s="121"/>
      <c r="AA29" s="109"/>
      <c r="AB29" s="109"/>
      <c r="AC29" s="109"/>
      <c r="AD29" s="109"/>
      <c r="AE29" s="109"/>
      <c r="AF29" s="109"/>
      <c r="AG29" s="109"/>
      <c r="AH29" s="109"/>
    </row>
    <row r="30" spans="1:34">
      <c r="A30" s="101">
        <v>13</v>
      </c>
      <c r="T30" s="101">
        <v>12</v>
      </c>
      <c r="U30" s="111">
        <f t="shared" si="0"/>
        <v>0</v>
      </c>
      <c r="V30" s="92"/>
      <c r="W30" s="115"/>
      <c r="X30" s="101"/>
      <c r="Y30" s="115"/>
      <c r="Z30" s="121"/>
      <c r="AA30" s="109"/>
      <c r="AB30" s="109"/>
      <c r="AC30" s="109"/>
      <c r="AD30" s="109"/>
      <c r="AE30" s="109"/>
      <c r="AF30" s="109"/>
      <c r="AG30" s="109"/>
      <c r="AH30" s="109"/>
    </row>
    <row r="31" spans="1:34">
      <c r="A31" s="101">
        <v>12</v>
      </c>
      <c r="T31" s="101">
        <v>11</v>
      </c>
      <c r="U31" s="111">
        <f t="shared" si="0"/>
        <v>0</v>
      </c>
      <c r="V31" s="92"/>
      <c r="W31" s="115"/>
      <c r="X31" s="101"/>
      <c r="Y31" s="115"/>
      <c r="Z31" s="121"/>
      <c r="AA31" s="109"/>
      <c r="AB31" s="109"/>
      <c r="AC31" s="109"/>
      <c r="AD31" s="109"/>
      <c r="AE31" s="109"/>
      <c r="AF31" s="109"/>
      <c r="AG31" s="109"/>
      <c r="AH31" s="109"/>
    </row>
    <row r="32" spans="1:34">
      <c r="A32" s="101">
        <v>11</v>
      </c>
      <c r="T32" s="101">
        <v>10</v>
      </c>
      <c r="U32" s="111">
        <f t="shared" si="0"/>
        <v>0</v>
      </c>
      <c r="V32" s="92"/>
      <c r="W32" s="115"/>
      <c r="X32" s="101"/>
      <c r="Y32" s="115"/>
      <c r="Z32" s="121"/>
      <c r="AA32" s="109"/>
      <c r="AB32" s="109"/>
      <c r="AC32" s="109"/>
      <c r="AD32" s="109"/>
      <c r="AE32" s="109"/>
      <c r="AF32" s="109"/>
      <c r="AG32" s="109"/>
      <c r="AH32" s="109"/>
    </row>
    <row r="33" spans="1:34">
      <c r="A33" s="101">
        <v>10</v>
      </c>
      <c r="T33" s="101">
        <v>9</v>
      </c>
      <c r="U33" s="111">
        <f t="shared" si="0"/>
        <v>-14810</v>
      </c>
      <c r="V33" s="92"/>
      <c r="W33" s="115"/>
      <c r="X33" s="101"/>
      <c r="Y33" s="115"/>
      <c r="Z33" s="121"/>
      <c r="AA33" s="109"/>
      <c r="AB33" s="109"/>
      <c r="AC33" s="109"/>
      <c r="AD33" s="109"/>
      <c r="AE33" s="109"/>
      <c r="AF33" s="109"/>
      <c r="AG33" s="109"/>
      <c r="AH33" s="109"/>
    </row>
    <row r="34" spans="1:34">
      <c r="A34" s="101">
        <v>9</v>
      </c>
      <c r="B34" t="s">
        <v>361</v>
      </c>
      <c r="C34" t="s">
        <v>140</v>
      </c>
      <c r="D34">
        <v>14810</v>
      </c>
      <c r="E34">
        <v>145520</v>
      </c>
      <c r="F34">
        <v>7.0886880000000003</v>
      </c>
      <c r="G34">
        <v>0</v>
      </c>
      <c r="H34">
        <v>92.974999999999994</v>
      </c>
      <c r="I34">
        <v>22.2</v>
      </c>
      <c r="J34">
        <v>5.2</v>
      </c>
      <c r="K34">
        <v>98.2</v>
      </c>
      <c r="L34">
        <v>1.0125999999999999</v>
      </c>
      <c r="M34">
        <v>87.191999999999993</v>
      </c>
      <c r="N34">
        <v>94.489000000000004</v>
      </c>
      <c r="O34">
        <v>88.644999999999996</v>
      </c>
      <c r="P34">
        <v>12.6</v>
      </c>
      <c r="Q34">
        <v>32</v>
      </c>
      <c r="R34">
        <v>22.8</v>
      </c>
      <c r="S34">
        <v>5.51</v>
      </c>
      <c r="T34" s="101">
        <v>8</v>
      </c>
      <c r="U34" s="111">
        <f t="shared" si="0"/>
        <v>124</v>
      </c>
      <c r="V34" s="92"/>
      <c r="W34" s="115"/>
      <c r="X34" s="101"/>
      <c r="Y34" s="115"/>
      <c r="Z34" s="121"/>
      <c r="AA34" s="109"/>
      <c r="AB34" s="109"/>
      <c r="AC34" s="109"/>
      <c r="AD34" s="109"/>
      <c r="AE34" s="109"/>
      <c r="AF34" s="109"/>
      <c r="AG34" s="109"/>
      <c r="AH34" s="109"/>
    </row>
    <row r="35" spans="1:34" s="88" customFormat="1" ht="15">
      <c r="A35" s="126">
        <v>8</v>
      </c>
      <c r="B35" t="s">
        <v>362</v>
      </c>
      <c r="C35" t="s">
        <v>140</v>
      </c>
      <c r="D35">
        <v>14686</v>
      </c>
      <c r="E35">
        <v>145503</v>
      </c>
      <c r="F35">
        <v>7.6391070000000001</v>
      </c>
      <c r="G35">
        <v>0</v>
      </c>
      <c r="H35">
        <v>92.171999999999997</v>
      </c>
      <c r="I35">
        <v>20.5</v>
      </c>
      <c r="J35">
        <v>11.9</v>
      </c>
      <c r="K35">
        <v>121.8</v>
      </c>
      <c r="L35">
        <v>1.0147999999999999</v>
      </c>
      <c r="M35">
        <v>89.864999999999995</v>
      </c>
      <c r="N35">
        <v>94.852999999999994</v>
      </c>
      <c r="O35">
        <v>93.450999999999993</v>
      </c>
      <c r="P35">
        <v>12.6</v>
      </c>
      <c r="Q35">
        <v>27.9</v>
      </c>
      <c r="R35">
        <v>15.2</v>
      </c>
      <c r="S35">
        <v>5.51</v>
      </c>
      <c r="T35" s="164">
        <v>7</v>
      </c>
      <c r="U35" s="111">
        <f t="shared" si="0"/>
        <v>267</v>
      </c>
      <c r="V35" s="92"/>
      <c r="W35" s="117">
        <f>MAX(K35:K41)</f>
        <v>178.9</v>
      </c>
      <c r="X35" s="163">
        <v>8</v>
      </c>
      <c r="Y35" s="117">
        <f>AVERAGE(H35:H41)</f>
        <v>89.983285714285714</v>
      </c>
      <c r="Z35" s="121"/>
      <c r="AA35" s="117">
        <f>AVERAGE(U35:U41)</f>
        <v>1112.1428571428571</v>
      </c>
      <c r="AB35" s="109"/>
      <c r="AC35" s="117">
        <f>SUM(U35:U41)</f>
        <v>7785</v>
      </c>
      <c r="AD35" s="109"/>
      <c r="AE35" s="117">
        <f>AVERAGE(H35:H41)</f>
        <v>89.983285714285714</v>
      </c>
      <c r="AF35" s="109"/>
      <c r="AG35" s="117">
        <f>MAX(I35:I41)</f>
        <v>22.6</v>
      </c>
      <c r="AH35" s="109"/>
    </row>
    <row r="36" spans="1:34">
      <c r="A36" s="101">
        <v>7</v>
      </c>
      <c r="B36" t="s">
        <v>363</v>
      </c>
      <c r="C36" t="s">
        <v>140</v>
      </c>
      <c r="D36">
        <v>14419</v>
      </c>
      <c r="E36">
        <v>145466</v>
      </c>
      <c r="F36">
        <v>7.2938970000000003</v>
      </c>
      <c r="G36">
        <v>0</v>
      </c>
      <c r="H36">
        <v>89.266000000000005</v>
      </c>
      <c r="I36">
        <v>22.1</v>
      </c>
      <c r="J36">
        <v>48.8</v>
      </c>
      <c r="K36">
        <v>164</v>
      </c>
      <c r="L36">
        <v>1.0132000000000001</v>
      </c>
      <c r="M36">
        <v>85.844999999999999</v>
      </c>
      <c r="N36">
        <v>92.265000000000001</v>
      </c>
      <c r="O36">
        <v>90.811999999999998</v>
      </c>
      <c r="P36">
        <v>18.899999999999999</v>
      </c>
      <c r="Q36">
        <v>29.3</v>
      </c>
      <c r="R36">
        <v>20.8</v>
      </c>
      <c r="S36">
        <v>5.51</v>
      </c>
      <c r="T36" s="101">
        <v>6</v>
      </c>
      <c r="U36" s="111">
        <f t="shared" si="0"/>
        <v>1147</v>
      </c>
      <c r="V36" s="92"/>
      <c r="W36" s="116"/>
      <c r="X36" s="113"/>
      <c r="Y36" s="121"/>
      <c r="Z36" s="121"/>
      <c r="AA36" s="109"/>
      <c r="AB36" s="109"/>
      <c r="AC36" s="109"/>
      <c r="AD36" s="109"/>
      <c r="AE36" s="109"/>
      <c r="AF36" s="109"/>
      <c r="AG36" s="109"/>
      <c r="AH36" s="109"/>
    </row>
    <row r="37" spans="1:34">
      <c r="A37" s="101">
        <v>6</v>
      </c>
      <c r="B37" t="s">
        <v>364</v>
      </c>
      <c r="C37" t="s">
        <v>140</v>
      </c>
      <c r="D37">
        <v>13272</v>
      </c>
      <c r="E37">
        <v>145305</v>
      </c>
      <c r="F37">
        <v>6.9544560000000004</v>
      </c>
      <c r="G37">
        <v>0</v>
      </c>
      <c r="H37">
        <v>88.494</v>
      </c>
      <c r="I37">
        <v>22.6</v>
      </c>
      <c r="J37">
        <v>62.3</v>
      </c>
      <c r="K37">
        <v>175</v>
      </c>
      <c r="L37">
        <v>1.0123</v>
      </c>
      <c r="M37">
        <v>84.97</v>
      </c>
      <c r="N37">
        <v>91.906999999999996</v>
      </c>
      <c r="O37">
        <v>86.649000000000001</v>
      </c>
      <c r="P37">
        <v>18.600000000000001</v>
      </c>
      <c r="Q37">
        <v>26.9</v>
      </c>
      <c r="R37">
        <v>22.4</v>
      </c>
      <c r="S37">
        <v>5.51</v>
      </c>
      <c r="T37" s="101">
        <v>5</v>
      </c>
      <c r="U37" s="111">
        <f t="shared" si="0"/>
        <v>1460</v>
      </c>
      <c r="V37" s="109"/>
      <c r="W37" s="116"/>
      <c r="X37" s="113"/>
      <c r="Y37" s="121"/>
      <c r="Z37" s="121"/>
      <c r="AA37" s="109"/>
      <c r="AB37" s="109"/>
      <c r="AC37" s="109"/>
      <c r="AD37" s="109"/>
      <c r="AE37" s="109"/>
      <c r="AF37" s="109"/>
      <c r="AG37" s="109"/>
      <c r="AH37" s="109"/>
    </row>
    <row r="38" spans="1:34">
      <c r="A38" s="101">
        <v>5</v>
      </c>
      <c r="B38" t="s">
        <v>365</v>
      </c>
      <c r="C38" t="s">
        <v>140</v>
      </c>
      <c r="D38">
        <v>11812</v>
      </c>
      <c r="E38">
        <v>145098</v>
      </c>
      <c r="F38">
        <v>6.8304619999999998</v>
      </c>
      <c r="G38">
        <v>0</v>
      </c>
      <c r="H38">
        <v>88.7</v>
      </c>
      <c r="I38">
        <v>22.4</v>
      </c>
      <c r="J38">
        <v>66.599999999999994</v>
      </c>
      <c r="K38">
        <v>173.7</v>
      </c>
      <c r="L38">
        <v>1.0121</v>
      </c>
      <c r="M38">
        <v>84.62</v>
      </c>
      <c r="N38">
        <v>91.402000000000001</v>
      </c>
      <c r="O38">
        <v>84.792000000000002</v>
      </c>
      <c r="P38">
        <v>17</v>
      </c>
      <c r="Q38">
        <v>27.5</v>
      </c>
      <c r="R38">
        <v>22.1</v>
      </c>
      <c r="S38">
        <v>5.52</v>
      </c>
      <c r="T38" s="101">
        <v>4</v>
      </c>
      <c r="U38" s="111">
        <f t="shared" si="0"/>
        <v>1555</v>
      </c>
      <c r="V38" s="109"/>
      <c r="W38" s="116"/>
      <c r="X38" s="113"/>
      <c r="Y38" s="121"/>
      <c r="Z38" s="121"/>
      <c r="AA38" s="109"/>
      <c r="AB38" s="109"/>
      <c r="AC38" s="109"/>
      <c r="AD38" s="109"/>
      <c r="AE38" s="109"/>
      <c r="AF38" s="109"/>
      <c r="AG38" s="109"/>
      <c r="AH38" s="109"/>
    </row>
    <row r="39" spans="1:34">
      <c r="A39" s="101">
        <v>4</v>
      </c>
      <c r="B39" t="s">
        <v>366</v>
      </c>
      <c r="C39" t="s">
        <v>140</v>
      </c>
      <c r="D39">
        <v>10257</v>
      </c>
      <c r="E39">
        <v>144879</v>
      </c>
      <c r="F39">
        <v>7.1690319999999996</v>
      </c>
      <c r="G39">
        <v>0</v>
      </c>
      <c r="H39">
        <v>89.283000000000001</v>
      </c>
      <c r="I39">
        <v>22.5</v>
      </c>
      <c r="J39">
        <v>64.8</v>
      </c>
      <c r="K39">
        <v>167.7</v>
      </c>
      <c r="L39">
        <v>1.0126999999999999</v>
      </c>
      <c r="M39">
        <v>86.006</v>
      </c>
      <c r="N39">
        <v>92.423000000000002</v>
      </c>
      <c r="O39">
        <v>89.899000000000001</v>
      </c>
      <c r="P39">
        <v>18.2</v>
      </c>
      <c r="Q39">
        <v>26.4</v>
      </c>
      <c r="R39">
        <v>23.2</v>
      </c>
      <c r="S39">
        <v>5.52</v>
      </c>
      <c r="T39" s="101">
        <v>3</v>
      </c>
      <c r="U39" s="111">
        <f t="shared" si="0"/>
        <v>1518</v>
      </c>
      <c r="V39" s="109"/>
      <c r="W39" s="116"/>
      <c r="X39" s="113"/>
      <c r="Y39" s="121"/>
      <c r="Z39" s="121"/>
      <c r="AA39" s="109"/>
      <c r="AB39" s="109"/>
      <c r="AC39" s="109"/>
      <c r="AD39" s="109"/>
      <c r="AE39" s="109"/>
      <c r="AF39" s="109"/>
      <c r="AG39" s="109"/>
      <c r="AH39" s="109"/>
    </row>
    <row r="40" spans="1:34">
      <c r="A40" s="101">
        <v>3</v>
      </c>
      <c r="B40" t="s">
        <v>367</v>
      </c>
      <c r="C40" t="s">
        <v>140</v>
      </c>
      <c r="D40">
        <v>8739</v>
      </c>
      <c r="E40">
        <v>144666</v>
      </c>
      <c r="F40">
        <v>6.9172599999999997</v>
      </c>
      <c r="G40">
        <v>0</v>
      </c>
      <c r="H40">
        <v>89.150999999999996</v>
      </c>
      <c r="I40">
        <v>22.1</v>
      </c>
      <c r="J40">
        <v>70.5</v>
      </c>
      <c r="K40">
        <v>170.9</v>
      </c>
      <c r="L40">
        <v>1.0123</v>
      </c>
      <c r="M40">
        <v>84.366</v>
      </c>
      <c r="N40">
        <v>92.625</v>
      </c>
      <c r="O40">
        <v>86.025000000000006</v>
      </c>
      <c r="P40">
        <v>16.7</v>
      </c>
      <c r="Q40">
        <v>26.4</v>
      </c>
      <c r="R40">
        <v>22.1</v>
      </c>
      <c r="S40">
        <v>5.52</v>
      </c>
      <c r="T40" s="101">
        <v>2</v>
      </c>
      <c r="U40" s="111">
        <f t="shared" si="0"/>
        <v>1657</v>
      </c>
      <c r="V40" s="109"/>
      <c r="W40" s="116"/>
      <c r="X40" s="113"/>
      <c r="Y40" s="121"/>
      <c r="Z40" s="121"/>
      <c r="AA40" s="109"/>
      <c r="AB40" s="109"/>
      <c r="AC40" s="109"/>
      <c r="AD40" s="109"/>
      <c r="AE40" s="109"/>
      <c r="AF40" s="109"/>
      <c r="AG40" s="109"/>
      <c r="AH40" s="109"/>
    </row>
    <row r="41" spans="1:34">
      <c r="A41" s="101">
        <v>2</v>
      </c>
      <c r="B41" t="s">
        <v>368</v>
      </c>
      <c r="C41" t="s">
        <v>140</v>
      </c>
      <c r="D41">
        <v>7082</v>
      </c>
      <c r="E41">
        <v>144434</v>
      </c>
      <c r="F41">
        <v>6.9468310000000004</v>
      </c>
      <c r="G41">
        <v>0</v>
      </c>
      <c r="H41">
        <v>92.816999999999993</v>
      </c>
      <c r="I41">
        <v>21.9</v>
      </c>
      <c r="J41">
        <v>7.6</v>
      </c>
      <c r="K41">
        <v>178.9</v>
      </c>
      <c r="L41">
        <v>1.0123</v>
      </c>
      <c r="M41">
        <v>84.382999999999996</v>
      </c>
      <c r="N41">
        <v>94.438999999999993</v>
      </c>
      <c r="O41">
        <v>86.745000000000005</v>
      </c>
      <c r="P41">
        <v>12.1</v>
      </c>
      <c r="Q41">
        <v>30.3</v>
      </c>
      <c r="R41">
        <v>23</v>
      </c>
      <c r="S41">
        <v>5.52</v>
      </c>
      <c r="T41" s="101">
        <v>1</v>
      </c>
      <c r="U41" s="111">
        <f t="shared" si="0"/>
        <v>181</v>
      </c>
      <c r="V41" s="109"/>
      <c r="W41" s="116"/>
      <c r="X41" s="113"/>
      <c r="Y41" s="121"/>
      <c r="Z41" s="121"/>
      <c r="AA41" s="109"/>
      <c r="AB41" s="109"/>
      <c r="AC41" s="109"/>
      <c r="AD41" s="109"/>
      <c r="AE41" s="109"/>
      <c r="AF41" s="109"/>
      <c r="AG41" s="109"/>
      <c r="AH41" s="109"/>
    </row>
    <row r="42" spans="1:34">
      <c r="A42" s="101">
        <v>1</v>
      </c>
      <c r="B42" t="s">
        <v>351</v>
      </c>
      <c r="C42" t="s">
        <v>140</v>
      </c>
      <c r="D42">
        <v>6901</v>
      </c>
      <c r="E42">
        <v>144408</v>
      </c>
      <c r="F42">
        <v>7.5097079999999998</v>
      </c>
      <c r="G42">
        <v>0</v>
      </c>
      <c r="H42">
        <v>91.816999999999993</v>
      </c>
      <c r="I42">
        <v>22.8</v>
      </c>
      <c r="J42">
        <v>75.8</v>
      </c>
      <c r="K42">
        <v>159.80000000000001</v>
      </c>
      <c r="L42">
        <v>1.0139</v>
      </c>
      <c r="M42">
        <v>88.576999999999998</v>
      </c>
      <c r="N42">
        <v>95.012</v>
      </c>
      <c r="O42">
        <v>93.281000000000006</v>
      </c>
      <c r="P42">
        <v>17.899999999999999</v>
      </c>
      <c r="Q42">
        <v>27.7</v>
      </c>
      <c r="R42">
        <v>19.5</v>
      </c>
      <c r="S42">
        <v>5.52</v>
      </c>
      <c r="T42" s="91"/>
      <c r="U42" s="104"/>
      <c r="V42" s="109"/>
      <c r="W42" s="116"/>
      <c r="X42" s="113"/>
      <c r="Y42" s="122"/>
      <c r="Z42" s="122"/>
      <c r="AA42" s="109"/>
      <c r="AB42" s="109"/>
      <c r="AC42" s="109"/>
      <c r="AD42" s="109"/>
      <c r="AE42" s="109"/>
      <c r="AF42" s="109"/>
      <c r="AG42" s="109"/>
      <c r="AH42" s="109"/>
    </row>
    <row r="43" spans="1:34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4"/>
      <c r="U43" s="104"/>
      <c r="V43" s="109"/>
      <c r="W43" s="116"/>
      <c r="X43" s="113"/>
      <c r="Y43" s="104"/>
      <c r="Z43" s="104"/>
      <c r="AA43" s="109"/>
      <c r="AB43" s="109"/>
      <c r="AC43" s="109"/>
      <c r="AD43" s="109"/>
      <c r="AE43" s="109"/>
      <c r="AF43" s="109"/>
      <c r="AG43" s="109"/>
      <c r="AH43" s="109"/>
    </row>
    <row r="44" spans="1:34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80"/>
      <c r="Z44" s="180"/>
      <c r="AA44" s="109"/>
      <c r="AB44" s="109"/>
      <c r="AC44" s="109"/>
      <c r="AD44" s="109"/>
      <c r="AE44" s="109"/>
      <c r="AF44" s="109"/>
      <c r="AG44" s="109"/>
      <c r="AH44" s="109"/>
    </row>
    <row r="45" spans="1:34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80"/>
      <c r="Z45" s="180"/>
      <c r="AA45" s="109"/>
      <c r="AB45" s="109"/>
      <c r="AC45" s="109"/>
      <c r="AD45" s="109"/>
      <c r="AE45" s="109"/>
      <c r="AF45" s="109"/>
      <c r="AG45" s="109"/>
      <c r="AH45" s="109"/>
    </row>
    <row r="46" spans="1:34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</row>
    <row r="52" spans="2:14">
      <c r="G52" s="225"/>
      <c r="H52" s="225"/>
      <c r="I52" s="225"/>
      <c r="J52" s="225"/>
    </row>
    <row r="53" spans="2:14">
      <c r="G53" s="225"/>
      <c r="H53" s="232"/>
      <c r="I53" s="225"/>
      <c r="J53" s="225"/>
    </row>
    <row r="54" spans="2:14">
      <c r="B54" s="20"/>
      <c r="C54" s="20"/>
      <c r="D54" s="20"/>
      <c r="E54" s="20"/>
      <c r="F54" s="20"/>
      <c r="G54" s="225"/>
      <c r="H54" s="232"/>
      <c r="I54" s="232"/>
      <c r="J54" s="225"/>
      <c r="K54" s="20"/>
      <c r="L54" s="20"/>
      <c r="M54" s="20"/>
      <c r="N54" s="20"/>
    </row>
    <row r="55" spans="2:14">
      <c r="B55" s="20"/>
      <c r="C55" s="20"/>
      <c r="D55" s="20"/>
      <c r="E55" s="20"/>
      <c r="F55" s="20"/>
      <c r="G55" s="225"/>
      <c r="H55" s="225"/>
      <c r="I55" s="225"/>
      <c r="J55" s="225"/>
      <c r="K55" s="20"/>
      <c r="L55" s="20"/>
      <c r="M55" s="20"/>
      <c r="N55" s="20"/>
    </row>
    <row r="56" spans="2:14">
      <c r="B56" s="20"/>
      <c r="C56" s="20"/>
      <c r="D56" s="20"/>
      <c r="E56" s="20"/>
      <c r="F56" s="20"/>
      <c r="G56" s="225"/>
      <c r="H56" s="225"/>
      <c r="I56" s="225"/>
      <c r="J56" s="225"/>
      <c r="K56" s="20"/>
      <c r="L56" s="20"/>
      <c r="M56" s="20"/>
      <c r="N56" s="20"/>
    </row>
    <row r="57" spans="2:14">
      <c r="B57" s="20"/>
      <c r="C57" s="20"/>
      <c r="D57" s="20"/>
      <c r="E57" s="20"/>
      <c r="F57" s="20"/>
      <c r="G57" s="225"/>
      <c r="H57" s="225"/>
      <c r="I57" s="225"/>
      <c r="J57" s="225"/>
      <c r="K57" s="226"/>
      <c r="L57" s="20"/>
      <c r="M57" s="20"/>
      <c r="N57" s="20"/>
    </row>
    <row r="58" spans="2:14">
      <c r="B58" s="20"/>
      <c r="C58" s="224"/>
      <c r="D58" s="227"/>
      <c r="E58" s="20"/>
      <c r="F58" s="20"/>
      <c r="G58" s="20"/>
      <c r="H58" s="20"/>
      <c r="I58" s="20"/>
      <c r="J58" s="20"/>
      <c r="K58" s="226"/>
      <c r="L58" s="20"/>
      <c r="M58" s="20"/>
      <c r="N58" s="20"/>
    </row>
    <row r="59" spans="2:14">
      <c r="B59" s="20"/>
      <c r="C59" s="224"/>
      <c r="D59" s="224"/>
      <c r="E59" s="20"/>
      <c r="F59" s="20"/>
      <c r="G59" s="20"/>
      <c r="H59" s="20"/>
      <c r="I59" s="20"/>
      <c r="J59" s="20"/>
      <c r="K59" s="226"/>
      <c r="L59" s="20"/>
      <c r="M59" s="20"/>
      <c r="N59" s="20"/>
    </row>
    <row r="60" spans="2:14">
      <c r="B60" s="20"/>
      <c r="C60" s="224"/>
      <c r="D60" s="224"/>
      <c r="E60" s="20"/>
      <c r="F60" s="20"/>
      <c r="G60" s="20"/>
      <c r="H60" s="20"/>
      <c r="I60" s="20"/>
      <c r="J60" s="20"/>
      <c r="K60" s="226"/>
      <c r="L60" s="20"/>
      <c r="M60" s="20"/>
      <c r="N60" s="20"/>
    </row>
    <row r="61" spans="2:14">
      <c r="B61" s="20"/>
      <c r="C61" s="224"/>
      <c r="D61" s="224"/>
      <c r="E61" s="20"/>
      <c r="F61" s="20"/>
      <c r="G61" s="20"/>
      <c r="H61" s="20"/>
      <c r="I61" s="20"/>
      <c r="J61" s="20"/>
      <c r="K61" s="226"/>
      <c r="L61" s="20"/>
      <c r="M61" s="20"/>
      <c r="N61" s="20"/>
    </row>
    <row r="62" spans="2:14">
      <c r="B62" s="20"/>
      <c r="C62" s="224"/>
      <c r="D62" s="224"/>
      <c r="E62" s="20"/>
      <c r="F62" s="20"/>
      <c r="G62" s="20"/>
      <c r="H62" s="20"/>
      <c r="I62" s="20"/>
      <c r="J62" s="20"/>
      <c r="K62" s="226"/>
      <c r="L62" s="20"/>
      <c r="M62" s="20"/>
      <c r="N62" s="20"/>
    </row>
    <row r="63" spans="2:14">
      <c r="B63" s="20"/>
      <c r="C63" s="224"/>
      <c r="D63" s="224"/>
      <c r="E63" s="20"/>
      <c r="F63" s="20"/>
      <c r="G63" s="20"/>
      <c r="H63" s="20"/>
      <c r="I63" s="20"/>
      <c r="J63" s="20"/>
      <c r="K63" s="226"/>
      <c r="L63" s="20"/>
      <c r="M63" s="20"/>
      <c r="N63" s="20"/>
    </row>
    <row r="64" spans="2:14">
      <c r="B64" s="20"/>
      <c r="C64" s="224"/>
      <c r="D64" s="224"/>
      <c r="E64" s="20"/>
      <c r="F64" s="20"/>
      <c r="G64" s="20"/>
      <c r="H64" s="20"/>
      <c r="I64" s="20"/>
      <c r="J64" s="20"/>
      <c r="K64" s="225"/>
      <c r="L64" s="20"/>
      <c r="M64" s="20"/>
      <c r="N64" s="20"/>
    </row>
    <row r="65" spans="2:14">
      <c r="B65" s="20"/>
      <c r="C65" s="228"/>
      <c r="D65" s="224"/>
      <c r="E65" s="20"/>
      <c r="F65" s="20"/>
      <c r="G65" s="20"/>
      <c r="H65" s="20"/>
      <c r="I65" s="20"/>
      <c r="J65" s="20"/>
      <c r="K65" s="225"/>
      <c r="L65" s="20"/>
      <c r="M65" s="20"/>
      <c r="N65" s="20"/>
    </row>
    <row r="66" spans="2:14">
      <c r="B66" s="20"/>
      <c r="C66" s="228"/>
      <c r="D66" s="224"/>
      <c r="E66" s="20"/>
      <c r="F66" s="20"/>
      <c r="G66" s="20"/>
      <c r="H66" s="20"/>
      <c r="I66" s="20"/>
      <c r="J66" s="20"/>
      <c r="K66" s="225"/>
      <c r="L66" s="20"/>
      <c r="M66" s="20"/>
      <c r="N66" s="20"/>
    </row>
    <row r="67" spans="2:14">
      <c r="B67" s="20"/>
      <c r="C67" s="228"/>
      <c r="D67" s="224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2:14">
      <c r="B68" s="20"/>
      <c r="C68" s="228"/>
      <c r="D68" s="224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spans="2:14">
      <c r="B69" s="20"/>
      <c r="C69" s="228"/>
      <c r="D69" s="224"/>
      <c r="E69" s="20"/>
      <c r="F69" s="20"/>
      <c r="G69" s="20"/>
      <c r="H69" s="20"/>
      <c r="I69" s="20"/>
      <c r="J69" s="20"/>
      <c r="K69" s="20"/>
      <c r="L69" s="20"/>
      <c r="M69" s="20"/>
      <c r="N69" s="20"/>
    </row>
  </sheetData>
  <phoneticPr fontId="2" type="noConversion"/>
  <pageMargins left="0.75" right="0.75" top="1" bottom="1" header="0" footer="0"/>
  <pageSetup scale="31" orientation="portrait" r:id="rId1"/>
  <headerFooter alignWithMargins="0"/>
  <ignoredErrors>
    <ignoredError sqref="AE21" evalError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AG58"/>
  <sheetViews>
    <sheetView view="pageBreakPreview" zoomScale="80" workbookViewId="0">
      <selection activeCell="O19" sqref="O19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28515625" style="41" customWidth="1"/>
    <col min="25" max="25" width="2.7109375" style="41" customWidth="1"/>
    <col min="27" max="27" width="2.7109375" customWidth="1"/>
    <col min="28" max="28" width="14.28515625" bestFit="1" customWidth="1"/>
    <col min="29" max="29" width="2.7109375" customWidth="1"/>
    <col min="31" max="31" width="2.7109375" customWidth="1"/>
    <col min="33" max="33" width="2.7109375" customWidth="1"/>
  </cols>
  <sheetData>
    <row r="1" spans="1:33" ht="18.75">
      <c r="A1" s="190" t="s">
        <v>225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13"/>
      <c r="Z1" s="109"/>
      <c r="AA1" s="109"/>
      <c r="AB1" s="109"/>
      <c r="AC1" s="109"/>
      <c r="AD1" s="109"/>
      <c r="AE1" s="109"/>
      <c r="AF1" s="109"/>
      <c r="AG1" s="109"/>
    </row>
    <row r="2" spans="1:33" ht="18" customHeight="1">
      <c r="A2" s="195" t="s">
        <v>252</v>
      </c>
      <c r="B2" s="193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24600</v>
      </c>
      <c r="V2" s="168" t="s">
        <v>32</v>
      </c>
      <c r="W2" s="109"/>
      <c r="X2" s="113"/>
      <c r="Y2" s="113"/>
      <c r="Z2" s="109"/>
      <c r="AA2" s="109"/>
      <c r="AB2" s="109"/>
      <c r="AC2" s="109"/>
      <c r="AD2" s="109"/>
      <c r="AE2" s="109"/>
      <c r="AF2" s="109"/>
      <c r="AG2" s="109"/>
    </row>
    <row r="3" spans="1:33" ht="17.25">
      <c r="A3" s="107" t="s">
        <v>102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13"/>
      <c r="Z3" s="109"/>
      <c r="AA3" s="109"/>
      <c r="AB3" s="109"/>
      <c r="AC3" s="109"/>
      <c r="AD3" s="109"/>
      <c r="AE3" s="109"/>
      <c r="AF3" s="109"/>
      <c r="AG3" s="109"/>
    </row>
    <row r="4" spans="1:33" ht="15.75" customHeight="1">
      <c r="A4" s="125" t="s">
        <v>230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-454970</v>
      </c>
      <c r="V4" s="168" t="s">
        <v>32</v>
      </c>
      <c r="W4" s="113"/>
      <c r="X4" s="113"/>
      <c r="Y4" s="113"/>
      <c r="Z4" s="113"/>
      <c r="AA4" s="109"/>
      <c r="AB4" s="171">
        <f>SUM(AB11:AB35)</f>
        <v>-454970</v>
      </c>
      <c r="AC4" s="109"/>
      <c r="AD4" s="113"/>
      <c r="AE4" s="109"/>
      <c r="AF4" s="109"/>
      <c r="AG4" s="109"/>
    </row>
    <row r="5" spans="1:33" ht="12.75" customHeight="1">
      <c r="A5" s="91" t="s">
        <v>133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3"/>
      <c r="Z5" s="114"/>
      <c r="AA5" s="109"/>
      <c r="AB5" s="114"/>
      <c r="AC5" s="109"/>
      <c r="AD5" s="114"/>
      <c r="AE5" s="109"/>
      <c r="AF5" s="109"/>
      <c r="AG5" s="109"/>
    </row>
    <row r="6" spans="1:33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3"/>
      <c r="Z6" s="114"/>
      <c r="AA6" s="109"/>
      <c r="AB6" s="114"/>
      <c r="AC6" s="109"/>
      <c r="AD6" s="114"/>
      <c r="AE6" s="109"/>
      <c r="AF6" s="109"/>
      <c r="AG6" s="109"/>
    </row>
    <row r="7" spans="1:33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172</v>
      </c>
      <c r="X7" s="113"/>
      <c r="Y7" s="113"/>
      <c r="Z7" s="114" t="s">
        <v>171</v>
      </c>
      <c r="AA7" s="109"/>
      <c r="AB7" s="114" t="s">
        <v>171</v>
      </c>
      <c r="AC7" s="109"/>
      <c r="AD7" s="114" t="s">
        <v>182</v>
      </c>
      <c r="AE7" s="109"/>
      <c r="AF7" s="114" t="s">
        <v>323</v>
      </c>
      <c r="AG7" s="109"/>
    </row>
    <row r="8" spans="1:33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329</v>
      </c>
      <c r="X8" s="113"/>
      <c r="Y8" s="113"/>
      <c r="Z8" s="114" t="s">
        <v>320</v>
      </c>
      <c r="AA8" s="109"/>
      <c r="AB8" s="114" t="s">
        <v>321</v>
      </c>
      <c r="AC8" s="109"/>
      <c r="AD8" s="114" t="s">
        <v>320</v>
      </c>
      <c r="AE8" s="109"/>
      <c r="AF8" s="114" t="s">
        <v>324</v>
      </c>
      <c r="AG8" s="109"/>
    </row>
    <row r="9" spans="1:33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3"/>
      <c r="Z9" s="114" t="s">
        <v>327</v>
      </c>
      <c r="AA9" s="109"/>
      <c r="AB9" s="114" t="s">
        <v>178</v>
      </c>
      <c r="AC9" s="109"/>
      <c r="AD9" s="114" t="s">
        <v>327</v>
      </c>
      <c r="AE9" s="109"/>
      <c r="AF9" s="114" t="s">
        <v>173</v>
      </c>
      <c r="AG9" s="109"/>
    </row>
    <row r="10" spans="1:33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174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190</v>
      </c>
      <c r="X10" s="113"/>
      <c r="Y10" s="113"/>
      <c r="Z10" s="114" t="s">
        <v>319</v>
      </c>
      <c r="AA10" s="109"/>
      <c r="AB10" s="114" t="s">
        <v>322</v>
      </c>
      <c r="AC10" s="109"/>
      <c r="AD10" s="114" t="s">
        <v>328</v>
      </c>
      <c r="AE10" s="109"/>
      <c r="AF10" s="114" t="s">
        <v>124</v>
      </c>
      <c r="AG10" s="109"/>
    </row>
    <row r="11" spans="1:33" ht="15">
      <c r="A11" s="126">
        <v>32</v>
      </c>
      <c r="T11" s="164">
        <v>31</v>
      </c>
      <c r="U11" s="111">
        <f t="shared" ref="U11:U39" si="0">D11-D12</f>
        <v>0</v>
      </c>
      <c r="V11" s="163">
        <v>1</v>
      </c>
      <c r="W11" s="117">
        <f>MAX(K11:K13)</f>
        <v>0</v>
      </c>
      <c r="X11" s="113"/>
      <c r="Y11" s="113"/>
      <c r="Z11" s="117">
        <f>AVERAGE(U11:U13)</f>
        <v>0</v>
      </c>
      <c r="AA11" s="109"/>
      <c r="AB11" s="117">
        <f>SUM(U11:U13)</f>
        <v>0</v>
      </c>
      <c r="AC11" s="109"/>
      <c r="AD11" s="117" t="e">
        <f>AVERAGE(H11:H13)</f>
        <v>#DIV/0!</v>
      </c>
      <c r="AE11" s="109"/>
      <c r="AF11" s="117">
        <f>MAX(I11:I13)</f>
        <v>0</v>
      </c>
      <c r="AG11" s="109"/>
    </row>
    <row r="12" spans="1:33">
      <c r="A12" s="101">
        <v>31</v>
      </c>
      <c r="T12" s="101">
        <v>30</v>
      </c>
      <c r="U12" s="111">
        <f t="shared" si="0"/>
        <v>0</v>
      </c>
      <c r="V12" s="92"/>
      <c r="W12" s="115"/>
      <c r="X12" s="113"/>
      <c r="Y12" s="113"/>
      <c r="Z12" s="109"/>
      <c r="AA12" s="109"/>
      <c r="AB12" s="109"/>
      <c r="AC12" s="109"/>
      <c r="AD12" s="109"/>
      <c r="AE12" s="109"/>
      <c r="AF12" s="109"/>
      <c r="AG12" s="109"/>
    </row>
    <row r="13" spans="1:33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13"/>
      <c r="Z13" s="109"/>
      <c r="AA13" s="109"/>
      <c r="AB13" s="109"/>
      <c r="AC13" s="109"/>
      <c r="AD13" s="109"/>
      <c r="AE13" s="109"/>
      <c r="AF13" s="109"/>
      <c r="AG13" s="109"/>
    </row>
    <row r="14" spans="1:33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>D14-D15</f>
        <v>0</v>
      </c>
      <c r="V14" s="163">
        <v>29</v>
      </c>
      <c r="W14" s="117">
        <f>MAX(K14:K20)</f>
        <v>0</v>
      </c>
      <c r="X14" s="109"/>
      <c r="Y14" s="109"/>
      <c r="Z14" s="117">
        <f>AVERAGE(U14:U20)</f>
        <v>0</v>
      </c>
      <c r="AA14" s="109"/>
      <c r="AB14" s="117">
        <f>SUM(U14:U20)</f>
        <v>0</v>
      </c>
      <c r="AC14" s="109"/>
      <c r="AD14" s="117" t="e">
        <f>AVERAGE(H14:H20)</f>
        <v>#DIV/0!</v>
      </c>
      <c r="AE14" s="109"/>
      <c r="AF14" s="117">
        <f>MAX(I14:I20)</f>
        <v>0</v>
      </c>
      <c r="AG14" s="109"/>
    </row>
    <row r="15" spans="1:33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13"/>
      <c r="Z15" s="109"/>
      <c r="AA15" s="109"/>
      <c r="AB15" s="109"/>
      <c r="AC15" s="109"/>
      <c r="AD15" s="109"/>
      <c r="AE15" s="109"/>
      <c r="AF15" s="109"/>
      <c r="AG15" s="109"/>
    </row>
    <row r="16" spans="1:33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13"/>
      <c r="Z16" s="109"/>
      <c r="AA16" s="109"/>
      <c r="AB16" s="109"/>
      <c r="AC16" s="109"/>
      <c r="AD16" s="109"/>
      <c r="AE16" s="109"/>
      <c r="AF16" s="109"/>
      <c r="AG16" s="109"/>
    </row>
    <row r="17" spans="1:33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13"/>
      <c r="Z17" s="109"/>
      <c r="AA17" s="109"/>
      <c r="AB17" s="109"/>
      <c r="AC17" s="109"/>
      <c r="AD17" s="109"/>
      <c r="AE17" s="109"/>
      <c r="AF17" s="109"/>
      <c r="AG17" s="109"/>
    </row>
    <row r="18" spans="1:33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13"/>
      <c r="Z18" s="109"/>
      <c r="AA18" s="109"/>
      <c r="AB18" s="109"/>
      <c r="AC18" s="109"/>
      <c r="AD18" s="109"/>
      <c r="AE18" s="109"/>
      <c r="AF18" s="109"/>
      <c r="AG18" s="109"/>
    </row>
    <row r="19" spans="1:33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13"/>
      <c r="Z19" s="109"/>
      <c r="AA19" s="109"/>
      <c r="AB19" s="109"/>
      <c r="AC19" s="109"/>
      <c r="AD19" s="109"/>
      <c r="AE19" s="109"/>
      <c r="AF19" s="109"/>
      <c r="AG19" s="109"/>
    </row>
    <row r="20" spans="1:33">
      <c r="A20" s="101">
        <v>23</v>
      </c>
      <c r="T20" s="101">
        <v>22</v>
      </c>
      <c r="U20" s="111">
        <f>D20-D21</f>
        <v>0</v>
      </c>
      <c r="V20" s="101"/>
      <c r="W20" s="115"/>
      <c r="X20" s="113"/>
      <c r="Y20" s="113"/>
      <c r="Z20" s="109"/>
      <c r="AA20" s="109"/>
      <c r="AB20" s="109"/>
      <c r="AC20" s="109"/>
      <c r="AD20" s="109"/>
      <c r="AE20" s="109"/>
      <c r="AF20" s="109"/>
      <c r="AG20" s="109"/>
    </row>
    <row r="21" spans="1:33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09"/>
      <c r="Z21" s="117">
        <f>AVERAGE(U21:U27)</f>
        <v>0</v>
      </c>
      <c r="AA21" s="109"/>
      <c r="AB21" s="117">
        <f>SUM(U21:U27)</f>
        <v>0</v>
      </c>
      <c r="AC21" s="109"/>
      <c r="AD21" s="117" t="e">
        <f>AVERAGE(H21:H27)</f>
        <v>#DIV/0!</v>
      </c>
      <c r="AE21" s="109"/>
      <c r="AF21" s="117">
        <f>MAX(I21:I27)</f>
        <v>0</v>
      </c>
      <c r="AG21" s="109"/>
    </row>
    <row r="22" spans="1:33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13"/>
      <c r="Z22" s="109"/>
      <c r="AA22" s="109"/>
      <c r="AB22" s="109"/>
      <c r="AC22" s="109"/>
      <c r="AD22" s="109"/>
      <c r="AE22" s="109"/>
      <c r="AF22" s="109"/>
      <c r="AG22" s="109"/>
    </row>
    <row r="23" spans="1:33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13"/>
      <c r="Z23" s="109"/>
      <c r="AA23" s="109"/>
      <c r="AB23" s="109"/>
      <c r="AC23" s="109"/>
      <c r="AD23" s="109"/>
      <c r="AE23" s="109"/>
      <c r="AF23" s="109"/>
      <c r="AG23" s="109"/>
    </row>
    <row r="24" spans="1:33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13"/>
      <c r="Z24" s="109"/>
      <c r="AA24" s="109"/>
      <c r="AB24" s="109"/>
      <c r="AC24" s="109"/>
      <c r="AD24" s="109"/>
      <c r="AE24" s="109"/>
      <c r="AF24" s="109"/>
      <c r="AG24" s="109"/>
    </row>
    <row r="25" spans="1:33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13"/>
      <c r="Z25" s="109"/>
      <c r="AA25" s="109"/>
      <c r="AB25" s="109"/>
      <c r="AC25" s="109"/>
      <c r="AD25" s="109"/>
      <c r="AE25" s="109"/>
      <c r="AF25" s="109"/>
      <c r="AG25" s="109"/>
    </row>
    <row r="26" spans="1:33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13"/>
      <c r="Z26" s="109"/>
      <c r="AA26" s="109"/>
      <c r="AB26" s="109"/>
      <c r="AC26" s="109"/>
      <c r="AD26" s="109"/>
      <c r="AE26" s="109"/>
      <c r="AF26" s="109"/>
      <c r="AG26" s="109"/>
    </row>
    <row r="27" spans="1:33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13"/>
      <c r="Z27" s="109"/>
      <c r="AA27" s="109"/>
      <c r="AB27" s="109"/>
      <c r="AC27" s="109"/>
      <c r="AD27" s="109"/>
      <c r="AE27" s="109"/>
      <c r="AF27" s="109"/>
      <c r="AG27" s="109"/>
    </row>
    <row r="28" spans="1:33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794.4</v>
      </c>
      <c r="X28" s="109"/>
      <c r="Y28" s="109"/>
      <c r="Z28" s="117">
        <f>AVERAGE(U28:U34)</f>
        <v>-81441</v>
      </c>
      <c r="AA28" s="109"/>
      <c r="AB28" s="117">
        <f>SUM(U28:U34)</f>
        <v>-570087</v>
      </c>
      <c r="AC28" s="109"/>
      <c r="AD28" s="117">
        <f>AVERAGE(H28:H34)</f>
        <v>93.230999999999995</v>
      </c>
      <c r="AE28" s="109"/>
      <c r="AF28" s="117">
        <f>MAX(I28:I34)</f>
        <v>22.5</v>
      </c>
      <c r="AG28" s="109"/>
    </row>
    <row r="29" spans="1:33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13"/>
      <c r="Z29" s="109"/>
      <c r="AA29" s="109"/>
      <c r="AB29" s="109"/>
      <c r="AC29" s="109"/>
      <c r="AD29" s="109"/>
      <c r="AE29" s="109"/>
      <c r="AF29" s="109"/>
      <c r="AG29" s="109"/>
    </row>
    <row r="30" spans="1:33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13"/>
      <c r="Z30" s="109"/>
      <c r="AA30" s="109"/>
      <c r="AB30" s="109"/>
      <c r="AC30" s="109"/>
      <c r="AD30" s="109"/>
      <c r="AE30" s="109"/>
      <c r="AF30" s="109"/>
      <c r="AG30" s="109"/>
    </row>
    <row r="31" spans="1:33">
      <c r="A31" s="101">
        <v>12</v>
      </c>
      <c r="T31" s="101">
        <v>11</v>
      </c>
      <c r="U31" s="111">
        <f t="shared" si="0"/>
        <v>0</v>
      </c>
      <c r="V31" s="101"/>
      <c r="W31" s="115"/>
      <c r="X31" s="113"/>
      <c r="Y31" s="113"/>
      <c r="Z31" s="109"/>
      <c r="AA31" s="109"/>
      <c r="AB31" s="109"/>
      <c r="AC31" s="109"/>
      <c r="AD31" s="109"/>
      <c r="AE31" s="109"/>
      <c r="AF31" s="109"/>
      <c r="AG31" s="109"/>
    </row>
    <row r="32" spans="1:33">
      <c r="A32" s="101">
        <v>11</v>
      </c>
      <c r="T32" s="101">
        <v>10</v>
      </c>
      <c r="U32" s="111">
        <f>D32-D33</f>
        <v>0</v>
      </c>
      <c r="V32" s="101"/>
      <c r="W32" s="115"/>
      <c r="X32" s="113"/>
      <c r="Y32" s="113"/>
      <c r="Z32" s="109"/>
      <c r="AA32" s="109"/>
      <c r="AB32" s="109"/>
      <c r="AC32" s="109"/>
      <c r="AD32" s="109"/>
      <c r="AE32" s="109"/>
      <c r="AF32" s="109"/>
      <c r="AG32" s="109"/>
    </row>
    <row r="33" spans="1:33">
      <c r="A33" s="101">
        <v>10</v>
      </c>
      <c r="T33" s="101">
        <v>9</v>
      </c>
      <c r="U33" s="111">
        <f t="shared" si="0"/>
        <v>-570611</v>
      </c>
      <c r="V33" s="101"/>
      <c r="W33" s="115"/>
      <c r="X33" s="113"/>
      <c r="Y33" s="113"/>
      <c r="Z33" s="109"/>
      <c r="AA33" s="109"/>
      <c r="AB33" s="109"/>
      <c r="AC33" s="109"/>
      <c r="AD33" s="109"/>
      <c r="AE33" s="109"/>
      <c r="AF33" s="109"/>
      <c r="AG33" s="109"/>
    </row>
    <row r="34" spans="1:33">
      <c r="A34" s="101">
        <v>9</v>
      </c>
      <c r="B34" t="s">
        <v>361</v>
      </c>
      <c r="C34" t="s">
        <v>140</v>
      </c>
      <c r="D34">
        <v>570611</v>
      </c>
      <c r="E34">
        <v>5023183</v>
      </c>
      <c r="F34">
        <v>7.1446079999999998</v>
      </c>
      <c r="G34">
        <v>0</v>
      </c>
      <c r="H34">
        <v>93.230999999999995</v>
      </c>
      <c r="I34">
        <v>22.5</v>
      </c>
      <c r="J34">
        <v>17</v>
      </c>
      <c r="K34">
        <v>794.4</v>
      </c>
      <c r="L34">
        <v>1.0126999999999999</v>
      </c>
      <c r="M34">
        <v>86.385000000000005</v>
      </c>
      <c r="N34">
        <v>94.771000000000001</v>
      </c>
      <c r="O34">
        <v>89.320999999999998</v>
      </c>
      <c r="P34">
        <v>13.5</v>
      </c>
      <c r="Q34">
        <v>31.5</v>
      </c>
      <c r="R34">
        <v>22.5</v>
      </c>
      <c r="S34">
        <v>5.69</v>
      </c>
      <c r="T34" s="101">
        <v>8</v>
      </c>
      <c r="U34" s="111">
        <f>D34-D35</f>
        <v>524</v>
      </c>
      <c r="V34" s="101"/>
      <c r="W34" s="115"/>
      <c r="X34" s="113"/>
      <c r="Y34" s="113"/>
      <c r="Z34" s="109"/>
      <c r="AA34" s="109"/>
      <c r="AB34" s="109"/>
      <c r="AC34" s="109"/>
      <c r="AD34" s="109"/>
      <c r="AE34" s="109"/>
      <c r="AF34" s="109"/>
      <c r="AG34" s="109"/>
    </row>
    <row r="35" spans="1:33" s="88" customFormat="1" ht="15">
      <c r="A35" s="126">
        <v>8</v>
      </c>
      <c r="B35" t="s">
        <v>362</v>
      </c>
      <c r="C35" t="s">
        <v>140</v>
      </c>
      <c r="D35">
        <v>570087</v>
      </c>
      <c r="E35">
        <v>5023110</v>
      </c>
      <c r="F35">
        <v>7.5961559999999997</v>
      </c>
      <c r="G35">
        <v>0</v>
      </c>
      <c r="H35">
        <v>90.923000000000002</v>
      </c>
      <c r="I35">
        <v>23.5</v>
      </c>
      <c r="J35">
        <v>739.9</v>
      </c>
      <c r="K35">
        <v>1214.9000000000001</v>
      </c>
      <c r="L35">
        <v>1.0144</v>
      </c>
      <c r="M35">
        <v>87.477999999999994</v>
      </c>
      <c r="N35">
        <v>95.150999999999996</v>
      </c>
      <c r="O35">
        <v>93.674000000000007</v>
      </c>
      <c r="P35">
        <v>15.7</v>
      </c>
      <c r="Q35">
        <v>25.7</v>
      </c>
      <c r="R35">
        <v>17.399999999999999</v>
      </c>
      <c r="S35">
        <v>5.71</v>
      </c>
      <c r="T35" s="164">
        <v>7</v>
      </c>
      <c r="U35" s="111">
        <f t="shared" si="0"/>
        <v>17735</v>
      </c>
      <c r="V35" s="163">
        <v>8</v>
      </c>
      <c r="W35" s="117">
        <f>MAX(K35:K41)</f>
        <v>1309.7</v>
      </c>
      <c r="X35" s="109"/>
      <c r="Y35" s="109"/>
      <c r="Z35" s="117">
        <f>AVERAGE(U35:U41)</f>
        <v>16445.285714285714</v>
      </c>
      <c r="AA35" s="109"/>
      <c r="AB35" s="117">
        <f>SUM(U35:U41)</f>
        <v>115117</v>
      </c>
      <c r="AC35" s="109"/>
      <c r="AD35" s="117">
        <f>AVERAGE(H35:H41)</f>
        <v>88.842571428571432</v>
      </c>
      <c r="AE35" s="109"/>
      <c r="AF35" s="117">
        <f>MAX(I35:I41)</f>
        <v>24.6</v>
      </c>
      <c r="AG35" s="109"/>
    </row>
    <row r="36" spans="1:33">
      <c r="A36" s="101">
        <v>7</v>
      </c>
      <c r="B36" t="s">
        <v>363</v>
      </c>
      <c r="C36" t="s">
        <v>140</v>
      </c>
      <c r="D36">
        <v>552352</v>
      </c>
      <c r="E36">
        <v>5020621</v>
      </c>
      <c r="F36">
        <v>7.2020780000000002</v>
      </c>
      <c r="G36">
        <v>0</v>
      </c>
      <c r="H36">
        <v>87.188999999999993</v>
      </c>
      <c r="I36">
        <v>24.5</v>
      </c>
      <c r="J36">
        <v>1025.2</v>
      </c>
      <c r="K36">
        <v>1223</v>
      </c>
      <c r="L36">
        <v>1.0125999999999999</v>
      </c>
      <c r="M36">
        <v>83.402000000000001</v>
      </c>
      <c r="N36">
        <v>90.742999999999995</v>
      </c>
      <c r="O36">
        <v>90.728999999999999</v>
      </c>
      <c r="P36">
        <v>23.8</v>
      </c>
      <c r="Q36">
        <v>25.7</v>
      </c>
      <c r="R36">
        <v>24.2</v>
      </c>
      <c r="S36">
        <v>5.71</v>
      </c>
      <c r="T36" s="101">
        <v>6</v>
      </c>
      <c r="U36" s="111">
        <f t="shared" si="0"/>
        <v>24600</v>
      </c>
      <c r="V36" s="109"/>
      <c r="W36" s="116"/>
      <c r="X36" s="113"/>
      <c r="Y36" s="113"/>
      <c r="Z36" s="109"/>
      <c r="AA36" s="109"/>
      <c r="AB36" s="109"/>
      <c r="AC36" s="109"/>
      <c r="AD36" s="109"/>
      <c r="AE36" s="109"/>
      <c r="AF36" s="109"/>
      <c r="AG36" s="109"/>
    </row>
    <row r="37" spans="1:33">
      <c r="A37" s="101">
        <v>6</v>
      </c>
      <c r="B37" t="s">
        <v>364</v>
      </c>
      <c r="C37" t="s">
        <v>140</v>
      </c>
      <c r="D37">
        <v>527752</v>
      </c>
      <c r="E37">
        <v>5017069</v>
      </c>
      <c r="F37">
        <v>6.7507539999999997</v>
      </c>
      <c r="G37">
        <v>0</v>
      </c>
      <c r="H37">
        <v>86.543999999999997</v>
      </c>
      <c r="I37">
        <v>24.5</v>
      </c>
      <c r="J37">
        <v>969.5</v>
      </c>
      <c r="K37">
        <v>1165.5999999999999</v>
      </c>
      <c r="L37">
        <v>1.0117</v>
      </c>
      <c r="M37">
        <v>82.712000000000003</v>
      </c>
      <c r="N37">
        <v>92.27</v>
      </c>
      <c r="O37">
        <v>84.504000000000005</v>
      </c>
      <c r="P37">
        <v>22.7</v>
      </c>
      <c r="Q37">
        <v>25.7</v>
      </c>
      <c r="R37">
        <v>24.5</v>
      </c>
      <c r="S37">
        <v>5.7</v>
      </c>
      <c r="T37" s="101">
        <v>5</v>
      </c>
      <c r="U37" s="111">
        <f t="shared" si="0"/>
        <v>23264</v>
      </c>
      <c r="V37" s="109"/>
      <c r="W37" s="116"/>
      <c r="X37" s="113"/>
      <c r="Y37" s="113"/>
      <c r="Z37" s="109"/>
      <c r="AA37" s="109"/>
      <c r="AB37" s="109"/>
      <c r="AC37" s="109"/>
      <c r="AD37" s="109"/>
      <c r="AE37" s="109"/>
      <c r="AF37" s="109"/>
      <c r="AG37" s="109"/>
    </row>
    <row r="38" spans="1:33">
      <c r="A38" s="101">
        <v>5</v>
      </c>
      <c r="B38" t="s">
        <v>365</v>
      </c>
      <c r="C38" t="s">
        <v>140</v>
      </c>
      <c r="D38">
        <v>504488</v>
      </c>
      <c r="E38">
        <v>5013677</v>
      </c>
      <c r="F38">
        <v>6.6545750000000004</v>
      </c>
      <c r="G38">
        <v>0</v>
      </c>
      <c r="H38">
        <v>87.251000000000005</v>
      </c>
      <c r="I38">
        <v>24.6</v>
      </c>
      <c r="J38">
        <v>803.9</v>
      </c>
      <c r="K38">
        <v>1309.7</v>
      </c>
      <c r="L38">
        <v>1.0115000000000001</v>
      </c>
      <c r="M38">
        <v>82.313999999999993</v>
      </c>
      <c r="N38">
        <v>91.337999999999994</v>
      </c>
      <c r="O38">
        <v>83.141999999999996</v>
      </c>
      <c r="P38">
        <v>23.8</v>
      </c>
      <c r="Q38">
        <v>26.8</v>
      </c>
      <c r="R38">
        <v>24.5</v>
      </c>
      <c r="S38">
        <v>5.7</v>
      </c>
      <c r="T38" s="101">
        <v>4</v>
      </c>
      <c r="U38" s="111">
        <f t="shared" si="0"/>
        <v>19280</v>
      </c>
      <c r="V38" s="109"/>
      <c r="W38" s="116"/>
      <c r="X38" s="113"/>
      <c r="Y38" s="113"/>
      <c r="Z38" s="109"/>
      <c r="AA38" s="109"/>
      <c r="AB38" s="109"/>
      <c r="AC38" s="109"/>
      <c r="AD38" s="109"/>
      <c r="AE38" s="109"/>
      <c r="AF38" s="109"/>
      <c r="AG38" s="109"/>
    </row>
    <row r="39" spans="1:33">
      <c r="A39" s="101">
        <v>4</v>
      </c>
      <c r="B39" t="s">
        <v>366</v>
      </c>
      <c r="C39" t="s">
        <v>140</v>
      </c>
      <c r="D39">
        <v>485208</v>
      </c>
      <c r="E39">
        <v>5010876</v>
      </c>
      <c r="F39">
        <v>7.1164350000000001</v>
      </c>
      <c r="G39">
        <v>0</v>
      </c>
      <c r="H39">
        <v>88.352000000000004</v>
      </c>
      <c r="I39">
        <v>24.3</v>
      </c>
      <c r="J39">
        <v>681.5</v>
      </c>
      <c r="K39">
        <v>1255.9000000000001</v>
      </c>
      <c r="L39">
        <v>1.0124</v>
      </c>
      <c r="M39">
        <v>83.32</v>
      </c>
      <c r="N39">
        <v>92.844999999999999</v>
      </c>
      <c r="O39">
        <v>89.587999999999994</v>
      </c>
      <c r="P39">
        <v>20.7</v>
      </c>
      <c r="Q39">
        <v>25.9</v>
      </c>
      <c r="R39">
        <v>24.4</v>
      </c>
      <c r="S39">
        <v>5.71</v>
      </c>
      <c r="T39" s="101">
        <v>3</v>
      </c>
      <c r="U39" s="111">
        <f t="shared" si="0"/>
        <v>16337</v>
      </c>
      <c r="V39" s="109"/>
      <c r="W39" s="116"/>
      <c r="X39" s="113"/>
      <c r="Y39" s="113"/>
      <c r="Z39" s="109"/>
      <c r="AA39" s="109"/>
      <c r="AB39" s="109"/>
      <c r="AC39" s="109"/>
      <c r="AD39" s="109"/>
      <c r="AE39" s="109"/>
      <c r="AF39" s="109"/>
      <c r="AG39" s="109"/>
    </row>
    <row r="40" spans="1:33">
      <c r="A40" s="101">
        <v>3</v>
      </c>
      <c r="B40" t="s">
        <v>367</v>
      </c>
      <c r="C40" t="s">
        <v>140</v>
      </c>
      <c r="D40">
        <v>468871</v>
      </c>
      <c r="E40">
        <v>5008527</v>
      </c>
      <c r="F40">
        <v>6.7242730000000002</v>
      </c>
      <c r="G40">
        <v>0</v>
      </c>
      <c r="H40">
        <v>88.563999999999993</v>
      </c>
      <c r="I40">
        <v>24.1</v>
      </c>
      <c r="J40">
        <v>562.4</v>
      </c>
      <c r="K40">
        <v>1305.9000000000001</v>
      </c>
      <c r="L40">
        <v>1.0116000000000001</v>
      </c>
      <c r="M40">
        <v>81.510999999999996</v>
      </c>
      <c r="N40">
        <v>92.980999999999995</v>
      </c>
      <c r="O40">
        <v>84.087999999999994</v>
      </c>
      <c r="P40">
        <v>19.399999999999999</v>
      </c>
      <c r="Q40">
        <v>26.4</v>
      </c>
      <c r="R40">
        <v>24.4</v>
      </c>
      <c r="S40">
        <v>5.7</v>
      </c>
      <c r="T40" s="101">
        <v>2</v>
      </c>
      <c r="U40" s="111">
        <f>D40-D41</f>
        <v>13444</v>
      </c>
      <c r="V40" s="109"/>
      <c r="W40" s="116"/>
      <c r="X40" s="113"/>
      <c r="Y40" s="113"/>
      <c r="Z40" s="109"/>
      <c r="AA40" s="109"/>
      <c r="AB40" s="109"/>
      <c r="AC40" s="109"/>
      <c r="AD40" s="109"/>
      <c r="AE40" s="109"/>
      <c r="AF40" s="109"/>
      <c r="AG40" s="109"/>
    </row>
    <row r="41" spans="1:33">
      <c r="A41" s="101">
        <v>2</v>
      </c>
      <c r="B41" t="s">
        <v>368</v>
      </c>
      <c r="C41" t="s">
        <v>140</v>
      </c>
      <c r="D41">
        <v>455427</v>
      </c>
      <c r="E41">
        <v>5006598</v>
      </c>
      <c r="F41">
        <v>6.9205589999999999</v>
      </c>
      <c r="G41">
        <v>0</v>
      </c>
      <c r="H41">
        <v>93.075000000000003</v>
      </c>
      <c r="I41">
        <v>22.6</v>
      </c>
      <c r="J41">
        <v>18.3</v>
      </c>
      <c r="K41">
        <v>562.1</v>
      </c>
      <c r="L41">
        <v>1.0121</v>
      </c>
      <c r="M41">
        <v>84.253</v>
      </c>
      <c r="N41">
        <v>94.762</v>
      </c>
      <c r="O41">
        <v>86.751999999999995</v>
      </c>
      <c r="P41">
        <v>13.1</v>
      </c>
      <c r="Q41">
        <v>31.7</v>
      </c>
      <c r="R41">
        <v>24.1</v>
      </c>
      <c r="S41">
        <v>5.7</v>
      </c>
      <c r="T41" s="101">
        <v>1</v>
      </c>
      <c r="U41" s="111">
        <f>D41-D42</f>
        <v>457</v>
      </c>
      <c r="V41" s="109"/>
      <c r="W41" s="116"/>
      <c r="X41" s="113"/>
      <c r="Y41" s="113"/>
      <c r="Z41" s="109"/>
      <c r="AA41" s="109"/>
      <c r="AB41" s="109"/>
      <c r="AC41" s="109"/>
      <c r="AD41" s="109"/>
      <c r="AE41" s="109"/>
      <c r="AF41" s="109"/>
      <c r="AG41" s="109"/>
    </row>
    <row r="42" spans="1:33">
      <c r="A42" s="101">
        <v>1</v>
      </c>
      <c r="B42" t="s">
        <v>351</v>
      </c>
      <c r="C42" t="s">
        <v>140</v>
      </c>
      <c r="D42">
        <v>454970</v>
      </c>
      <c r="E42">
        <v>5006532</v>
      </c>
      <c r="F42">
        <v>7.5381960000000001</v>
      </c>
      <c r="G42">
        <v>0</v>
      </c>
      <c r="H42">
        <v>90.962000000000003</v>
      </c>
      <c r="I42">
        <v>24</v>
      </c>
      <c r="J42">
        <v>636</v>
      </c>
      <c r="K42">
        <v>1264.9000000000001</v>
      </c>
      <c r="L42">
        <v>1.0139</v>
      </c>
      <c r="M42">
        <v>85.418000000000006</v>
      </c>
      <c r="N42">
        <v>95.287999999999997</v>
      </c>
      <c r="O42">
        <v>93.748000000000005</v>
      </c>
      <c r="P42">
        <v>18.2</v>
      </c>
      <c r="Q42">
        <v>26</v>
      </c>
      <c r="R42">
        <v>19.7</v>
      </c>
      <c r="S42">
        <v>5.71</v>
      </c>
      <c r="T42" s="91"/>
      <c r="U42" s="104"/>
      <c r="V42" s="109"/>
      <c r="W42" s="116"/>
      <c r="X42" s="113"/>
      <c r="Y42" s="113"/>
      <c r="Z42" s="109"/>
      <c r="AA42" s="109"/>
      <c r="AB42" s="109"/>
      <c r="AC42" s="109"/>
      <c r="AD42" s="109"/>
      <c r="AE42" s="109"/>
      <c r="AF42" s="109"/>
      <c r="AG42" s="109"/>
    </row>
    <row r="43" spans="1:33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4"/>
      <c r="U43" s="104"/>
      <c r="V43" s="109"/>
      <c r="W43" s="116"/>
      <c r="X43" s="113"/>
      <c r="Y43" s="113"/>
      <c r="Z43" s="109"/>
      <c r="AA43" s="109"/>
      <c r="AB43" s="109"/>
      <c r="AC43" s="109"/>
      <c r="AD43" s="109"/>
      <c r="AE43" s="109"/>
      <c r="AF43" s="109"/>
      <c r="AG43" s="109"/>
    </row>
    <row r="44" spans="1:33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13"/>
      <c r="Z44" s="109"/>
      <c r="AA44" s="109"/>
      <c r="AB44" s="109"/>
      <c r="AC44" s="109"/>
      <c r="AD44" s="109"/>
      <c r="AE44" s="109"/>
      <c r="AF44" s="109"/>
      <c r="AG44" s="109"/>
    </row>
    <row r="45" spans="1:33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13"/>
      <c r="Z45" s="109"/>
      <c r="AA45" s="109"/>
      <c r="AB45" s="109"/>
      <c r="AC45" s="109"/>
      <c r="AD45" s="109"/>
      <c r="AE45" s="109"/>
      <c r="AF45" s="109"/>
      <c r="AG45" s="109"/>
    </row>
    <row r="46" spans="1:33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13"/>
      <c r="Z46" s="109"/>
      <c r="AA46" s="109"/>
      <c r="AB46" s="109"/>
      <c r="AC46" s="109"/>
      <c r="AD46" s="109"/>
      <c r="AE46" s="109"/>
      <c r="AF46" s="109"/>
      <c r="AG46" s="109"/>
    </row>
    <row r="47" spans="1:33">
      <c r="D47" s="14"/>
      <c r="E47" s="14"/>
      <c r="N47" s="14"/>
    </row>
    <row r="52" spans="6:10">
      <c r="F52" s="225"/>
      <c r="G52" s="225"/>
      <c r="H52" s="225"/>
      <c r="I52" s="225"/>
      <c r="J52" s="225"/>
    </row>
    <row r="53" spans="6:10">
      <c r="F53" s="225"/>
      <c r="G53" s="225"/>
      <c r="H53" s="225"/>
      <c r="I53" s="225"/>
      <c r="J53" s="225"/>
    </row>
    <row r="54" spans="6:10">
      <c r="F54" s="225"/>
      <c r="G54" s="232"/>
      <c r="H54" s="225"/>
      <c r="I54" s="225"/>
      <c r="J54" s="225"/>
    </row>
    <row r="55" spans="6:10">
      <c r="F55" s="225"/>
      <c r="G55" s="232"/>
      <c r="H55" s="232"/>
      <c r="I55" s="225"/>
      <c r="J55" s="225"/>
    </row>
    <row r="56" spans="6:10">
      <c r="F56" s="225"/>
      <c r="G56" s="225"/>
      <c r="H56" s="225"/>
      <c r="I56" s="225"/>
      <c r="J56" s="225"/>
    </row>
    <row r="57" spans="6:10">
      <c r="F57" s="225"/>
      <c r="G57" s="225"/>
      <c r="H57" s="225"/>
      <c r="I57" s="225"/>
      <c r="J57" s="225"/>
    </row>
    <row r="58" spans="6:10">
      <c r="F58" s="225"/>
      <c r="G58" s="225"/>
      <c r="H58" s="225"/>
      <c r="I58" s="225"/>
      <c r="J58" s="225"/>
    </row>
  </sheetData>
  <phoneticPr fontId="2" type="noConversion"/>
  <printOptions horizontalCentered="1" verticalCentered="1"/>
  <pageMargins left="0" right="0" top="0.19685039370078741" bottom="0.19685039370078741" header="0" footer="0"/>
  <pageSetup paperSize="9" scale="5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AP47"/>
  <sheetViews>
    <sheetView view="pageBreakPreview" zoomScale="80" workbookViewId="0">
      <selection activeCell="O35" sqref="O35"/>
    </sheetView>
  </sheetViews>
  <sheetFormatPr baseColWidth="10" defaultRowHeight="12.75"/>
  <cols>
    <col min="1" max="1" width="7.28515625" customWidth="1"/>
    <col min="3" max="3" width="11.5703125" bestFit="1" customWidth="1"/>
    <col min="4" max="5" width="11.140625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1.28515625" customWidth="1"/>
    <col min="22" max="22" width="5" bestFit="1" customWidth="1"/>
    <col min="23" max="23" width="12.28515625" bestFit="1" customWidth="1"/>
    <col min="24" max="24" width="2.7109375" style="41" customWidth="1"/>
    <col min="26" max="26" width="2.7109375" customWidth="1"/>
    <col min="27" max="27" width="14.28515625" bestFit="1" customWidth="1"/>
    <col min="28" max="28" width="2.7109375" customWidth="1"/>
    <col min="30" max="30" width="2.7109375" customWidth="1"/>
    <col min="32" max="32" width="2.7109375" customWidth="1"/>
    <col min="33" max="33" width="12.28515625" bestFit="1" customWidth="1"/>
    <col min="34" max="34" width="2.28515625" style="41" customWidth="1"/>
    <col min="35" max="35" width="10.7109375" customWidth="1"/>
  </cols>
  <sheetData>
    <row r="1" spans="1:42" ht="18.75">
      <c r="A1" s="190" t="s">
        <v>226</v>
      </c>
      <c r="B1" s="91"/>
      <c r="C1" s="91"/>
      <c r="D1" s="91"/>
      <c r="E1" s="91"/>
      <c r="F1" s="91"/>
      <c r="G1" s="128" t="s">
        <v>192</v>
      </c>
      <c r="H1" s="129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  <c r="W1" s="109"/>
      <c r="X1" s="113"/>
      <c r="Y1" s="109"/>
      <c r="Z1" s="109"/>
      <c r="AA1" s="109"/>
      <c r="AB1" s="109"/>
      <c r="AC1" s="109"/>
      <c r="AD1" s="109"/>
      <c r="AE1" s="109"/>
      <c r="AF1" s="109"/>
      <c r="AG1" s="109"/>
      <c r="AH1" s="113"/>
      <c r="AI1" s="109"/>
      <c r="AJ1" s="109"/>
      <c r="AK1" s="109"/>
      <c r="AL1" s="109"/>
      <c r="AM1" s="109"/>
      <c r="AN1" s="109"/>
      <c r="AO1" s="109"/>
      <c r="AP1" s="109"/>
    </row>
    <row r="2" spans="1:42" ht="18" customHeight="1">
      <c r="A2" s="192" t="s">
        <v>253</v>
      </c>
      <c r="B2" s="192"/>
      <c r="C2" s="91"/>
      <c r="D2" s="91"/>
      <c r="E2" s="91"/>
      <c r="F2" s="91"/>
      <c r="G2" s="128" t="s">
        <v>187</v>
      </c>
      <c r="H2" s="129"/>
      <c r="I2" s="91"/>
      <c r="J2" s="91"/>
      <c r="K2" s="91"/>
      <c r="L2" s="91"/>
      <c r="M2" s="91"/>
      <c r="N2" s="91"/>
      <c r="O2" s="91"/>
      <c r="P2" s="91"/>
      <c r="Q2" s="91"/>
      <c r="R2" s="94"/>
      <c r="S2" s="95"/>
      <c r="T2" s="166" t="s">
        <v>90</v>
      </c>
      <c r="U2" s="170">
        <f>MAX(U11:U41)</f>
        <v>18384</v>
      </c>
      <c r="V2" s="168" t="s">
        <v>32</v>
      </c>
      <c r="W2" s="109"/>
      <c r="X2" s="113"/>
      <c r="Y2" s="109"/>
      <c r="Z2" s="109"/>
      <c r="AA2" s="109"/>
      <c r="AB2" s="109"/>
      <c r="AC2" s="109"/>
      <c r="AD2" s="109"/>
      <c r="AE2" s="109"/>
      <c r="AF2" s="109"/>
      <c r="AG2" s="109"/>
      <c r="AH2" s="113"/>
      <c r="AI2" s="109"/>
      <c r="AJ2" s="109"/>
      <c r="AK2" s="109"/>
      <c r="AL2" s="109"/>
      <c r="AM2" s="109"/>
      <c r="AN2" s="109"/>
      <c r="AO2" s="109"/>
      <c r="AP2" s="109"/>
    </row>
    <row r="3" spans="1:42" ht="17.25">
      <c r="A3" s="107" t="s">
        <v>104</v>
      </c>
      <c r="B3" s="91"/>
      <c r="C3" s="91"/>
      <c r="D3" s="91"/>
      <c r="E3" s="91"/>
      <c r="F3" s="91"/>
      <c r="G3" s="128" t="s">
        <v>189</v>
      </c>
      <c r="H3" s="188"/>
      <c r="I3" s="127" t="s">
        <v>190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09"/>
      <c r="X3" s="113"/>
      <c r="Y3" s="109"/>
      <c r="Z3" s="109"/>
      <c r="AA3" s="109"/>
      <c r="AB3" s="109"/>
      <c r="AC3" s="109"/>
      <c r="AD3" s="109"/>
      <c r="AE3" s="109"/>
      <c r="AF3" s="109"/>
      <c r="AG3" s="109"/>
      <c r="AH3" s="113"/>
      <c r="AI3" s="109"/>
      <c r="AJ3" s="109"/>
      <c r="AK3" s="109"/>
      <c r="AL3" s="109"/>
      <c r="AM3" s="109"/>
      <c r="AN3" s="109"/>
      <c r="AO3" s="109"/>
      <c r="AP3" s="109"/>
    </row>
    <row r="4" spans="1:42" ht="15.75" customHeight="1">
      <c r="A4" s="125" t="s">
        <v>229</v>
      </c>
      <c r="B4" s="91"/>
      <c r="C4" s="96"/>
      <c r="D4" s="91"/>
      <c r="E4" s="91"/>
      <c r="F4" s="91"/>
      <c r="G4" s="128" t="s">
        <v>186</v>
      </c>
      <c r="H4" s="129"/>
      <c r="I4" s="91"/>
      <c r="J4" s="91"/>
      <c r="K4" s="91"/>
      <c r="L4" s="91"/>
      <c r="M4" s="91"/>
      <c r="N4" s="91"/>
      <c r="O4" s="91"/>
      <c r="P4" s="94"/>
      <c r="Q4" s="95"/>
      <c r="R4" s="98"/>
      <c r="S4" s="97"/>
      <c r="T4" s="167" t="s">
        <v>93</v>
      </c>
      <c r="U4" s="171">
        <f>SUM(U11:U41)</f>
        <v>-2978678</v>
      </c>
      <c r="V4" s="168" t="s">
        <v>32</v>
      </c>
      <c r="W4" s="113"/>
      <c r="X4" s="113"/>
      <c r="Y4" s="113"/>
      <c r="Z4" s="109"/>
      <c r="AA4" s="219"/>
      <c r="AB4" s="109"/>
      <c r="AC4" s="113"/>
      <c r="AD4" s="109"/>
      <c r="AE4" s="109"/>
      <c r="AF4" s="109"/>
      <c r="AG4" s="113"/>
      <c r="AH4" s="113"/>
      <c r="AI4" s="109"/>
      <c r="AJ4" s="109"/>
      <c r="AK4" s="109"/>
      <c r="AL4" s="109"/>
      <c r="AM4" s="109"/>
      <c r="AN4" s="109"/>
      <c r="AO4" s="109"/>
      <c r="AP4" s="109"/>
    </row>
    <row r="5" spans="1:42" ht="12.75" customHeight="1">
      <c r="A5" s="91" t="s">
        <v>133</v>
      </c>
      <c r="B5" s="91"/>
      <c r="C5" s="91"/>
      <c r="D5" s="91"/>
      <c r="E5" s="91"/>
      <c r="F5" s="91"/>
      <c r="G5" s="128" t="s">
        <v>200</v>
      </c>
      <c r="H5" s="129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114"/>
      <c r="X5" s="113"/>
      <c r="Y5" s="114"/>
      <c r="Z5" s="109"/>
      <c r="AA5" s="114"/>
      <c r="AB5" s="109"/>
      <c r="AC5" s="114"/>
      <c r="AD5" s="109"/>
      <c r="AE5" s="109"/>
      <c r="AF5" s="109"/>
      <c r="AG5" s="105"/>
      <c r="AH5" s="113"/>
      <c r="AI5" s="109"/>
      <c r="AJ5" s="109"/>
      <c r="AK5" s="109"/>
      <c r="AL5" s="109"/>
      <c r="AM5" s="109"/>
      <c r="AN5" s="109"/>
      <c r="AO5" s="109"/>
      <c r="AP5" s="109"/>
    </row>
    <row r="6" spans="1:42" ht="15.75" customHeight="1">
      <c r="A6" s="91" t="s">
        <v>24</v>
      </c>
      <c r="B6" s="91"/>
      <c r="C6" s="93">
        <v>32</v>
      </c>
      <c r="D6" s="134" t="s">
        <v>177</v>
      </c>
      <c r="E6" s="91"/>
      <c r="F6" s="91"/>
      <c r="G6" s="128" t="s">
        <v>185</v>
      </c>
      <c r="H6" s="129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114" t="s">
        <v>171</v>
      </c>
      <c r="X6" s="113"/>
      <c r="Y6" s="114"/>
      <c r="Z6" s="109"/>
      <c r="AA6" s="114"/>
      <c r="AB6" s="109"/>
      <c r="AC6" s="114"/>
      <c r="AD6" s="109"/>
      <c r="AE6" s="109"/>
      <c r="AF6" s="109"/>
      <c r="AG6" s="105"/>
      <c r="AH6" s="113"/>
      <c r="AI6" s="109"/>
      <c r="AJ6" s="109"/>
      <c r="AK6" s="109"/>
      <c r="AL6" s="109"/>
      <c r="AM6" s="109"/>
      <c r="AN6" s="109"/>
      <c r="AO6" s="109"/>
      <c r="AP6" s="109"/>
    </row>
    <row r="7" spans="1:42">
      <c r="A7" s="91" t="s">
        <v>25</v>
      </c>
      <c r="B7" s="91"/>
      <c r="C7" s="91"/>
      <c r="D7" s="135" t="s">
        <v>178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00" t="s">
        <v>130</v>
      </c>
      <c r="V7" s="92"/>
      <c r="W7" s="114" t="s">
        <v>317</v>
      </c>
      <c r="X7" s="113"/>
      <c r="Y7" s="114" t="s">
        <v>171</v>
      </c>
      <c r="Z7" s="109"/>
      <c r="AA7" s="114" t="s">
        <v>171</v>
      </c>
      <c r="AB7" s="109"/>
      <c r="AC7" s="114" t="s">
        <v>182</v>
      </c>
      <c r="AD7" s="109"/>
      <c r="AE7" s="114" t="s">
        <v>323</v>
      </c>
      <c r="AF7" s="109"/>
      <c r="AG7" s="105"/>
      <c r="AH7" s="113"/>
      <c r="AI7" s="109"/>
      <c r="AJ7" s="109"/>
      <c r="AK7" s="109"/>
      <c r="AL7" s="109"/>
      <c r="AM7" s="109"/>
      <c r="AN7" s="109"/>
      <c r="AO7" s="109"/>
      <c r="AP7" s="109"/>
    </row>
    <row r="8" spans="1:42">
      <c r="A8" s="101" t="s">
        <v>100</v>
      </c>
      <c r="B8" s="91"/>
      <c r="C8" s="91"/>
      <c r="D8" s="135" t="s">
        <v>179</v>
      </c>
      <c r="E8" s="91"/>
      <c r="F8" s="91"/>
      <c r="G8" s="101" t="s">
        <v>95</v>
      </c>
      <c r="H8" s="101" t="s">
        <v>97</v>
      </c>
      <c r="I8" s="101" t="s">
        <v>97</v>
      </c>
      <c r="J8" s="101" t="s">
        <v>97</v>
      </c>
      <c r="K8" s="91"/>
      <c r="L8" s="102" t="s">
        <v>198</v>
      </c>
      <c r="M8" s="102" t="s">
        <v>161</v>
      </c>
      <c r="N8" s="102" t="s">
        <v>162</v>
      </c>
      <c r="O8" s="102" t="s">
        <v>163</v>
      </c>
      <c r="P8" s="102" t="s">
        <v>161</v>
      </c>
      <c r="Q8" s="102" t="s">
        <v>162</v>
      </c>
      <c r="R8" s="102" t="s">
        <v>163</v>
      </c>
      <c r="S8" s="102" t="s">
        <v>167</v>
      </c>
      <c r="T8" s="91"/>
      <c r="U8" s="100" t="s">
        <v>131</v>
      </c>
      <c r="V8" s="92"/>
      <c r="W8" s="114" t="s">
        <v>318</v>
      </c>
      <c r="X8" s="113"/>
      <c r="Y8" s="114" t="s">
        <v>320</v>
      </c>
      <c r="Z8" s="109"/>
      <c r="AA8" s="114" t="s">
        <v>321</v>
      </c>
      <c r="AB8" s="109"/>
      <c r="AC8" s="114" t="s">
        <v>320</v>
      </c>
      <c r="AD8" s="109"/>
      <c r="AE8" s="114" t="s">
        <v>324</v>
      </c>
      <c r="AF8" s="109"/>
      <c r="AG8" s="105"/>
      <c r="AH8" s="113"/>
      <c r="AI8" s="109"/>
      <c r="AJ8" s="109"/>
      <c r="AK8" s="109"/>
      <c r="AL8" s="109"/>
      <c r="AM8" s="109"/>
      <c r="AN8" s="109"/>
      <c r="AO8" s="109"/>
      <c r="AP8" s="109"/>
    </row>
    <row r="9" spans="1:42">
      <c r="A9" s="101" t="s">
        <v>101</v>
      </c>
      <c r="B9" s="102" t="s">
        <v>26</v>
      </c>
      <c r="C9" s="102" t="s">
        <v>27</v>
      </c>
      <c r="D9" s="135" t="s">
        <v>28</v>
      </c>
      <c r="E9" s="102" t="s">
        <v>29</v>
      </c>
      <c r="F9" s="102" t="s">
        <v>30</v>
      </c>
      <c r="G9" s="102" t="s">
        <v>96</v>
      </c>
      <c r="H9" s="102" t="s">
        <v>160</v>
      </c>
      <c r="I9" s="102" t="s">
        <v>98</v>
      </c>
      <c r="J9" s="102" t="s">
        <v>99</v>
      </c>
      <c r="K9" s="102" t="s">
        <v>31</v>
      </c>
      <c r="L9" s="102" t="s">
        <v>199</v>
      </c>
      <c r="M9" s="102" t="s">
        <v>165</v>
      </c>
      <c r="N9" s="102" t="s">
        <v>165</v>
      </c>
      <c r="O9" s="102" t="s">
        <v>165</v>
      </c>
      <c r="P9" s="102" t="s">
        <v>164</v>
      </c>
      <c r="Q9" s="102" t="s">
        <v>164</v>
      </c>
      <c r="R9" s="102" t="s">
        <v>166</v>
      </c>
      <c r="S9" s="102" t="s">
        <v>168</v>
      </c>
      <c r="T9" s="91"/>
      <c r="U9" s="100" t="s">
        <v>132</v>
      </c>
      <c r="V9" s="92"/>
      <c r="W9" s="114" t="s">
        <v>173</v>
      </c>
      <c r="X9" s="113"/>
      <c r="Y9" s="114" t="s">
        <v>327</v>
      </c>
      <c r="Z9" s="109"/>
      <c r="AA9" s="114" t="s">
        <v>178</v>
      </c>
      <c r="AB9" s="109"/>
      <c r="AC9" s="114" t="s">
        <v>327</v>
      </c>
      <c r="AD9" s="109"/>
      <c r="AE9" s="114" t="s">
        <v>173</v>
      </c>
      <c r="AF9" s="109"/>
      <c r="AG9" s="105"/>
      <c r="AH9" s="113"/>
      <c r="AI9" s="109"/>
      <c r="AJ9" s="109"/>
      <c r="AK9" s="109"/>
      <c r="AL9" s="109"/>
      <c r="AM9" s="109"/>
      <c r="AN9" s="109"/>
      <c r="AO9" s="109"/>
      <c r="AP9" s="109"/>
    </row>
    <row r="10" spans="1:42" ht="15.75" thickBot="1">
      <c r="A10" s="101"/>
      <c r="B10" s="102" t="s">
        <v>23</v>
      </c>
      <c r="C10" s="102" t="s">
        <v>23</v>
      </c>
      <c r="D10" s="136" t="s">
        <v>32</v>
      </c>
      <c r="E10" s="102" t="s">
        <v>32</v>
      </c>
      <c r="F10" s="102" t="s">
        <v>23</v>
      </c>
      <c r="G10" s="102" t="s">
        <v>32</v>
      </c>
      <c r="H10" s="174" t="s">
        <v>87</v>
      </c>
      <c r="I10" s="102" t="s">
        <v>33</v>
      </c>
      <c r="J10" s="102" t="s">
        <v>34</v>
      </c>
      <c r="K10" s="102" t="s">
        <v>34</v>
      </c>
      <c r="L10" s="102" t="s">
        <v>157</v>
      </c>
      <c r="M10" s="102" t="s">
        <v>156</v>
      </c>
      <c r="N10" s="102" t="s">
        <v>156</v>
      </c>
      <c r="O10" s="102" t="s">
        <v>156</v>
      </c>
      <c r="P10" s="102" t="s">
        <v>33</v>
      </c>
      <c r="Q10" s="102" t="s">
        <v>33</v>
      </c>
      <c r="R10" s="102" t="s">
        <v>33</v>
      </c>
      <c r="S10" s="102" t="s">
        <v>35</v>
      </c>
      <c r="T10" s="112" t="s">
        <v>73</v>
      </c>
      <c r="U10" s="99" t="s">
        <v>32</v>
      </c>
      <c r="V10" s="92"/>
      <c r="W10" s="114" t="s">
        <v>190</v>
      </c>
      <c r="X10" s="113"/>
      <c r="Y10" s="114" t="s">
        <v>319</v>
      </c>
      <c r="Z10" s="109"/>
      <c r="AA10" s="114" t="s">
        <v>322</v>
      </c>
      <c r="AB10" s="109"/>
      <c r="AC10" s="114" t="s">
        <v>328</v>
      </c>
      <c r="AD10" s="109"/>
      <c r="AE10" s="114" t="s">
        <v>124</v>
      </c>
      <c r="AF10" s="109"/>
      <c r="AG10" s="105"/>
      <c r="AH10" s="113"/>
      <c r="AI10" s="109"/>
      <c r="AJ10" s="109"/>
      <c r="AK10" s="109"/>
      <c r="AL10" s="109"/>
      <c r="AM10" s="109"/>
      <c r="AN10" s="109"/>
      <c r="AO10" s="109"/>
      <c r="AP10" s="109"/>
    </row>
    <row r="11" spans="1:42" ht="15">
      <c r="A11" s="126">
        <v>32</v>
      </c>
      <c r="T11" s="164">
        <v>31</v>
      </c>
      <c r="U11" s="111">
        <f t="shared" ref="U11:U40" si="0">D11-D12</f>
        <v>0</v>
      </c>
      <c r="V11" s="163">
        <v>1</v>
      </c>
      <c r="W11" s="117">
        <f>MAX(K11:K13)</f>
        <v>0</v>
      </c>
      <c r="X11" s="113"/>
      <c r="Y11" s="117">
        <f>AVERAGE(U11:U13)</f>
        <v>0</v>
      </c>
      <c r="Z11" s="109"/>
      <c r="AA11" s="117">
        <f>SUM(U11:U13)</f>
        <v>0</v>
      </c>
      <c r="AB11" s="109"/>
      <c r="AC11" s="117" t="e">
        <f>AVERAGE(H11:H13)</f>
        <v>#DIV/0!</v>
      </c>
      <c r="AD11" s="109"/>
      <c r="AE11" s="117">
        <f>MAX(I11:I13)</f>
        <v>0</v>
      </c>
      <c r="AF11" s="109"/>
      <c r="AG11" s="218"/>
      <c r="AH11" s="113"/>
      <c r="AI11" s="109"/>
      <c r="AJ11" s="109"/>
      <c r="AK11" s="109"/>
      <c r="AL11" s="109"/>
      <c r="AM11" s="109"/>
      <c r="AN11" s="109"/>
      <c r="AO11" s="109"/>
      <c r="AP11" s="109"/>
    </row>
    <row r="12" spans="1:42">
      <c r="A12" s="101">
        <v>31</v>
      </c>
      <c r="T12" s="101">
        <v>30</v>
      </c>
      <c r="U12" s="111">
        <f t="shared" si="0"/>
        <v>0</v>
      </c>
      <c r="V12" s="92"/>
      <c r="W12" s="115"/>
      <c r="X12" s="113"/>
      <c r="Y12" s="109"/>
      <c r="Z12" s="109"/>
      <c r="AA12" s="109"/>
      <c r="AB12" s="109"/>
      <c r="AC12" s="109"/>
      <c r="AD12" s="109"/>
      <c r="AE12" s="109"/>
      <c r="AF12" s="109"/>
      <c r="AG12" s="218"/>
      <c r="AH12" s="113"/>
      <c r="AI12" s="109"/>
      <c r="AJ12" s="109"/>
      <c r="AK12" s="109"/>
      <c r="AL12" s="109"/>
      <c r="AM12" s="109"/>
      <c r="AN12" s="109"/>
      <c r="AO12" s="109"/>
      <c r="AP12" s="109"/>
    </row>
    <row r="13" spans="1:42">
      <c r="A13" s="101">
        <v>30</v>
      </c>
      <c r="T13" s="101">
        <v>29</v>
      </c>
      <c r="U13" s="111">
        <f t="shared" si="0"/>
        <v>0</v>
      </c>
      <c r="V13" s="92"/>
      <c r="W13" s="115"/>
      <c r="X13" s="113"/>
      <c r="Y13" s="109"/>
      <c r="Z13" s="109"/>
      <c r="AA13" s="109"/>
      <c r="AB13" s="109"/>
      <c r="AC13" s="109"/>
      <c r="AD13" s="109"/>
      <c r="AE13" s="109"/>
      <c r="AF13" s="109"/>
      <c r="AG13" s="218"/>
      <c r="AH13" s="113"/>
      <c r="AI13" s="109"/>
      <c r="AJ13" s="109"/>
      <c r="AK13" s="109"/>
      <c r="AL13" s="109"/>
      <c r="AM13" s="109"/>
      <c r="AN13" s="109"/>
      <c r="AO13" s="109"/>
      <c r="AP13" s="109"/>
    </row>
    <row r="14" spans="1:42" s="88" customFormat="1" ht="15">
      <c r="A14" s="126">
        <v>29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64">
        <v>28</v>
      </c>
      <c r="U14" s="111">
        <f t="shared" si="0"/>
        <v>0</v>
      </c>
      <c r="V14" s="163">
        <v>29</v>
      </c>
      <c r="W14" s="117">
        <f>MAX(K14:K20)</f>
        <v>0</v>
      </c>
      <c r="X14" s="109"/>
      <c r="Y14" s="117">
        <f>AVERAGE(U14:U20)</f>
        <v>0</v>
      </c>
      <c r="Z14" s="109"/>
      <c r="AA14" s="117">
        <f>SUM(U14:U20)</f>
        <v>0</v>
      </c>
      <c r="AB14" s="109"/>
      <c r="AC14" s="117" t="e">
        <f>AVERAGE(H14:H20)</f>
        <v>#DIV/0!</v>
      </c>
      <c r="AD14" s="109"/>
      <c r="AE14" s="117">
        <f>MAX(I14:I20)</f>
        <v>0</v>
      </c>
      <c r="AF14" s="109"/>
      <c r="AG14" s="218"/>
      <c r="AH14" s="109"/>
      <c r="AI14" s="109"/>
      <c r="AJ14" s="109"/>
      <c r="AK14" s="109"/>
      <c r="AL14" s="109"/>
      <c r="AM14" s="109"/>
      <c r="AN14" s="109"/>
      <c r="AO14" s="109"/>
      <c r="AP14" s="109"/>
    </row>
    <row r="15" spans="1:42">
      <c r="A15" s="101">
        <v>28</v>
      </c>
      <c r="T15" s="101">
        <v>27</v>
      </c>
      <c r="U15" s="111">
        <f t="shared" si="0"/>
        <v>0</v>
      </c>
      <c r="V15" s="101"/>
      <c r="W15" s="115"/>
      <c r="X15" s="113"/>
      <c r="Y15" s="109"/>
      <c r="Z15" s="109"/>
      <c r="AA15" s="109"/>
      <c r="AB15" s="109"/>
      <c r="AC15" s="109"/>
      <c r="AD15" s="109"/>
      <c r="AE15" s="109"/>
      <c r="AF15" s="109"/>
      <c r="AG15" s="218"/>
      <c r="AH15" s="113"/>
      <c r="AI15" s="109"/>
      <c r="AJ15" s="109"/>
      <c r="AK15" s="109"/>
      <c r="AL15" s="109"/>
      <c r="AM15" s="109"/>
      <c r="AN15" s="109"/>
      <c r="AO15" s="109"/>
      <c r="AP15" s="109"/>
    </row>
    <row r="16" spans="1:42">
      <c r="A16" s="101">
        <v>27</v>
      </c>
      <c r="T16" s="101">
        <v>26</v>
      </c>
      <c r="U16" s="111">
        <f t="shared" si="0"/>
        <v>0</v>
      </c>
      <c r="V16" s="101"/>
      <c r="W16" s="115"/>
      <c r="X16" s="113"/>
      <c r="Y16" s="109"/>
      <c r="Z16" s="109"/>
      <c r="AA16" s="109"/>
      <c r="AB16" s="109"/>
      <c r="AC16" s="109"/>
      <c r="AD16" s="109"/>
      <c r="AE16" s="109"/>
      <c r="AF16" s="109"/>
      <c r="AG16" s="218"/>
      <c r="AH16" s="113"/>
      <c r="AI16" s="109"/>
      <c r="AJ16" s="109"/>
      <c r="AK16" s="109"/>
      <c r="AL16" s="109"/>
      <c r="AM16" s="109"/>
      <c r="AN16" s="109"/>
      <c r="AO16" s="109"/>
      <c r="AP16" s="109"/>
    </row>
    <row r="17" spans="1:42">
      <c r="A17" s="101">
        <v>26</v>
      </c>
      <c r="T17" s="101">
        <v>25</v>
      </c>
      <c r="U17" s="111">
        <f t="shared" si="0"/>
        <v>0</v>
      </c>
      <c r="V17" s="101"/>
      <c r="W17" s="115"/>
      <c r="X17" s="113"/>
      <c r="Y17" s="109"/>
      <c r="Z17" s="109"/>
      <c r="AA17" s="109"/>
      <c r="AB17" s="109"/>
      <c r="AC17" s="109"/>
      <c r="AD17" s="109"/>
      <c r="AE17" s="109"/>
      <c r="AF17" s="109"/>
      <c r="AG17" s="218"/>
      <c r="AH17" s="113"/>
      <c r="AI17" s="109"/>
      <c r="AJ17" s="109"/>
      <c r="AK17" s="109"/>
      <c r="AL17" s="109"/>
      <c r="AM17" s="109"/>
      <c r="AN17" s="109"/>
      <c r="AO17" s="109"/>
      <c r="AP17" s="109"/>
    </row>
    <row r="18" spans="1:42">
      <c r="A18" s="101">
        <v>25</v>
      </c>
      <c r="T18" s="101">
        <v>24</v>
      </c>
      <c r="U18" s="111">
        <f t="shared" si="0"/>
        <v>0</v>
      </c>
      <c r="V18" s="101"/>
      <c r="W18" s="115"/>
      <c r="X18" s="113"/>
      <c r="Y18" s="109"/>
      <c r="Z18" s="109"/>
      <c r="AA18" s="109"/>
      <c r="AB18" s="109"/>
      <c r="AC18" s="109"/>
      <c r="AD18" s="109"/>
      <c r="AE18" s="109"/>
      <c r="AF18" s="109"/>
      <c r="AG18" s="218"/>
      <c r="AH18" s="113"/>
      <c r="AI18" s="109"/>
      <c r="AJ18" s="109"/>
      <c r="AK18" s="109"/>
      <c r="AL18" s="109"/>
      <c r="AM18" s="109"/>
      <c r="AN18" s="109"/>
      <c r="AO18" s="109"/>
      <c r="AP18" s="109"/>
    </row>
    <row r="19" spans="1:42">
      <c r="A19" s="101">
        <v>24</v>
      </c>
      <c r="T19" s="101">
        <v>23</v>
      </c>
      <c r="U19" s="111">
        <f t="shared" si="0"/>
        <v>0</v>
      </c>
      <c r="V19" s="101"/>
      <c r="W19" s="115"/>
      <c r="X19" s="113"/>
      <c r="Y19" s="109"/>
      <c r="Z19" s="109"/>
      <c r="AA19" s="109"/>
      <c r="AB19" s="109"/>
      <c r="AC19" s="109"/>
      <c r="AD19" s="109"/>
      <c r="AE19" s="109"/>
      <c r="AF19" s="109"/>
      <c r="AG19" s="218"/>
      <c r="AH19" s="113"/>
      <c r="AI19" s="109"/>
      <c r="AJ19" s="109"/>
      <c r="AK19" s="109"/>
      <c r="AL19" s="109"/>
      <c r="AM19" s="109"/>
      <c r="AN19" s="109"/>
      <c r="AO19" s="109"/>
      <c r="AP19" s="109"/>
    </row>
    <row r="20" spans="1:42">
      <c r="A20" s="101">
        <v>23</v>
      </c>
      <c r="T20" s="101">
        <v>22</v>
      </c>
      <c r="U20" s="111">
        <f t="shared" si="0"/>
        <v>0</v>
      </c>
      <c r="V20" s="101"/>
      <c r="W20" s="115"/>
      <c r="X20" s="113"/>
      <c r="Y20" s="109"/>
      <c r="Z20" s="109"/>
      <c r="AA20" s="109"/>
      <c r="AB20" s="109"/>
      <c r="AC20" s="109"/>
      <c r="AD20" s="109"/>
      <c r="AE20" s="109"/>
      <c r="AF20" s="109"/>
      <c r="AG20" s="218"/>
      <c r="AH20" s="113"/>
      <c r="AI20" s="109"/>
      <c r="AJ20" s="109"/>
      <c r="AK20" s="109"/>
      <c r="AL20" s="109"/>
      <c r="AM20" s="109"/>
      <c r="AN20" s="109"/>
      <c r="AO20" s="109"/>
      <c r="AP20" s="109"/>
    </row>
    <row r="21" spans="1:42" s="88" customFormat="1" ht="15">
      <c r="A21" s="126">
        <v>22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64">
        <v>21</v>
      </c>
      <c r="U21" s="111">
        <f t="shared" si="0"/>
        <v>0</v>
      </c>
      <c r="V21" s="163">
        <v>22</v>
      </c>
      <c r="W21" s="117">
        <f>MAX(K21:K27)</f>
        <v>0</v>
      </c>
      <c r="X21" s="109"/>
      <c r="Y21" s="117">
        <f>AVERAGE(U21:U27)</f>
        <v>0</v>
      </c>
      <c r="Z21" s="109"/>
      <c r="AA21" s="117">
        <f>SUM(U21:U27)</f>
        <v>0</v>
      </c>
      <c r="AB21" s="109"/>
      <c r="AC21" s="117" t="e">
        <f>AVERAGE(H21:H27)</f>
        <v>#DIV/0!</v>
      </c>
      <c r="AD21" s="109"/>
      <c r="AE21" s="117">
        <f>MAX(I21:I27)</f>
        <v>0</v>
      </c>
      <c r="AF21" s="109"/>
      <c r="AG21" s="218"/>
      <c r="AH21" s="109"/>
      <c r="AI21" s="109"/>
      <c r="AJ21" s="109"/>
      <c r="AK21" s="109"/>
      <c r="AL21" s="109"/>
      <c r="AM21" s="109"/>
      <c r="AN21" s="109"/>
      <c r="AO21" s="109"/>
      <c r="AP21" s="109"/>
    </row>
    <row r="22" spans="1:42">
      <c r="A22" s="101">
        <v>21</v>
      </c>
      <c r="T22" s="101">
        <v>20</v>
      </c>
      <c r="U22" s="111">
        <f t="shared" si="0"/>
        <v>0</v>
      </c>
      <c r="V22" s="101"/>
      <c r="W22" s="115"/>
      <c r="X22" s="113"/>
      <c r="Y22" s="109"/>
      <c r="Z22" s="109"/>
      <c r="AA22" s="109"/>
      <c r="AB22" s="109"/>
      <c r="AC22" s="109"/>
      <c r="AD22" s="109"/>
      <c r="AE22" s="109"/>
      <c r="AF22" s="109"/>
      <c r="AG22" s="218"/>
      <c r="AH22" s="113"/>
      <c r="AI22" s="109"/>
      <c r="AJ22" s="109"/>
      <c r="AK22" s="109"/>
      <c r="AL22" s="109"/>
      <c r="AM22" s="109"/>
      <c r="AN22" s="109"/>
      <c r="AO22" s="109"/>
      <c r="AP22" s="109"/>
    </row>
    <row r="23" spans="1:42">
      <c r="A23" s="101">
        <v>20</v>
      </c>
      <c r="T23" s="101">
        <v>19</v>
      </c>
      <c r="U23" s="111">
        <f t="shared" si="0"/>
        <v>0</v>
      </c>
      <c r="V23" s="101"/>
      <c r="W23" s="115"/>
      <c r="X23" s="113"/>
      <c r="Y23" s="109"/>
      <c r="Z23" s="109"/>
      <c r="AA23" s="109"/>
      <c r="AB23" s="109"/>
      <c r="AC23" s="109"/>
      <c r="AD23" s="109"/>
      <c r="AE23" s="109"/>
      <c r="AF23" s="109"/>
      <c r="AG23" s="218"/>
      <c r="AH23" s="113"/>
      <c r="AI23" s="109"/>
      <c r="AJ23" s="109"/>
      <c r="AK23" s="109"/>
      <c r="AL23" s="109"/>
      <c r="AM23" s="109"/>
      <c r="AN23" s="109"/>
      <c r="AO23" s="109"/>
      <c r="AP23" s="109"/>
    </row>
    <row r="24" spans="1:42">
      <c r="A24" s="101">
        <v>19</v>
      </c>
      <c r="T24" s="101">
        <v>18</v>
      </c>
      <c r="U24" s="111">
        <f t="shared" si="0"/>
        <v>0</v>
      </c>
      <c r="V24" s="101"/>
      <c r="W24" s="115"/>
      <c r="X24" s="113"/>
      <c r="Y24" s="109"/>
      <c r="Z24" s="109"/>
      <c r="AA24" s="109"/>
      <c r="AB24" s="109"/>
      <c r="AC24" s="109"/>
      <c r="AD24" s="109"/>
      <c r="AE24" s="109"/>
      <c r="AF24" s="109"/>
      <c r="AG24" s="218"/>
      <c r="AH24" s="113"/>
      <c r="AI24" s="109"/>
      <c r="AJ24" s="109"/>
      <c r="AK24" s="109"/>
      <c r="AL24" s="109"/>
      <c r="AM24" s="109"/>
      <c r="AN24" s="109"/>
      <c r="AO24" s="109"/>
      <c r="AP24" s="109"/>
    </row>
    <row r="25" spans="1:42">
      <c r="A25" s="101">
        <v>18</v>
      </c>
      <c r="T25" s="101">
        <v>17</v>
      </c>
      <c r="U25" s="111">
        <f t="shared" si="0"/>
        <v>0</v>
      </c>
      <c r="V25" s="101"/>
      <c r="W25" s="115"/>
      <c r="X25" s="113"/>
      <c r="Y25" s="109"/>
      <c r="Z25" s="109"/>
      <c r="AA25" s="109"/>
      <c r="AB25" s="109"/>
      <c r="AC25" s="109"/>
      <c r="AD25" s="109"/>
      <c r="AE25" s="109"/>
      <c r="AF25" s="109"/>
      <c r="AG25" s="218"/>
      <c r="AH25" s="113"/>
      <c r="AI25" s="109"/>
      <c r="AJ25" s="109"/>
      <c r="AK25" s="109"/>
      <c r="AL25" s="109"/>
      <c r="AM25" s="109"/>
      <c r="AN25" s="109"/>
      <c r="AO25" s="109"/>
      <c r="AP25" s="109"/>
    </row>
    <row r="26" spans="1:42">
      <c r="A26" s="101">
        <v>17</v>
      </c>
      <c r="T26" s="101">
        <v>16</v>
      </c>
      <c r="U26" s="111">
        <f t="shared" si="0"/>
        <v>0</v>
      </c>
      <c r="V26" s="101"/>
      <c r="W26" s="115"/>
      <c r="X26" s="113"/>
      <c r="Y26" s="109"/>
      <c r="Z26" s="109"/>
      <c r="AA26" s="109"/>
      <c r="AB26" s="109"/>
      <c r="AC26" s="109"/>
      <c r="AD26" s="109"/>
      <c r="AE26" s="109"/>
      <c r="AF26" s="109"/>
      <c r="AG26" s="218"/>
      <c r="AH26" s="113"/>
      <c r="AI26" s="109"/>
      <c r="AJ26" s="109"/>
      <c r="AK26" s="109"/>
      <c r="AL26" s="109"/>
      <c r="AM26" s="109"/>
      <c r="AN26" s="109"/>
      <c r="AO26" s="109"/>
      <c r="AP26" s="109"/>
    </row>
    <row r="27" spans="1:42">
      <c r="A27" s="101">
        <v>16</v>
      </c>
      <c r="T27" s="101">
        <v>15</v>
      </c>
      <c r="U27" s="111">
        <f t="shared" si="0"/>
        <v>0</v>
      </c>
      <c r="V27" s="101"/>
      <c r="W27" s="115"/>
      <c r="X27" s="113"/>
      <c r="Y27" s="109"/>
      <c r="Z27" s="109"/>
      <c r="AA27" s="109"/>
      <c r="AB27" s="109"/>
      <c r="AC27" s="109"/>
      <c r="AD27" s="109"/>
      <c r="AE27" s="109"/>
      <c r="AF27" s="109"/>
      <c r="AG27" s="218"/>
      <c r="AH27" s="113"/>
      <c r="AI27" s="109"/>
      <c r="AJ27" s="109"/>
      <c r="AK27" s="109"/>
      <c r="AL27" s="109"/>
      <c r="AM27" s="109"/>
      <c r="AN27" s="109"/>
      <c r="AO27" s="109"/>
      <c r="AP27" s="109"/>
    </row>
    <row r="28" spans="1:42" s="88" customFormat="1" ht="15">
      <c r="A28" s="126">
        <v>15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64">
        <v>14</v>
      </c>
      <c r="U28" s="111">
        <f t="shared" si="0"/>
        <v>0</v>
      </c>
      <c r="V28" s="163">
        <v>15</v>
      </c>
      <c r="W28" s="117">
        <f>MAX(K28:K34)</f>
        <v>1233.2</v>
      </c>
      <c r="X28" s="109"/>
      <c r="Y28" s="117">
        <f>AVERAGE(U28:U34)</f>
        <v>-436637</v>
      </c>
      <c r="Z28" s="109"/>
      <c r="AA28" s="117">
        <f>SUM(U28:U34)</f>
        <v>-3056459</v>
      </c>
      <c r="AB28" s="109"/>
      <c r="AC28" s="117">
        <f>AVERAGE(H28:H34)</f>
        <v>85.400666666666666</v>
      </c>
      <c r="AD28" s="109"/>
      <c r="AE28" s="117">
        <f>MAX(I28:I34)</f>
        <v>23.3</v>
      </c>
      <c r="AF28" s="109"/>
      <c r="AG28" s="218"/>
      <c r="AH28" s="109"/>
      <c r="AI28" s="109"/>
      <c r="AJ28" s="109"/>
      <c r="AK28" s="109"/>
      <c r="AL28" s="109"/>
      <c r="AM28" s="109"/>
      <c r="AN28" s="109"/>
      <c r="AO28" s="109"/>
      <c r="AP28" s="109"/>
    </row>
    <row r="29" spans="1:42">
      <c r="A29" s="101">
        <v>14</v>
      </c>
      <c r="T29" s="101">
        <v>13</v>
      </c>
      <c r="U29" s="111">
        <f t="shared" si="0"/>
        <v>0</v>
      </c>
      <c r="V29" s="101"/>
      <c r="W29" s="115"/>
      <c r="X29" s="113"/>
      <c r="Y29" s="109"/>
      <c r="Z29" s="109"/>
      <c r="AA29" s="109"/>
      <c r="AB29" s="109"/>
      <c r="AC29" s="109"/>
      <c r="AD29" s="109"/>
      <c r="AE29" s="109"/>
      <c r="AF29" s="109"/>
      <c r="AG29" s="218"/>
      <c r="AH29" s="113"/>
      <c r="AI29" s="109"/>
      <c r="AJ29" s="109"/>
      <c r="AK29" s="109"/>
      <c r="AL29" s="109"/>
      <c r="AM29" s="109"/>
      <c r="AN29" s="109"/>
      <c r="AO29" s="109"/>
      <c r="AP29" s="109"/>
    </row>
    <row r="30" spans="1:42">
      <c r="A30" s="101">
        <v>13</v>
      </c>
      <c r="T30" s="101">
        <v>12</v>
      </c>
      <c r="U30" s="111">
        <f t="shared" si="0"/>
        <v>0</v>
      </c>
      <c r="V30" s="101"/>
      <c r="W30" s="115"/>
      <c r="X30" s="113"/>
      <c r="Y30" s="109"/>
      <c r="Z30" s="109"/>
      <c r="AA30" s="109"/>
      <c r="AB30" s="109"/>
      <c r="AC30" s="109"/>
      <c r="AD30" s="109"/>
      <c r="AE30" s="109"/>
      <c r="AF30" s="109"/>
      <c r="AG30" s="218"/>
      <c r="AH30" s="113"/>
      <c r="AI30" s="109"/>
      <c r="AJ30" s="109"/>
      <c r="AK30" s="109"/>
      <c r="AL30" s="109"/>
      <c r="AM30" s="109"/>
      <c r="AN30" s="109"/>
      <c r="AO30" s="109"/>
      <c r="AP30" s="109"/>
    </row>
    <row r="31" spans="1:42">
      <c r="A31" s="101">
        <v>12</v>
      </c>
      <c r="T31" s="101">
        <v>11</v>
      </c>
      <c r="U31" s="111">
        <f t="shared" si="0"/>
        <v>-3091056</v>
      </c>
      <c r="V31" s="101"/>
      <c r="W31" s="115"/>
      <c r="X31" s="113"/>
      <c r="Y31" s="109"/>
      <c r="Z31" s="109"/>
      <c r="AA31" s="109"/>
      <c r="AB31" s="109"/>
      <c r="AC31" s="109"/>
      <c r="AD31" s="109"/>
      <c r="AE31" s="109"/>
      <c r="AF31" s="109"/>
      <c r="AG31" s="218"/>
      <c r="AH31" s="113"/>
      <c r="AI31" s="109"/>
      <c r="AJ31" s="109"/>
      <c r="AK31" s="109"/>
      <c r="AL31" s="109"/>
      <c r="AM31" s="109"/>
      <c r="AN31" s="109"/>
      <c r="AO31" s="109"/>
      <c r="AP31" s="109"/>
    </row>
    <row r="32" spans="1:42">
      <c r="A32" s="101">
        <v>11</v>
      </c>
      <c r="B32" t="s">
        <v>359</v>
      </c>
      <c r="C32" t="s">
        <v>140</v>
      </c>
      <c r="D32">
        <v>3091056</v>
      </c>
      <c r="E32">
        <v>3241213</v>
      </c>
      <c r="F32">
        <v>6.1102239999999997</v>
      </c>
      <c r="G32">
        <v>0</v>
      </c>
      <c r="H32">
        <v>81.58</v>
      </c>
      <c r="I32">
        <v>22.7</v>
      </c>
      <c r="J32">
        <v>677.7</v>
      </c>
      <c r="K32">
        <v>1084.7</v>
      </c>
      <c r="L32">
        <v>1.0093000000000001</v>
      </c>
      <c r="M32">
        <v>69.138000000000005</v>
      </c>
      <c r="N32">
        <v>91.477000000000004</v>
      </c>
      <c r="O32">
        <v>75.057000000000002</v>
      </c>
      <c r="P32">
        <v>21</v>
      </c>
      <c r="Q32">
        <v>24.5</v>
      </c>
      <c r="R32">
        <v>22.8</v>
      </c>
      <c r="S32">
        <v>5.09</v>
      </c>
      <c r="T32" s="101">
        <v>10</v>
      </c>
      <c r="U32" s="111">
        <f t="shared" si="0"/>
        <v>16235</v>
      </c>
      <c r="V32" s="101"/>
      <c r="W32" s="115"/>
      <c r="X32" s="113"/>
      <c r="Y32" s="109"/>
      <c r="Z32" s="109"/>
      <c r="AA32" s="109"/>
      <c r="AB32" s="109"/>
      <c r="AC32" s="109"/>
      <c r="AD32" s="109"/>
      <c r="AE32" s="109"/>
      <c r="AF32" s="109"/>
      <c r="AG32" s="218"/>
      <c r="AH32" s="113"/>
      <c r="AI32" s="109"/>
      <c r="AJ32" s="109"/>
      <c r="AK32" s="109"/>
      <c r="AL32" s="109"/>
      <c r="AM32" s="109"/>
      <c r="AN32" s="109"/>
      <c r="AO32" s="109"/>
      <c r="AP32" s="109"/>
    </row>
    <row r="33" spans="1:42">
      <c r="A33" s="101">
        <v>10</v>
      </c>
      <c r="B33" t="s">
        <v>360</v>
      </c>
      <c r="C33" t="s">
        <v>140</v>
      </c>
      <c r="D33">
        <v>3074821</v>
      </c>
      <c r="E33">
        <v>3238679</v>
      </c>
      <c r="F33">
        <v>5.8004020000000001</v>
      </c>
      <c r="G33">
        <v>0</v>
      </c>
      <c r="H33">
        <v>81.896000000000001</v>
      </c>
      <c r="I33">
        <v>23.3</v>
      </c>
      <c r="J33">
        <v>692.1</v>
      </c>
      <c r="K33">
        <v>1206.3</v>
      </c>
      <c r="L33">
        <v>1.0086999999999999</v>
      </c>
      <c r="M33">
        <v>64.998999999999995</v>
      </c>
      <c r="N33">
        <v>90.108000000000004</v>
      </c>
      <c r="O33">
        <v>70.682000000000002</v>
      </c>
      <c r="P33">
        <v>22</v>
      </c>
      <c r="Q33">
        <v>24.8</v>
      </c>
      <c r="R33">
        <v>22.7</v>
      </c>
      <c r="S33">
        <v>5.09</v>
      </c>
      <c r="T33" s="101">
        <v>9</v>
      </c>
      <c r="U33" s="111">
        <f t="shared" si="0"/>
        <v>16595</v>
      </c>
      <c r="V33" s="101"/>
      <c r="W33" s="115"/>
      <c r="X33" s="113"/>
      <c r="Y33" s="109"/>
      <c r="Z33" s="109"/>
      <c r="AA33" s="109"/>
      <c r="AB33" s="109"/>
      <c r="AC33" s="109"/>
      <c r="AD33" s="109"/>
      <c r="AE33" s="109"/>
      <c r="AF33" s="109"/>
      <c r="AG33" s="218"/>
      <c r="AH33" s="113"/>
      <c r="AI33" s="109"/>
      <c r="AJ33" s="109"/>
      <c r="AK33" s="109"/>
      <c r="AL33" s="109"/>
      <c r="AM33" s="109"/>
      <c r="AN33" s="109"/>
      <c r="AO33" s="109"/>
      <c r="AP33" s="109"/>
    </row>
    <row r="34" spans="1:42">
      <c r="A34" s="101">
        <v>9</v>
      </c>
      <c r="B34" t="s">
        <v>361</v>
      </c>
      <c r="C34" t="s">
        <v>140</v>
      </c>
      <c r="D34">
        <v>3058226</v>
      </c>
      <c r="E34">
        <v>3236112</v>
      </c>
      <c r="F34">
        <v>6.2252190000000001</v>
      </c>
      <c r="G34">
        <v>0</v>
      </c>
      <c r="H34">
        <v>92.725999999999999</v>
      </c>
      <c r="I34">
        <v>23.2</v>
      </c>
      <c r="J34">
        <v>73.900000000000006</v>
      </c>
      <c r="K34">
        <v>1233.2</v>
      </c>
      <c r="L34">
        <v>1.0094000000000001</v>
      </c>
      <c r="M34">
        <v>66.353999999999999</v>
      </c>
      <c r="N34">
        <v>94.966999999999999</v>
      </c>
      <c r="O34">
        <v>76.915000000000006</v>
      </c>
      <c r="P34">
        <v>16.100000000000001</v>
      </c>
      <c r="Q34">
        <v>30.7</v>
      </c>
      <c r="R34">
        <v>23.6</v>
      </c>
      <c r="S34">
        <v>5.09</v>
      </c>
      <c r="T34" s="101">
        <v>8</v>
      </c>
      <c r="U34" s="111">
        <f t="shared" si="0"/>
        <v>1767</v>
      </c>
      <c r="V34" s="101"/>
      <c r="W34" s="115"/>
      <c r="X34" s="113"/>
      <c r="Y34" s="109"/>
      <c r="Z34" s="109"/>
      <c r="AA34" s="109"/>
      <c r="AB34" s="109"/>
      <c r="AC34" s="109"/>
      <c r="AD34" s="109"/>
      <c r="AE34" s="109"/>
      <c r="AF34" s="109"/>
      <c r="AG34" s="218"/>
      <c r="AH34" s="113"/>
      <c r="AI34" s="109"/>
      <c r="AJ34" s="109"/>
      <c r="AK34" s="109"/>
      <c r="AL34" s="109"/>
      <c r="AM34" s="109"/>
      <c r="AN34" s="109"/>
      <c r="AO34" s="109"/>
      <c r="AP34" s="109"/>
    </row>
    <row r="35" spans="1:42" s="88" customFormat="1" ht="15">
      <c r="A35" s="126">
        <v>8</v>
      </c>
      <c r="B35" t="s">
        <v>362</v>
      </c>
      <c r="C35" t="s">
        <v>140</v>
      </c>
      <c r="D35">
        <v>3056459</v>
      </c>
      <c r="E35">
        <v>3235838</v>
      </c>
      <c r="F35">
        <v>7.6303609999999997</v>
      </c>
      <c r="G35">
        <v>0</v>
      </c>
      <c r="H35">
        <v>93.052000000000007</v>
      </c>
      <c r="I35">
        <v>21.5</v>
      </c>
      <c r="J35">
        <v>10.8</v>
      </c>
      <c r="K35">
        <v>413.8</v>
      </c>
      <c r="L35">
        <v>1.0128999999999999</v>
      </c>
      <c r="M35">
        <v>89.575000000000003</v>
      </c>
      <c r="N35">
        <v>95.314999999999998</v>
      </c>
      <c r="O35">
        <v>93.963999999999999</v>
      </c>
      <c r="P35">
        <v>14.6</v>
      </c>
      <c r="Q35">
        <v>29.3</v>
      </c>
      <c r="R35">
        <v>16.399999999999999</v>
      </c>
      <c r="S35">
        <v>5.09</v>
      </c>
      <c r="T35" s="164">
        <v>7</v>
      </c>
      <c r="U35" s="111">
        <f t="shared" si="0"/>
        <v>217</v>
      </c>
      <c r="V35" s="163">
        <v>8</v>
      </c>
      <c r="W35" s="117">
        <f>MAX(K35:K41)</f>
        <v>1215.7</v>
      </c>
      <c r="X35" s="109"/>
      <c r="Y35" s="117">
        <f>AVERAGE(U35:U41)</f>
        <v>11111.571428571429</v>
      </c>
      <c r="Z35" s="109"/>
      <c r="AA35" s="117">
        <f>SUM(U35:U41)</f>
        <v>77781</v>
      </c>
      <c r="AB35" s="109"/>
      <c r="AC35" s="117">
        <f>AVERAGE(H35:H41)</f>
        <v>86.042857142857159</v>
      </c>
      <c r="AD35" s="109"/>
      <c r="AE35" s="117">
        <f>MAX(I35:I41)</f>
        <v>23.1</v>
      </c>
      <c r="AF35" s="109"/>
      <c r="AG35" s="218"/>
      <c r="AH35" s="109"/>
      <c r="AI35" s="109"/>
      <c r="AJ35" s="109"/>
      <c r="AK35" s="109"/>
      <c r="AL35" s="109"/>
      <c r="AM35" s="109"/>
      <c r="AN35" s="109"/>
      <c r="AO35" s="109"/>
      <c r="AP35" s="109"/>
    </row>
    <row r="36" spans="1:42">
      <c r="A36" s="101">
        <v>7</v>
      </c>
      <c r="B36" t="s">
        <v>363</v>
      </c>
      <c r="C36" t="s">
        <v>140</v>
      </c>
      <c r="D36">
        <v>3056242</v>
      </c>
      <c r="E36">
        <v>3235808</v>
      </c>
      <c r="F36">
        <v>7.3716290000000004</v>
      </c>
      <c r="G36">
        <v>0</v>
      </c>
      <c r="H36">
        <v>84.194999999999993</v>
      </c>
      <c r="I36">
        <v>21.9</v>
      </c>
      <c r="J36">
        <v>618.20000000000005</v>
      </c>
      <c r="K36">
        <v>1181.5</v>
      </c>
      <c r="L36">
        <v>1.0116000000000001</v>
      </c>
      <c r="M36">
        <v>67.474000000000004</v>
      </c>
      <c r="N36">
        <v>93.09</v>
      </c>
      <c r="O36">
        <v>92.581999999999994</v>
      </c>
      <c r="P36">
        <v>20.8</v>
      </c>
      <c r="Q36">
        <v>23.2</v>
      </c>
      <c r="R36">
        <v>22.3</v>
      </c>
      <c r="S36">
        <v>5.09</v>
      </c>
      <c r="T36" s="101">
        <v>6</v>
      </c>
      <c r="U36" s="111">
        <f t="shared" si="0"/>
        <v>14791</v>
      </c>
      <c r="V36" s="109"/>
      <c r="W36" s="116"/>
      <c r="X36" s="113"/>
      <c r="Y36" s="109"/>
      <c r="Z36" s="109"/>
      <c r="AA36" s="109"/>
      <c r="AB36" s="109"/>
      <c r="AC36" s="109"/>
      <c r="AD36" s="109"/>
      <c r="AE36" s="109"/>
      <c r="AF36" s="109"/>
      <c r="AG36" s="107"/>
      <c r="AH36" s="113"/>
      <c r="AI36" s="109"/>
      <c r="AJ36" s="109"/>
      <c r="AK36" s="109"/>
      <c r="AL36" s="109"/>
      <c r="AM36" s="109"/>
      <c r="AN36" s="109"/>
      <c r="AO36" s="109"/>
      <c r="AP36" s="109"/>
    </row>
    <row r="37" spans="1:42">
      <c r="A37" s="101">
        <v>6</v>
      </c>
      <c r="B37" t="s">
        <v>364</v>
      </c>
      <c r="C37" t="s">
        <v>140</v>
      </c>
      <c r="D37">
        <v>3041451</v>
      </c>
      <c r="E37">
        <v>3233581</v>
      </c>
      <c r="F37">
        <v>6.1099759999999996</v>
      </c>
      <c r="G37">
        <v>0</v>
      </c>
      <c r="H37">
        <v>80.757000000000005</v>
      </c>
      <c r="I37">
        <v>22.1</v>
      </c>
      <c r="J37">
        <v>766.9</v>
      </c>
      <c r="K37">
        <v>1215.7</v>
      </c>
      <c r="L37">
        <v>1.0094000000000001</v>
      </c>
      <c r="M37">
        <v>65.847999999999999</v>
      </c>
      <c r="N37">
        <v>90.572000000000003</v>
      </c>
      <c r="O37">
        <v>74.706000000000003</v>
      </c>
      <c r="P37">
        <v>21.3</v>
      </c>
      <c r="Q37">
        <v>23.2</v>
      </c>
      <c r="R37">
        <v>21.6</v>
      </c>
      <c r="S37">
        <v>5.09</v>
      </c>
      <c r="T37" s="101">
        <v>5</v>
      </c>
      <c r="U37" s="111">
        <f t="shared" si="0"/>
        <v>18384</v>
      </c>
      <c r="V37" s="109"/>
      <c r="W37" s="116"/>
      <c r="X37" s="113"/>
      <c r="Y37" s="109"/>
      <c r="Z37" s="109"/>
      <c r="AA37" s="109"/>
      <c r="AB37" s="109"/>
      <c r="AC37" s="109"/>
      <c r="AD37" s="109"/>
      <c r="AE37" s="109"/>
      <c r="AF37" s="109"/>
      <c r="AG37" s="107"/>
      <c r="AH37" s="113"/>
      <c r="AI37" s="109"/>
      <c r="AJ37" s="109"/>
      <c r="AK37" s="109"/>
      <c r="AL37" s="109"/>
      <c r="AM37" s="109"/>
      <c r="AN37" s="109"/>
      <c r="AO37" s="109"/>
      <c r="AP37" s="109"/>
    </row>
    <row r="38" spans="1:42">
      <c r="A38" s="101">
        <v>5</v>
      </c>
      <c r="B38" t="s">
        <v>365</v>
      </c>
      <c r="C38" t="s">
        <v>140</v>
      </c>
      <c r="D38">
        <v>3023067</v>
      </c>
      <c r="E38">
        <v>3230748</v>
      </c>
      <c r="F38">
        <v>6.0196959999999997</v>
      </c>
      <c r="G38">
        <v>0</v>
      </c>
      <c r="H38">
        <v>81.971000000000004</v>
      </c>
      <c r="I38">
        <v>22.9</v>
      </c>
      <c r="J38">
        <v>689</v>
      </c>
      <c r="K38">
        <v>1184.0999999999999</v>
      </c>
      <c r="L38">
        <v>1.0092000000000001</v>
      </c>
      <c r="M38">
        <v>64.421999999999997</v>
      </c>
      <c r="N38">
        <v>92.084000000000003</v>
      </c>
      <c r="O38">
        <v>73.557000000000002</v>
      </c>
      <c r="P38">
        <v>21.4</v>
      </c>
      <c r="Q38">
        <v>26.5</v>
      </c>
      <c r="R38">
        <v>22</v>
      </c>
      <c r="S38">
        <v>5.09</v>
      </c>
      <c r="T38" s="101">
        <v>4</v>
      </c>
      <c r="U38" s="111">
        <f t="shared" si="0"/>
        <v>16530</v>
      </c>
      <c r="V38" s="109"/>
      <c r="W38" s="116"/>
      <c r="X38" s="113"/>
      <c r="Y38" s="109"/>
      <c r="Z38" s="109"/>
      <c r="AA38" s="109"/>
      <c r="AB38" s="109"/>
      <c r="AC38" s="109"/>
      <c r="AD38" s="109"/>
      <c r="AE38" s="109"/>
      <c r="AF38" s="109"/>
      <c r="AG38" s="107"/>
      <c r="AH38" s="113"/>
      <c r="AI38" s="109"/>
      <c r="AJ38" s="109"/>
      <c r="AK38" s="109"/>
      <c r="AL38" s="109"/>
      <c r="AM38" s="109"/>
      <c r="AN38" s="109"/>
      <c r="AO38" s="109"/>
      <c r="AP38" s="109"/>
    </row>
    <row r="39" spans="1:42">
      <c r="A39" s="101">
        <v>4</v>
      </c>
      <c r="B39" t="s">
        <v>366</v>
      </c>
      <c r="C39" t="s">
        <v>140</v>
      </c>
      <c r="D39">
        <v>3006537</v>
      </c>
      <c r="E39">
        <v>3228197</v>
      </c>
      <c r="F39">
        <v>7.190734</v>
      </c>
      <c r="G39">
        <v>0</v>
      </c>
      <c r="H39">
        <v>84.35</v>
      </c>
      <c r="I39">
        <v>22.9</v>
      </c>
      <c r="J39">
        <v>618.6</v>
      </c>
      <c r="K39">
        <v>1025.3</v>
      </c>
      <c r="L39">
        <v>1.0111000000000001</v>
      </c>
      <c r="M39">
        <v>71.143000000000001</v>
      </c>
      <c r="N39">
        <v>91.134</v>
      </c>
      <c r="O39">
        <v>90.524000000000001</v>
      </c>
      <c r="P39">
        <v>20.9</v>
      </c>
      <c r="Q39">
        <v>24.7</v>
      </c>
      <c r="R39">
        <v>23.6</v>
      </c>
      <c r="S39">
        <v>5.09</v>
      </c>
      <c r="T39" s="101">
        <v>3</v>
      </c>
      <c r="U39" s="111">
        <f t="shared" si="0"/>
        <v>14829</v>
      </c>
      <c r="V39" s="109"/>
      <c r="W39" s="116"/>
      <c r="X39" s="113"/>
      <c r="Y39" s="109"/>
      <c r="Z39" s="109"/>
      <c r="AA39" s="109"/>
      <c r="AB39" s="109"/>
      <c r="AC39" s="109"/>
      <c r="AD39" s="109"/>
      <c r="AE39" s="109"/>
      <c r="AF39" s="109"/>
      <c r="AG39" s="107"/>
      <c r="AH39" s="113"/>
      <c r="AI39" s="109"/>
      <c r="AJ39" s="109"/>
      <c r="AK39" s="109"/>
      <c r="AL39" s="109"/>
      <c r="AM39" s="109"/>
      <c r="AN39" s="109"/>
      <c r="AO39" s="109"/>
      <c r="AP39" s="109"/>
    </row>
    <row r="40" spans="1:42">
      <c r="A40" s="101">
        <v>3</v>
      </c>
      <c r="B40" t="s">
        <v>367</v>
      </c>
      <c r="C40" t="s">
        <v>140</v>
      </c>
      <c r="D40">
        <v>2991708</v>
      </c>
      <c r="E40">
        <v>3225979</v>
      </c>
      <c r="F40">
        <v>6.8685299999999998</v>
      </c>
      <c r="G40">
        <v>0</v>
      </c>
      <c r="H40">
        <v>85.444000000000003</v>
      </c>
      <c r="I40">
        <v>23.1</v>
      </c>
      <c r="J40">
        <v>481</v>
      </c>
      <c r="K40">
        <v>1093.4000000000001</v>
      </c>
      <c r="L40">
        <v>1.0105</v>
      </c>
      <c r="M40">
        <v>69.14</v>
      </c>
      <c r="N40">
        <v>92.838999999999999</v>
      </c>
      <c r="O40">
        <v>85.977000000000004</v>
      </c>
      <c r="P40">
        <v>21.8</v>
      </c>
      <c r="Q40">
        <v>25.5</v>
      </c>
      <c r="R40">
        <v>23.6</v>
      </c>
      <c r="S40">
        <v>5.09</v>
      </c>
      <c r="T40" s="101">
        <v>2</v>
      </c>
      <c r="U40" s="111">
        <f t="shared" si="0"/>
        <v>11515</v>
      </c>
      <c r="V40" s="109"/>
      <c r="W40" s="116"/>
      <c r="X40" s="113"/>
      <c r="Y40" s="109"/>
      <c r="Z40" s="109"/>
      <c r="AA40" s="109"/>
      <c r="AB40" s="109"/>
      <c r="AC40" s="109"/>
      <c r="AD40" s="109"/>
      <c r="AE40" s="109"/>
      <c r="AF40" s="109"/>
      <c r="AG40" s="107"/>
      <c r="AH40" s="113"/>
      <c r="AI40" s="109"/>
      <c r="AJ40" s="109"/>
      <c r="AK40" s="109"/>
      <c r="AL40" s="109"/>
      <c r="AM40" s="109"/>
      <c r="AN40" s="109"/>
      <c r="AO40" s="109"/>
      <c r="AP40" s="109"/>
    </row>
    <row r="41" spans="1:42">
      <c r="A41" s="101">
        <v>2</v>
      </c>
      <c r="B41" t="s">
        <v>368</v>
      </c>
      <c r="C41" t="s">
        <v>140</v>
      </c>
      <c r="D41">
        <v>2980193</v>
      </c>
      <c r="E41">
        <v>3224217</v>
      </c>
      <c r="F41">
        <v>6.4874830000000001</v>
      </c>
      <c r="G41">
        <v>0</v>
      </c>
      <c r="H41">
        <v>92.531000000000006</v>
      </c>
      <c r="I41">
        <v>22.7</v>
      </c>
      <c r="J41">
        <v>63.9</v>
      </c>
      <c r="K41">
        <v>1079.7</v>
      </c>
      <c r="L41">
        <v>1.0099</v>
      </c>
      <c r="M41">
        <v>70.203999999999994</v>
      </c>
      <c r="N41">
        <v>94.944999999999993</v>
      </c>
      <c r="O41">
        <v>80.632999999999996</v>
      </c>
      <c r="P41">
        <v>14.4</v>
      </c>
      <c r="Q41">
        <v>30.4</v>
      </c>
      <c r="R41">
        <v>23.6</v>
      </c>
      <c r="S41">
        <v>5.09</v>
      </c>
      <c r="T41" s="101">
        <v>1</v>
      </c>
      <c r="U41" s="111">
        <f>D41-D42</f>
        <v>1515</v>
      </c>
      <c r="V41" s="109"/>
      <c r="W41" s="116"/>
      <c r="X41" s="113"/>
      <c r="Y41" s="109"/>
      <c r="Z41" s="109"/>
      <c r="AA41" s="109"/>
      <c r="AB41" s="109"/>
      <c r="AC41" s="109"/>
      <c r="AD41" s="109"/>
      <c r="AE41" s="109"/>
      <c r="AF41" s="109"/>
      <c r="AG41" s="116"/>
      <c r="AH41" s="113"/>
      <c r="AI41" s="109"/>
      <c r="AJ41" s="109"/>
      <c r="AK41" s="109"/>
      <c r="AL41" s="109"/>
      <c r="AM41" s="109"/>
      <c r="AN41" s="109"/>
      <c r="AO41" s="109"/>
      <c r="AP41" s="109"/>
    </row>
    <row r="42" spans="1:42">
      <c r="A42" s="101">
        <v>1</v>
      </c>
      <c r="B42" t="s">
        <v>351</v>
      </c>
      <c r="C42" t="s">
        <v>140</v>
      </c>
      <c r="D42">
        <v>2978678</v>
      </c>
      <c r="E42">
        <v>3223970</v>
      </c>
      <c r="F42">
        <v>7.6481729999999999</v>
      </c>
      <c r="G42">
        <v>0</v>
      </c>
      <c r="H42">
        <v>92.828000000000003</v>
      </c>
      <c r="I42">
        <v>21.8</v>
      </c>
      <c r="J42">
        <v>2.9</v>
      </c>
      <c r="K42">
        <v>22.5</v>
      </c>
      <c r="L42">
        <v>1.0129999999999999</v>
      </c>
      <c r="M42">
        <v>90.256</v>
      </c>
      <c r="N42">
        <v>95.429000000000002</v>
      </c>
      <c r="O42">
        <v>93.903000000000006</v>
      </c>
      <c r="P42">
        <v>13</v>
      </c>
      <c r="Q42">
        <v>29.6</v>
      </c>
      <c r="R42">
        <v>15.6</v>
      </c>
      <c r="S42">
        <v>5.09</v>
      </c>
      <c r="T42" s="91"/>
      <c r="U42" s="104"/>
      <c r="V42" s="109"/>
      <c r="W42" s="116"/>
      <c r="X42" s="113"/>
      <c r="Y42" s="109"/>
      <c r="Z42" s="109"/>
      <c r="AA42" s="109"/>
      <c r="AB42" s="109"/>
      <c r="AC42" s="109"/>
      <c r="AD42" s="109"/>
      <c r="AE42" s="109"/>
      <c r="AF42" s="109"/>
      <c r="AG42" s="116"/>
      <c r="AH42" s="113"/>
      <c r="AI42" s="109"/>
      <c r="AJ42" s="109"/>
      <c r="AK42" s="109"/>
      <c r="AL42" s="109"/>
      <c r="AM42" s="109"/>
      <c r="AN42" s="109"/>
      <c r="AO42" s="109"/>
      <c r="AP42" s="109"/>
    </row>
    <row r="43" spans="1:42">
      <c r="A43" s="107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9"/>
      <c r="W43" s="116"/>
      <c r="X43" s="113"/>
      <c r="Y43" s="109"/>
      <c r="Z43" s="109"/>
      <c r="AA43" s="109"/>
      <c r="AB43" s="109"/>
      <c r="AC43" s="109"/>
      <c r="AD43" s="109"/>
      <c r="AE43" s="109"/>
      <c r="AF43" s="109"/>
      <c r="AG43" s="116"/>
      <c r="AH43" s="113"/>
      <c r="AI43" s="109"/>
      <c r="AJ43" s="109"/>
      <c r="AK43" s="109"/>
      <c r="AL43" s="109"/>
      <c r="AM43" s="109"/>
      <c r="AN43" s="109"/>
      <c r="AO43" s="109"/>
      <c r="AP43" s="109"/>
    </row>
    <row r="44" spans="1:42">
      <c r="A44" s="107"/>
      <c r="B44" s="110" t="s">
        <v>135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0"/>
      <c r="P44" s="180"/>
      <c r="Q44" s="180"/>
      <c r="R44" s="180"/>
      <c r="S44" s="180"/>
      <c r="T44" s="180"/>
      <c r="U44" s="180"/>
      <c r="V44" s="180"/>
      <c r="W44" s="182"/>
      <c r="X44" s="113"/>
      <c r="Y44" s="109"/>
      <c r="Z44" s="109"/>
      <c r="AA44" s="109"/>
      <c r="AB44" s="109"/>
      <c r="AC44" s="109"/>
      <c r="AD44" s="109"/>
      <c r="AE44" s="109"/>
      <c r="AF44" s="109"/>
      <c r="AG44" s="182"/>
      <c r="AH44" s="113"/>
      <c r="AI44" s="109"/>
      <c r="AJ44" s="109"/>
      <c r="AK44" s="109"/>
      <c r="AL44" s="109"/>
      <c r="AM44" s="109"/>
      <c r="AN44" s="109"/>
      <c r="AO44" s="109"/>
      <c r="AP44" s="109"/>
    </row>
    <row r="45" spans="1:42">
      <c r="A45" s="107"/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0"/>
      <c r="P45" s="180"/>
      <c r="Q45" s="180"/>
      <c r="R45" s="180"/>
      <c r="S45" s="180"/>
      <c r="T45" s="180"/>
      <c r="U45" s="180"/>
      <c r="V45" s="180"/>
      <c r="W45" s="182"/>
      <c r="X45" s="113"/>
      <c r="Y45" s="109"/>
      <c r="Z45" s="109"/>
      <c r="AA45" s="109"/>
      <c r="AB45" s="109"/>
      <c r="AC45" s="109"/>
      <c r="AD45" s="109"/>
      <c r="AE45" s="109"/>
      <c r="AF45" s="109"/>
      <c r="AG45" s="182"/>
      <c r="AH45" s="113"/>
      <c r="AI45" s="109"/>
      <c r="AJ45" s="109"/>
      <c r="AK45" s="109"/>
      <c r="AL45" s="109"/>
      <c r="AM45" s="109"/>
      <c r="AN45" s="109"/>
      <c r="AO45" s="109"/>
      <c r="AP45" s="109"/>
    </row>
    <row r="46" spans="1:42">
      <c r="A46" s="107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3"/>
      <c r="O46" s="104"/>
      <c r="P46" s="104"/>
      <c r="Q46" s="104"/>
      <c r="R46" s="104"/>
      <c r="S46" s="104"/>
      <c r="T46" s="104"/>
      <c r="U46" s="104"/>
      <c r="V46" s="109"/>
      <c r="W46" s="109"/>
      <c r="X46" s="113"/>
      <c r="Y46" s="109"/>
      <c r="Z46" s="109"/>
      <c r="AA46" s="109"/>
      <c r="AB46" s="109"/>
      <c r="AC46" s="109"/>
      <c r="AD46" s="109"/>
      <c r="AE46" s="109"/>
      <c r="AF46" s="109"/>
      <c r="AG46" s="109"/>
      <c r="AH46" s="113"/>
      <c r="AI46" s="109"/>
      <c r="AJ46" s="109"/>
      <c r="AK46" s="109"/>
      <c r="AL46" s="109"/>
      <c r="AM46" s="109"/>
      <c r="AN46" s="109"/>
      <c r="AO46" s="109"/>
      <c r="AP46" s="109"/>
    </row>
    <row r="47" spans="1:42">
      <c r="D47" s="14"/>
      <c r="E47" s="14"/>
      <c r="N47" s="14"/>
    </row>
  </sheetData>
  <phoneticPr fontId="2" type="noConversion"/>
  <printOptions horizontalCentered="1" verticalCentered="1"/>
  <pageMargins left="0" right="0" top="0.39370078740157483" bottom="0.39370078740157483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36</vt:i4>
      </vt:variant>
      <vt:variant>
        <vt:lpstr>Gráficos</vt:lpstr>
      </vt:variant>
      <vt:variant>
        <vt:i4>3</vt:i4>
      </vt:variant>
      <vt:variant>
        <vt:lpstr>Rangos con nombre</vt:lpstr>
      </vt:variant>
      <vt:variant>
        <vt:i4>24</vt:i4>
      </vt:variant>
    </vt:vector>
  </HeadingPairs>
  <TitlesOfParts>
    <vt:vector size="63" baseType="lpstr">
      <vt:lpstr>Balance Flujo Comp.</vt:lpstr>
      <vt:lpstr>Presion</vt:lpstr>
      <vt:lpstr>Temperarura</vt:lpstr>
      <vt:lpstr>Interconexion</vt:lpstr>
      <vt:lpstr>Ronal, + Consumo</vt:lpstr>
      <vt:lpstr>Valeo, + Cercano</vt:lpstr>
      <vt:lpstr>DRenc, + Lejano</vt:lpstr>
      <vt:lpstr>Comex</vt:lpstr>
      <vt:lpstr>Samsung</vt:lpstr>
      <vt:lpstr>Martin Rea</vt:lpstr>
      <vt:lpstr>Fracsa 2</vt:lpstr>
      <vt:lpstr>Foam</vt:lpstr>
      <vt:lpstr>Bravo</vt:lpstr>
      <vt:lpstr>Euro</vt:lpstr>
      <vt:lpstr>Avery</vt:lpstr>
      <vt:lpstr>Vrk</vt:lpstr>
      <vt:lpstr>Trw</vt:lpstr>
      <vt:lpstr>IPC</vt:lpstr>
      <vt:lpstr>Narmx</vt:lpstr>
      <vt:lpstr>Rohm</vt:lpstr>
      <vt:lpstr>Securency</vt:lpstr>
      <vt:lpstr>Metokote</vt:lpstr>
      <vt:lpstr>Crown</vt:lpstr>
      <vt:lpstr>Messier</vt:lpstr>
      <vt:lpstr>Jafra</vt:lpstr>
      <vt:lpstr>Norgren</vt:lpstr>
      <vt:lpstr>AERnnova C.</vt:lpstr>
      <vt:lpstr>Elicamex</vt:lpstr>
      <vt:lpstr>Kluber</vt:lpstr>
      <vt:lpstr>AERnnova S</vt:lpstr>
      <vt:lpstr>Eaton</vt:lpstr>
      <vt:lpstr>KH Mex</vt:lpstr>
      <vt:lpstr>Copper</vt:lpstr>
      <vt:lpstr>Beach</vt:lpstr>
      <vt:lpstr>MPI</vt:lpstr>
      <vt:lpstr>Hitachi</vt:lpstr>
      <vt:lpstr>Perfil Flujo</vt:lpstr>
      <vt:lpstr>Perfil Presion</vt:lpstr>
      <vt:lpstr>Perfil Temperatura</vt:lpstr>
      <vt:lpstr>'AERnnova S'!Área_de_impresión</vt:lpstr>
      <vt:lpstr>Avery!Área_de_impresión</vt:lpstr>
      <vt:lpstr>'Balance Flujo Comp.'!Área_de_impresión</vt:lpstr>
      <vt:lpstr>Bravo!Área_de_impresión</vt:lpstr>
      <vt:lpstr>Comex!Área_de_impresión</vt:lpstr>
      <vt:lpstr>Crown!Área_de_impresión</vt:lpstr>
      <vt:lpstr>'DRenc, + Lejano'!Área_de_impresión</vt:lpstr>
      <vt:lpstr>Eaton!Área_de_impresión</vt:lpstr>
      <vt:lpstr>Euro!Área_de_impresión</vt:lpstr>
      <vt:lpstr>'Fracsa 2'!Área_de_impresión</vt:lpstr>
      <vt:lpstr>Interconexion!Área_de_impresión</vt:lpstr>
      <vt:lpstr>IPC!Área_de_impresión</vt:lpstr>
      <vt:lpstr>'KH Mex'!Área_de_impresión</vt:lpstr>
      <vt:lpstr>'Martin Rea'!Área_de_impresión</vt:lpstr>
      <vt:lpstr>Messier!Área_de_impresión</vt:lpstr>
      <vt:lpstr>Metokote!Área_de_impresión</vt:lpstr>
      <vt:lpstr>Narmx!Área_de_impresión</vt:lpstr>
      <vt:lpstr>Presion!Área_de_impresión</vt:lpstr>
      <vt:lpstr>Rohm!Área_de_impresión</vt:lpstr>
      <vt:lpstr>'Ronal, + Consumo'!Área_de_impresión</vt:lpstr>
      <vt:lpstr>Samsung!Área_de_impresión</vt:lpstr>
      <vt:lpstr>Temperarura!Área_de_impresión</vt:lpstr>
      <vt:lpstr>'Valeo, + Cercano'!Área_de_impresión</vt:lpstr>
      <vt:lpstr>Vrk!Área_de_impresión</vt:lpstr>
    </vt:vector>
  </TitlesOfParts>
  <Company>Igasamex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 Ugalde</dc:creator>
  <cp:lastModifiedBy>Martinez Ricardo</cp:lastModifiedBy>
  <cp:lastPrinted>2013-01-20T00:30:50Z</cp:lastPrinted>
  <dcterms:created xsi:type="dcterms:W3CDTF">2010-04-06T02:20:12Z</dcterms:created>
  <dcterms:modified xsi:type="dcterms:W3CDTF">2014-06-12T23:51:52Z</dcterms:modified>
</cp:coreProperties>
</file>