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905" tabRatio="876"/>
  </bookViews>
  <sheets>
    <sheet name="Balance Volumetrico" sheetId="36" r:id="rId1"/>
    <sheet name="Presión" sheetId="45" r:id="rId2"/>
    <sheet name="Temperatura" sheetId="44" r:id="rId3"/>
    <sheet name="PIQ" sheetId="1" r:id="rId4"/>
    <sheet name="Enerpiq" sheetId="41" r:id="rId5"/>
    <sheet name="Plenco" sheetId="42" r:id="rId6"/>
    <sheet name="Metecno" sheetId="40" r:id="rId7"/>
    <sheet name="Beach" sheetId="6" r:id="rId8"/>
    <sheet name="Norgren" sheetId="26" r:id="rId9"/>
    <sheet name="AERnn C" sheetId="3" r:id="rId10"/>
    <sheet name="AER S" sheetId="4" r:id="rId11"/>
    <sheet name="Bravo" sheetId="7" r:id="rId12"/>
    <sheet name="Avery" sheetId="5" r:id="rId13"/>
    <sheet name="Eaton" sheetId="12" r:id="rId14"/>
    <sheet name="Comex" sheetId="8" r:id="rId15"/>
    <sheet name="Copper" sheetId="9" r:id="rId16"/>
    <sheet name="Crown" sheetId="10" r:id="rId17"/>
    <sheet name="DREnc" sheetId="11" r:id="rId18"/>
    <sheet name="Elicamex" sheetId="13" r:id="rId19"/>
    <sheet name="Euro" sheetId="14" r:id="rId20"/>
    <sheet name="Foam" sheetId="15" r:id="rId21"/>
    <sheet name="Fracsa" sheetId="16" r:id="rId22"/>
    <sheet name="Frenos Trw" sheetId="32" r:id="rId23"/>
    <sheet name="Ipc" sheetId="18" r:id="rId24"/>
    <sheet name="Hitachi" sheetId="17" r:id="rId25"/>
    <sheet name="Jafra" sheetId="19" r:id="rId26"/>
    <sheet name="KH Méx" sheetId="20" r:id="rId27"/>
    <sheet name="Kluber" sheetId="21" r:id="rId28"/>
    <sheet name="Messier" sheetId="22" r:id="rId29"/>
    <sheet name="Metokote" sheetId="23" r:id="rId30"/>
    <sheet name="Mpi" sheetId="24" r:id="rId31"/>
    <sheet name="Narmx" sheetId="25" r:id="rId32"/>
    <sheet name="Rohm" sheetId="27" r:id="rId33"/>
    <sheet name="Securency" sheetId="30" r:id="rId34"/>
    <sheet name="Ronal" sheetId="28" r:id="rId35"/>
    <sheet name="Samsung" sheetId="29" r:id="rId36"/>
    <sheet name="Tafime" sheetId="31" r:id="rId37"/>
    <sheet name="Valeo" sheetId="33" r:id="rId38"/>
    <sheet name="Vrk" sheetId="34" r:id="rId39"/>
    <sheet name="Ultramanufacturing" sheetId="43" r:id="rId40"/>
  </sheets>
  <definedNames>
    <definedName name="_xlnm.Print_Area" localSheetId="9">'AERnn C'!$A$1:$Y$41</definedName>
    <definedName name="_xlnm.Print_Area" localSheetId="0">'Balance Volumetrico'!$A$1:$AW$35</definedName>
    <definedName name="_xlnm.Print_Area" localSheetId="4">Enerpiq!$A$1:$J$60</definedName>
    <definedName name="_xlnm.Print_Area" localSheetId="6">Metecno!$A$1:$J$57</definedName>
    <definedName name="_xlnm.Print_Area" localSheetId="3">PIQ!$A$1:$R$48</definedName>
    <definedName name="_xlnm.Print_Area" localSheetId="5">Plenco!$A$1:$J$57</definedName>
    <definedName name="_xlnm.Print_Area" localSheetId="2">Temperatura!$A$1:$AN$34</definedName>
    <definedName name="_xlnm.Print_Area" localSheetId="37">Valeo!$A$1:$Y$41</definedName>
  </definedNames>
  <calcPr calcId="152511"/>
</workbook>
</file>

<file path=xl/calcChain.xml><?xml version="1.0" encoding="utf-8"?>
<calcChain xmlns="http://schemas.openxmlformats.org/spreadsheetml/2006/main">
  <c r="D37" i="36" l="1"/>
  <c r="AQ19" i="36"/>
  <c r="T34" i="36" l="1"/>
  <c r="W34" i="36"/>
  <c r="AH34" i="36"/>
  <c r="AU8" i="36" l="1"/>
  <c r="AU15" i="36"/>
  <c r="AU22" i="36"/>
  <c r="AU29" i="36"/>
  <c r="AU33" i="3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Y11" i="16"/>
  <c r="Y10" i="16"/>
  <c r="Y9" i="16"/>
  <c r="Y8" i="16"/>
  <c r="Y7" i="16"/>
  <c r="AN25" i="36"/>
  <c r="AN26" i="36"/>
  <c r="AN27" i="36"/>
  <c r="AN28" i="36"/>
  <c r="AN29" i="36"/>
  <c r="AN30" i="36"/>
  <c r="AN31" i="36"/>
  <c r="AN18" i="36"/>
  <c r="AN19" i="36"/>
  <c r="AN20" i="36"/>
  <c r="AN21" i="36"/>
  <c r="AN22" i="36"/>
  <c r="AN23" i="36"/>
  <c r="AN24" i="36"/>
  <c r="AN11" i="36"/>
  <c r="AN12" i="36"/>
  <c r="AN13" i="36"/>
  <c r="AN14" i="36"/>
  <c r="AN15" i="36"/>
  <c r="AN16" i="36"/>
  <c r="AN17" i="36"/>
  <c r="AN4" i="36"/>
  <c r="AP31" i="36" l="1"/>
  <c r="AP30" i="36"/>
  <c r="AP29" i="36"/>
  <c r="AD34" i="36" l="1"/>
  <c r="E45" i="41" l="1"/>
  <c r="E44" i="41"/>
  <c r="E43" i="41"/>
  <c r="AC29" i="36" l="1"/>
  <c r="U8" i="9" l="1"/>
  <c r="U9" i="9"/>
  <c r="U10" i="9"/>
  <c r="U11" i="9"/>
  <c r="U12" i="9"/>
  <c r="U13" i="9"/>
  <c r="U14" i="9"/>
  <c r="U15" i="9"/>
  <c r="U23" i="4" l="1"/>
  <c r="U23" i="6"/>
  <c r="X11" i="36" l="1"/>
  <c r="U6" i="43" l="1"/>
  <c r="AM34" i="36" s="1"/>
  <c r="U7" i="28" l="1"/>
  <c r="U8" i="28"/>
  <c r="U34" i="9" l="1"/>
  <c r="U35" i="9"/>
  <c r="U36" i="9"/>
  <c r="U34" i="21"/>
  <c r="U35" i="21"/>
  <c r="U36" i="21"/>
  <c r="U22" i="15" l="1"/>
  <c r="U23" i="15"/>
  <c r="U24" i="15"/>
  <c r="U25" i="15"/>
  <c r="U26" i="15"/>
  <c r="U27" i="15"/>
  <c r="U28" i="15"/>
  <c r="U29" i="15"/>
  <c r="U30" i="15"/>
  <c r="U31" i="15"/>
  <c r="D2" i="36" l="1"/>
  <c r="E2" i="36" s="1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U2" i="36" s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AJ2" i="36" s="1"/>
  <c r="AK2" i="36" s="1"/>
  <c r="AL2" i="36" s="1"/>
  <c r="AM2" i="36" s="1"/>
  <c r="H33" i="36" l="1"/>
  <c r="P6" i="36" l="1"/>
  <c r="P5" i="36"/>
  <c r="P4" i="36"/>
  <c r="U29" i="3" l="1"/>
  <c r="U28" i="3"/>
  <c r="U27" i="3"/>
  <c r="U26" i="3"/>
  <c r="U30" i="3"/>
  <c r="U31" i="3"/>
  <c r="U32" i="3"/>
  <c r="U33" i="3"/>
  <c r="U34" i="3"/>
  <c r="U35" i="3"/>
  <c r="U36" i="3"/>
  <c r="U32" i="4"/>
  <c r="U27" i="24" l="1"/>
  <c r="U28" i="24"/>
  <c r="U29" i="24"/>
  <c r="U30" i="24"/>
  <c r="AB10" i="36" s="1"/>
  <c r="U31" i="24"/>
  <c r="U32" i="24"/>
  <c r="U33" i="24"/>
  <c r="U34" i="24"/>
  <c r="AB6" i="36" s="1"/>
  <c r="U35" i="24"/>
  <c r="U36" i="24"/>
  <c r="AB12" i="36"/>
  <c r="AB11" i="36"/>
  <c r="AB9" i="36"/>
  <c r="AB8" i="36"/>
  <c r="AB7" i="36"/>
  <c r="AB5" i="36"/>
  <c r="AB4" i="36"/>
  <c r="N32" i="1" l="1"/>
  <c r="E45" i="40" l="1"/>
  <c r="U34" i="36" s="1"/>
  <c r="E44" i="40"/>
  <c r="U33" i="36" s="1"/>
  <c r="E43" i="40"/>
  <c r="E42" i="40"/>
  <c r="U31" i="36" s="1"/>
  <c r="AH33" i="36"/>
  <c r="AH32" i="36"/>
  <c r="E42" i="41"/>
  <c r="E41" i="41"/>
  <c r="E45" i="42"/>
  <c r="O34" i="36" s="1"/>
  <c r="E44" i="42"/>
  <c r="E43" i="42"/>
  <c r="E42" i="42"/>
  <c r="U27" i="34"/>
  <c r="U28" i="34"/>
  <c r="U29" i="34"/>
  <c r="U30" i="34"/>
  <c r="U31" i="34"/>
  <c r="U32" i="34"/>
  <c r="U33" i="34"/>
  <c r="U34" i="34"/>
  <c r="U35" i="34"/>
  <c r="U36" i="34"/>
  <c r="U26" i="29"/>
  <c r="U27" i="29"/>
  <c r="U28" i="29"/>
  <c r="U29" i="29"/>
  <c r="U30" i="29"/>
  <c r="U31" i="29"/>
  <c r="U32" i="29"/>
  <c r="U33" i="29"/>
  <c r="U34" i="29"/>
  <c r="U35" i="29"/>
  <c r="U36" i="29"/>
  <c r="U27" i="23"/>
  <c r="U28" i="23"/>
  <c r="U29" i="23"/>
  <c r="U30" i="23"/>
  <c r="U31" i="23"/>
  <c r="U32" i="23"/>
  <c r="U33" i="23"/>
  <c r="U34" i="23"/>
  <c r="U35" i="23"/>
  <c r="U36" i="23"/>
  <c r="U27" i="18"/>
  <c r="U28" i="18"/>
  <c r="U29" i="18"/>
  <c r="U30" i="18"/>
  <c r="U31" i="18"/>
  <c r="U32" i="18"/>
  <c r="U33" i="18"/>
  <c r="U34" i="18"/>
  <c r="U35" i="18"/>
  <c r="U36" i="18"/>
  <c r="U27" i="17"/>
  <c r="U28" i="17"/>
  <c r="U29" i="17"/>
  <c r="U30" i="17"/>
  <c r="U31" i="17"/>
  <c r="U32" i="17"/>
  <c r="U33" i="17"/>
  <c r="U34" i="17"/>
  <c r="U35" i="17"/>
  <c r="U36" i="17"/>
  <c r="U27" i="4"/>
  <c r="U28" i="4"/>
  <c r="U29" i="4"/>
  <c r="U30" i="4"/>
  <c r="U31" i="4"/>
  <c r="U33" i="4"/>
  <c r="U34" i="4"/>
  <c r="U35" i="4"/>
  <c r="U36" i="4"/>
  <c r="U27" i="33"/>
  <c r="E13" i="36" s="1"/>
  <c r="U28" i="33"/>
  <c r="E12" i="36" s="1"/>
  <c r="U29" i="33"/>
  <c r="E11" i="36" s="1"/>
  <c r="U30" i="33"/>
  <c r="E10" i="36" s="1"/>
  <c r="U31" i="33"/>
  <c r="E9" i="36" s="1"/>
  <c r="U32" i="33"/>
  <c r="E8" i="36" s="1"/>
  <c r="U33" i="33"/>
  <c r="E7" i="36" s="1"/>
  <c r="U34" i="33"/>
  <c r="E6" i="36" s="1"/>
  <c r="U35" i="33"/>
  <c r="E5" i="36" s="1"/>
  <c r="U36" i="33"/>
  <c r="E4" i="36" s="1"/>
  <c r="U32" i="36" l="1"/>
  <c r="Y37" i="43"/>
  <c r="Y36" i="43"/>
  <c r="U36" i="43"/>
  <c r="AM4" i="36" s="1"/>
  <c r="Y35" i="43"/>
  <c r="U35" i="43"/>
  <c r="AM5" i="36" s="1"/>
  <c r="Y34" i="43"/>
  <c r="U34" i="43"/>
  <c r="AM6" i="36" s="1"/>
  <c r="Y33" i="43"/>
  <c r="U33" i="43"/>
  <c r="Y32" i="43"/>
  <c r="U32" i="43"/>
  <c r="AM8" i="36" s="1"/>
  <c r="Y31" i="43"/>
  <c r="U31" i="43"/>
  <c r="Y30" i="43"/>
  <c r="U30" i="43"/>
  <c r="AM10" i="36" s="1"/>
  <c r="Y29" i="43"/>
  <c r="U29" i="43"/>
  <c r="AM11" i="36" s="1"/>
  <c r="Y28" i="43"/>
  <c r="U28" i="43"/>
  <c r="AM12" i="36" s="1"/>
  <c r="Y27" i="43"/>
  <c r="U27" i="43"/>
  <c r="AM13" i="36" s="1"/>
  <c r="Y26" i="43"/>
  <c r="U26" i="43"/>
  <c r="AM14" i="36" s="1"/>
  <c r="Y25" i="43"/>
  <c r="U25" i="43"/>
  <c r="AM15" i="36" s="1"/>
  <c r="Y24" i="43"/>
  <c r="U24" i="43"/>
  <c r="AM16" i="36" s="1"/>
  <c r="Y23" i="43"/>
  <c r="U23" i="43"/>
  <c r="AM17" i="36" s="1"/>
  <c r="Y22" i="43"/>
  <c r="U22" i="43"/>
  <c r="AM18" i="36" s="1"/>
  <c r="Y21" i="43"/>
  <c r="U21" i="43"/>
  <c r="AM19" i="36" s="1"/>
  <c r="Y20" i="43"/>
  <c r="U20" i="43"/>
  <c r="AM20" i="36" s="1"/>
  <c r="Y19" i="43"/>
  <c r="U19" i="43"/>
  <c r="Y18" i="43"/>
  <c r="U18" i="43"/>
  <c r="AM22" i="36" s="1"/>
  <c r="Y17" i="43"/>
  <c r="U17" i="43"/>
  <c r="AM23" i="36" s="1"/>
  <c r="Y16" i="43"/>
  <c r="U16" i="43"/>
  <c r="AM24" i="36" s="1"/>
  <c r="Y15" i="43"/>
  <c r="U15" i="43"/>
  <c r="AM25" i="36" s="1"/>
  <c r="Y14" i="43"/>
  <c r="U14" i="43"/>
  <c r="AM26" i="36" s="1"/>
  <c r="Y13" i="43"/>
  <c r="U13" i="43"/>
  <c r="Y12" i="43"/>
  <c r="U12" i="43"/>
  <c r="AM28" i="36" s="1"/>
  <c r="Y11" i="43"/>
  <c r="U11" i="43"/>
  <c r="AM29" i="36" s="1"/>
  <c r="Y10" i="43"/>
  <c r="U10" i="43"/>
  <c r="AM30" i="36" s="1"/>
  <c r="Y9" i="43"/>
  <c r="U9" i="43"/>
  <c r="Y8" i="43"/>
  <c r="U8" i="43"/>
  <c r="AM32" i="36" s="1"/>
  <c r="Y7" i="43"/>
  <c r="U7" i="43"/>
  <c r="AM33" i="36" s="1"/>
  <c r="Y37" i="34"/>
  <c r="Y36" i="34"/>
  <c r="Y35" i="34"/>
  <c r="M5" i="36"/>
  <c r="Y34" i="34"/>
  <c r="Y33" i="34"/>
  <c r="M7" i="36"/>
  <c r="Y32" i="34"/>
  <c r="Y31" i="34"/>
  <c r="Y30" i="34"/>
  <c r="Y29" i="34"/>
  <c r="M11" i="36"/>
  <c r="Y28" i="34"/>
  <c r="Y27" i="34"/>
  <c r="M13" i="36"/>
  <c r="Y26" i="34"/>
  <c r="U26" i="34"/>
  <c r="M14" i="36" s="1"/>
  <c r="Y25" i="34"/>
  <c r="U25" i="34"/>
  <c r="M15" i="36" s="1"/>
  <c r="Y24" i="34"/>
  <c r="U24" i="34"/>
  <c r="M16" i="36" s="1"/>
  <c r="Y23" i="34"/>
  <c r="U23" i="34"/>
  <c r="Y22" i="34"/>
  <c r="U22" i="34"/>
  <c r="M18" i="36" s="1"/>
  <c r="Y21" i="34"/>
  <c r="U21" i="34"/>
  <c r="M19" i="36" s="1"/>
  <c r="Y20" i="34"/>
  <c r="U20" i="34"/>
  <c r="M20" i="36" s="1"/>
  <c r="Y19" i="34"/>
  <c r="U19" i="34"/>
  <c r="Y18" i="34"/>
  <c r="U18" i="34"/>
  <c r="M22" i="36" s="1"/>
  <c r="Y17" i="34"/>
  <c r="U17" i="34"/>
  <c r="M23" i="36" s="1"/>
  <c r="Y16" i="34"/>
  <c r="U16" i="34"/>
  <c r="M24" i="36" s="1"/>
  <c r="Y15" i="34"/>
  <c r="U15" i="34"/>
  <c r="Y14" i="34"/>
  <c r="U14" i="34"/>
  <c r="M26" i="36" s="1"/>
  <c r="Y13" i="34"/>
  <c r="U13" i="34"/>
  <c r="Y12" i="34"/>
  <c r="U12" i="34"/>
  <c r="Y11" i="34"/>
  <c r="U11" i="34"/>
  <c r="M29" i="36" s="1"/>
  <c r="Y10" i="34"/>
  <c r="U10" i="34"/>
  <c r="M30" i="36" s="1"/>
  <c r="Y9" i="34"/>
  <c r="U9" i="34"/>
  <c r="M31" i="36" s="1"/>
  <c r="Y8" i="34"/>
  <c r="U8" i="34"/>
  <c r="M32" i="36" s="1"/>
  <c r="Y7" i="34"/>
  <c r="U7" i="34"/>
  <c r="M33" i="36" s="1"/>
  <c r="U6" i="34"/>
  <c r="M34" i="36" s="1"/>
  <c r="Y37" i="33"/>
  <c r="Y36" i="33"/>
  <c r="Y35" i="33"/>
  <c r="Y34" i="33"/>
  <c r="Y33" i="33"/>
  <c r="Y32" i="33"/>
  <c r="Y31" i="33"/>
  <c r="Y30" i="33"/>
  <c r="Y29" i="33"/>
  <c r="Y28" i="33"/>
  <c r="Y27" i="33"/>
  <c r="Y26" i="33"/>
  <c r="U26" i="33"/>
  <c r="E14" i="36" s="1"/>
  <c r="Y25" i="33"/>
  <c r="U25" i="33"/>
  <c r="E15" i="36" s="1"/>
  <c r="Y24" i="33"/>
  <c r="U24" i="33"/>
  <c r="E16" i="36" s="1"/>
  <c r="Y23" i="33"/>
  <c r="U23" i="33"/>
  <c r="E17" i="36" s="1"/>
  <c r="Y22" i="33"/>
  <c r="U22" i="33"/>
  <c r="E18" i="36" s="1"/>
  <c r="Y21" i="33"/>
  <c r="U21" i="33"/>
  <c r="E19" i="36" s="1"/>
  <c r="Y20" i="33"/>
  <c r="U20" i="33"/>
  <c r="E20" i="36" s="1"/>
  <c r="Y19" i="33"/>
  <c r="U19" i="33"/>
  <c r="E21" i="36" s="1"/>
  <c r="Y18" i="33"/>
  <c r="U18" i="33"/>
  <c r="E22" i="36" s="1"/>
  <c r="Y17" i="33"/>
  <c r="U17" i="33"/>
  <c r="E23" i="36" s="1"/>
  <c r="Y16" i="33"/>
  <c r="U16" i="33"/>
  <c r="E24" i="36" s="1"/>
  <c r="Y15" i="33"/>
  <c r="U15" i="33"/>
  <c r="E25" i="36" s="1"/>
  <c r="Y14" i="33"/>
  <c r="U14" i="33"/>
  <c r="E26" i="36" s="1"/>
  <c r="Y13" i="33"/>
  <c r="U13" i="33"/>
  <c r="E27" i="36" s="1"/>
  <c r="Y12" i="33"/>
  <c r="U12" i="33"/>
  <c r="E28" i="36" s="1"/>
  <c r="Y11" i="33"/>
  <c r="U11" i="33"/>
  <c r="E29" i="36" s="1"/>
  <c r="Y10" i="33"/>
  <c r="U10" i="33"/>
  <c r="E30" i="36" s="1"/>
  <c r="Y9" i="33"/>
  <c r="U9" i="33"/>
  <c r="E31" i="36" s="1"/>
  <c r="Y8" i="33"/>
  <c r="U8" i="33"/>
  <c r="E32" i="36" s="1"/>
  <c r="Y7" i="33"/>
  <c r="U7" i="33"/>
  <c r="E33" i="36" s="1"/>
  <c r="U6" i="33"/>
  <c r="E34" i="36" s="1"/>
  <c r="Y37" i="31"/>
  <c r="Y36" i="31"/>
  <c r="U36" i="31"/>
  <c r="Q4" i="36" s="1"/>
  <c r="Y35" i="31"/>
  <c r="U35" i="31"/>
  <c r="Q5" i="36" s="1"/>
  <c r="Y34" i="31"/>
  <c r="U34" i="31"/>
  <c r="Q6" i="36" s="1"/>
  <c r="Y33" i="31"/>
  <c r="U33" i="31"/>
  <c r="Q7" i="36" s="1"/>
  <c r="Y32" i="31"/>
  <c r="U32" i="31"/>
  <c r="Q8" i="36" s="1"/>
  <c r="Y31" i="31"/>
  <c r="U31" i="31"/>
  <c r="Q9" i="36" s="1"/>
  <c r="Y30" i="31"/>
  <c r="U30" i="31"/>
  <c r="Q10" i="36" s="1"/>
  <c r="Y29" i="31"/>
  <c r="U29" i="31"/>
  <c r="Q11" i="36" s="1"/>
  <c r="Y28" i="31"/>
  <c r="U28" i="31"/>
  <c r="Q12" i="36" s="1"/>
  <c r="Y27" i="31"/>
  <c r="U27" i="31"/>
  <c r="Q13" i="36" s="1"/>
  <c r="Y26" i="31"/>
  <c r="U26" i="31"/>
  <c r="Q14" i="36" s="1"/>
  <c r="Y25" i="31"/>
  <c r="U25" i="31"/>
  <c r="Q15" i="36" s="1"/>
  <c r="Y24" i="31"/>
  <c r="U24" i="31"/>
  <c r="Q16" i="36" s="1"/>
  <c r="Y23" i="31"/>
  <c r="U23" i="31"/>
  <c r="Q17" i="36" s="1"/>
  <c r="Y22" i="31"/>
  <c r="U22" i="31"/>
  <c r="Q18" i="36" s="1"/>
  <c r="Y21" i="31"/>
  <c r="U21" i="31"/>
  <c r="Q19" i="36" s="1"/>
  <c r="Y20" i="31"/>
  <c r="U20" i="31"/>
  <c r="Q20" i="36" s="1"/>
  <c r="Y19" i="31"/>
  <c r="U19" i="31"/>
  <c r="Q21" i="36" s="1"/>
  <c r="Y18" i="31"/>
  <c r="U18" i="31"/>
  <c r="Q22" i="36" s="1"/>
  <c r="Y17" i="31"/>
  <c r="U17" i="31"/>
  <c r="Q23" i="36" s="1"/>
  <c r="Y16" i="31"/>
  <c r="U16" i="31"/>
  <c r="Q24" i="36" s="1"/>
  <c r="Y15" i="31"/>
  <c r="U15" i="31"/>
  <c r="Q25" i="36" s="1"/>
  <c r="Y14" i="31"/>
  <c r="U14" i="31"/>
  <c r="Q26" i="36" s="1"/>
  <c r="Y13" i="31"/>
  <c r="U13" i="31"/>
  <c r="Q27" i="36" s="1"/>
  <c r="Y12" i="31"/>
  <c r="U12" i="31"/>
  <c r="Q28" i="36" s="1"/>
  <c r="Y11" i="31"/>
  <c r="U11" i="31"/>
  <c r="Q29" i="36" s="1"/>
  <c r="Y10" i="31"/>
  <c r="U10" i="31"/>
  <c r="Q30" i="36" s="1"/>
  <c r="Y9" i="31"/>
  <c r="U9" i="31"/>
  <c r="Q31" i="36" s="1"/>
  <c r="Y8" i="31"/>
  <c r="U8" i="31"/>
  <c r="Q32" i="36" s="1"/>
  <c r="Y7" i="31"/>
  <c r="U7" i="31"/>
  <c r="Q33" i="36" s="1"/>
  <c r="U6" i="31"/>
  <c r="Q34" i="36" s="1"/>
  <c r="Y37" i="30"/>
  <c r="Y36" i="30"/>
  <c r="U36" i="30"/>
  <c r="AD4" i="36" s="1"/>
  <c r="Y35" i="30"/>
  <c r="U35" i="30"/>
  <c r="AD5" i="36" s="1"/>
  <c r="Y34" i="30"/>
  <c r="U34" i="30"/>
  <c r="AD6" i="36" s="1"/>
  <c r="Y33" i="30"/>
  <c r="U33" i="30"/>
  <c r="AD7" i="36" s="1"/>
  <c r="Y32" i="30"/>
  <c r="U32" i="30"/>
  <c r="AD8" i="36" s="1"/>
  <c r="Y31" i="30"/>
  <c r="U31" i="30"/>
  <c r="AD9" i="36" s="1"/>
  <c r="Y30" i="30"/>
  <c r="U30" i="30"/>
  <c r="AD10" i="36" s="1"/>
  <c r="Y29" i="30"/>
  <c r="U29" i="30"/>
  <c r="AD11" i="36" s="1"/>
  <c r="Y28" i="30"/>
  <c r="U28" i="30"/>
  <c r="AD12" i="36" s="1"/>
  <c r="Y27" i="30"/>
  <c r="U27" i="30"/>
  <c r="AD13" i="36" s="1"/>
  <c r="Y26" i="30"/>
  <c r="U26" i="30"/>
  <c r="AD14" i="36" s="1"/>
  <c r="Y25" i="30"/>
  <c r="U25" i="30"/>
  <c r="AD15" i="36" s="1"/>
  <c r="Y24" i="30"/>
  <c r="U24" i="30"/>
  <c r="AD16" i="36" s="1"/>
  <c r="Y23" i="30"/>
  <c r="U23" i="30"/>
  <c r="AD17" i="36" s="1"/>
  <c r="Y22" i="30"/>
  <c r="U22" i="30"/>
  <c r="AD18" i="36" s="1"/>
  <c r="Y21" i="30"/>
  <c r="U21" i="30"/>
  <c r="Y20" i="30"/>
  <c r="U20" i="30"/>
  <c r="AD20" i="36" s="1"/>
  <c r="Y19" i="30"/>
  <c r="U19" i="30"/>
  <c r="AD21" i="36" s="1"/>
  <c r="Y18" i="30"/>
  <c r="U18" i="30"/>
  <c r="AD22" i="36" s="1"/>
  <c r="Y17" i="30"/>
  <c r="U17" i="30"/>
  <c r="AD23" i="36" s="1"/>
  <c r="Y16" i="30"/>
  <c r="U16" i="30"/>
  <c r="AD24" i="36" s="1"/>
  <c r="Y15" i="30"/>
  <c r="U15" i="30"/>
  <c r="AD25" i="36" s="1"/>
  <c r="Y14" i="30"/>
  <c r="U14" i="30"/>
  <c r="Y13" i="30"/>
  <c r="U13" i="30"/>
  <c r="AD27" i="36" s="1"/>
  <c r="Y12" i="30"/>
  <c r="U12" i="30"/>
  <c r="AD28" i="36" s="1"/>
  <c r="Y11" i="30"/>
  <c r="U11" i="30"/>
  <c r="AD29" i="36" s="1"/>
  <c r="Y10" i="30"/>
  <c r="U10" i="30"/>
  <c r="AD30" i="36" s="1"/>
  <c r="Y9" i="30"/>
  <c r="U9" i="30"/>
  <c r="AD31" i="36" s="1"/>
  <c r="Y8" i="30"/>
  <c r="U8" i="30"/>
  <c r="AD32" i="36" s="1"/>
  <c r="Y7" i="30"/>
  <c r="U7" i="30"/>
  <c r="AD33" i="36" s="1"/>
  <c r="U6" i="30"/>
  <c r="Y37" i="29"/>
  <c r="Y36" i="29"/>
  <c r="Y35" i="29"/>
  <c r="T5" i="36"/>
  <c r="Y34" i="29"/>
  <c r="Y33" i="29"/>
  <c r="Y32" i="29"/>
  <c r="Y31" i="29"/>
  <c r="Y30" i="29"/>
  <c r="Y29" i="29"/>
  <c r="T11" i="36"/>
  <c r="Y28" i="29"/>
  <c r="Y27" i="29"/>
  <c r="T13" i="36"/>
  <c r="Y26" i="29"/>
  <c r="Y25" i="29"/>
  <c r="U25" i="29"/>
  <c r="T15" i="36" s="1"/>
  <c r="Y24" i="29"/>
  <c r="U24" i="29"/>
  <c r="T16" i="36" s="1"/>
  <c r="Y23" i="29"/>
  <c r="U23" i="29"/>
  <c r="T17" i="36" s="1"/>
  <c r="Y22" i="29"/>
  <c r="U22" i="29"/>
  <c r="T18" i="36" s="1"/>
  <c r="Y21" i="29"/>
  <c r="U21" i="29"/>
  <c r="T19" i="36" s="1"/>
  <c r="Y20" i="29"/>
  <c r="U20" i="29"/>
  <c r="T20" i="36" s="1"/>
  <c r="Y19" i="29"/>
  <c r="U19" i="29"/>
  <c r="T21" i="36" s="1"/>
  <c r="Y18" i="29"/>
  <c r="U18" i="29"/>
  <c r="T22" i="36" s="1"/>
  <c r="Y17" i="29"/>
  <c r="U17" i="29"/>
  <c r="T23" i="36" s="1"/>
  <c r="Y16" i="29"/>
  <c r="U16" i="29"/>
  <c r="Y15" i="29"/>
  <c r="U15" i="29"/>
  <c r="T25" i="36" s="1"/>
  <c r="Y14" i="29"/>
  <c r="U14" i="29"/>
  <c r="T26" i="36" s="1"/>
  <c r="Y13" i="29"/>
  <c r="U13" i="29"/>
  <c r="T27" i="36" s="1"/>
  <c r="Y12" i="29"/>
  <c r="U12" i="29"/>
  <c r="T28" i="36" s="1"/>
  <c r="Y11" i="29"/>
  <c r="U11" i="29"/>
  <c r="T29" i="36" s="1"/>
  <c r="Y10" i="29"/>
  <c r="U10" i="29"/>
  <c r="T30" i="36" s="1"/>
  <c r="Y9" i="29"/>
  <c r="U9" i="29"/>
  <c r="T31" i="36" s="1"/>
  <c r="Y8" i="29"/>
  <c r="U8" i="29"/>
  <c r="T32" i="36" s="1"/>
  <c r="Y7" i="29"/>
  <c r="U7" i="29"/>
  <c r="T33" i="36" s="1"/>
  <c r="U6" i="29"/>
  <c r="U36" i="28"/>
  <c r="H4" i="36" s="1"/>
  <c r="U35" i="28"/>
  <c r="H5" i="36" s="1"/>
  <c r="U34" i="28"/>
  <c r="H6" i="36" s="1"/>
  <c r="U33" i="28"/>
  <c r="H7" i="36" s="1"/>
  <c r="U32" i="28"/>
  <c r="H8" i="36" s="1"/>
  <c r="U31" i="28"/>
  <c r="H9" i="36" s="1"/>
  <c r="U30" i="28"/>
  <c r="H10" i="36" s="1"/>
  <c r="U29" i="28"/>
  <c r="H11" i="36" s="1"/>
  <c r="U28" i="28"/>
  <c r="H12" i="36" s="1"/>
  <c r="U27" i="28"/>
  <c r="H13" i="36" s="1"/>
  <c r="U26" i="28"/>
  <c r="H14" i="36" s="1"/>
  <c r="U25" i="28"/>
  <c r="H15" i="36" s="1"/>
  <c r="U24" i="28"/>
  <c r="H16" i="36" s="1"/>
  <c r="U23" i="28"/>
  <c r="H17" i="36" s="1"/>
  <c r="U22" i="28"/>
  <c r="H18" i="36" s="1"/>
  <c r="U21" i="28"/>
  <c r="H19" i="36" s="1"/>
  <c r="U20" i="28"/>
  <c r="H20" i="36" s="1"/>
  <c r="U19" i="28"/>
  <c r="H21" i="36" s="1"/>
  <c r="U18" i="28"/>
  <c r="H22" i="36" s="1"/>
  <c r="U17" i="28"/>
  <c r="H23" i="36" s="1"/>
  <c r="U16" i="28"/>
  <c r="H24" i="36" s="1"/>
  <c r="U15" i="28"/>
  <c r="H25" i="36" s="1"/>
  <c r="U14" i="28"/>
  <c r="H26" i="36" s="1"/>
  <c r="U13" i="28"/>
  <c r="H27" i="36" s="1"/>
  <c r="U12" i="28"/>
  <c r="H28" i="36" s="1"/>
  <c r="U11" i="28"/>
  <c r="H29" i="36" s="1"/>
  <c r="U10" i="28"/>
  <c r="H30" i="36" s="1"/>
  <c r="U9" i="28"/>
  <c r="H31" i="36" s="1"/>
  <c r="H32" i="36"/>
  <c r="U6" i="28"/>
  <c r="H34" i="36" s="1"/>
  <c r="Y37" i="27"/>
  <c r="Y36" i="27"/>
  <c r="U36" i="27"/>
  <c r="Z4" i="36" s="1"/>
  <c r="Y35" i="27"/>
  <c r="U35" i="27"/>
  <c r="Z5" i="36" s="1"/>
  <c r="Y34" i="27"/>
  <c r="U34" i="27"/>
  <c r="Z6" i="36" s="1"/>
  <c r="Y33" i="27"/>
  <c r="U33" i="27"/>
  <c r="Z7" i="36" s="1"/>
  <c r="Y32" i="27"/>
  <c r="U32" i="27"/>
  <c r="Z8" i="36" s="1"/>
  <c r="Y31" i="27"/>
  <c r="U31" i="27"/>
  <c r="Z9" i="36" s="1"/>
  <c r="Y30" i="27"/>
  <c r="U30" i="27"/>
  <c r="Z10" i="36" s="1"/>
  <c r="Y29" i="27"/>
  <c r="U29" i="27"/>
  <c r="Z11" i="36" s="1"/>
  <c r="Y28" i="27"/>
  <c r="U28" i="27"/>
  <c r="Z12" i="36" s="1"/>
  <c r="Y27" i="27"/>
  <c r="U27" i="27"/>
  <c r="Z13" i="36" s="1"/>
  <c r="Y26" i="27"/>
  <c r="U26" i="27"/>
  <c r="Z14" i="36" s="1"/>
  <c r="Y25" i="27"/>
  <c r="U25" i="27"/>
  <c r="Z15" i="36" s="1"/>
  <c r="Y24" i="27"/>
  <c r="U24" i="27"/>
  <c r="Z16" i="36" s="1"/>
  <c r="Y23" i="27"/>
  <c r="U23" i="27"/>
  <c r="Z17" i="36" s="1"/>
  <c r="Y22" i="27"/>
  <c r="U22" i="27"/>
  <c r="Z18" i="36" s="1"/>
  <c r="Y21" i="27"/>
  <c r="U21" i="27"/>
  <c r="Z19" i="36" s="1"/>
  <c r="Y20" i="27"/>
  <c r="U20" i="27"/>
  <c r="Z20" i="36" s="1"/>
  <c r="Y19" i="27"/>
  <c r="U19" i="27"/>
  <c r="Z21" i="36" s="1"/>
  <c r="Y18" i="27"/>
  <c r="U18" i="27"/>
  <c r="Y17" i="27"/>
  <c r="U17" i="27"/>
  <c r="Z23" i="36" s="1"/>
  <c r="Y16" i="27"/>
  <c r="U16" i="27"/>
  <c r="Z24" i="36" s="1"/>
  <c r="Y15" i="27"/>
  <c r="U15" i="27"/>
  <c r="Z25" i="36" s="1"/>
  <c r="Y14" i="27"/>
  <c r="U14" i="27"/>
  <c r="Z26" i="36" s="1"/>
  <c r="Y13" i="27"/>
  <c r="U13" i="27"/>
  <c r="Z27" i="36" s="1"/>
  <c r="Y12" i="27"/>
  <c r="U12" i="27"/>
  <c r="Z28" i="36" s="1"/>
  <c r="Y11" i="27"/>
  <c r="U11" i="27"/>
  <c r="Z29" i="36" s="1"/>
  <c r="Y10" i="27"/>
  <c r="U10" i="27"/>
  <c r="Z30" i="36" s="1"/>
  <c r="Y9" i="27"/>
  <c r="U9" i="27"/>
  <c r="Z31" i="36" s="1"/>
  <c r="Y8" i="27"/>
  <c r="U8" i="27"/>
  <c r="Z32" i="36" s="1"/>
  <c r="Y7" i="27"/>
  <c r="U7" i="27"/>
  <c r="Z33" i="36" s="1"/>
  <c r="U6" i="27"/>
  <c r="Z34" i="36" s="1"/>
  <c r="Y37" i="25"/>
  <c r="Y36" i="25"/>
  <c r="U36" i="25"/>
  <c r="R4" i="36" s="1"/>
  <c r="Y35" i="25"/>
  <c r="U35" i="25"/>
  <c r="R5" i="36" s="1"/>
  <c r="Y34" i="25"/>
  <c r="U34" i="25"/>
  <c r="R6" i="36" s="1"/>
  <c r="Y33" i="25"/>
  <c r="U33" i="25"/>
  <c r="R7" i="36" s="1"/>
  <c r="Y32" i="25"/>
  <c r="U32" i="25"/>
  <c r="R8" i="36" s="1"/>
  <c r="Y31" i="25"/>
  <c r="U31" i="25"/>
  <c r="R9" i="36" s="1"/>
  <c r="Y30" i="25"/>
  <c r="U30" i="25"/>
  <c r="R10" i="36" s="1"/>
  <c r="Y29" i="25"/>
  <c r="U29" i="25"/>
  <c r="R11" i="36" s="1"/>
  <c r="Y28" i="25"/>
  <c r="U28" i="25"/>
  <c r="R12" i="36" s="1"/>
  <c r="Y27" i="25"/>
  <c r="U27" i="25"/>
  <c r="R13" i="36" s="1"/>
  <c r="Y26" i="25"/>
  <c r="U26" i="25"/>
  <c r="R14" i="36" s="1"/>
  <c r="Y25" i="25"/>
  <c r="U25" i="25"/>
  <c r="R15" i="36" s="1"/>
  <c r="Y24" i="25"/>
  <c r="U24" i="25"/>
  <c r="R16" i="36" s="1"/>
  <c r="Y23" i="25"/>
  <c r="U23" i="25"/>
  <c r="R17" i="36" s="1"/>
  <c r="Y22" i="25"/>
  <c r="U22" i="25"/>
  <c r="R18" i="36" s="1"/>
  <c r="Y21" i="25"/>
  <c r="U21" i="25"/>
  <c r="R19" i="36" s="1"/>
  <c r="Y20" i="25"/>
  <c r="U20" i="25"/>
  <c r="R20" i="36" s="1"/>
  <c r="Y19" i="25"/>
  <c r="U19" i="25"/>
  <c r="R21" i="36" s="1"/>
  <c r="Y18" i="25"/>
  <c r="U18" i="25"/>
  <c r="R22" i="36" s="1"/>
  <c r="Y17" i="25"/>
  <c r="U17" i="25"/>
  <c r="R23" i="36" s="1"/>
  <c r="Y16" i="25"/>
  <c r="U16" i="25"/>
  <c r="R24" i="36" s="1"/>
  <c r="Y15" i="25"/>
  <c r="U15" i="25"/>
  <c r="R25" i="36" s="1"/>
  <c r="Y14" i="25"/>
  <c r="U14" i="25"/>
  <c r="R26" i="36" s="1"/>
  <c r="Y13" i="25"/>
  <c r="U13" i="25"/>
  <c r="R27" i="36" s="1"/>
  <c r="Y12" i="25"/>
  <c r="U12" i="25"/>
  <c r="R28" i="36" s="1"/>
  <c r="Y11" i="25"/>
  <c r="U11" i="25"/>
  <c r="R29" i="36" s="1"/>
  <c r="Y10" i="25"/>
  <c r="U10" i="25"/>
  <c r="R30" i="36" s="1"/>
  <c r="Y9" i="25"/>
  <c r="U9" i="25"/>
  <c r="R31" i="36" s="1"/>
  <c r="Y8" i="25"/>
  <c r="U8" i="25"/>
  <c r="R32" i="36" s="1"/>
  <c r="Y7" i="25"/>
  <c r="U7" i="25"/>
  <c r="R33" i="36" s="1"/>
  <c r="U6" i="25"/>
  <c r="R34" i="36" s="1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Y37" i="23"/>
  <c r="Y36" i="23"/>
  <c r="Y35" i="23"/>
  <c r="Y34" i="23"/>
  <c r="Y33" i="23"/>
  <c r="Y32" i="23"/>
  <c r="Y31" i="23"/>
  <c r="Y30" i="23"/>
  <c r="Y29" i="23"/>
  <c r="Y28" i="23"/>
  <c r="Y27" i="23"/>
  <c r="Y26" i="23"/>
  <c r="U26" i="23"/>
  <c r="Y25" i="23"/>
  <c r="U25" i="23"/>
  <c r="AK15" i="36" s="1"/>
  <c r="Y24" i="23"/>
  <c r="U24" i="23"/>
  <c r="AK16" i="36" s="1"/>
  <c r="Y23" i="23"/>
  <c r="U23" i="23"/>
  <c r="AK17" i="36" s="1"/>
  <c r="Y22" i="23"/>
  <c r="U22" i="23"/>
  <c r="AK18" i="36" s="1"/>
  <c r="Y21" i="23"/>
  <c r="U21" i="23"/>
  <c r="Y20" i="23"/>
  <c r="U20" i="23"/>
  <c r="AK20" i="36" s="1"/>
  <c r="Y19" i="23"/>
  <c r="U19" i="23"/>
  <c r="Y18" i="23"/>
  <c r="U18" i="23"/>
  <c r="AK22" i="36" s="1"/>
  <c r="Y17" i="23"/>
  <c r="U17" i="23"/>
  <c r="Y16" i="23"/>
  <c r="U16" i="23"/>
  <c r="AK24" i="36" s="1"/>
  <c r="Y15" i="23"/>
  <c r="U15" i="23"/>
  <c r="AK25" i="36" s="1"/>
  <c r="Y14" i="23"/>
  <c r="U14" i="23"/>
  <c r="AK26" i="36" s="1"/>
  <c r="Y13" i="23"/>
  <c r="U13" i="23"/>
  <c r="AK27" i="36" s="1"/>
  <c r="Y12" i="23"/>
  <c r="U12" i="23"/>
  <c r="AK28" i="36" s="1"/>
  <c r="Y11" i="23"/>
  <c r="U11" i="23"/>
  <c r="AK29" i="36" s="1"/>
  <c r="Y10" i="23"/>
  <c r="U10" i="23"/>
  <c r="AK30" i="36" s="1"/>
  <c r="Y9" i="23"/>
  <c r="U9" i="23"/>
  <c r="AK31" i="36" s="1"/>
  <c r="Y8" i="23"/>
  <c r="U8" i="23"/>
  <c r="AK32" i="36" s="1"/>
  <c r="Y7" i="23"/>
  <c r="U7" i="23"/>
  <c r="AK33" i="36" s="1"/>
  <c r="U6" i="23"/>
  <c r="AK34" i="36" s="1"/>
  <c r="Y37" i="22"/>
  <c r="Y36" i="22"/>
  <c r="U36" i="22"/>
  <c r="Y4" i="36" s="1"/>
  <c r="Y35" i="22"/>
  <c r="U35" i="22"/>
  <c r="Y5" i="36" s="1"/>
  <c r="Y34" i="22"/>
  <c r="U34" i="22"/>
  <c r="Y6" i="36" s="1"/>
  <c r="Y33" i="22"/>
  <c r="U33" i="22"/>
  <c r="Y7" i="36" s="1"/>
  <c r="Y32" i="22"/>
  <c r="U32" i="22"/>
  <c r="Y8" i="36" s="1"/>
  <c r="Y31" i="22"/>
  <c r="U31" i="22"/>
  <c r="Y9" i="36" s="1"/>
  <c r="Y30" i="22"/>
  <c r="U30" i="22"/>
  <c r="Y10" i="36" s="1"/>
  <c r="Y29" i="22"/>
  <c r="U29" i="22"/>
  <c r="Y11" i="36" s="1"/>
  <c r="Y28" i="22"/>
  <c r="U28" i="22"/>
  <c r="Y12" i="36" s="1"/>
  <c r="Y27" i="22"/>
  <c r="U27" i="22"/>
  <c r="Y13" i="36" s="1"/>
  <c r="Y26" i="22"/>
  <c r="U26" i="22"/>
  <c r="Y14" i="36" s="1"/>
  <c r="Y25" i="22"/>
  <c r="U25" i="22"/>
  <c r="Y15" i="36" s="1"/>
  <c r="Y24" i="22"/>
  <c r="U24" i="22"/>
  <c r="Y16" i="36" s="1"/>
  <c r="Y23" i="22"/>
  <c r="U23" i="22"/>
  <c r="Y17" i="36" s="1"/>
  <c r="Y22" i="22"/>
  <c r="U22" i="22"/>
  <c r="Y18" i="36" s="1"/>
  <c r="Y21" i="22"/>
  <c r="U21" i="22"/>
  <c r="Y20" i="22"/>
  <c r="U20" i="22"/>
  <c r="Y20" i="36" s="1"/>
  <c r="Y19" i="22"/>
  <c r="U19" i="22"/>
  <c r="Y18" i="22"/>
  <c r="U18" i="22"/>
  <c r="Y22" i="36" s="1"/>
  <c r="Y17" i="22"/>
  <c r="U17" i="22"/>
  <c r="Y16" i="22"/>
  <c r="U16" i="22"/>
  <c r="Y24" i="36" s="1"/>
  <c r="Y15" i="22"/>
  <c r="U15" i="22"/>
  <c r="Y25" i="36" s="1"/>
  <c r="Y14" i="22"/>
  <c r="U14" i="22"/>
  <c r="Y13" i="22"/>
  <c r="U13" i="22"/>
  <c r="Y27" i="36" s="1"/>
  <c r="Y12" i="22"/>
  <c r="U12" i="22"/>
  <c r="Y11" i="22"/>
  <c r="U11" i="22"/>
  <c r="Y29" i="36" s="1"/>
  <c r="Y10" i="22"/>
  <c r="U10" i="22"/>
  <c r="Y30" i="36" s="1"/>
  <c r="Y9" i="22"/>
  <c r="U9" i="22"/>
  <c r="Y31" i="36" s="1"/>
  <c r="Y8" i="22"/>
  <c r="U8" i="22"/>
  <c r="Y32" i="36" s="1"/>
  <c r="Y7" i="22"/>
  <c r="U7" i="22"/>
  <c r="U6" i="22"/>
  <c r="Y34" i="36" s="1"/>
  <c r="Y37" i="21"/>
  <c r="Y36" i="21"/>
  <c r="Y35" i="21"/>
  <c r="Y34" i="21"/>
  <c r="Y33" i="21"/>
  <c r="U33" i="21"/>
  <c r="N7" i="36" s="1"/>
  <c r="Y32" i="21"/>
  <c r="U32" i="21"/>
  <c r="N8" i="36" s="1"/>
  <c r="Y31" i="21"/>
  <c r="U31" i="21"/>
  <c r="N9" i="36" s="1"/>
  <c r="Y30" i="21"/>
  <c r="U30" i="21"/>
  <c r="N10" i="36" s="1"/>
  <c r="Y29" i="21"/>
  <c r="U29" i="21"/>
  <c r="N11" i="36" s="1"/>
  <c r="Y28" i="21"/>
  <c r="U28" i="21"/>
  <c r="Y27" i="21"/>
  <c r="U27" i="21"/>
  <c r="N13" i="36" s="1"/>
  <c r="Y26" i="21"/>
  <c r="U26" i="21"/>
  <c r="N14" i="36" s="1"/>
  <c r="Y25" i="21"/>
  <c r="U25" i="21"/>
  <c r="N15" i="36" s="1"/>
  <c r="Y24" i="21"/>
  <c r="U24" i="21"/>
  <c r="N16" i="36" s="1"/>
  <c r="Y23" i="21"/>
  <c r="U23" i="21"/>
  <c r="N17" i="36" s="1"/>
  <c r="Y22" i="21"/>
  <c r="U22" i="21"/>
  <c r="Y21" i="21"/>
  <c r="U21" i="21"/>
  <c r="N19" i="36" s="1"/>
  <c r="Y20" i="21"/>
  <c r="U20" i="21"/>
  <c r="Y19" i="21"/>
  <c r="U19" i="21"/>
  <c r="N21" i="36" s="1"/>
  <c r="Y18" i="21"/>
  <c r="U18" i="21"/>
  <c r="N22" i="36" s="1"/>
  <c r="Y17" i="21"/>
  <c r="U17" i="21"/>
  <c r="N23" i="36" s="1"/>
  <c r="Y16" i="21"/>
  <c r="U16" i="21"/>
  <c r="Y15" i="21"/>
  <c r="U15" i="21"/>
  <c r="N25" i="36" s="1"/>
  <c r="Y14" i="21"/>
  <c r="U14" i="21"/>
  <c r="N26" i="36" s="1"/>
  <c r="Y13" i="21"/>
  <c r="U13" i="21"/>
  <c r="N27" i="36" s="1"/>
  <c r="Y12" i="21"/>
  <c r="U12" i="21"/>
  <c r="Y11" i="21"/>
  <c r="U11" i="21"/>
  <c r="N29" i="36" s="1"/>
  <c r="Y10" i="21"/>
  <c r="U10" i="21"/>
  <c r="Y9" i="21"/>
  <c r="U9" i="21"/>
  <c r="N31" i="36" s="1"/>
  <c r="Y8" i="21"/>
  <c r="U8" i="21"/>
  <c r="N32" i="36" s="1"/>
  <c r="Y7" i="21"/>
  <c r="U7" i="21"/>
  <c r="N33" i="36" s="1"/>
  <c r="U6" i="21"/>
  <c r="N34" i="36" s="1"/>
  <c r="Y37" i="20"/>
  <c r="Y36" i="20"/>
  <c r="U36" i="20"/>
  <c r="J4" i="36" s="1"/>
  <c r="Y35" i="20"/>
  <c r="U35" i="20"/>
  <c r="J5" i="36" s="1"/>
  <c r="Y34" i="20"/>
  <c r="U34" i="20"/>
  <c r="J6" i="36" s="1"/>
  <c r="Y33" i="20"/>
  <c r="U33" i="20"/>
  <c r="J7" i="36" s="1"/>
  <c r="Y32" i="20"/>
  <c r="U32" i="20"/>
  <c r="J8" i="36" s="1"/>
  <c r="Y31" i="20"/>
  <c r="U31" i="20"/>
  <c r="J9" i="36" s="1"/>
  <c r="Y30" i="20"/>
  <c r="U30" i="20"/>
  <c r="J10" i="36" s="1"/>
  <c r="Y29" i="20"/>
  <c r="U29" i="20"/>
  <c r="J11" i="36" s="1"/>
  <c r="Y28" i="20"/>
  <c r="U28" i="20"/>
  <c r="J12" i="36" s="1"/>
  <c r="Y27" i="20"/>
  <c r="U27" i="20"/>
  <c r="J13" i="36" s="1"/>
  <c r="Y26" i="20"/>
  <c r="U26" i="20"/>
  <c r="J14" i="36" s="1"/>
  <c r="Y25" i="20"/>
  <c r="U25" i="20"/>
  <c r="J15" i="36" s="1"/>
  <c r="Y24" i="20"/>
  <c r="U24" i="20"/>
  <c r="J16" i="36" s="1"/>
  <c r="Y23" i="20"/>
  <c r="U23" i="20"/>
  <c r="J17" i="36" s="1"/>
  <c r="Y22" i="20"/>
  <c r="U22" i="20"/>
  <c r="J18" i="36" s="1"/>
  <c r="Y21" i="20"/>
  <c r="U21" i="20"/>
  <c r="Y20" i="20"/>
  <c r="U20" i="20"/>
  <c r="J20" i="36" s="1"/>
  <c r="Y19" i="20"/>
  <c r="U19" i="20"/>
  <c r="J21" i="36" s="1"/>
  <c r="Y18" i="20"/>
  <c r="U18" i="20"/>
  <c r="J22" i="36" s="1"/>
  <c r="Y17" i="20"/>
  <c r="U17" i="20"/>
  <c r="Y16" i="20"/>
  <c r="U16" i="20"/>
  <c r="J24" i="36" s="1"/>
  <c r="Y15" i="20"/>
  <c r="U15" i="20"/>
  <c r="J25" i="36" s="1"/>
  <c r="Y14" i="20"/>
  <c r="U14" i="20"/>
  <c r="J26" i="36" s="1"/>
  <c r="Y13" i="20"/>
  <c r="U13" i="20"/>
  <c r="J27" i="36" s="1"/>
  <c r="Y12" i="20"/>
  <c r="U12" i="20"/>
  <c r="J28" i="36" s="1"/>
  <c r="Y11" i="20"/>
  <c r="U11" i="20"/>
  <c r="J29" i="36" s="1"/>
  <c r="Y10" i="20"/>
  <c r="U10" i="20"/>
  <c r="J30" i="36" s="1"/>
  <c r="Y9" i="20"/>
  <c r="U9" i="20"/>
  <c r="J31" i="36" s="1"/>
  <c r="Y8" i="20"/>
  <c r="U8" i="20"/>
  <c r="J32" i="36" s="1"/>
  <c r="Y7" i="20"/>
  <c r="U7" i="20"/>
  <c r="J33" i="36" s="1"/>
  <c r="U6" i="20"/>
  <c r="J34" i="36" s="1"/>
  <c r="Y37" i="19"/>
  <c r="Y36" i="19"/>
  <c r="U36" i="19"/>
  <c r="AG4" i="36" s="1"/>
  <c r="Y35" i="19"/>
  <c r="U35" i="19"/>
  <c r="AG5" i="36" s="1"/>
  <c r="Y34" i="19"/>
  <c r="U34" i="19"/>
  <c r="AG6" i="36" s="1"/>
  <c r="Y33" i="19"/>
  <c r="U33" i="19"/>
  <c r="AG7" i="36" s="1"/>
  <c r="Y32" i="19"/>
  <c r="U32" i="19"/>
  <c r="AG8" i="36" s="1"/>
  <c r="Y31" i="19"/>
  <c r="U31" i="19"/>
  <c r="AG9" i="36" s="1"/>
  <c r="Y30" i="19"/>
  <c r="U30" i="19"/>
  <c r="AG10" i="36" s="1"/>
  <c r="Y29" i="19"/>
  <c r="U29" i="19"/>
  <c r="AG11" i="36" s="1"/>
  <c r="Y28" i="19"/>
  <c r="U28" i="19"/>
  <c r="AG12" i="36" s="1"/>
  <c r="Y27" i="19"/>
  <c r="U27" i="19"/>
  <c r="AG13" i="36" s="1"/>
  <c r="Y26" i="19"/>
  <c r="U26" i="19"/>
  <c r="AG14" i="36" s="1"/>
  <c r="Y25" i="19"/>
  <c r="U25" i="19"/>
  <c r="AG15" i="36" s="1"/>
  <c r="Y24" i="19"/>
  <c r="U24" i="19"/>
  <c r="AG16" i="36" s="1"/>
  <c r="Y23" i="19"/>
  <c r="U23" i="19"/>
  <c r="AG17" i="36" s="1"/>
  <c r="Y22" i="19"/>
  <c r="U22" i="19"/>
  <c r="AG18" i="36" s="1"/>
  <c r="Y21" i="19"/>
  <c r="U21" i="19"/>
  <c r="AG19" i="36" s="1"/>
  <c r="Y20" i="19"/>
  <c r="U20" i="19"/>
  <c r="Y19" i="19"/>
  <c r="U19" i="19"/>
  <c r="AG21" i="36" s="1"/>
  <c r="Y18" i="19"/>
  <c r="U18" i="19"/>
  <c r="Y17" i="19"/>
  <c r="U17" i="19"/>
  <c r="AG23" i="36" s="1"/>
  <c r="Y16" i="19"/>
  <c r="U16" i="19"/>
  <c r="Y15" i="19"/>
  <c r="U15" i="19"/>
  <c r="AG25" i="36" s="1"/>
  <c r="Y14" i="19"/>
  <c r="U14" i="19"/>
  <c r="AG26" i="36" s="1"/>
  <c r="Y13" i="19"/>
  <c r="U13" i="19"/>
  <c r="AG27" i="36" s="1"/>
  <c r="Y12" i="19"/>
  <c r="U12" i="19"/>
  <c r="AG28" i="36" s="1"/>
  <c r="Y11" i="19"/>
  <c r="U11" i="19"/>
  <c r="AG29" i="36" s="1"/>
  <c r="Y10" i="19"/>
  <c r="U10" i="19"/>
  <c r="Y9" i="19"/>
  <c r="U9" i="19"/>
  <c r="AG31" i="36" s="1"/>
  <c r="Y8" i="19"/>
  <c r="U8" i="19"/>
  <c r="AG32" i="36" s="1"/>
  <c r="Y7" i="19"/>
  <c r="U7" i="19"/>
  <c r="AG33" i="36" s="1"/>
  <c r="U6" i="19"/>
  <c r="AG34" i="36" s="1"/>
  <c r="Y37" i="18"/>
  <c r="Y36" i="18"/>
  <c r="Y35" i="18"/>
  <c r="Y34" i="18"/>
  <c r="Y33" i="18"/>
  <c r="Y32" i="18"/>
  <c r="Y31" i="18"/>
  <c r="Y30" i="18"/>
  <c r="Y29" i="18"/>
  <c r="Y28" i="18"/>
  <c r="Y27" i="18"/>
  <c r="Y26" i="18"/>
  <c r="U26" i="18"/>
  <c r="L14" i="36" s="1"/>
  <c r="Y25" i="18"/>
  <c r="U25" i="18"/>
  <c r="L15" i="36" s="1"/>
  <c r="Y24" i="18"/>
  <c r="U24" i="18"/>
  <c r="L16" i="36" s="1"/>
  <c r="Y23" i="18"/>
  <c r="U23" i="18"/>
  <c r="L17" i="36" s="1"/>
  <c r="Y22" i="18"/>
  <c r="U22" i="18"/>
  <c r="L18" i="36" s="1"/>
  <c r="Y21" i="18"/>
  <c r="U21" i="18"/>
  <c r="L19" i="36" s="1"/>
  <c r="Y20" i="18"/>
  <c r="U20" i="18"/>
  <c r="L20" i="36" s="1"/>
  <c r="Y19" i="18"/>
  <c r="U19" i="18"/>
  <c r="Y18" i="18"/>
  <c r="U18" i="18"/>
  <c r="Y17" i="18"/>
  <c r="U17" i="18"/>
  <c r="L23" i="36" s="1"/>
  <c r="Y16" i="18"/>
  <c r="U16" i="18"/>
  <c r="L24" i="36" s="1"/>
  <c r="Y15" i="18"/>
  <c r="U15" i="18"/>
  <c r="L25" i="36" s="1"/>
  <c r="Y14" i="18"/>
  <c r="U14" i="18"/>
  <c r="L26" i="36" s="1"/>
  <c r="Y13" i="18"/>
  <c r="U13" i="18"/>
  <c r="L27" i="36" s="1"/>
  <c r="Y12" i="18"/>
  <c r="U12" i="18"/>
  <c r="L28" i="36" s="1"/>
  <c r="Y11" i="18"/>
  <c r="U11" i="18"/>
  <c r="L29" i="36" s="1"/>
  <c r="Y10" i="18"/>
  <c r="U10" i="18"/>
  <c r="Y9" i="18"/>
  <c r="U9" i="18"/>
  <c r="L31" i="36" s="1"/>
  <c r="Y8" i="18"/>
  <c r="U8" i="18"/>
  <c r="L32" i="36" s="1"/>
  <c r="Y7" i="18"/>
  <c r="U7" i="18"/>
  <c r="L33" i="36" s="1"/>
  <c r="U6" i="18"/>
  <c r="L34" i="36" s="1"/>
  <c r="Y37" i="17"/>
  <c r="Y36" i="17"/>
  <c r="Y35" i="17"/>
  <c r="Y34" i="17"/>
  <c r="Y33" i="17"/>
  <c r="Y32" i="17"/>
  <c r="Y31" i="17"/>
  <c r="Y30" i="17"/>
  <c r="Y29" i="17"/>
  <c r="Y28" i="17"/>
  <c r="Y27" i="17"/>
  <c r="Y26" i="17"/>
  <c r="U26" i="17"/>
  <c r="AL14" i="36" s="1"/>
  <c r="Y25" i="17"/>
  <c r="U25" i="17"/>
  <c r="AL15" i="36" s="1"/>
  <c r="Y24" i="17"/>
  <c r="U24" i="17"/>
  <c r="AL16" i="36" s="1"/>
  <c r="Y23" i="17"/>
  <c r="U23" i="17"/>
  <c r="AL17" i="36" s="1"/>
  <c r="Y22" i="17"/>
  <c r="U22" i="17"/>
  <c r="AL18" i="36" s="1"/>
  <c r="Y21" i="17"/>
  <c r="U21" i="17"/>
  <c r="AL19" i="36" s="1"/>
  <c r="Y20" i="17"/>
  <c r="U20" i="17"/>
  <c r="AL20" i="36" s="1"/>
  <c r="Y19" i="17"/>
  <c r="U19" i="17"/>
  <c r="Y18" i="17"/>
  <c r="U18" i="17"/>
  <c r="AL22" i="36" s="1"/>
  <c r="Y17" i="17"/>
  <c r="U17" i="17"/>
  <c r="Y16" i="17"/>
  <c r="U16" i="17"/>
  <c r="AL24" i="36" s="1"/>
  <c r="Y15" i="17"/>
  <c r="U15" i="17"/>
  <c r="AL25" i="36" s="1"/>
  <c r="Y14" i="17"/>
  <c r="U14" i="17"/>
  <c r="Y13" i="17"/>
  <c r="U13" i="17"/>
  <c r="AL27" i="36" s="1"/>
  <c r="Y12" i="17"/>
  <c r="U12" i="17"/>
  <c r="Y11" i="17"/>
  <c r="U11" i="17"/>
  <c r="AL29" i="36" s="1"/>
  <c r="Y10" i="17"/>
  <c r="U10" i="17"/>
  <c r="Y9" i="17"/>
  <c r="U9" i="17"/>
  <c r="AL31" i="36" s="1"/>
  <c r="Y8" i="17"/>
  <c r="U8" i="17"/>
  <c r="AL32" i="36" s="1"/>
  <c r="Y7" i="17"/>
  <c r="U7" i="17"/>
  <c r="AL33" i="36" s="1"/>
  <c r="U6" i="17"/>
  <c r="AL34" i="36" s="1"/>
  <c r="Y37" i="32"/>
  <c r="Y36" i="32"/>
  <c r="U36" i="32"/>
  <c r="F4" i="36" s="1"/>
  <c r="Y35" i="32"/>
  <c r="U35" i="32"/>
  <c r="F5" i="36" s="1"/>
  <c r="Y34" i="32"/>
  <c r="U34" i="32"/>
  <c r="F6" i="36" s="1"/>
  <c r="Y33" i="32"/>
  <c r="U33" i="32"/>
  <c r="F7" i="36" s="1"/>
  <c r="Y32" i="32"/>
  <c r="U32" i="32"/>
  <c r="F8" i="36" s="1"/>
  <c r="Y31" i="32"/>
  <c r="U31" i="32"/>
  <c r="F9" i="36" s="1"/>
  <c r="Y30" i="32"/>
  <c r="U30" i="32"/>
  <c r="F10" i="36" s="1"/>
  <c r="Y29" i="32"/>
  <c r="U29" i="32"/>
  <c r="F11" i="36" s="1"/>
  <c r="Y28" i="32"/>
  <c r="U28" i="32"/>
  <c r="F12" i="36" s="1"/>
  <c r="Y27" i="32"/>
  <c r="U27" i="32"/>
  <c r="F13" i="36" s="1"/>
  <c r="Y26" i="32"/>
  <c r="U26" i="32"/>
  <c r="F14" i="36" s="1"/>
  <c r="Y25" i="32"/>
  <c r="U25" i="32"/>
  <c r="F15" i="36" s="1"/>
  <c r="Y24" i="32"/>
  <c r="U24" i="32"/>
  <c r="F16" i="36" s="1"/>
  <c r="Y23" i="32"/>
  <c r="U23" i="32"/>
  <c r="F17" i="36" s="1"/>
  <c r="Y22" i="32"/>
  <c r="U22" i="32"/>
  <c r="F18" i="36" s="1"/>
  <c r="Y21" i="32"/>
  <c r="U21" i="32"/>
  <c r="F19" i="36" s="1"/>
  <c r="Y20" i="32"/>
  <c r="U20" i="32"/>
  <c r="F20" i="36" s="1"/>
  <c r="Y19" i="32"/>
  <c r="U19" i="32"/>
  <c r="F21" i="36" s="1"/>
  <c r="Y18" i="32"/>
  <c r="U18" i="32"/>
  <c r="F22" i="36" s="1"/>
  <c r="Y17" i="32"/>
  <c r="U17" i="32"/>
  <c r="F23" i="36" s="1"/>
  <c r="Y16" i="32"/>
  <c r="U16" i="32"/>
  <c r="F24" i="36" s="1"/>
  <c r="Y15" i="32"/>
  <c r="U15" i="32"/>
  <c r="F25" i="36" s="1"/>
  <c r="Y14" i="32"/>
  <c r="U14" i="32"/>
  <c r="F26" i="36" s="1"/>
  <c r="Y13" i="32"/>
  <c r="U13" i="32"/>
  <c r="F27" i="36" s="1"/>
  <c r="Y12" i="32"/>
  <c r="U12" i="32"/>
  <c r="F28" i="36" s="1"/>
  <c r="Y11" i="32"/>
  <c r="U11" i="32"/>
  <c r="F29" i="36" s="1"/>
  <c r="Y10" i="32"/>
  <c r="U10" i="32"/>
  <c r="F30" i="36" s="1"/>
  <c r="Y9" i="32"/>
  <c r="U9" i="32"/>
  <c r="F31" i="36" s="1"/>
  <c r="Y8" i="32"/>
  <c r="U8" i="32"/>
  <c r="F32" i="36" s="1"/>
  <c r="Y7" i="32"/>
  <c r="U7" i="32"/>
  <c r="F33" i="36" s="1"/>
  <c r="U6" i="32"/>
  <c r="F34" i="36" s="1"/>
  <c r="Y37" i="16"/>
  <c r="Y36" i="16"/>
  <c r="U36" i="16"/>
  <c r="AI4" i="36" s="1"/>
  <c r="Y35" i="16"/>
  <c r="U35" i="16"/>
  <c r="AI5" i="36" s="1"/>
  <c r="Y34" i="16"/>
  <c r="U34" i="16"/>
  <c r="AI6" i="36" s="1"/>
  <c r="Y33" i="16"/>
  <c r="U33" i="16"/>
  <c r="AI7" i="36" s="1"/>
  <c r="Y32" i="16"/>
  <c r="U32" i="16"/>
  <c r="AI8" i="36" s="1"/>
  <c r="Y31" i="16"/>
  <c r="U31" i="16"/>
  <c r="AI9" i="36" s="1"/>
  <c r="Y30" i="16"/>
  <c r="U30" i="16"/>
  <c r="AI10" i="36" s="1"/>
  <c r="Y29" i="16"/>
  <c r="U29" i="16"/>
  <c r="AI11" i="36" s="1"/>
  <c r="Y28" i="16"/>
  <c r="U28" i="16"/>
  <c r="AI12" i="36" s="1"/>
  <c r="Y27" i="16"/>
  <c r="U27" i="16"/>
  <c r="AI13" i="36" s="1"/>
  <c r="U26" i="16"/>
  <c r="AI14" i="36" s="1"/>
  <c r="U25" i="16"/>
  <c r="AI15" i="36" s="1"/>
  <c r="U24" i="16"/>
  <c r="AI16" i="36" s="1"/>
  <c r="U23" i="16"/>
  <c r="AI17" i="36" s="1"/>
  <c r="U22" i="16"/>
  <c r="AI18" i="36" s="1"/>
  <c r="U21" i="16"/>
  <c r="AI19" i="36" s="1"/>
  <c r="U20" i="16"/>
  <c r="AI20" i="36" s="1"/>
  <c r="U19" i="16"/>
  <c r="AI21" i="36" s="1"/>
  <c r="U18" i="16"/>
  <c r="AI22" i="36" s="1"/>
  <c r="U17" i="16"/>
  <c r="AI23" i="36" s="1"/>
  <c r="U16" i="16"/>
  <c r="AI24" i="36" s="1"/>
  <c r="U15" i="16"/>
  <c r="AI25" i="36" s="1"/>
  <c r="U14" i="16"/>
  <c r="AI26" i="36" s="1"/>
  <c r="U13" i="16"/>
  <c r="AI27" i="36" s="1"/>
  <c r="U12" i="16"/>
  <c r="AI28" i="36" s="1"/>
  <c r="U11" i="16"/>
  <c r="AI29" i="36" s="1"/>
  <c r="U10" i="16"/>
  <c r="AI30" i="36" s="1"/>
  <c r="U9" i="16"/>
  <c r="U8" i="16"/>
  <c r="AI32" i="36" s="1"/>
  <c r="AN32" i="36" s="1"/>
  <c r="AP32" i="36" s="1"/>
  <c r="U7" i="16"/>
  <c r="AI33" i="36" s="1"/>
  <c r="AN33" i="36" s="1"/>
  <c r="AP33" i="36" s="1"/>
  <c r="U6" i="16"/>
  <c r="AI34" i="36" s="1"/>
  <c r="AN34" i="36" s="1"/>
  <c r="Y37" i="15"/>
  <c r="Y36" i="15"/>
  <c r="U36" i="15"/>
  <c r="I4" i="36" s="1"/>
  <c r="Y35" i="15"/>
  <c r="U35" i="15"/>
  <c r="I5" i="36" s="1"/>
  <c r="Y34" i="15"/>
  <c r="U34" i="15"/>
  <c r="I6" i="36" s="1"/>
  <c r="Y33" i="15"/>
  <c r="U33" i="15"/>
  <c r="I7" i="36" s="1"/>
  <c r="Y32" i="15"/>
  <c r="U32" i="15"/>
  <c r="I8" i="36" s="1"/>
  <c r="Y31" i="15"/>
  <c r="I9" i="36"/>
  <c r="Y30" i="15"/>
  <c r="I10" i="36"/>
  <c r="Y29" i="15"/>
  <c r="I11" i="36"/>
  <c r="Y28" i="15"/>
  <c r="I12" i="36"/>
  <c r="Y27" i="15"/>
  <c r="I13" i="36"/>
  <c r="Y26" i="15"/>
  <c r="I14" i="36"/>
  <c r="Y25" i="15"/>
  <c r="I15" i="36"/>
  <c r="Y24" i="15"/>
  <c r="I16" i="36"/>
  <c r="Y23" i="15"/>
  <c r="I17" i="36"/>
  <c r="Y22" i="15"/>
  <c r="I18" i="36"/>
  <c r="Y21" i="15"/>
  <c r="U21" i="15"/>
  <c r="I19" i="36" s="1"/>
  <c r="Y20" i="15"/>
  <c r="U20" i="15"/>
  <c r="I20" i="36" s="1"/>
  <c r="Y19" i="15"/>
  <c r="U19" i="15"/>
  <c r="I21" i="36" s="1"/>
  <c r="Y18" i="15"/>
  <c r="U18" i="15"/>
  <c r="I22" i="36" s="1"/>
  <c r="Y17" i="15"/>
  <c r="U17" i="15"/>
  <c r="I23" i="36" s="1"/>
  <c r="Y16" i="15"/>
  <c r="U16" i="15"/>
  <c r="I24" i="36" s="1"/>
  <c r="Y15" i="15"/>
  <c r="U15" i="15"/>
  <c r="I25" i="36" s="1"/>
  <c r="Y14" i="15"/>
  <c r="U14" i="15"/>
  <c r="I26" i="36" s="1"/>
  <c r="Y13" i="15"/>
  <c r="U13" i="15"/>
  <c r="I27" i="36" s="1"/>
  <c r="Y12" i="15"/>
  <c r="U12" i="15"/>
  <c r="I28" i="36" s="1"/>
  <c r="Y11" i="15"/>
  <c r="U11" i="15"/>
  <c r="I29" i="36" s="1"/>
  <c r="Y10" i="15"/>
  <c r="U10" i="15"/>
  <c r="I30" i="36" s="1"/>
  <c r="Y9" i="15"/>
  <c r="U9" i="15"/>
  <c r="I31" i="36" s="1"/>
  <c r="Y8" i="15"/>
  <c r="U8" i="15"/>
  <c r="I32" i="36" s="1"/>
  <c r="Y7" i="15"/>
  <c r="U7" i="15"/>
  <c r="I33" i="36" s="1"/>
  <c r="U6" i="15"/>
  <c r="I34" i="36" s="1"/>
  <c r="Y37" i="14"/>
  <c r="Y36" i="14"/>
  <c r="U36" i="14"/>
  <c r="V4" i="36" s="1"/>
  <c r="Y35" i="14"/>
  <c r="U35" i="14"/>
  <c r="V5" i="36" s="1"/>
  <c r="Y34" i="14"/>
  <c r="U34" i="14"/>
  <c r="V6" i="36" s="1"/>
  <c r="Y33" i="14"/>
  <c r="U33" i="14"/>
  <c r="Y32" i="14"/>
  <c r="U32" i="14"/>
  <c r="V8" i="36" s="1"/>
  <c r="Y31" i="14"/>
  <c r="U31" i="14"/>
  <c r="V9" i="36" s="1"/>
  <c r="Y30" i="14"/>
  <c r="U30" i="14"/>
  <c r="V10" i="36" s="1"/>
  <c r="Y29" i="14"/>
  <c r="U29" i="14"/>
  <c r="V11" i="36" s="1"/>
  <c r="Y28" i="14"/>
  <c r="U28" i="14"/>
  <c r="V12" i="36" s="1"/>
  <c r="Y27" i="14"/>
  <c r="U27" i="14"/>
  <c r="V13" i="36" s="1"/>
  <c r="Y26" i="14"/>
  <c r="U26" i="14"/>
  <c r="V14" i="36" s="1"/>
  <c r="Y25" i="14"/>
  <c r="U25" i="14"/>
  <c r="V15" i="36" s="1"/>
  <c r="Y24" i="14"/>
  <c r="U24" i="14"/>
  <c r="V16" i="36" s="1"/>
  <c r="Y23" i="14"/>
  <c r="U23" i="14"/>
  <c r="V17" i="36" s="1"/>
  <c r="Y22" i="14"/>
  <c r="U22" i="14"/>
  <c r="V18" i="36" s="1"/>
  <c r="Y21" i="14"/>
  <c r="U21" i="14"/>
  <c r="V19" i="36" s="1"/>
  <c r="Y20" i="14"/>
  <c r="U20" i="14"/>
  <c r="V20" i="36" s="1"/>
  <c r="Y19" i="14"/>
  <c r="U19" i="14"/>
  <c r="V21" i="36" s="1"/>
  <c r="Y18" i="14"/>
  <c r="U18" i="14"/>
  <c r="V22" i="36" s="1"/>
  <c r="Y17" i="14"/>
  <c r="U17" i="14"/>
  <c r="V23" i="36" s="1"/>
  <c r="Y16" i="14"/>
  <c r="U16" i="14"/>
  <c r="V24" i="36" s="1"/>
  <c r="Y15" i="14"/>
  <c r="U15" i="14"/>
  <c r="V25" i="36" s="1"/>
  <c r="Y14" i="14"/>
  <c r="U14" i="14"/>
  <c r="V26" i="36" s="1"/>
  <c r="Y13" i="14"/>
  <c r="U13" i="14"/>
  <c r="V27" i="36" s="1"/>
  <c r="Y12" i="14"/>
  <c r="U12" i="14"/>
  <c r="V28" i="36" s="1"/>
  <c r="Y11" i="14"/>
  <c r="U11" i="14"/>
  <c r="V29" i="36" s="1"/>
  <c r="Y10" i="14"/>
  <c r="U10" i="14"/>
  <c r="Y9" i="14"/>
  <c r="U9" i="14"/>
  <c r="Y8" i="14"/>
  <c r="U8" i="14"/>
  <c r="V32" i="36" s="1"/>
  <c r="Y7" i="14"/>
  <c r="U7" i="14"/>
  <c r="V33" i="36" s="1"/>
  <c r="U6" i="14"/>
  <c r="Y37" i="13"/>
  <c r="Y36" i="13"/>
  <c r="U36" i="13"/>
  <c r="AC4" i="36" s="1"/>
  <c r="Y35" i="13"/>
  <c r="U35" i="13"/>
  <c r="AC5" i="36" s="1"/>
  <c r="Y34" i="13"/>
  <c r="U34" i="13"/>
  <c r="AC6" i="36" s="1"/>
  <c r="Y33" i="13"/>
  <c r="U33" i="13"/>
  <c r="AC7" i="36" s="1"/>
  <c r="Y32" i="13"/>
  <c r="U32" i="13"/>
  <c r="AC8" i="36" s="1"/>
  <c r="Y31" i="13"/>
  <c r="U31" i="13"/>
  <c r="AC9" i="36" s="1"/>
  <c r="Y30" i="13"/>
  <c r="U30" i="13"/>
  <c r="AC10" i="36" s="1"/>
  <c r="Y29" i="13"/>
  <c r="U29" i="13"/>
  <c r="AC11" i="36" s="1"/>
  <c r="Y28" i="13"/>
  <c r="U28" i="13"/>
  <c r="AC12" i="36" s="1"/>
  <c r="Y27" i="13"/>
  <c r="U27" i="13"/>
  <c r="AC13" i="36" s="1"/>
  <c r="Y26" i="13"/>
  <c r="U26" i="13"/>
  <c r="AC14" i="36" s="1"/>
  <c r="Y25" i="13"/>
  <c r="U25" i="13"/>
  <c r="AC15" i="36" s="1"/>
  <c r="Y24" i="13"/>
  <c r="U24" i="13"/>
  <c r="AC16" i="36" s="1"/>
  <c r="Y23" i="13"/>
  <c r="U23" i="13"/>
  <c r="AC17" i="36" s="1"/>
  <c r="Y22" i="13"/>
  <c r="U22" i="13"/>
  <c r="AC18" i="36" s="1"/>
  <c r="Y21" i="13"/>
  <c r="U21" i="13"/>
  <c r="Y20" i="13"/>
  <c r="U20" i="13"/>
  <c r="AC20" i="36" s="1"/>
  <c r="Y19" i="13"/>
  <c r="U19" i="13"/>
  <c r="Y18" i="13"/>
  <c r="U18" i="13"/>
  <c r="AC22" i="36" s="1"/>
  <c r="Y17" i="13"/>
  <c r="U17" i="13"/>
  <c r="AC23" i="36" s="1"/>
  <c r="Y16" i="13"/>
  <c r="U16" i="13"/>
  <c r="AC24" i="36" s="1"/>
  <c r="Y15" i="13"/>
  <c r="U15" i="13"/>
  <c r="AC25" i="36" s="1"/>
  <c r="Y14" i="13"/>
  <c r="U14" i="13"/>
  <c r="Y13" i="13"/>
  <c r="U13" i="13"/>
  <c r="AC27" i="36" s="1"/>
  <c r="Y12" i="13"/>
  <c r="U12" i="13"/>
  <c r="AC28" i="36" s="1"/>
  <c r="Y11" i="13"/>
  <c r="U11" i="13"/>
  <c r="Y10" i="13"/>
  <c r="U10" i="13"/>
  <c r="Y9" i="13"/>
  <c r="U9" i="13"/>
  <c r="Y8" i="13"/>
  <c r="U8" i="13"/>
  <c r="AC32" i="36" s="1"/>
  <c r="Y7" i="13"/>
  <c r="U7" i="13"/>
  <c r="AC33" i="36" s="1"/>
  <c r="U6" i="13"/>
  <c r="Y37" i="11"/>
  <c r="Y36" i="11"/>
  <c r="U36" i="11"/>
  <c r="AJ4" i="36" s="1"/>
  <c r="Y35" i="11"/>
  <c r="U35" i="11"/>
  <c r="AJ5" i="36" s="1"/>
  <c r="Y34" i="11"/>
  <c r="U34" i="11"/>
  <c r="AJ6" i="36" s="1"/>
  <c r="Y33" i="11"/>
  <c r="U33" i="11"/>
  <c r="AJ7" i="36" s="1"/>
  <c r="Y32" i="11"/>
  <c r="U32" i="11"/>
  <c r="AJ8" i="36" s="1"/>
  <c r="Y31" i="11"/>
  <c r="U31" i="11"/>
  <c r="AJ9" i="36" s="1"/>
  <c r="Y30" i="11"/>
  <c r="U30" i="11"/>
  <c r="AJ10" i="36" s="1"/>
  <c r="Y29" i="11"/>
  <c r="U29" i="11"/>
  <c r="AJ11" i="36" s="1"/>
  <c r="Y28" i="11"/>
  <c r="U28" i="11"/>
  <c r="AJ12" i="36" s="1"/>
  <c r="Y27" i="11"/>
  <c r="U27" i="11"/>
  <c r="AJ13" i="36" s="1"/>
  <c r="Y26" i="11"/>
  <c r="U26" i="11"/>
  <c r="AJ14" i="36" s="1"/>
  <c r="Y25" i="11"/>
  <c r="U25" i="11"/>
  <c r="AJ15" i="36" s="1"/>
  <c r="Y24" i="11"/>
  <c r="U24" i="11"/>
  <c r="AJ16" i="36" s="1"/>
  <c r="Y23" i="11"/>
  <c r="U23" i="11"/>
  <c r="AJ17" i="36" s="1"/>
  <c r="Y22" i="11"/>
  <c r="U22" i="11"/>
  <c r="AJ18" i="36" s="1"/>
  <c r="Y21" i="11"/>
  <c r="U21" i="11"/>
  <c r="AJ19" i="36" s="1"/>
  <c r="Y20" i="11"/>
  <c r="U20" i="11"/>
  <c r="AJ20" i="36" s="1"/>
  <c r="Y19" i="11"/>
  <c r="U19" i="11"/>
  <c r="AJ21" i="36" s="1"/>
  <c r="Y18" i="11"/>
  <c r="U18" i="11"/>
  <c r="Y17" i="11"/>
  <c r="U17" i="11"/>
  <c r="AJ23" i="36" s="1"/>
  <c r="Y16" i="11"/>
  <c r="U16" i="11"/>
  <c r="AJ24" i="36" s="1"/>
  <c r="Y15" i="11"/>
  <c r="U15" i="11"/>
  <c r="AJ25" i="36" s="1"/>
  <c r="Y14" i="11"/>
  <c r="U14" i="11"/>
  <c r="AJ26" i="36" s="1"/>
  <c r="Y13" i="11"/>
  <c r="U13" i="11"/>
  <c r="AJ27" i="36" s="1"/>
  <c r="Y12" i="11"/>
  <c r="U12" i="11"/>
  <c r="AJ28" i="36" s="1"/>
  <c r="Y11" i="11"/>
  <c r="U11" i="11"/>
  <c r="Y10" i="11"/>
  <c r="U10" i="11"/>
  <c r="AJ30" i="36" s="1"/>
  <c r="Y9" i="11"/>
  <c r="U9" i="11"/>
  <c r="AJ31" i="36" s="1"/>
  <c r="Y8" i="11"/>
  <c r="U8" i="11"/>
  <c r="AJ32" i="36" s="1"/>
  <c r="Y7" i="11"/>
  <c r="U7" i="11"/>
  <c r="AJ33" i="36" s="1"/>
  <c r="U6" i="11"/>
  <c r="AJ34" i="36" s="1"/>
  <c r="Y37" i="10"/>
  <c r="Y36" i="10"/>
  <c r="U36" i="10"/>
  <c r="AA4" i="36" s="1"/>
  <c r="Y35" i="10"/>
  <c r="U35" i="10"/>
  <c r="Y34" i="10"/>
  <c r="U34" i="10"/>
  <c r="AA6" i="36" s="1"/>
  <c r="Y33" i="10"/>
  <c r="U33" i="10"/>
  <c r="AA7" i="36" s="1"/>
  <c r="Y32" i="10"/>
  <c r="U32" i="10"/>
  <c r="AA8" i="36" s="1"/>
  <c r="Y31" i="10"/>
  <c r="U31" i="10"/>
  <c r="AA9" i="36" s="1"/>
  <c r="Y30" i="10"/>
  <c r="U30" i="10"/>
  <c r="AA10" i="36" s="1"/>
  <c r="Y29" i="10"/>
  <c r="U29" i="10"/>
  <c r="AA11" i="36" s="1"/>
  <c r="Y28" i="10"/>
  <c r="U28" i="10"/>
  <c r="AA12" i="36" s="1"/>
  <c r="Y27" i="10"/>
  <c r="U27" i="10"/>
  <c r="AA13" i="36" s="1"/>
  <c r="Y26" i="10"/>
  <c r="U26" i="10"/>
  <c r="AA14" i="36" s="1"/>
  <c r="Y25" i="10"/>
  <c r="U25" i="10"/>
  <c r="AA15" i="36" s="1"/>
  <c r="Y24" i="10"/>
  <c r="U24" i="10"/>
  <c r="AA16" i="36" s="1"/>
  <c r="Y23" i="10"/>
  <c r="U23" i="10"/>
  <c r="AA17" i="36" s="1"/>
  <c r="Y22" i="10"/>
  <c r="U22" i="10"/>
  <c r="AA18" i="36" s="1"/>
  <c r="Y21" i="10"/>
  <c r="U21" i="10"/>
  <c r="AA19" i="36" s="1"/>
  <c r="Y20" i="10"/>
  <c r="U20" i="10"/>
  <c r="Y19" i="10"/>
  <c r="U19" i="10"/>
  <c r="AA21" i="36" s="1"/>
  <c r="Y18" i="10"/>
  <c r="U18" i="10"/>
  <c r="AA22" i="36" s="1"/>
  <c r="Y17" i="10"/>
  <c r="U17" i="10"/>
  <c r="AA23" i="36" s="1"/>
  <c r="Y16" i="10"/>
  <c r="U16" i="10"/>
  <c r="AA24" i="36" s="1"/>
  <c r="Y15" i="10"/>
  <c r="U15" i="10"/>
  <c r="AA25" i="36" s="1"/>
  <c r="Y14" i="10"/>
  <c r="U14" i="10"/>
  <c r="AA26" i="36" s="1"/>
  <c r="Y13" i="10"/>
  <c r="U13" i="10"/>
  <c r="Y12" i="10"/>
  <c r="U12" i="10"/>
  <c r="AA28" i="36" s="1"/>
  <c r="Y11" i="10"/>
  <c r="U11" i="10"/>
  <c r="Y10" i="10"/>
  <c r="U10" i="10"/>
  <c r="AA30" i="36" s="1"/>
  <c r="Y9" i="10"/>
  <c r="U9" i="10"/>
  <c r="Y8" i="10"/>
  <c r="U8" i="10"/>
  <c r="AA32" i="36" s="1"/>
  <c r="Y7" i="10"/>
  <c r="U7" i="10"/>
  <c r="U6" i="10"/>
  <c r="Y37" i="9"/>
  <c r="Y36" i="9"/>
  <c r="Y35" i="9"/>
  <c r="Y34" i="9"/>
  <c r="Y33" i="9"/>
  <c r="U33" i="9"/>
  <c r="P7" i="36" s="1"/>
  <c r="Y32" i="9"/>
  <c r="U32" i="9"/>
  <c r="P8" i="36" s="1"/>
  <c r="Y31" i="9"/>
  <c r="U31" i="9"/>
  <c r="P9" i="36" s="1"/>
  <c r="Y30" i="9"/>
  <c r="U30" i="9"/>
  <c r="P10" i="36" s="1"/>
  <c r="Y29" i="9"/>
  <c r="U29" i="9"/>
  <c r="P11" i="36" s="1"/>
  <c r="Y28" i="9"/>
  <c r="U28" i="9"/>
  <c r="P12" i="36" s="1"/>
  <c r="Y27" i="9"/>
  <c r="U27" i="9"/>
  <c r="P13" i="36" s="1"/>
  <c r="Y26" i="9"/>
  <c r="U26" i="9"/>
  <c r="P14" i="36" s="1"/>
  <c r="Y25" i="9"/>
  <c r="U25" i="9"/>
  <c r="P15" i="36" s="1"/>
  <c r="Y24" i="9"/>
  <c r="U24" i="9"/>
  <c r="P16" i="36" s="1"/>
  <c r="Y23" i="9"/>
  <c r="U23" i="9"/>
  <c r="P17" i="36" s="1"/>
  <c r="Y22" i="9"/>
  <c r="U22" i="9"/>
  <c r="P18" i="36" s="1"/>
  <c r="Y21" i="9"/>
  <c r="U21" i="9"/>
  <c r="P19" i="36" s="1"/>
  <c r="Y20" i="9"/>
  <c r="U20" i="9"/>
  <c r="P20" i="36" s="1"/>
  <c r="Y19" i="9"/>
  <c r="U19" i="9"/>
  <c r="P21" i="36" s="1"/>
  <c r="Y18" i="9"/>
  <c r="U18" i="9"/>
  <c r="P22" i="36" s="1"/>
  <c r="Y17" i="9"/>
  <c r="U17" i="9"/>
  <c r="P23" i="36" s="1"/>
  <c r="Y16" i="9"/>
  <c r="U16" i="9"/>
  <c r="P24" i="36" s="1"/>
  <c r="Y15" i="9"/>
  <c r="P25" i="36"/>
  <c r="Y14" i="9"/>
  <c r="P26" i="36"/>
  <c r="Y13" i="9"/>
  <c r="P27" i="36"/>
  <c r="Y12" i="9"/>
  <c r="P28" i="36"/>
  <c r="Y11" i="9"/>
  <c r="P29" i="36"/>
  <c r="Y10" i="9"/>
  <c r="P30" i="36"/>
  <c r="Y9" i="9"/>
  <c r="P31" i="36"/>
  <c r="Y8" i="9"/>
  <c r="P32" i="36"/>
  <c r="Y7" i="9"/>
  <c r="U7" i="9"/>
  <c r="P33" i="36" s="1"/>
  <c r="U6" i="9"/>
  <c r="P34" i="36" s="1"/>
  <c r="Y37" i="8"/>
  <c r="Y36" i="8"/>
  <c r="U36" i="8"/>
  <c r="W4" i="36" s="1"/>
  <c r="Y35" i="8"/>
  <c r="U35" i="8"/>
  <c r="W5" i="36" s="1"/>
  <c r="Y34" i="8"/>
  <c r="U34" i="8"/>
  <c r="W6" i="36" s="1"/>
  <c r="Y33" i="8"/>
  <c r="U33" i="8"/>
  <c r="W7" i="36" s="1"/>
  <c r="Y32" i="8"/>
  <c r="U32" i="8"/>
  <c r="W8" i="36" s="1"/>
  <c r="Y31" i="8"/>
  <c r="U31" i="8"/>
  <c r="W9" i="36" s="1"/>
  <c r="Y30" i="8"/>
  <c r="U30" i="8"/>
  <c r="W10" i="36" s="1"/>
  <c r="Y29" i="8"/>
  <c r="U29" i="8"/>
  <c r="W11" i="36" s="1"/>
  <c r="Y28" i="8"/>
  <c r="U28" i="8"/>
  <c r="Y27" i="8"/>
  <c r="U27" i="8"/>
  <c r="W13" i="36" s="1"/>
  <c r="Y26" i="8"/>
  <c r="U26" i="8"/>
  <c r="W14" i="36" s="1"/>
  <c r="Y25" i="8"/>
  <c r="U25" i="8"/>
  <c r="W15" i="36" s="1"/>
  <c r="Y24" i="8"/>
  <c r="U24" i="8"/>
  <c r="W16" i="36" s="1"/>
  <c r="Y23" i="8"/>
  <c r="U23" i="8"/>
  <c r="W17" i="36" s="1"/>
  <c r="Y22" i="8"/>
  <c r="U22" i="8"/>
  <c r="W18" i="36" s="1"/>
  <c r="Y21" i="8"/>
  <c r="U21" i="8"/>
  <c r="W19" i="36" s="1"/>
  <c r="Y20" i="8"/>
  <c r="U20" i="8"/>
  <c r="W20" i="36" s="1"/>
  <c r="Y19" i="8"/>
  <c r="U19" i="8"/>
  <c r="W21" i="36" s="1"/>
  <c r="Y18" i="8"/>
  <c r="U18" i="8"/>
  <c r="W22" i="36" s="1"/>
  <c r="Y17" i="8"/>
  <c r="U17" i="8"/>
  <c r="W23" i="36" s="1"/>
  <c r="Y16" i="8"/>
  <c r="U16" i="8"/>
  <c r="W24" i="36" s="1"/>
  <c r="Y15" i="8"/>
  <c r="U15" i="8"/>
  <c r="W25" i="36" s="1"/>
  <c r="Y14" i="8"/>
  <c r="U14" i="8"/>
  <c r="W26" i="36" s="1"/>
  <c r="Y13" i="8"/>
  <c r="U13" i="8"/>
  <c r="Y12" i="8"/>
  <c r="U12" i="8"/>
  <c r="W28" i="36" s="1"/>
  <c r="Y11" i="8"/>
  <c r="U11" i="8"/>
  <c r="Y10" i="8"/>
  <c r="U10" i="8"/>
  <c r="W30" i="36" s="1"/>
  <c r="Y9" i="8"/>
  <c r="U9" i="8"/>
  <c r="W31" i="36" s="1"/>
  <c r="Y8" i="8"/>
  <c r="U8" i="8"/>
  <c r="W32" i="36" s="1"/>
  <c r="Y7" i="8"/>
  <c r="U7" i="8"/>
  <c r="W33" i="36" s="1"/>
  <c r="U6" i="8"/>
  <c r="Y37" i="12"/>
  <c r="Y36" i="12"/>
  <c r="U36" i="12"/>
  <c r="D4" i="36" s="1"/>
  <c r="Y35" i="12"/>
  <c r="U35" i="12"/>
  <c r="D5" i="36" s="1"/>
  <c r="Y34" i="12"/>
  <c r="U34" i="12"/>
  <c r="D6" i="36" s="1"/>
  <c r="Y33" i="12"/>
  <c r="U33" i="12"/>
  <c r="D7" i="36" s="1"/>
  <c r="Y32" i="12"/>
  <c r="U32" i="12"/>
  <c r="D8" i="36" s="1"/>
  <c r="Y31" i="12"/>
  <c r="U31" i="12"/>
  <c r="D9" i="36" s="1"/>
  <c r="Y30" i="12"/>
  <c r="U30" i="12"/>
  <c r="D10" i="36" s="1"/>
  <c r="Y29" i="12"/>
  <c r="U29" i="12"/>
  <c r="D11" i="36" s="1"/>
  <c r="Y28" i="12"/>
  <c r="U28" i="12"/>
  <c r="D12" i="36" s="1"/>
  <c r="Y27" i="12"/>
  <c r="U27" i="12"/>
  <c r="D13" i="36" s="1"/>
  <c r="Y26" i="12"/>
  <c r="U26" i="12"/>
  <c r="D14" i="36" s="1"/>
  <c r="Y25" i="12"/>
  <c r="U25" i="12"/>
  <c r="D15" i="36" s="1"/>
  <c r="Y24" i="12"/>
  <c r="U24" i="12"/>
  <c r="D16" i="36" s="1"/>
  <c r="Y23" i="12"/>
  <c r="U23" i="12"/>
  <c r="D17" i="36" s="1"/>
  <c r="Y22" i="12"/>
  <c r="U22" i="12"/>
  <c r="D18" i="36" s="1"/>
  <c r="Y21" i="12"/>
  <c r="U21" i="12"/>
  <c r="D19" i="36" s="1"/>
  <c r="Y20" i="12"/>
  <c r="U20" i="12"/>
  <c r="D20" i="36" s="1"/>
  <c r="Y19" i="12"/>
  <c r="U19" i="12"/>
  <c r="D21" i="36" s="1"/>
  <c r="Y18" i="12"/>
  <c r="U18" i="12"/>
  <c r="D22" i="36" s="1"/>
  <c r="Y17" i="12"/>
  <c r="U17" i="12"/>
  <c r="D23" i="36" s="1"/>
  <c r="Y16" i="12"/>
  <c r="U16" i="12"/>
  <c r="D24" i="36" s="1"/>
  <c r="Y15" i="12"/>
  <c r="U15" i="12"/>
  <c r="D25" i="36" s="1"/>
  <c r="Y14" i="12"/>
  <c r="U14" i="12"/>
  <c r="D26" i="36" s="1"/>
  <c r="Y13" i="12"/>
  <c r="U13" i="12"/>
  <c r="D27" i="36" s="1"/>
  <c r="Y12" i="12"/>
  <c r="U12" i="12"/>
  <c r="D28" i="36" s="1"/>
  <c r="Y11" i="12"/>
  <c r="U11" i="12"/>
  <c r="D29" i="36" s="1"/>
  <c r="Y10" i="12"/>
  <c r="U10" i="12"/>
  <c r="D30" i="36" s="1"/>
  <c r="Y9" i="12"/>
  <c r="U9" i="12"/>
  <c r="D31" i="36" s="1"/>
  <c r="Y8" i="12"/>
  <c r="U8" i="12"/>
  <c r="D32" i="36" s="1"/>
  <c r="Y7" i="12"/>
  <c r="U7" i="12"/>
  <c r="D33" i="36" s="1"/>
  <c r="U6" i="12"/>
  <c r="D34" i="36" s="1"/>
  <c r="Y37" i="7"/>
  <c r="Y36" i="7"/>
  <c r="U36" i="7"/>
  <c r="X4" i="36" s="1"/>
  <c r="Y35" i="7"/>
  <c r="U35" i="7"/>
  <c r="X5" i="36" s="1"/>
  <c r="Y34" i="7"/>
  <c r="U34" i="7"/>
  <c r="Y33" i="7"/>
  <c r="U33" i="7"/>
  <c r="X7" i="36" s="1"/>
  <c r="Y32" i="7"/>
  <c r="U32" i="7"/>
  <c r="X8" i="36" s="1"/>
  <c r="Y31" i="7"/>
  <c r="U31" i="7"/>
  <c r="X9" i="36" s="1"/>
  <c r="Y30" i="7"/>
  <c r="U30" i="7"/>
  <c r="Y29" i="7"/>
  <c r="U29" i="7"/>
  <c r="Y28" i="7"/>
  <c r="U28" i="7"/>
  <c r="X12" i="36" s="1"/>
  <c r="Y27" i="7"/>
  <c r="U27" i="7"/>
  <c r="X13" i="36" s="1"/>
  <c r="Y26" i="7"/>
  <c r="U26" i="7"/>
  <c r="X14" i="36" s="1"/>
  <c r="Y25" i="7"/>
  <c r="U25" i="7"/>
  <c r="X15" i="36" s="1"/>
  <c r="Y24" i="7"/>
  <c r="U24" i="7"/>
  <c r="X16" i="36" s="1"/>
  <c r="Y23" i="7"/>
  <c r="U23" i="7"/>
  <c r="Y22" i="7"/>
  <c r="U22" i="7"/>
  <c r="X18" i="36" s="1"/>
  <c r="Y21" i="7"/>
  <c r="U21" i="7"/>
  <c r="X19" i="36" s="1"/>
  <c r="Y20" i="7"/>
  <c r="U20" i="7"/>
  <c r="X20" i="36" s="1"/>
  <c r="Y19" i="7"/>
  <c r="U19" i="7"/>
  <c r="X21" i="36" s="1"/>
  <c r="Y18" i="7"/>
  <c r="U18" i="7"/>
  <c r="Y17" i="7"/>
  <c r="U17" i="7"/>
  <c r="X23" i="36" s="1"/>
  <c r="Y16" i="7"/>
  <c r="U16" i="7"/>
  <c r="Y15" i="7"/>
  <c r="U15" i="7"/>
  <c r="X25" i="36" s="1"/>
  <c r="Y14" i="7"/>
  <c r="U14" i="7"/>
  <c r="X26" i="36" s="1"/>
  <c r="Y13" i="7"/>
  <c r="U13" i="7"/>
  <c r="X27" i="36" s="1"/>
  <c r="Y12" i="7"/>
  <c r="U12" i="7"/>
  <c r="Y11" i="7"/>
  <c r="U11" i="7"/>
  <c r="X29" i="36" s="1"/>
  <c r="Y10" i="7"/>
  <c r="U10" i="7"/>
  <c r="X30" i="36" s="1"/>
  <c r="Y9" i="7"/>
  <c r="U9" i="7"/>
  <c r="X31" i="36" s="1"/>
  <c r="Y8" i="7"/>
  <c r="U8" i="7"/>
  <c r="X32" i="36" s="1"/>
  <c r="Y7" i="7"/>
  <c r="U7" i="7"/>
  <c r="X33" i="36" s="1"/>
  <c r="U6" i="7"/>
  <c r="X34" i="36" s="1"/>
  <c r="Y37" i="5"/>
  <c r="Y36" i="5"/>
  <c r="U36" i="5"/>
  <c r="G4" i="36" s="1"/>
  <c r="Y35" i="5"/>
  <c r="U35" i="5"/>
  <c r="G5" i="36" s="1"/>
  <c r="Y34" i="5"/>
  <c r="U34" i="5"/>
  <c r="G6" i="36" s="1"/>
  <c r="Y33" i="5"/>
  <c r="U33" i="5"/>
  <c r="G7" i="36" s="1"/>
  <c r="Y32" i="5"/>
  <c r="U32" i="5"/>
  <c r="G8" i="36" s="1"/>
  <c r="Y31" i="5"/>
  <c r="U31" i="5"/>
  <c r="G9" i="36" s="1"/>
  <c r="Y30" i="5"/>
  <c r="U30" i="5"/>
  <c r="G10" i="36" s="1"/>
  <c r="Y29" i="5"/>
  <c r="U29" i="5"/>
  <c r="G11" i="36" s="1"/>
  <c r="Y28" i="5"/>
  <c r="U28" i="5"/>
  <c r="G12" i="36" s="1"/>
  <c r="Y27" i="5"/>
  <c r="U27" i="5"/>
  <c r="G13" i="36" s="1"/>
  <c r="Y26" i="5"/>
  <c r="U26" i="5"/>
  <c r="G14" i="36" s="1"/>
  <c r="Y25" i="5"/>
  <c r="U25" i="5"/>
  <c r="G15" i="36" s="1"/>
  <c r="Y24" i="5"/>
  <c r="U24" i="5"/>
  <c r="G16" i="36" s="1"/>
  <c r="Y23" i="5"/>
  <c r="U23" i="5"/>
  <c r="G17" i="36" s="1"/>
  <c r="Y22" i="5"/>
  <c r="U22" i="5"/>
  <c r="G18" i="36" s="1"/>
  <c r="Y21" i="5"/>
  <c r="U21" i="5"/>
  <c r="G19" i="36" s="1"/>
  <c r="Y20" i="5"/>
  <c r="U20" i="5"/>
  <c r="G20" i="36" s="1"/>
  <c r="Y19" i="5"/>
  <c r="U19" i="5"/>
  <c r="G21" i="36" s="1"/>
  <c r="Y18" i="5"/>
  <c r="U18" i="5"/>
  <c r="G22" i="36" s="1"/>
  <c r="Y17" i="5"/>
  <c r="U17" i="5"/>
  <c r="G23" i="36" s="1"/>
  <c r="Y16" i="5"/>
  <c r="U16" i="5"/>
  <c r="G24" i="36" s="1"/>
  <c r="Y15" i="5"/>
  <c r="U15" i="5"/>
  <c r="G25" i="36" s="1"/>
  <c r="Y14" i="5"/>
  <c r="U14" i="5"/>
  <c r="G26" i="36" s="1"/>
  <c r="Y13" i="5"/>
  <c r="U13" i="5"/>
  <c r="G27" i="36" s="1"/>
  <c r="Y12" i="5"/>
  <c r="U12" i="5"/>
  <c r="G28" i="36" s="1"/>
  <c r="Y11" i="5"/>
  <c r="U11" i="5"/>
  <c r="G29" i="36" s="1"/>
  <c r="Y10" i="5"/>
  <c r="U10" i="5"/>
  <c r="G30" i="36" s="1"/>
  <c r="Y9" i="5"/>
  <c r="U9" i="5"/>
  <c r="G31" i="36" s="1"/>
  <c r="Y8" i="5"/>
  <c r="U8" i="5"/>
  <c r="G32" i="36" s="1"/>
  <c r="Y7" i="5"/>
  <c r="U7" i="5"/>
  <c r="G33" i="36" s="1"/>
  <c r="U6" i="5"/>
  <c r="G34" i="36" s="1"/>
  <c r="Y37" i="4"/>
  <c r="Y36" i="4"/>
  <c r="Y35" i="4"/>
  <c r="Y34" i="4"/>
  <c r="Y33" i="4"/>
  <c r="Y32" i="4"/>
  <c r="Y31" i="4"/>
  <c r="Y30" i="4"/>
  <c r="Y29" i="4"/>
  <c r="Y28" i="4"/>
  <c r="Y27" i="4"/>
  <c r="Y26" i="4"/>
  <c r="U26" i="4"/>
  <c r="AE14" i="36" s="1"/>
  <c r="Y25" i="4"/>
  <c r="U25" i="4"/>
  <c r="AE15" i="36" s="1"/>
  <c r="Y24" i="4"/>
  <c r="U24" i="4"/>
  <c r="AE16" i="36" s="1"/>
  <c r="Y23" i="4"/>
  <c r="AE17" i="36"/>
  <c r="Y22" i="4"/>
  <c r="U22" i="4"/>
  <c r="AE18" i="36" s="1"/>
  <c r="Y21" i="4"/>
  <c r="U21" i="4"/>
  <c r="Y20" i="4"/>
  <c r="U20" i="4"/>
  <c r="AE20" i="36" s="1"/>
  <c r="Y19" i="4"/>
  <c r="U19" i="4"/>
  <c r="AE21" i="36" s="1"/>
  <c r="Y18" i="4"/>
  <c r="U18" i="4"/>
  <c r="AE22" i="36" s="1"/>
  <c r="Y17" i="4"/>
  <c r="U17" i="4"/>
  <c r="Y16" i="4"/>
  <c r="U16" i="4"/>
  <c r="AE24" i="36" s="1"/>
  <c r="Y15" i="4"/>
  <c r="U15" i="4"/>
  <c r="AE25" i="36" s="1"/>
  <c r="Y14" i="4"/>
  <c r="U14" i="4"/>
  <c r="Y13" i="4"/>
  <c r="U13" i="4"/>
  <c r="AE27" i="36" s="1"/>
  <c r="Y12" i="4"/>
  <c r="U12" i="4"/>
  <c r="AE28" i="36" s="1"/>
  <c r="Y11" i="4"/>
  <c r="U11" i="4"/>
  <c r="AE29" i="36" s="1"/>
  <c r="Y10" i="4"/>
  <c r="U10" i="4"/>
  <c r="AE30" i="36" s="1"/>
  <c r="Y9" i="4"/>
  <c r="U9" i="4"/>
  <c r="AE31" i="36" s="1"/>
  <c r="Y8" i="4"/>
  <c r="U8" i="4"/>
  <c r="AE32" i="36" s="1"/>
  <c r="Y7" i="4"/>
  <c r="U7" i="4"/>
  <c r="AE33" i="36" s="1"/>
  <c r="U6" i="4"/>
  <c r="AE34" i="36" s="1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U25" i="3"/>
  <c r="AF15" i="36" s="1"/>
  <c r="Y24" i="3"/>
  <c r="U24" i="3"/>
  <c r="AF16" i="36" s="1"/>
  <c r="Y23" i="3"/>
  <c r="U23" i="3"/>
  <c r="AF17" i="36" s="1"/>
  <c r="Y22" i="3"/>
  <c r="U22" i="3"/>
  <c r="AF18" i="36" s="1"/>
  <c r="Y21" i="3"/>
  <c r="U21" i="3"/>
  <c r="AF19" i="36" s="1"/>
  <c r="Y20" i="3"/>
  <c r="U20" i="3"/>
  <c r="Y19" i="3"/>
  <c r="U19" i="3"/>
  <c r="AF21" i="36" s="1"/>
  <c r="Y18" i="3"/>
  <c r="U18" i="3"/>
  <c r="Y17" i="3"/>
  <c r="U17" i="3"/>
  <c r="AF23" i="36" s="1"/>
  <c r="Y16" i="3"/>
  <c r="U16" i="3"/>
  <c r="AF24" i="36" s="1"/>
  <c r="Y15" i="3"/>
  <c r="U15" i="3"/>
  <c r="AF25" i="36" s="1"/>
  <c r="Y14" i="3"/>
  <c r="U14" i="3"/>
  <c r="AF26" i="36" s="1"/>
  <c r="Y13" i="3"/>
  <c r="U13" i="3"/>
  <c r="AF27" i="36" s="1"/>
  <c r="Y12" i="3"/>
  <c r="U12" i="3"/>
  <c r="AF28" i="36" s="1"/>
  <c r="Y11" i="3"/>
  <c r="U11" i="3"/>
  <c r="AF29" i="36" s="1"/>
  <c r="Y10" i="3"/>
  <c r="U10" i="3"/>
  <c r="AF30" i="36" s="1"/>
  <c r="Y9" i="3"/>
  <c r="U9" i="3"/>
  <c r="AF31" i="36" s="1"/>
  <c r="Y8" i="3"/>
  <c r="U8" i="3"/>
  <c r="AF32" i="36" s="1"/>
  <c r="Y7" i="3"/>
  <c r="U7" i="3"/>
  <c r="AF33" i="36" s="1"/>
  <c r="U6" i="3"/>
  <c r="AF34" i="36" s="1"/>
  <c r="U36" i="26"/>
  <c r="S4" i="36" s="1"/>
  <c r="U35" i="26"/>
  <c r="S5" i="36" s="1"/>
  <c r="U34" i="26"/>
  <c r="S6" i="36" s="1"/>
  <c r="U33" i="26"/>
  <c r="S7" i="36" s="1"/>
  <c r="U32" i="26"/>
  <c r="S8" i="36" s="1"/>
  <c r="U31" i="26"/>
  <c r="S9" i="36" s="1"/>
  <c r="U30" i="26"/>
  <c r="S10" i="36" s="1"/>
  <c r="U29" i="26"/>
  <c r="S11" i="36" s="1"/>
  <c r="U28" i="26"/>
  <c r="S12" i="36" s="1"/>
  <c r="U27" i="26"/>
  <c r="S13" i="36" s="1"/>
  <c r="U26" i="26"/>
  <c r="S14" i="36" s="1"/>
  <c r="U25" i="26"/>
  <c r="S15" i="36" s="1"/>
  <c r="U24" i="26"/>
  <c r="S16" i="36" s="1"/>
  <c r="U23" i="26"/>
  <c r="S17" i="36" s="1"/>
  <c r="U22" i="26"/>
  <c r="S18" i="36" s="1"/>
  <c r="U21" i="26"/>
  <c r="S19" i="36" s="1"/>
  <c r="U20" i="26"/>
  <c r="S20" i="36" s="1"/>
  <c r="U19" i="26"/>
  <c r="S21" i="36" s="1"/>
  <c r="U18" i="26"/>
  <c r="S22" i="36" s="1"/>
  <c r="U17" i="26"/>
  <c r="S23" i="36" s="1"/>
  <c r="U16" i="26"/>
  <c r="S24" i="36" s="1"/>
  <c r="U15" i="26"/>
  <c r="S25" i="36" s="1"/>
  <c r="U14" i="26"/>
  <c r="S26" i="36" s="1"/>
  <c r="U13" i="26"/>
  <c r="S27" i="36" s="1"/>
  <c r="U12" i="26"/>
  <c r="S28" i="36" s="1"/>
  <c r="U11" i="26"/>
  <c r="S29" i="36" s="1"/>
  <c r="U10" i="26"/>
  <c r="S30" i="36" s="1"/>
  <c r="U9" i="26"/>
  <c r="S31" i="36" s="1"/>
  <c r="U8" i="26"/>
  <c r="S32" i="36" s="1"/>
  <c r="U7" i="26"/>
  <c r="S33" i="36" s="1"/>
  <c r="U6" i="26"/>
  <c r="S34" i="36" s="1"/>
  <c r="Y37" i="6"/>
  <c r="Y36" i="6"/>
  <c r="U36" i="6"/>
  <c r="K4" i="36" s="1"/>
  <c r="Y35" i="6"/>
  <c r="U35" i="6"/>
  <c r="K5" i="36" s="1"/>
  <c r="Y34" i="6"/>
  <c r="U34" i="6"/>
  <c r="K6" i="36" s="1"/>
  <c r="Y33" i="6"/>
  <c r="U33" i="6"/>
  <c r="K7" i="36" s="1"/>
  <c r="Y32" i="6"/>
  <c r="U32" i="6"/>
  <c r="K8" i="36" s="1"/>
  <c r="Y31" i="6"/>
  <c r="U31" i="6"/>
  <c r="Y30" i="6"/>
  <c r="U30" i="6"/>
  <c r="Y29" i="6"/>
  <c r="U29" i="6"/>
  <c r="Y28" i="6"/>
  <c r="U28" i="6"/>
  <c r="K12" i="36" s="1"/>
  <c r="Y27" i="6"/>
  <c r="U27" i="6"/>
  <c r="Y26" i="6"/>
  <c r="U26" i="6"/>
  <c r="K14" i="36" s="1"/>
  <c r="Y25" i="6"/>
  <c r="U25" i="6"/>
  <c r="Y24" i="6"/>
  <c r="U24" i="6"/>
  <c r="Y23" i="6"/>
  <c r="Y22" i="6"/>
  <c r="U22" i="6"/>
  <c r="K18" i="36" s="1"/>
  <c r="Y21" i="6"/>
  <c r="U21" i="6"/>
  <c r="K19" i="36" s="1"/>
  <c r="Y20" i="6"/>
  <c r="U20" i="6"/>
  <c r="Y19" i="6"/>
  <c r="U19" i="6"/>
  <c r="K21" i="36" s="1"/>
  <c r="Y18" i="6"/>
  <c r="U18" i="6"/>
  <c r="K22" i="36" s="1"/>
  <c r="Y17" i="6"/>
  <c r="U17" i="6"/>
  <c r="Y16" i="6"/>
  <c r="U16" i="6"/>
  <c r="K24" i="36" s="1"/>
  <c r="Y15" i="6"/>
  <c r="U15" i="6"/>
  <c r="K25" i="36" s="1"/>
  <c r="Y14" i="6"/>
  <c r="U14" i="6"/>
  <c r="K26" i="36" s="1"/>
  <c r="Y13" i="6"/>
  <c r="U13" i="6"/>
  <c r="K27" i="36" s="1"/>
  <c r="Y12" i="6"/>
  <c r="U12" i="6"/>
  <c r="K28" i="36" s="1"/>
  <c r="Y11" i="6"/>
  <c r="U11" i="6"/>
  <c r="K29" i="36" s="1"/>
  <c r="Y10" i="6"/>
  <c r="U10" i="6"/>
  <c r="K30" i="36" s="1"/>
  <c r="Y9" i="6"/>
  <c r="U9" i="6"/>
  <c r="K31" i="36" s="1"/>
  <c r="Y8" i="6"/>
  <c r="U8" i="6"/>
  <c r="K32" i="36" s="1"/>
  <c r="Y7" i="6"/>
  <c r="U7" i="6"/>
  <c r="K33" i="36" s="1"/>
  <c r="U6" i="6"/>
  <c r="K34" i="36" s="1"/>
  <c r="E41" i="40"/>
  <c r="U30" i="36" s="1"/>
  <c r="E40" i="40"/>
  <c r="U29" i="36" s="1"/>
  <c r="E39" i="40"/>
  <c r="U28" i="36" s="1"/>
  <c r="E38" i="40"/>
  <c r="U27" i="36" s="1"/>
  <c r="E37" i="40"/>
  <c r="U26" i="36" s="1"/>
  <c r="E36" i="40"/>
  <c r="U25" i="36" s="1"/>
  <c r="E35" i="40"/>
  <c r="U24" i="36" s="1"/>
  <c r="E34" i="40"/>
  <c r="U23" i="36" s="1"/>
  <c r="E33" i="40"/>
  <c r="U22" i="36" s="1"/>
  <c r="E32" i="40"/>
  <c r="U21" i="36" s="1"/>
  <c r="E31" i="40"/>
  <c r="U20" i="36" s="1"/>
  <c r="E30" i="40"/>
  <c r="U19" i="36" s="1"/>
  <c r="E29" i="40"/>
  <c r="U18" i="36" s="1"/>
  <c r="E28" i="40"/>
  <c r="U17" i="36" s="1"/>
  <c r="E27" i="40"/>
  <c r="U16" i="36" s="1"/>
  <c r="E26" i="40"/>
  <c r="U15" i="36" s="1"/>
  <c r="E25" i="40"/>
  <c r="U14" i="36" s="1"/>
  <c r="E24" i="40"/>
  <c r="U13" i="36" s="1"/>
  <c r="E23" i="40"/>
  <c r="U12" i="36" s="1"/>
  <c r="E22" i="40"/>
  <c r="U11" i="36" s="1"/>
  <c r="E21" i="40"/>
  <c r="U10" i="36" s="1"/>
  <c r="E20" i="40"/>
  <c r="U9" i="36" s="1"/>
  <c r="E19" i="40"/>
  <c r="U8" i="36" s="1"/>
  <c r="E18" i="40"/>
  <c r="U7" i="36" s="1"/>
  <c r="E17" i="40"/>
  <c r="U6" i="36" s="1"/>
  <c r="E16" i="40"/>
  <c r="U5" i="36" s="1"/>
  <c r="A16" i="40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M15" i="40"/>
  <c r="K15" i="40"/>
  <c r="E15" i="40"/>
  <c r="U4" i="36" s="1"/>
  <c r="F9" i="40"/>
  <c r="E41" i="42"/>
  <c r="O30" i="36" s="1"/>
  <c r="E40" i="42"/>
  <c r="O29" i="36" s="1"/>
  <c r="E39" i="42"/>
  <c r="O28" i="36" s="1"/>
  <c r="E38" i="42"/>
  <c r="O27" i="36" s="1"/>
  <c r="E37" i="42"/>
  <c r="O26" i="36" s="1"/>
  <c r="E36" i="42"/>
  <c r="O25" i="36" s="1"/>
  <c r="E35" i="42"/>
  <c r="O24" i="36" s="1"/>
  <c r="E34" i="42"/>
  <c r="E33" i="42"/>
  <c r="O22" i="36" s="1"/>
  <c r="E32" i="42"/>
  <c r="O21" i="36" s="1"/>
  <c r="E31" i="42"/>
  <c r="O20" i="36" s="1"/>
  <c r="E30" i="42"/>
  <c r="O19" i="36" s="1"/>
  <c r="E29" i="42"/>
  <c r="O18" i="36" s="1"/>
  <c r="E28" i="42"/>
  <c r="O17" i="36" s="1"/>
  <c r="E27" i="42"/>
  <c r="O16" i="36" s="1"/>
  <c r="E26" i="42"/>
  <c r="O15" i="36" s="1"/>
  <c r="E25" i="42"/>
  <c r="O14" i="36" s="1"/>
  <c r="E24" i="42"/>
  <c r="O13" i="36" s="1"/>
  <c r="E23" i="42"/>
  <c r="O12" i="36" s="1"/>
  <c r="E22" i="42"/>
  <c r="O11" i="36" s="1"/>
  <c r="E21" i="42"/>
  <c r="O10" i="36" s="1"/>
  <c r="E20" i="42"/>
  <c r="O9" i="36" s="1"/>
  <c r="E19" i="42"/>
  <c r="O8" i="36" s="1"/>
  <c r="E18" i="42"/>
  <c r="O7" i="36" s="1"/>
  <c r="E17" i="42"/>
  <c r="O6" i="36" s="1"/>
  <c r="E16" i="42"/>
  <c r="O5" i="36" s="1"/>
  <c r="A16" i="42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M15" i="42"/>
  <c r="K15" i="42"/>
  <c r="E15" i="42"/>
  <c r="O4" i="36" s="1"/>
  <c r="G9" i="42"/>
  <c r="E40" i="41"/>
  <c r="AH29" i="36" s="1"/>
  <c r="E39" i="41"/>
  <c r="AH28" i="36" s="1"/>
  <c r="E38" i="41"/>
  <c r="AH27" i="36" s="1"/>
  <c r="E37" i="41"/>
  <c r="AH26" i="36" s="1"/>
  <c r="E36" i="41"/>
  <c r="AH25" i="36" s="1"/>
  <c r="E35" i="41"/>
  <c r="AH24" i="36" s="1"/>
  <c r="E34" i="41"/>
  <c r="AH23" i="36" s="1"/>
  <c r="E33" i="41"/>
  <c r="AH22" i="36" s="1"/>
  <c r="E32" i="41"/>
  <c r="E31" i="41"/>
  <c r="AH20" i="36" s="1"/>
  <c r="E30" i="41"/>
  <c r="AH19" i="36" s="1"/>
  <c r="E29" i="41"/>
  <c r="AH18" i="36" s="1"/>
  <c r="E28" i="41"/>
  <c r="AH17" i="36" s="1"/>
  <c r="E27" i="41"/>
  <c r="AH16" i="36" s="1"/>
  <c r="E26" i="41"/>
  <c r="AH15" i="36" s="1"/>
  <c r="E25" i="41"/>
  <c r="AH14" i="36" s="1"/>
  <c r="E24" i="41"/>
  <c r="AH13" i="36" s="1"/>
  <c r="E23" i="41"/>
  <c r="AH12" i="36" s="1"/>
  <c r="E22" i="41"/>
  <c r="AH11" i="36" s="1"/>
  <c r="E21" i="41"/>
  <c r="AH10" i="36" s="1"/>
  <c r="E20" i="41"/>
  <c r="AH9" i="36" s="1"/>
  <c r="E19" i="41"/>
  <c r="AH8" i="36" s="1"/>
  <c r="E18" i="41"/>
  <c r="AH7" i="36" s="1"/>
  <c r="E17" i="41"/>
  <c r="AH6" i="36" s="1"/>
  <c r="A17" i="4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E16" i="41"/>
  <c r="AH5" i="36" s="1"/>
  <c r="A16" i="41"/>
  <c r="M15" i="41"/>
  <c r="K15" i="41"/>
  <c r="E15" i="41"/>
  <c r="AH4" i="36" s="1"/>
  <c r="F9" i="41"/>
  <c r="E46" i="1"/>
  <c r="E45" i="1"/>
  <c r="E44" i="1"/>
  <c r="E42" i="1"/>
  <c r="N38" i="1"/>
  <c r="C4" i="36" s="1"/>
  <c r="N37" i="1"/>
  <c r="C5" i="36" s="1"/>
  <c r="N36" i="1"/>
  <c r="C6" i="36" s="1"/>
  <c r="N35" i="1"/>
  <c r="C7" i="36" s="1"/>
  <c r="N34" i="1"/>
  <c r="C8" i="36" s="1"/>
  <c r="N33" i="1"/>
  <c r="C9" i="36" s="1"/>
  <c r="N31" i="1"/>
  <c r="C11" i="36" s="1"/>
  <c r="N30" i="1"/>
  <c r="C12" i="36" s="1"/>
  <c r="N29" i="1"/>
  <c r="C13" i="36" s="1"/>
  <c r="N28" i="1"/>
  <c r="C14" i="36" s="1"/>
  <c r="N27" i="1"/>
  <c r="C15" i="36" s="1"/>
  <c r="N26" i="1"/>
  <c r="C16" i="36" s="1"/>
  <c r="N25" i="1"/>
  <c r="C17" i="36" s="1"/>
  <c r="N24" i="1"/>
  <c r="C18" i="36" s="1"/>
  <c r="N23" i="1"/>
  <c r="C19" i="36" s="1"/>
  <c r="N22" i="1"/>
  <c r="N21" i="1"/>
  <c r="C21" i="36" s="1"/>
  <c r="N20" i="1"/>
  <c r="C22" i="36" s="1"/>
  <c r="N19" i="1"/>
  <c r="C23" i="36" s="1"/>
  <c r="N18" i="1"/>
  <c r="N17" i="1"/>
  <c r="C25" i="36" s="1"/>
  <c r="N16" i="1"/>
  <c r="C26" i="36" s="1"/>
  <c r="N15" i="1"/>
  <c r="C27" i="36" s="1"/>
  <c r="N14" i="1"/>
  <c r="C28" i="36" s="1"/>
  <c r="N13" i="1"/>
  <c r="C29" i="36" s="1"/>
  <c r="N12" i="1"/>
  <c r="C30" i="36" s="1"/>
  <c r="N11" i="1"/>
  <c r="C31" i="36" s="1"/>
  <c r="N10" i="1"/>
  <c r="C32" i="36" s="1"/>
  <c r="N9" i="1"/>
  <c r="C33" i="36" s="1"/>
  <c r="N8" i="1"/>
  <c r="T34" i="44"/>
  <c r="Q34" i="44"/>
  <c r="D34" i="44"/>
  <c r="AM33" i="44"/>
  <c r="AL33" i="44"/>
  <c r="AK33" i="44"/>
  <c r="AJ33" i="44"/>
  <c r="AI33" i="44"/>
  <c r="AH33" i="44"/>
  <c r="AG33" i="44"/>
  <c r="AF33" i="44"/>
  <c r="AE33" i="44"/>
  <c r="AD33" i="44"/>
  <c r="AC33" i="44"/>
  <c r="AB33" i="44"/>
  <c r="AA33" i="44"/>
  <c r="Z33" i="44"/>
  <c r="Y33" i="44"/>
  <c r="X33" i="44"/>
  <c r="W33" i="44"/>
  <c r="V33" i="44"/>
  <c r="U33" i="44"/>
  <c r="S33" i="44"/>
  <c r="R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C33" i="44"/>
  <c r="B33" i="44"/>
  <c r="B32" i="44" s="1"/>
  <c r="B31" i="44" s="1"/>
  <c r="B30" i="44" s="1"/>
  <c r="B29" i="44" s="1"/>
  <c r="B28" i="44" s="1"/>
  <c r="B27" i="44" s="1"/>
  <c r="B26" i="44" s="1"/>
  <c r="B25" i="44" s="1"/>
  <c r="B24" i="44" s="1"/>
  <c r="B23" i="44" s="1"/>
  <c r="B22" i="44" s="1"/>
  <c r="B21" i="44" s="1"/>
  <c r="B20" i="44" s="1"/>
  <c r="B19" i="44" s="1"/>
  <c r="B18" i="44" s="1"/>
  <c r="B17" i="44" s="1"/>
  <c r="B16" i="44" s="1"/>
  <c r="B15" i="44" s="1"/>
  <c r="B14" i="44" s="1"/>
  <c r="B13" i="44" s="1"/>
  <c r="B12" i="44" s="1"/>
  <c r="B11" i="44" s="1"/>
  <c r="B10" i="44" s="1"/>
  <c r="B9" i="44" s="1"/>
  <c r="B8" i="44" s="1"/>
  <c r="B7" i="44" s="1"/>
  <c r="B6" i="44" s="1"/>
  <c r="B5" i="44" s="1"/>
  <c r="B4" i="44" s="1"/>
  <c r="AM32" i="44"/>
  <c r="AL32" i="44"/>
  <c r="AK32" i="44"/>
  <c r="AJ32" i="44"/>
  <c r="AI32" i="44"/>
  <c r="AH32" i="44"/>
  <c r="AG32" i="44"/>
  <c r="AF32" i="44"/>
  <c r="AE32" i="44"/>
  <c r="AD32" i="44"/>
  <c r="AC32" i="44"/>
  <c r="AB32" i="44"/>
  <c r="AA32" i="44"/>
  <c r="Z32" i="44"/>
  <c r="Y32" i="44"/>
  <c r="X32" i="44"/>
  <c r="W32" i="44"/>
  <c r="V32" i="44"/>
  <c r="U32" i="44"/>
  <c r="S32" i="44"/>
  <c r="R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C32" i="44"/>
  <c r="AM31" i="44"/>
  <c r="AL31" i="44"/>
  <c r="AK31" i="44"/>
  <c r="AJ31" i="44"/>
  <c r="AI31" i="44"/>
  <c r="AH31" i="44"/>
  <c r="AG31" i="44"/>
  <c r="AF31" i="44"/>
  <c r="AE31" i="44"/>
  <c r="AD31" i="44"/>
  <c r="AC31" i="44"/>
  <c r="AB31" i="44"/>
  <c r="AA31" i="44"/>
  <c r="Z31" i="44"/>
  <c r="Y31" i="44"/>
  <c r="X31" i="44"/>
  <c r="W31" i="44"/>
  <c r="V31" i="44"/>
  <c r="U31" i="44"/>
  <c r="S31" i="44"/>
  <c r="R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C31" i="44"/>
  <c r="AM30" i="44"/>
  <c r="AL30" i="44"/>
  <c r="AK30" i="44"/>
  <c r="AJ30" i="44"/>
  <c r="AI30" i="44"/>
  <c r="AH30" i="44"/>
  <c r="AG30" i="44"/>
  <c r="AF30" i="44"/>
  <c r="AE30" i="44"/>
  <c r="AD30" i="44"/>
  <c r="AC30" i="44"/>
  <c r="AB30" i="44"/>
  <c r="AA30" i="44"/>
  <c r="Z30" i="44"/>
  <c r="Y30" i="44"/>
  <c r="X30" i="44"/>
  <c r="W30" i="44"/>
  <c r="V30" i="44"/>
  <c r="U30" i="44"/>
  <c r="S30" i="44"/>
  <c r="R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C30" i="44"/>
  <c r="AM29" i="44"/>
  <c r="AL29" i="44"/>
  <c r="AK29" i="44"/>
  <c r="AJ29" i="44"/>
  <c r="AI29" i="44"/>
  <c r="AH29" i="44"/>
  <c r="AG29" i="44"/>
  <c r="AF29" i="44"/>
  <c r="AE29" i="44"/>
  <c r="AD29" i="44"/>
  <c r="AC29" i="44"/>
  <c r="AB29" i="44"/>
  <c r="AA29" i="44"/>
  <c r="Z29" i="44"/>
  <c r="Y29" i="44"/>
  <c r="X29" i="44"/>
  <c r="W29" i="44"/>
  <c r="V29" i="44"/>
  <c r="U29" i="44"/>
  <c r="S29" i="44"/>
  <c r="R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C29" i="44"/>
  <c r="AM28" i="44"/>
  <c r="AL28" i="44"/>
  <c r="AK28" i="44"/>
  <c r="AJ28" i="44"/>
  <c r="AI28" i="44"/>
  <c r="AH28" i="44"/>
  <c r="AG28" i="44"/>
  <c r="AF28" i="44"/>
  <c r="AE28" i="44"/>
  <c r="AD28" i="44"/>
  <c r="AC28" i="44"/>
  <c r="AB28" i="44"/>
  <c r="AA28" i="44"/>
  <c r="Z28" i="44"/>
  <c r="Y28" i="44"/>
  <c r="X28" i="44"/>
  <c r="W28" i="44"/>
  <c r="V28" i="44"/>
  <c r="U28" i="44"/>
  <c r="S28" i="44"/>
  <c r="R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C28" i="44"/>
  <c r="AM27" i="44"/>
  <c r="AL27" i="44"/>
  <c r="AK27" i="44"/>
  <c r="AJ27" i="44"/>
  <c r="AI27" i="44"/>
  <c r="AH27" i="44"/>
  <c r="AG27" i="44"/>
  <c r="AF27" i="44"/>
  <c r="AE27" i="44"/>
  <c r="AD27" i="44"/>
  <c r="AC27" i="44"/>
  <c r="AB27" i="44"/>
  <c r="AA27" i="44"/>
  <c r="Z27" i="44"/>
  <c r="Y27" i="44"/>
  <c r="X27" i="44"/>
  <c r="W27" i="44"/>
  <c r="V27" i="44"/>
  <c r="U27" i="44"/>
  <c r="S27" i="44"/>
  <c r="R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C27" i="44"/>
  <c r="AM26" i="44"/>
  <c r="AL26" i="44"/>
  <c r="AK26" i="44"/>
  <c r="AJ26" i="44"/>
  <c r="AI26" i="44"/>
  <c r="AH26" i="44"/>
  <c r="AG26" i="44"/>
  <c r="AF26" i="44"/>
  <c r="AE26" i="44"/>
  <c r="AD26" i="44"/>
  <c r="AC26" i="44"/>
  <c r="AB26" i="44"/>
  <c r="AA26" i="44"/>
  <c r="Z26" i="44"/>
  <c r="Y26" i="44"/>
  <c r="X26" i="44"/>
  <c r="W26" i="44"/>
  <c r="V26" i="44"/>
  <c r="U26" i="44"/>
  <c r="S26" i="44"/>
  <c r="R26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C26" i="44"/>
  <c r="AM25" i="44"/>
  <c r="AL25" i="44"/>
  <c r="AK25" i="44"/>
  <c r="AJ25" i="44"/>
  <c r="AI25" i="44"/>
  <c r="AH25" i="44"/>
  <c r="AG25" i="44"/>
  <c r="AF25" i="44"/>
  <c r="AE25" i="44"/>
  <c r="AD25" i="44"/>
  <c r="AC25" i="44"/>
  <c r="AB25" i="44"/>
  <c r="AA25" i="44"/>
  <c r="Z25" i="44"/>
  <c r="Y25" i="44"/>
  <c r="X25" i="44"/>
  <c r="W25" i="44"/>
  <c r="V25" i="44"/>
  <c r="U25" i="44"/>
  <c r="S25" i="44"/>
  <c r="R25" i="44"/>
  <c r="P25" i="44"/>
  <c r="O25" i="44"/>
  <c r="N25" i="44"/>
  <c r="M25" i="44"/>
  <c r="L25" i="44"/>
  <c r="K25" i="44"/>
  <c r="J25" i="44"/>
  <c r="I25" i="44"/>
  <c r="H25" i="44"/>
  <c r="G25" i="44"/>
  <c r="F25" i="44"/>
  <c r="E25" i="44"/>
  <c r="C25" i="44"/>
  <c r="AM24" i="44"/>
  <c r="AL24" i="44"/>
  <c r="AK24" i="44"/>
  <c r="AJ24" i="44"/>
  <c r="AI24" i="44"/>
  <c r="AH24" i="44"/>
  <c r="AG24" i="44"/>
  <c r="AF24" i="44"/>
  <c r="AE24" i="44"/>
  <c r="AD24" i="44"/>
  <c r="AC24" i="44"/>
  <c r="AB24" i="44"/>
  <c r="AA24" i="44"/>
  <c r="Z24" i="44"/>
  <c r="Y24" i="44"/>
  <c r="X24" i="44"/>
  <c r="W24" i="44"/>
  <c r="V24" i="44"/>
  <c r="U24" i="44"/>
  <c r="S24" i="44"/>
  <c r="R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C24" i="44"/>
  <c r="AM23" i="44"/>
  <c r="AL23" i="44"/>
  <c r="AK23" i="44"/>
  <c r="AJ23" i="44"/>
  <c r="AI23" i="44"/>
  <c r="AH23" i="44"/>
  <c r="AG23" i="44"/>
  <c r="AF23" i="44"/>
  <c r="AE23" i="44"/>
  <c r="AD23" i="44"/>
  <c r="AC23" i="44"/>
  <c r="AB23" i="44"/>
  <c r="AA23" i="44"/>
  <c r="Z23" i="44"/>
  <c r="Y23" i="44"/>
  <c r="X23" i="44"/>
  <c r="W23" i="44"/>
  <c r="V23" i="44"/>
  <c r="U23" i="44"/>
  <c r="S23" i="44"/>
  <c r="R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C23" i="44"/>
  <c r="AM22" i="44"/>
  <c r="AL22" i="44"/>
  <c r="AK22" i="44"/>
  <c r="AJ22" i="44"/>
  <c r="AI22" i="44"/>
  <c r="AH22" i="44"/>
  <c r="AG22" i="44"/>
  <c r="AF22" i="44"/>
  <c r="AE22" i="44"/>
  <c r="AD22" i="44"/>
  <c r="AC22" i="44"/>
  <c r="AB22" i="44"/>
  <c r="AA22" i="44"/>
  <c r="Z22" i="44"/>
  <c r="Y22" i="44"/>
  <c r="X22" i="44"/>
  <c r="W22" i="44"/>
  <c r="V22" i="44"/>
  <c r="U22" i="44"/>
  <c r="S22" i="44"/>
  <c r="R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C22" i="44"/>
  <c r="AM21" i="44"/>
  <c r="AL21" i="44"/>
  <c r="AK21" i="44"/>
  <c r="AJ21" i="44"/>
  <c r="AI21" i="44"/>
  <c r="AH21" i="44"/>
  <c r="AG21" i="44"/>
  <c r="AF21" i="44"/>
  <c r="AE21" i="44"/>
  <c r="AD21" i="44"/>
  <c r="AC21" i="44"/>
  <c r="AB21" i="44"/>
  <c r="AA21" i="44"/>
  <c r="Z21" i="44"/>
  <c r="Y21" i="44"/>
  <c r="X21" i="44"/>
  <c r="W21" i="44"/>
  <c r="V21" i="44"/>
  <c r="U21" i="44"/>
  <c r="S21" i="44"/>
  <c r="R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C21" i="44"/>
  <c r="AM20" i="44"/>
  <c r="AL20" i="44"/>
  <c r="AK20" i="44"/>
  <c r="AJ20" i="44"/>
  <c r="AI20" i="44"/>
  <c r="AH20" i="44"/>
  <c r="AG20" i="44"/>
  <c r="AF20" i="44"/>
  <c r="AE20" i="44"/>
  <c r="AD20" i="44"/>
  <c r="AC20" i="44"/>
  <c r="AB20" i="44"/>
  <c r="AA20" i="44"/>
  <c r="Z20" i="44"/>
  <c r="Y20" i="44"/>
  <c r="X20" i="44"/>
  <c r="W20" i="44"/>
  <c r="V20" i="44"/>
  <c r="U20" i="44"/>
  <c r="S20" i="44"/>
  <c r="R20" i="44"/>
  <c r="P20" i="44"/>
  <c r="O20" i="44"/>
  <c r="N20" i="44"/>
  <c r="M20" i="44"/>
  <c r="L20" i="44"/>
  <c r="K20" i="44"/>
  <c r="J20" i="44"/>
  <c r="I20" i="44"/>
  <c r="H20" i="44"/>
  <c r="G20" i="44"/>
  <c r="F20" i="44"/>
  <c r="E20" i="44"/>
  <c r="C20" i="44"/>
  <c r="AM19" i="44"/>
  <c r="AL19" i="44"/>
  <c r="AK19" i="44"/>
  <c r="AJ19" i="44"/>
  <c r="AI19" i="44"/>
  <c r="AH19" i="44"/>
  <c r="AG19" i="44"/>
  <c r="AF19" i="44"/>
  <c r="AE19" i="44"/>
  <c r="AD19" i="44"/>
  <c r="AC19" i="44"/>
  <c r="AB19" i="44"/>
  <c r="AA19" i="44"/>
  <c r="Z19" i="44"/>
  <c r="Y19" i="44"/>
  <c r="X19" i="44"/>
  <c r="W19" i="44"/>
  <c r="V19" i="44"/>
  <c r="U19" i="44"/>
  <c r="S19" i="44"/>
  <c r="R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C19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AA18" i="44"/>
  <c r="Z18" i="44"/>
  <c r="Y18" i="44"/>
  <c r="X18" i="44"/>
  <c r="W18" i="44"/>
  <c r="V18" i="44"/>
  <c r="U18" i="44"/>
  <c r="S18" i="44"/>
  <c r="R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C18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AA17" i="44"/>
  <c r="Z17" i="44"/>
  <c r="Y17" i="44"/>
  <c r="X17" i="44"/>
  <c r="W17" i="44"/>
  <c r="V17" i="44"/>
  <c r="U17" i="44"/>
  <c r="S17" i="44"/>
  <c r="R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C17" i="44"/>
  <c r="AM16" i="44"/>
  <c r="AL16" i="44"/>
  <c r="AK16" i="44"/>
  <c r="AJ16" i="44"/>
  <c r="AI16" i="44"/>
  <c r="AH16" i="44"/>
  <c r="AG16" i="44"/>
  <c r="AF16" i="44"/>
  <c r="AE16" i="44"/>
  <c r="AD16" i="44"/>
  <c r="AC16" i="44"/>
  <c r="AB16" i="44"/>
  <c r="AA16" i="44"/>
  <c r="Z16" i="44"/>
  <c r="Y16" i="44"/>
  <c r="X16" i="44"/>
  <c r="W16" i="44"/>
  <c r="V16" i="44"/>
  <c r="U16" i="44"/>
  <c r="S16" i="44"/>
  <c r="R16" i="44"/>
  <c r="P16" i="44"/>
  <c r="O16" i="44"/>
  <c r="N16" i="44"/>
  <c r="M16" i="44"/>
  <c r="L16" i="44"/>
  <c r="K16" i="44"/>
  <c r="J16" i="44"/>
  <c r="I16" i="44"/>
  <c r="H16" i="44"/>
  <c r="G16" i="44"/>
  <c r="F16" i="44"/>
  <c r="E16" i="44"/>
  <c r="C16" i="44"/>
  <c r="AM15" i="44"/>
  <c r="AL15" i="44"/>
  <c r="AK15" i="44"/>
  <c r="AJ15" i="44"/>
  <c r="AI15" i="44"/>
  <c r="AH15" i="44"/>
  <c r="AG15" i="44"/>
  <c r="AF15" i="44"/>
  <c r="AE15" i="44"/>
  <c r="AD15" i="44"/>
  <c r="AC15" i="44"/>
  <c r="AB15" i="44"/>
  <c r="AA15" i="44"/>
  <c r="Z15" i="44"/>
  <c r="Y15" i="44"/>
  <c r="X15" i="44"/>
  <c r="W15" i="44"/>
  <c r="V15" i="44"/>
  <c r="U15" i="44"/>
  <c r="S15" i="44"/>
  <c r="R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C15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AA14" i="44"/>
  <c r="Z14" i="44"/>
  <c r="Y14" i="44"/>
  <c r="X14" i="44"/>
  <c r="W14" i="44"/>
  <c r="V14" i="44"/>
  <c r="U14" i="44"/>
  <c r="S14" i="44"/>
  <c r="R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C14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AA13" i="44"/>
  <c r="Z13" i="44"/>
  <c r="Y13" i="44"/>
  <c r="X13" i="44"/>
  <c r="W13" i="44"/>
  <c r="V13" i="44"/>
  <c r="U13" i="44"/>
  <c r="S13" i="44"/>
  <c r="R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C13" i="44"/>
  <c r="AM12" i="44"/>
  <c r="AL12" i="44"/>
  <c r="AK12" i="44"/>
  <c r="AJ12" i="44"/>
  <c r="AI12" i="44"/>
  <c r="AH12" i="44"/>
  <c r="AG12" i="44"/>
  <c r="AF12" i="44"/>
  <c r="AE12" i="44"/>
  <c r="AD12" i="44"/>
  <c r="AC12" i="44"/>
  <c r="AB12" i="44"/>
  <c r="AA12" i="44"/>
  <c r="Z12" i="44"/>
  <c r="Y12" i="44"/>
  <c r="X12" i="44"/>
  <c r="W12" i="44"/>
  <c r="V12" i="44"/>
  <c r="U12" i="44"/>
  <c r="S12" i="44"/>
  <c r="R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C12" i="44"/>
  <c r="AM11" i="44"/>
  <c r="AL11" i="44"/>
  <c r="AK11" i="44"/>
  <c r="AJ11" i="44"/>
  <c r="AI11" i="44"/>
  <c r="AH11" i="44"/>
  <c r="AG11" i="44"/>
  <c r="AF11" i="44"/>
  <c r="AE11" i="44"/>
  <c r="AD11" i="44"/>
  <c r="AC11" i="44"/>
  <c r="AB11" i="44"/>
  <c r="AA11" i="44"/>
  <c r="Z11" i="44"/>
  <c r="Y11" i="44"/>
  <c r="X11" i="44"/>
  <c r="W11" i="44"/>
  <c r="V11" i="44"/>
  <c r="U11" i="44"/>
  <c r="S11" i="44"/>
  <c r="R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C11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AA10" i="44"/>
  <c r="Z10" i="44"/>
  <c r="Y10" i="44"/>
  <c r="X10" i="44"/>
  <c r="W10" i="44"/>
  <c r="V10" i="44"/>
  <c r="U10" i="44"/>
  <c r="S10" i="44"/>
  <c r="R10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C10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AA9" i="44"/>
  <c r="Z9" i="44"/>
  <c r="Y9" i="44"/>
  <c r="X9" i="44"/>
  <c r="W9" i="44"/>
  <c r="V9" i="44"/>
  <c r="U9" i="44"/>
  <c r="S9" i="44"/>
  <c r="R9" i="44"/>
  <c r="P9" i="44"/>
  <c r="O9" i="44"/>
  <c r="N9" i="44"/>
  <c r="M9" i="44"/>
  <c r="L9" i="44"/>
  <c r="K9" i="44"/>
  <c r="J9" i="44"/>
  <c r="I9" i="44"/>
  <c r="H9" i="44"/>
  <c r="G9" i="44"/>
  <c r="F9" i="44"/>
  <c r="E9" i="44"/>
  <c r="C9" i="44"/>
  <c r="AM8" i="44"/>
  <c r="AL8" i="44"/>
  <c r="AK8" i="44"/>
  <c r="AJ8" i="44"/>
  <c r="AI8" i="44"/>
  <c r="AH8" i="44"/>
  <c r="AG8" i="44"/>
  <c r="AF8" i="44"/>
  <c r="AE8" i="44"/>
  <c r="AD8" i="44"/>
  <c r="AC8" i="44"/>
  <c r="AB8" i="44"/>
  <c r="AA8" i="44"/>
  <c r="Z8" i="44"/>
  <c r="Y8" i="44"/>
  <c r="X8" i="44"/>
  <c r="W8" i="44"/>
  <c r="V8" i="44"/>
  <c r="U8" i="44"/>
  <c r="S8" i="44"/>
  <c r="R8" i="44"/>
  <c r="P8" i="44"/>
  <c r="O8" i="44"/>
  <c r="N8" i="44"/>
  <c r="M8" i="44"/>
  <c r="L8" i="44"/>
  <c r="K8" i="44"/>
  <c r="J8" i="44"/>
  <c r="I8" i="44"/>
  <c r="H8" i="44"/>
  <c r="G8" i="44"/>
  <c r="F8" i="44"/>
  <c r="E8" i="44"/>
  <c r="C8" i="44"/>
  <c r="AM7" i="44"/>
  <c r="AL7" i="44"/>
  <c r="AK7" i="44"/>
  <c r="AJ7" i="44"/>
  <c r="AI7" i="44"/>
  <c r="AH7" i="44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S7" i="44"/>
  <c r="R7" i="44"/>
  <c r="P7" i="44"/>
  <c r="O7" i="44"/>
  <c r="N7" i="44"/>
  <c r="M7" i="44"/>
  <c r="L7" i="44"/>
  <c r="K7" i="44"/>
  <c r="J7" i="44"/>
  <c r="I7" i="44"/>
  <c r="H7" i="44"/>
  <c r="G7" i="44"/>
  <c r="F7" i="44"/>
  <c r="E7" i="44"/>
  <c r="C7" i="44"/>
  <c r="AM6" i="44"/>
  <c r="AL6" i="44"/>
  <c r="AK6" i="44"/>
  <c r="AJ6" i="44"/>
  <c r="AI6" i="44"/>
  <c r="AH6" i="44"/>
  <c r="AG6" i="44"/>
  <c r="AF6" i="44"/>
  <c r="AE6" i="44"/>
  <c r="AD6" i="44"/>
  <c r="AC6" i="44"/>
  <c r="AB6" i="44"/>
  <c r="AA6" i="44"/>
  <c r="Z6" i="44"/>
  <c r="Y6" i="44"/>
  <c r="X6" i="44"/>
  <c r="W6" i="44"/>
  <c r="V6" i="44"/>
  <c r="U6" i="44"/>
  <c r="S6" i="44"/>
  <c r="R6" i="44"/>
  <c r="P6" i="44"/>
  <c r="O6" i="44"/>
  <c r="N6" i="44"/>
  <c r="M6" i="44"/>
  <c r="L6" i="44"/>
  <c r="K6" i="44"/>
  <c r="J6" i="44"/>
  <c r="I6" i="44"/>
  <c r="H6" i="44"/>
  <c r="G6" i="44"/>
  <c r="F6" i="44"/>
  <c r="E6" i="44"/>
  <c r="C6" i="44"/>
  <c r="AM5" i="44"/>
  <c r="AL5" i="44"/>
  <c r="AK5" i="44"/>
  <c r="AJ5" i="44"/>
  <c r="AI5" i="44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U5" i="44"/>
  <c r="S5" i="44"/>
  <c r="R5" i="44"/>
  <c r="P5" i="44"/>
  <c r="O5" i="44"/>
  <c r="N5" i="44"/>
  <c r="M5" i="44"/>
  <c r="L5" i="44"/>
  <c r="K5" i="44"/>
  <c r="J5" i="44"/>
  <c r="I5" i="44"/>
  <c r="H5" i="44"/>
  <c r="G5" i="44"/>
  <c r="F5" i="44"/>
  <c r="E5" i="44"/>
  <c r="C5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AA4" i="44"/>
  <c r="Z4" i="44"/>
  <c r="Y4" i="44"/>
  <c r="X4" i="44"/>
  <c r="W4" i="44"/>
  <c r="V4" i="44"/>
  <c r="U4" i="44"/>
  <c r="S4" i="44"/>
  <c r="R4" i="44"/>
  <c r="P4" i="44"/>
  <c r="O4" i="44"/>
  <c r="N4" i="44"/>
  <c r="M4" i="44"/>
  <c r="L4" i="44"/>
  <c r="K4" i="44"/>
  <c r="J4" i="44"/>
  <c r="I4" i="44"/>
  <c r="H4" i="44"/>
  <c r="G4" i="44"/>
  <c r="F4" i="44"/>
  <c r="E4" i="44"/>
  <c r="C4" i="44"/>
  <c r="AM2" i="44"/>
  <c r="AL2" i="44"/>
  <c r="AK2" i="44"/>
  <c r="AJ2" i="44"/>
  <c r="AI2" i="44"/>
  <c r="AH2" i="44"/>
  <c r="AG2" i="44"/>
  <c r="AF2" i="44"/>
  <c r="AE2" i="44"/>
  <c r="AD2" i="44"/>
  <c r="AC2" i="44"/>
  <c r="AB2" i="44"/>
  <c r="AA2" i="44"/>
  <c r="Z2" i="44"/>
  <c r="Y2" i="44"/>
  <c r="X2" i="44"/>
  <c r="W2" i="44"/>
  <c r="V2" i="44"/>
  <c r="U2" i="44"/>
  <c r="T2" i="44"/>
  <c r="S2" i="44"/>
  <c r="R2" i="44"/>
  <c r="Q2" i="44"/>
  <c r="P2" i="44"/>
  <c r="O2" i="44"/>
  <c r="N2" i="44"/>
  <c r="M2" i="44"/>
  <c r="L2" i="44"/>
  <c r="K2" i="44"/>
  <c r="J2" i="44"/>
  <c r="I2" i="44"/>
  <c r="H2" i="44"/>
  <c r="G2" i="44"/>
  <c r="F2" i="44"/>
  <c r="E2" i="44"/>
  <c r="D2" i="44"/>
  <c r="AL4" i="36"/>
  <c r="AK4" i="36"/>
  <c r="AF4" i="36"/>
  <c r="AE4" i="36"/>
  <c r="T4" i="36"/>
  <c r="N4" i="36"/>
  <c r="M4" i="36"/>
  <c r="L4" i="36"/>
  <c r="AL5" i="36"/>
  <c r="AK5" i="36"/>
  <c r="AF5" i="36"/>
  <c r="AE5" i="36"/>
  <c r="AA5" i="36"/>
  <c r="N5" i="36"/>
  <c r="L5" i="36"/>
  <c r="B5" i="36"/>
  <c r="B6" i="36" s="1"/>
  <c r="B7" i="36" s="1"/>
  <c r="B8" i="36" s="1"/>
  <c r="B9" i="36" s="1"/>
  <c r="B10" i="36" s="1"/>
  <c r="B11" i="36" s="1"/>
  <c r="B12" i="36" s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AL6" i="36"/>
  <c r="AK6" i="36"/>
  <c r="AF6" i="36"/>
  <c r="AE6" i="36"/>
  <c r="X6" i="36"/>
  <c r="T6" i="36"/>
  <c r="N6" i="36"/>
  <c r="M6" i="36"/>
  <c r="L6" i="36"/>
  <c r="AM7" i="36"/>
  <c r="AL7" i="36"/>
  <c r="AK7" i="36"/>
  <c r="AF7" i="36"/>
  <c r="AE7" i="36"/>
  <c r="V7" i="36"/>
  <c r="T7" i="36"/>
  <c r="L7" i="36"/>
  <c r="AL8" i="36"/>
  <c r="AK8" i="36"/>
  <c r="AF8" i="36"/>
  <c r="AE8" i="36"/>
  <c r="T8" i="36"/>
  <c r="M8" i="36"/>
  <c r="L8" i="36"/>
  <c r="AM9" i="36"/>
  <c r="AL9" i="36"/>
  <c r="AK9" i="36"/>
  <c r="AF9" i="36"/>
  <c r="AE9" i="36"/>
  <c r="T9" i="36"/>
  <c r="M9" i="36"/>
  <c r="L9" i="36"/>
  <c r="K9" i="36"/>
  <c r="AL10" i="36"/>
  <c r="AK10" i="36"/>
  <c r="AF10" i="36"/>
  <c r="AE10" i="36"/>
  <c r="X10" i="36"/>
  <c r="T10" i="36"/>
  <c r="M10" i="36"/>
  <c r="L10" i="36"/>
  <c r="K10" i="36"/>
  <c r="AL11" i="36"/>
  <c r="AK11" i="36"/>
  <c r="AF11" i="36"/>
  <c r="AE11" i="36"/>
  <c r="L11" i="36"/>
  <c r="K11" i="36"/>
  <c r="AL12" i="36"/>
  <c r="AK12" i="36"/>
  <c r="AF12" i="36"/>
  <c r="AE12" i="36"/>
  <c r="W12" i="36"/>
  <c r="T12" i="36"/>
  <c r="N12" i="36"/>
  <c r="M12" i="36"/>
  <c r="L12" i="36"/>
  <c r="AL13" i="36"/>
  <c r="AK13" i="36"/>
  <c r="AF13" i="36"/>
  <c r="AE13" i="36"/>
  <c r="AB13" i="36"/>
  <c r="L13" i="36"/>
  <c r="K13" i="36"/>
  <c r="AK14" i="36"/>
  <c r="AF14" i="36"/>
  <c r="AB14" i="36"/>
  <c r="T14" i="36"/>
  <c r="AB15" i="36"/>
  <c r="K15" i="36"/>
  <c r="AB16" i="36"/>
  <c r="K16" i="36"/>
  <c r="AB17" i="36"/>
  <c r="X17" i="36"/>
  <c r="M17" i="36"/>
  <c r="K17" i="36"/>
  <c r="AB18" i="36"/>
  <c r="N18" i="36"/>
  <c r="J19" i="36"/>
  <c r="AK19" i="36"/>
  <c r="AE19" i="36"/>
  <c r="AD19" i="36"/>
  <c r="AB19" i="36"/>
  <c r="AC19" i="36"/>
  <c r="Y19" i="36"/>
  <c r="AG20" i="36"/>
  <c r="AF20" i="36"/>
  <c r="AA20" i="36"/>
  <c r="AB20" i="36"/>
  <c r="N20" i="36"/>
  <c r="K20" i="36"/>
  <c r="C20" i="36"/>
  <c r="AM21" i="36"/>
  <c r="AL21" i="36"/>
  <c r="AK21" i="36"/>
  <c r="AB21" i="36"/>
  <c r="AC21" i="36"/>
  <c r="Y21" i="36"/>
  <c r="M21" i="36"/>
  <c r="L21" i="36"/>
  <c r="AH21" i="36"/>
  <c r="AJ22" i="36"/>
  <c r="AG22" i="36"/>
  <c r="AF22" i="36"/>
  <c r="AB22" i="36"/>
  <c r="Z22" i="36"/>
  <c r="X22" i="36"/>
  <c r="L22" i="36"/>
  <c r="AL23" i="36"/>
  <c r="J23" i="36"/>
  <c r="AK23" i="36"/>
  <c r="AE23" i="36"/>
  <c r="AB23" i="36"/>
  <c r="Y23" i="36"/>
  <c r="O23" i="36"/>
  <c r="K23" i="36"/>
  <c r="AG24" i="36"/>
  <c r="AB24" i="36"/>
  <c r="X24" i="36"/>
  <c r="T24" i="36"/>
  <c r="N24" i="36"/>
  <c r="C24" i="36"/>
  <c r="AB25" i="36"/>
  <c r="M25" i="36"/>
  <c r="AL26" i="36"/>
  <c r="AE26" i="36"/>
  <c r="AD26" i="36"/>
  <c r="AB26" i="36"/>
  <c r="AC26" i="36"/>
  <c r="Y26" i="36"/>
  <c r="AM27" i="36"/>
  <c r="AA27" i="36"/>
  <c r="AB27" i="36"/>
  <c r="W27" i="36"/>
  <c r="M27" i="36"/>
  <c r="AL28" i="36"/>
  <c r="AB28" i="36"/>
  <c r="X28" i="36"/>
  <c r="Y28" i="36"/>
  <c r="N28" i="36"/>
  <c r="M28" i="36"/>
  <c r="AJ29" i="36"/>
  <c r="AA29" i="36"/>
  <c r="AB29" i="36"/>
  <c r="W29" i="36"/>
  <c r="AL30" i="36"/>
  <c r="AG30" i="36"/>
  <c r="AB30" i="36"/>
  <c r="AC30" i="36"/>
  <c r="V30" i="36"/>
  <c r="N30" i="36"/>
  <c r="L30" i="36"/>
  <c r="AH30" i="36"/>
  <c r="AM31" i="36"/>
  <c r="AI31" i="36"/>
  <c r="AA31" i="36"/>
  <c r="AB31" i="36"/>
  <c r="AC31" i="36"/>
  <c r="V31" i="36"/>
  <c r="O31" i="36"/>
  <c r="AH31" i="36"/>
  <c r="AB32" i="36"/>
  <c r="O32" i="36"/>
  <c r="AA33" i="36"/>
  <c r="AB33" i="36"/>
  <c r="Y33" i="36"/>
  <c r="O33" i="36"/>
  <c r="AA34" i="36"/>
  <c r="AB34" i="36"/>
  <c r="AC34" i="36"/>
  <c r="V34" i="36"/>
  <c r="C34" i="36"/>
  <c r="AN35" i="36" l="1"/>
  <c r="AP35" i="36" s="1"/>
  <c r="AP34" i="36"/>
  <c r="AP3" i="36" s="1"/>
  <c r="T35" i="36"/>
  <c r="AH35" i="36"/>
  <c r="E35" i="36"/>
  <c r="AL35" i="36"/>
  <c r="K35" i="36"/>
  <c r="G35" i="36"/>
  <c r="D35" i="36"/>
  <c r="Y35" i="36"/>
  <c r="L35" i="36"/>
  <c r="AE35" i="36"/>
  <c r="S35" i="36"/>
  <c r="AJ35" i="36"/>
  <c r="V35" i="36"/>
  <c r="AI35" i="36"/>
  <c r="AG35" i="36"/>
  <c r="Z35" i="36"/>
  <c r="H35" i="36"/>
  <c r="Q35" i="36"/>
  <c r="M35" i="36"/>
  <c r="AF35" i="36"/>
  <c r="X35" i="36"/>
  <c r="W35" i="36"/>
  <c r="P35" i="36"/>
  <c r="AM35" i="36"/>
  <c r="AB35" i="36"/>
  <c r="N35" i="36"/>
  <c r="AK35" i="36"/>
  <c r="O35" i="36"/>
  <c r="U35" i="36"/>
  <c r="AA35" i="36"/>
  <c r="AC35" i="36"/>
  <c r="I35" i="36"/>
  <c r="F35" i="36"/>
  <c r="J35" i="36"/>
  <c r="R35" i="36"/>
  <c r="AD35" i="36"/>
  <c r="M34" i="44"/>
  <c r="L34" i="44"/>
  <c r="H34" i="44"/>
  <c r="AK34" i="44"/>
  <c r="AB34" i="44"/>
  <c r="AI34" i="44"/>
  <c r="P34" i="44"/>
  <c r="J34" i="44"/>
  <c r="X34" i="44"/>
  <c r="R34" i="44"/>
  <c r="AA34" i="44"/>
  <c r="V34" i="44"/>
  <c r="Y34" i="44"/>
  <c r="I34" i="44"/>
  <c r="AH34" i="44"/>
  <c r="AL34" i="44"/>
  <c r="W34" i="44"/>
  <c r="AC34" i="44"/>
  <c r="F34" i="44"/>
  <c r="AF34" i="44"/>
  <c r="S34" i="44"/>
  <c r="K34" i="44"/>
  <c r="AN8" i="36"/>
  <c r="AO8" i="36" s="1"/>
  <c r="AN6" i="36"/>
  <c r="AO6" i="36" s="1"/>
  <c r="AP4" i="36"/>
  <c r="AN9" i="36"/>
  <c r="AN7" i="36"/>
  <c r="AN5" i="36"/>
  <c r="AO5" i="36" s="1"/>
  <c r="N4" i="1"/>
  <c r="C34" i="44"/>
  <c r="G34" i="44"/>
  <c r="U34" i="44"/>
  <c r="AE34" i="44"/>
  <c r="AN10" i="36"/>
  <c r="O34" i="44"/>
  <c r="Z34" i="44"/>
  <c r="AM34" i="44"/>
  <c r="AJ34" i="44"/>
  <c r="AD34" i="44"/>
  <c r="AG34" i="44"/>
  <c r="AP22" i="36"/>
  <c r="AP18" i="36"/>
  <c r="AP16" i="36"/>
  <c r="C10" i="36"/>
  <c r="AY11" i="36" s="1"/>
  <c r="N2" i="1"/>
  <c r="E34" i="44"/>
  <c r="AP23" i="36"/>
  <c r="N34" i="44"/>
  <c r="AP19" i="36"/>
  <c r="AP14" i="36"/>
  <c r="AP12" i="36"/>
  <c r="AP13" i="36"/>
  <c r="AQ33" i="36" l="1"/>
  <c r="AS33" i="36" s="1"/>
  <c r="AO31" i="36"/>
  <c r="AO27" i="36"/>
  <c r="AP27" i="36"/>
  <c r="AO28" i="36"/>
  <c r="AP28" i="36"/>
  <c r="AO15" i="36"/>
  <c r="AP15" i="36"/>
  <c r="AO29" i="36"/>
  <c r="AO11" i="36"/>
  <c r="AP11" i="36"/>
  <c r="AO30" i="36"/>
  <c r="AO17" i="36"/>
  <c r="AP17" i="36"/>
  <c r="AO21" i="36"/>
  <c r="AP21" i="36"/>
  <c r="AO20" i="36"/>
  <c r="AP20" i="36"/>
  <c r="AO26" i="36"/>
  <c r="AP26" i="36"/>
  <c r="C35" i="36"/>
  <c r="AO25" i="36"/>
  <c r="AP25" i="36"/>
  <c r="AO24" i="36"/>
  <c r="AP24" i="36"/>
  <c r="AY25" i="36"/>
  <c r="AO34" i="36"/>
  <c r="AO22" i="36"/>
  <c r="AP10" i="36"/>
  <c r="AO18" i="36"/>
  <c r="AP9" i="36"/>
  <c r="AO9" i="36"/>
  <c r="AP7" i="36"/>
  <c r="AO7" i="36"/>
  <c r="AO16" i="36"/>
  <c r="AO14" i="36"/>
  <c r="AO33" i="36"/>
  <c r="AO32" i="36"/>
  <c r="AO10" i="36"/>
  <c r="AP5" i="36"/>
  <c r="AP6" i="36"/>
  <c r="AO19" i="36"/>
  <c r="AO23" i="36"/>
  <c r="AO12" i="36"/>
  <c r="AO4" i="36"/>
  <c r="AP8" i="36"/>
  <c r="AO13" i="36"/>
  <c r="AO35" i="36" l="1"/>
  <c r="AQ9" i="36"/>
  <c r="AQ30" i="36"/>
  <c r="AS30" i="36" s="1"/>
  <c r="AQ23" i="36"/>
  <c r="AS23" i="36" s="1"/>
  <c r="AQ16" i="36"/>
  <c r="AS16" i="36" s="1"/>
  <c r="AS9" i="36"/>
  <c r="AQ4" i="36" l="1"/>
  <c r="AS2" i="36"/>
  <c r="AQ2" i="36" s="1"/>
</calcChain>
</file>

<file path=xl/sharedStrings.xml><?xml version="1.0" encoding="utf-8"?>
<sst xmlns="http://schemas.openxmlformats.org/spreadsheetml/2006/main" count="4300" uniqueCount="289">
  <si>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</si>
  <si>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</si>
  <si>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</si>
  <si>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</si>
  <si>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</si>
  <si>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</si>
  <si>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</si>
  <si>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</si>
  <si>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</si>
  <si>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</si>
  <si>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</si>
  <si>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</si>
  <si>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</si>
  <si>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</si>
  <si>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</si>
  <si>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</si>
  <si>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</si>
  <si>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</si>
  <si>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</si>
  <si>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</si>
  <si>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</si>
  <si>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</si>
  <si>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</si>
  <si>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</si>
  <si>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</si>
  <si>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</si>
  <si>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</si>
  <si>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</si>
  <si>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</si>
  <si>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</si>
  <si>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</si>
  <si>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</si>
  <si>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</si>
  <si>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</si>
  <si>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</si>
  <si>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</si>
  <si>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</si>
  <si>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</si>
  <si>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</si>
  <si>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</si>
  <si>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</si>
  <si>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</si>
  <si>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</si>
  <si>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</si>
  <si>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</si>
  <si>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</si>
  <si>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</si>
  <si>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</si>
  <si>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</si>
  <si>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</si>
  <si>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</si>
  <si>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</si>
  <si>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</si>
  <si>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</si>
  <si>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</si>
  <si>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</si>
  <si>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</si>
  <si>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</si>
  <si>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</si>
  <si>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</si>
  <si>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</si>
  <si>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</si>
  <si>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</si>
  <si>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</si>
  <si>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</si>
  <si>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</si>
  <si>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</si>
  <si>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</si>
  <si>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</si>
  <si>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</si>
  <si>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</si>
  <si>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</si>
  <si>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</si>
  <si>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</si>
  <si>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</si>
  <si>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</si>
  <si>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</si>
  <si>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</si>
  <si>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</si>
  <si>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</si>
  <si>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</si>
  <si>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</si>
  <si>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</si>
  <si>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</si>
  <si>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</si>
  <si>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</si>
  <si>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</si>
  <si>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</si>
  <si>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</si>
  <si>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</si>
  <si>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</si>
  <si>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</si>
  <si>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</si>
  <si>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</si>
  <si>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</si>
  <si>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</si>
  <si>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</si>
  <si>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</si>
  <si>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</si>
  <si>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</si>
  <si>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</si>
  <si>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</si>
  <si>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</si>
  <si>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</si>
  <si>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</si>
  <si>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</si>
  <si>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</si>
  <si>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</si>
  <si>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</si>
  <si>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Norgren</t>
  </si>
  <si>
    <t>Rohm</t>
  </si>
  <si>
    <t>Ronal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</si>
  <si>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</si>
  <si>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</si>
  <si>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</si>
  <si>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</si>
  <si>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</si>
  <si>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</si>
  <si>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</si>
  <si>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</si>
  <si>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</si>
  <si>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del 8 al 14</t>
  </si>
  <si>
    <t>del 15 al 21</t>
  </si>
  <si>
    <t>semanal</t>
  </si>
  <si>
    <t>Promedio MENSUAL</t>
  </si>
  <si>
    <t xml:space="preserve"> BH Dia de Transmision</t>
  </si>
  <si>
    <t>BH Lectura de Transmision</t>
  </si>
  <si>
    <t>% Error</t>
  </si>
  <si>
    <t>IGASAMEX BAJIO, S. DE R.L. DE C.V.</t>
  </si>
  <si>
    <t>BOSQUES DE ALISOS 47-A  5° PISO, COL. BOSQUES DE LAS LOMAS</t>
  </si>
  <si>
    <t>C.P. 05120, MEXICO, D.F., PH. (55) 5000-5100, FAX 5259-8085</t>
  </si>
  <si>
    <t>REPORTE DE MEDICIÓN</t>
  </si>
  <si>
    <t>SISTEMA:</t>
  </si>
  <si>
    <t>CONSUMIDORA GASPIQ</t>
  </si>
  <si>
    <t>CASETA DE:</t>
  </si>
  <si>
    <t>METECNO</t>
  </si>
  <si>
    <t>REV. 1</t>
  </si>
  <si>
    <t>OPERADOR:</t>
  </si>
  <si>
    <t>Carlos Carranza Gutiérrez</t>
  </si>
  <si>
    <t>MES:</t>
  </si>
  <si>
    <t>RO-002-00</t>
  </si>
  <si>
    <t>FECHA</t>
  </si>
  <si>
    <t xml:space="preserve">LECTURAS DE :      ROC/FLOBOSS  (    ) ,   MICRO-CORRECTOR (    ) </t>
  </si>
  <si>
    <t>HORA</t>
  </si>
  <si>
    <t>Volumen   m3 (  X  )   mcf (    )</t>
  </si>
  <si>
    <t>Presión de Medición</t>
  </si>
  <si>
    <t>Temp.</t>
  </si>
  <si>
    <t>Realizó</t>
  </si>
  <si>
    <t>Lectura mecánica (volumen sin corregir)</t>
  </si>
  <si>
    <t>Volumen acumulado (corregido)</t>
  </si>
  <si>
    <t>Volumen consumido (corregido)</t>
  </si>
  <si>
    <t>Flujo Instantáneo por hora</t>
  </si>
  <si>
    <t>Diferencial</t>
  </si>
  <si>
    <t>Estatica</t>
  </si>
  <si>
    <t>°F(    )  °C(    )</t>
  </si>
  <si>
    <t>("CA)</t>
  </si>
  <si>
    <t>psi a ( X )  g (   )</t>
  </si>
  <si>
    <t>FP</t>
  </si>
  <si>
    <t>Ft</t>
  </si>
  <si>
    <t>Fc</t>
  </si>
  <si>
    <t>5,5</t>
  </si>
  <si>
    <t>Descripción</t>
  </si>
  <si>
    <t>Importante</t>
  </si>
  <si>
    <t>1.- Toma el número de cliente</t>
  </si>
  <si>
    <t>El número de cliente debe estar en la celda I8</t>
  </si>
  <si>
    <t>2.-Se basa en los títulos de los encabezados de columnas, busca el nombrre de hora</t>
  </si>
  <si>
    <t>Se basa en el encabezado "Hora" en columna B</t>
  </si>
  <si>
    <t>3.- Considera el orden por número de columnas</t>
  </si>
  <si>
    <t>Respetar el órden de las columnas</t>
  </si>
  <si>
    <t>4.- La fecha la busca en la primera columna</t>
  </si>
  <si>
    <t>Respetar el órden día/mes/año</t>
  </si>
  <si>
    <t>NOMBRE DEL ARCHIVO:</t>
  </si>
  <si>
    <t>NOMBRE INTERCONEXIÓn O CLIENTE  FECHA(MESDÍAAÑO) TIPO</t>
  </si>
  <si>
    <t>Ejemplo:</t>
  </si>
  <si>
    <t>ACE 081508 LM</t>
  </si>
  <si>
    <t>HINES</t>
  </si>
  <si>
    <t>Fp</t>
  </si>
  <si>
    <t>PLENCO</t>
  </si>
  <si>
    <t>fp</t>
  </si>
  <si>
    <t>ft</t>
  </si>
  <si>
    <t>fc</t>
  </si>
  <si>
    <t>Plenco</t>
  </si>
  <si>
    <t>Metecno</t>
  </si>
  <si>
    <t>SUMA</t>
  </si>
  <si>
    <t>Ultraman</t>
  </si>
  <si>
    <t>Frenos</t>
  </si>
  <si>
    <t>Enerpiq</t>
  </si>
  <si>
    <t>Narmx</t>
  </si>
  <si>
    <t>Martinrea</t>
  </si>
  <si>
    <t>Apex Tool</t>
  </si>
  <si>
    <t>Kemsus</t>
  </si>
  <si>
    <t>Montacargas</t>
  </si>
  <si>
    <t>Innovia</t>
  </si>
  <si>
    <t>PROMEDIO</t>
  </si>
  <si>
    <t xml:space="preserve"> 9:00:00 a.m. </t>
  </si>
  <si>
    <t xml:space="preserve"> 01/05/2015 </t>
  </si>
  <si>
    <t xml:space="preserve"> 08/05/2015 </t>
  </si>
  <si>
    <t xml:space="preserve"> 07/05/2015 </t>
  </si>
  <si>
    <t xml:space="preserve"> 06/05/2015 </t>
  </si>
  <si>
    <t xml:space="preserve"> 05/05/2015 </t>
  </si>
  <si>
    <t xml:space="preserve"> 04/05/2015 </t>
  </si>
  <si>
    <t xml:space="preserve"> 03/05/2015 </t>
  </si>
  <si>
    <t xml:space="preserve"> 02/05/2015 </t>
  </si>
  <si>
    <t>05-08/09:00:00</t>
  </si>
  <si>
    <t>05-07/09:00:00</t>
  </si>
  <si>
    <t>05-06/09:00:00</t>
  </si>
  <si>
    <t>05-05/09:00:00</t>
  </si>
  <si>
    <t>05-04/09:00:00</t>
  </si>
  <si>
    <t>05-03/09:00:00</t>
  </si>
  <si>
    <t>05-02/09:00:00</t>
  </si>
  <si>
    <t>05-01/09:00:00</t>
  </si>
  <si>
    <t xml:space="preserve"> 15/05/2015 </t>
  </si>
  <si>
    <t xml:space="preserve"> 14/05/2015 </t>
  </si>
  <si>
    <t xml:space="preserve"> 13/05/2015 </t>
  </si>
  <si>
    <t xml:space="preserve"> 12/05/2015 </t>
  </si>
  <si>
    <t xml:space="preserve"> 11/05/2015 </t>
  </si>
  <si>
    <t xml:space="preserve"> 10/05/2015 </t>
  </si>
  <si>
    <t xml:space="preserve"> 09/05/2015 </t>
  </si>
  <si>
    <t>05-15/09:00:00</t>
  </si>
  <si>
    <t>05-14/09:00:00</t>
  </si>
  <si>
    <t>05-13/09:00:00</t>
  </si>
  <si>
    <t>05-12/09:00:00</t>
  </si>
  <si>
    <t>05-11/09:00:00</t>
  </si>
  <si>
    <t>05-10/09:00:00</t>
  </si>
  <si>
    <t>05-09/09:00:00</t>
  </si>
  <si>
    <t>del 21 al 28</t>
  </si>
  <si>
    <t>Final</t>
  </si>
  <si>
    <t>PEMEX</t>
  </si>
  <si>
    <t>1 al 7</t>
  </si>
  <si>
    <t>1er Periodo</t>
  </si>
  <si>
    <t>P. G. P. B.</t>
  </si>
  <si>
    <t>8 al 14</t>
  </si>
  <si>
    <t>15 al 21</t>
  </si>
  <si>
    <t>2do Periodo</t>
  </si>
  <si>
    <t>22 al 28</t>
  </si>
  <si>
    <t>29 al 31</t>
  </si>
  <si>
    <t xml:space="preserve"> 22/05/2015 </t>
  </si>
  <si>
    <t xml:space="preserve"> 21/05/2015 </t>
  </si>
  <si>
    <t xml:space="preserve"> 20/05/2015 </t>
  </si>
  <si>
    <t xml:space="preserve"> 19/05/2015 </t>
  </si>
  <si>
    <t xml:space="preserve"> 18/05/2015 </t>
  </si>
  <si>
    <t xml:space="preserve"> 17/05/2015 </t>
  </si>
  <si>
    <t xml:space="preserve"> 16/05/2015 </t>
  </si>
  <si>
    <t>05-22/09:00:00</t>
  </si>
  <si>
    <t>05-21/09:00:00</t>
  </si>
  <si>
    <t>05-20/09:00:00</t>
  </si>
  <si>
    <t>05-19/09:00:00</t>
  </si>
  <si>
    <t>05-18/09:00:00</t>
  </si>
  <si>
    <t>05-17/09:00:00</t>
  </si>
  <si>
    <t>05-16/09:00:00</t>
  </si>
  <si>
    <t xml:space="preserve"> 29/05/2015 </t>
  </si>
  <si>
    <t xml:space="preserve"> 28/05/2015 </t>
  </si>
  <si>
    <t xml:space="preserve"> 27/05/2015 </t>
  </si>
  <si>
    <t xml:space="preserve"> 26/05/2015 </t>
  </si>
  <si>
    <t xml:space="preserve"> 25/05/2015 </t>
  </si>
  <si>
    <t xml:space="preserve"> 24/05/2015 </t>
  </si>
  <si>
    <t xml:space="preserve"> 23/05/2015 </t>
  </si>
  <si>
    <t>05-29/09:00:00</t>
  </si>
  <si>
    <t>05-28/09:00:00</t>
  </si>
  <si>
    <t>05-27/09:00:00</t>
  </si>
  <si>
    <t>05-26/09:00:00</t>
  </si>
  <si>
    <t>05-25/09:00:00</t>
  </si>
  <si>
    <t>05-24/09:00:00</t>
  </si>
  <si>
    <t>05-23/09:00:00</t>
  </si>
  <si>
    <t>06-01/09:00:00</t>
  </si>
  <si>
    <t>05-31/09:00:00</t>
  </si>
  <si>
    <t>05-30/09:00:00</t>
  </si>
  <si>
    <t xml:space="preserve"> 01/06/2015 </t>
  </si>
  <si>
    <t xml:space="preserve"> 31/05/2015 </t>
  </si>
  <si>
    <t xml:space="preserve"> 30/05/2015 </t>
  </si>
  <si>
    <t>05/31/2015 09:12:07</t>
  </si>
  <si>
    <t>05/30/2015 09:16:31</t>
  </si>
  <si>
    <t>05/29/2015 09:13:21</t>
  </si>
  <si>
    <t>05/28/2015 09:21:45</t>
  </si>
  <si>
    <t>05/27/2015 09:17:38</t>
  </si>
  <si>
    <t>05/26/2015 09:11:53</t>
  </si>
  <si>
    <t>05/25/2015 09:12:13</t>
  </si>
  <si>
    <t>05/24/2015 09:18:42</t>
  </si>
  <si>
    <t>05/23/2015 09:13:54</t>
  </si>
  <si>
    <t>05/22/2015 09:14:40</t>
  </si>
  <si>
    <t>05/21/2015 09:25:27</t>
  </si>
  <si>
    <t>05/20/2015 09:12:47</t>
  </si>
  <si>
    <t>05/19/2015 09:16:13</t>
  </si>
  <si>
    <t>05/18/2015 09:17:58</t>
  </si>
  <si>
    <t>05/17/2015 09:15:53</t>
  </si>
  <si>
    <t>05/16/2015 09:27:16</t>
  </si>
  <si>
    <t>05/15/2015 09:27:26</t>
  </si>
  <si>
    <t>05/14/2015 09:29:03</t>
  </si>
  <si>
    <t>05/13/2015 09:34:47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</si>
</sst>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b/>
      <sz val="10"/>
      <name val="Geneva"/>
    </font>
    <font>
      <b/>
      <sz val="11"/>
      <name val="Arial"/>
      <family val="2"/>
    </font>
    <font>
      <sz val="11"/>
      <name val="Calibri"/>
      <family val="2"/>
    </font>
    <font>
      <sz val="8"/>
      <color indexed="18"/>
      <name val="Verdana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C2D4DA"/>
      </right>
      <top/>
      <bottom style="medium">
        <color rgb="FFC2D4DA"/>
      </bottom>
      <diagonal/>
    </border>
    <border>
      <left/>
      <right/>
      <top/>
      <bottom style="medium">
        <color rgb="FFC2D4DA"/>
      </bottom>
      <diagonal/>
    </border>
    <border>
      <left/>
      <right style="medium">
        <color rgb="FFC2D4DA"/>
      </right>
      <top/>
      <bottom/>
      <diagonal/>
    </border>
  </borders>
  <cellStyleXfs count="45">
    <xf numFmtId="0" fontId="0" fillId="0" borderId="0"/>
    <xf numFmtId="0" fontId="19" fillId="0" borderId="0"/>
    <xf numFmtId="0" fontId="19" fillId="0" borderId="0"/>
    <xf numFmtId="0" fontId="21" fillId="0" borderId="70" applyNumberFormat="0" applyFill="0" applyAlignment="0" applyProtection="0"/>
    <xf numFmtId="0" fontId="41" fillId="13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71" applyNumberFormat="0" applyFill="0" applyAlignment="0" applyProtection="0"/>
    <xf numFmtId="0" fontId="45" fillId="0" borderId="72" applyNumberFormat="0" applyFill="0" applyAlignment="0" applyProtection="0"/>
    <xf numFmtId="0" fontId="20" fillId="0" borderId="73" applyNumberFormat="0" applyFill="0" applyAlignment="0" applyProtection="0"/>
    <xf numFmtId="0" fontId="20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7" fillId="15" borderId="0" applyNumberFormat="0" applyBorder="0" applyAlignment="0" applyProtection="0"/>
    <xf numFmtId="0" fontId="48" fillId="13" borderId="0" applyNumberFormat="0" applyBorder="0" applyAlignment="0" applyProtection="0"/>
    <xf numFmtId="0" fontId="49" fillId="16" borderId="74" applyNumberFormat="0" applyAlignment="0" applyProtection="0"/>
    <xf numFmtId="0" fontId="50" fillId="17" borderId="75" applyNumberFormat="0" applyAlignment="0" applyProtection="0"/>
    <xf numFmtId="0" fontId="51" fillId="17" borderId="74" applyNumberFormat="0" applyAlignment="0" applyProtection="0"/>
    <xf numFmtId="0" fontId="52" fillId="0" borderId="76" applyNumberFormat="0" applyFill="0" applyAlignment="0" applyProtection="0"/>
    <xf numFmtId="0" fontId="53" fillId="18" borderId="77" applyNumberFormat="0" applyAlignment="0" applyProtection="0"/>
    <xf numFmtId="0" fontId="54" fillId="0" borderId="0" applyNumberFormat="0" applyFill="0" applyBorder="0" applyAlignment="0" applyProtection="0"/>
    <xf numFmtId="0" fontId="42" fillId="19" borderId="78" applyNumberFormat="0" applyFont="0" applyAlignment="0" applyProtection="0"/>
    <xf numFmtId="0" fontId="55" fillId="0" borderId="0" applyNumberFormat="0" applyFill="0" applyBorder="0" applyAlignment="0" applyProtection="0"/>
    <xf numFmtId="0" fontId="56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56" fillId="43" borderId="0" applyNumberFormat="0" applyBorder="0" applyAlignment="0" applyProtection="0"/>
  </cellStyleXfs>
  <cellXfs count="329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8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10" fontId="0" fillId="0" borderId="0" xfId="0" applyNumberFormat="1"/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7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6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7" xfId="0" applyNumberFormat="1" applyBorder="1" applyAlignment="1">
      <alignment horizontal="center" vertical="center" wrapText="1"/>
    </xf>
    <xf numFmtId="10" fontId="24" fillId="6" borderId="28" xfId="0" applyNumberFormat="1" applyFont="1" applyFill="1" applyBorder="1" applyAlignment="1">
      <alignment horizontal="center"/>
    </xf>
    <xf numFmtId="0" fontId="0" fillId="0" borderId="30" xfId="0" applyFont="1" applyBorder="1" applyAlignment="1">
      <alignment horizontal="left"/>
    </xf>
    <xf numFmtId="0" fontId="0" fillId="5" borderId="30" xfId="0" applyFont="1" applyFill="1" applyBorder="1" applyAlignment="1">
      <alignment horizontal="left"/>
    </xf>
    <xf numFmtId="0" fontId="26" fillId="9" borderId="30" xfId="0" applyFont="1" applyFill="1" applyBorder="1" applyAlignment="1">
      <alignment horizontal="left"/>
    </xf>
    <xf numFmtId="0" fontId="26" fillId="9" borderId="30" xfId="0" applyFont="1" applyFill="1" applyBorder="1" applyAlignment="1">
      <alignment horizontal="left" vertical="center"/>
    </xf>
    <xf numFmtId="22" fontId="26" fillId="9" borderId="30" xfId="0" applyNumberFormat="1" applyFont="1" applyFill="1" applyBorder="1" applyAlignment="1">
      <alignment horizontal="left" vertical="center"/>
    </xf>
    <xf numFmtId="0" fontId="0" fillId="12" borderId="30" xfId="0" applyFont="1" applyFill="1" applyBorder="1" applyAlignment="1">
      <alignment horizontal="right"/>
    </xf>
    <xf numFmtId="22" fontId="26" fillId="9" borderId="30" xfId="0" applyNumberFormat="1" applyFont="1" applyFill="1" applyBorder="1" applyAlignment="1">
      <alignment horizontal="left"/>
    </xf>
    <xf numFmtId="0" fontId="26" fillId="9" borderId="32" xfId="0" applyFont="1" applyFill="1" applyBorder="1" applyAlignment="1">
      <alignment horizontal="left"/>
    </xf>
    <xf numFmtId="0" fontId="0" fillId="12" borderId="39" xfId="0" applyFont="1" applyFill="1" applyBorder="1" applyAlignment="1">
      <alignment horizontal="right"/>
    </xf>
    <xf numFmtId="0" fontId="0" fillId="0" borderId="31" xfId="0" applyFont="1" applyBorder="1" applyAlignment="1">
      <alignment horizontal="left"/>
    </xf>
    <xf numFmtId="22" fontId="27" fillId="9" borderId="30" xfId="0" applyNumberFormat="1" applyFont="1" applyFill="1" applyBorder="1" applyAlignment="1">
      <alignment vertical="center"/>
    </xf>
    <xf numFmtId="0" fontId="26" fillId="9" borderId="30" xfId="0" applyFont="1" applyFill="1" applyBorder="1" applyAlignment="1">
      <alignment horizontal="left" vertical="center" indent="1"/>
    </xf>
    <xf numFmtId="22" fontId="26" fillId="9" borderId="30" xfId="0" applyNumberFormat="1" applyFont="1" applyFill="1" applyBorder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0" xfId="0" applyBorder="1"/>
    <xf numFmtId="0" fontId="25" fillId="9" borderId="0" xfId="0" applyFont="1" applyFill="1" applyBorder="1" applyAlignment="1">
      <alignment horizontal="left" vertical="center" indent="1"/>
    </xf>
    <xf numFmtId="22" fontId="25" fillId="9" borderId="0" xfId="0" applyNumberFormat="1" applyFont="1" applyFill="1" applyBorder="1" applyAlignment="1">
      <alignment horizontal="left" vertical="center" indent="1"/>
    </xf>
    <xf numFmtId="22" fontId="26" fillId="9" borderId="30" xfId="0" applyNumberFormat="1" applyFont="1" applyFill="1" applyBorder="1" applyAlignment="1">
      <alignment horizontal="left" vertical="center" indent="1"/>
    </xf>
    <xf numFmtId="22" fontId="26" fillId="9" borderId="31" xfId="0" applyNumberFormat="1" applyFont="1" applyFill="1" applyBorder="1" applyAlignment="1">
      <alignment horizontal="left" vertical="center"/>
    </xf>
    <xf numFmtId="0" fontId="26" fillId="9" borderId="31" xfId="0" applyFont="1" applyFill="1" applyBorder="1" applyAlignment="1">
      <alignment horizontal="left" vertical="center"/>
    </xf>
    <xf numFmtId="0" fontId="27" fillId="9" borderId="30" xfId="0" applyFont="1" applyFill="1" applyBorder="1" applyAlignment="1">
      <alignment vertical="center"/>
    </xf>
    <xf numFmtId="0" fontId="0" fillId="0" borderId="0" xfId="0" applyFill="1"/>
    <xf numFmtId="0" fontId="26" fillId="9" borderId="31" xfId="0" applyFont="1" applyFill="1" applyBorder="1" applyAlignment="1">
      <alignment horizontal="left"/>
    </xf>
    <xf numFmtId="22" fontId="26" fillId="0" borderId="30" xfId="0" applyNumberFormat="1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left" vertical="center" indent="1"/>
    </xf>
    <xf numFmtId="22" fontId="27" fillId="12" borderId="39" xfId="0" applyNumberFormat="1" applyFont="1" applyFill="1" applyBorder="1" applyAlignment="1">
      <alignment horizontal="right" vertical="center"/>
    </xf>
    <xf numFmtId="0" fontId="28" fillId="9" borderId="30" xfId="0" applyFont="1" applyFill="1" applyBorder="1" applyAlignment="1">
      <alignment horizontal="left" vertical="center"/>
    </xf>
    <xf numFmtId="22" fontId="28" fillId="9" borderId="30" xfId="0" applyNumberFormat="1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/>
    </xf>
    <xf numFmtId="22" fontId="26" fillId="0" borderId="30" xfId="0" applyNumberFormat="1" applyFont="1" applyFill="1" applyBorder="1"/>
    <xf numFmtId="22" fontId="26" fillId="9" borderId="31" xfId="0" applyNumberFormat="1" applyFont="1" applyFill="1" applyBorder="1" applyAlignment="1"/>
    <xf numFmtId="0" fontId="28" fillId="9" borderId="32" xfId="0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 indent="1"/>
    </xf>
    <xf numFmtId="22" fontId="26" fillId="9" borderId="31" xfId="0" applyNumberFormat="1" applyFont="1" applyFill="1" applyBorder="1"/>
    <xf numFmtId="0" fontId="26" fillId="9" borderId="31" xfId="0" applyFont="1" applyFill="1" applyBorder="1" applyAlignment="1">
      <alignment horizontal="left" vertical="center" indent="1"/>
    </xf>
    <xf numFmtId="0" fontId="26" fillId="9" borderId="25" xfId="0" applyFont="1" applyFill="1" applyBorder="1" applyAlignment="1">
      <alignment horizontal="left" vertical="center"/>
    </xf>
    <xf numFmtId="22" fontId="26" fillId="9" borderId="32" xfId="0" applyNumberFormat="1" applyFont="1" applyFill="1" applyBorder="1" applyAlignment="1">
      <alignment horizontal="left"/>
    </xf>
    <xf numFmtId="22" fontId="26" fillId="9" borderId="31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0" fillId="0" borderId="0" xfId="0" applyFill="1" applyBorder="1"/>
    <xf numFmtId="4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2" fillId="0" borderId="0" xfId="0" applyFont="1" applyFill="1" applyAlignment="1"/>
    <xf numFmtId="4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31" fillId="0" borderId="0" xfId="2" applyFont="1" applyAlignment="1">
      <alignment horizontal="center"/>
    </xf>
    <xf numFmtId="0" fontId="19" fillId="0" borderId="0" xfId="2" applyFont="1"/>
    <xf numFmtId="0" fontId="32" fillId="0" borderId="0" xfId="2" applyFont="1"/>
    <xf numFmtId="0" fontId="32" fillId="0" borderId="0" xfId="2" applyFont="1" applyAlignment="1">
      <alignment horizontal="center"/>
    </xf>
    <xf numFmtId="0" fontId="22" fillId="0" borderId="12" xfId="2" applyFont="1" applyFill="1" applyBorder="1"/>
    <xf numFmtId="0" fontId="14" fillId="0" borderId="40" xfId="2" applyFont="1" applyFill="1" applyBorder="1" applyAlignment="1"/>
    <xf numFmtId="0" fontId="22" fillId="0" borderId="41" xfId="2" applyFont="1" applyFill="1" applyBorder="1" applyAlignment="1">
      <alignment horizontal="right"/>
    </xf>
    <xf numFmtId="0" fontId="14" fillId="0" borderId="43" xfId="2" applyFont="1" applyFill="1" applyBorder="1" applyAlignment="1">
      <alignment horizontal="center"/>
    </xf>
    <xf numFmtId="0" fontId="14" fillId="0" borderId="13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/>
    <xf numFmtId="0" fontId="22" fillId="0" borderId="44" xfId="2" applyFont="1" applyFill="1" applyBorder="1"/>
    <xf numFmtId="0" fontId="14" fillId="0" borderId="45" xfId="2" applyFont="1" applyFill="1" applyBorder="1" applyAlignment="1"/>
    <xf numFmtId="0" fontId="22" fillId="0" borderId="23" xfId="2" applyFont="1" applyFill="1" applyBorder="1" applyAlignment="1">
      <alignment horizontal="right"/>
    </xf>
    <xf numFmtId="0" fontId="14" fillId="0" borderId="46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0" fontId="14" fillId="0" borderId="0" xfId="2" applyFont="1" applyFill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quotePrefix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4" fillId="0" borderId="27" xfId="2" applyFont="1" applyFill="1" applyBorder="1" applyAlignment="1">
      <alignment horizontal="center"/>
    </xf>
    <xf numFmtId="0" fontId="14" fillId="0" borderId="14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15" fontId="14" fillId="0" borderId="61" xfId="2" applyNumberFormat="1" applyFont="1" applyFill="1" applyBorder="1" applyAlignment="1">
      <alignment horizontal="center"/>
    </xf>
    <xf numFmtId="20" fontId="14" fillId="0" borderId="62" xfId="2" applyNumberFormat="1" applyFont="1" applyFill="1" applyBorder="1" applyAlignment="1">
      <alignment horizontal="center"/>
    </xf>
    <xf numFmtId="3" fontId="14" fillId="0" borderId="63" xfId="2" applyNumberFormat="1" applyFont="1" applyFill="1" applyBorder="1" applyAlignment="1">
      <alignment horizontal="center"/>
    </xf>
    <xf numFmtId="3" fontId="14" fillId="0" borderId="36" xfId="2" applyNumberFormat="1" applyFont="1" applyFill="1" applyBorder="1" applyAlignment="1">
      <alignment horizontal="center"/>
    </xf>
    <xf numFmtId="0" fontId="14" fillId="0" borderId="32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14" fillId="0" borderId="64" xfId="2" applyFont="1" applyFill="1" applyBorder="1" applyAlignment="1">
      <alignment horizontal="center"/>
    </xf>
    <xf numFmtId="0" fontId="14" fillId="0" borderId="65" xfId="2" applyFont="1" applyFill="1" applyBorder="1" applyAlignment="1">
      <alignment horizontal="center"/>
    </xf>
    <xf numFmtId="0" fontId="14" fillId="0" borderId="66" xfId="2" applyFont="1" applyFill="1" applyBorder="1" applyAlignment="1">
      <alignment horizontal="center"/>
    </xf>
    <xf numFmtId="0" fontId="14" fillId="0" borderId="36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" fontId="14" fillId="0" borderId="36" xfId="2" applyNumberFormat="1" applyFont="1" applyFill="1" applyBorder="1" applyAlignment="1">
      <alignment horizontal="center"/>
    </xf>
    <xf numFmtId="3" fontId="14" fillId="0" borderId="30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22" fillId="0" borderId="0" xfId="2" applyFont="1"/>
    <xf numFmtId="0" fontId="22" fillId="0" borderId="0" xfId="2" applyFont="1" applyAlignment="1">
      <alignment horizontal="center"/>
    </xf>
    <xf numFmtId="15" fontId="14" fillId="0" borderId="0" xfId="2" applyNumberFormat="1" applyFont="1" applyFill="1" applyBorder="1" applyAlignment="1">
      <alignment horizontal="center"/>
    </xf>
    <xf numFmtId="20" fontId="14" fillId="0" borderId="0" xfId="2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/>
    <xf numFmtId="0" fontId="14" fillId="5" borderId="12" xfId="0" applyFont="1" applyFill="1" applyBorder="1"/>
    <xf numFmtId="0" fontId="0" fillId="5" borderId="41" xfId="0" applyFill="1" applyBorder="1"/>
    <xf numFmtId="0" fontId="14" fillId="5" borderId="41" xfId="0" applyFont="1" applyFill="1" applyBorder="1"/>
    <xf numFmtId="0" fontId="0" fillId="5" borderId="42" xfId="0" applyFill="1" applyBorder="1"/>
    <xf numFmtId="0" fontId="14" fillId="5" borderId="67" xfId="0" applyFont="1" applyFill="1" applyBorder="1"/>
    <xf numFmtId="0" fontId="0" fillId="5" borderId="37" xfId="0" applyFill="1" applyBorder="1"/>
    <xf numFmtId="0" fontId="14" fillId="5" borderId="37" xfId="0" applyFont="1" applyFill="1" applyBorder="1"/>
    <xf numFmtId="0" fontId="0" fillId="5" borderId="38" xfId="0" applyFill="1" applyBorder="1"/>
    <xf numFmtId="0" fontId="19" fillId="0" borderId="0" xfId="2" applyFont="1" applyAlignment="1">
      <alignment horizontal="center"/>
    </xf>
    <xf numFmtId="20" fontId="14" fillId="0" borderId="62" xfId="2" quotePrefix="1" applyNumberFormat="1" applyFont="1" applyFill="1" applyBorder="1" applyAlignment="1">
      <alignment horizontal="center"/>
    </xf>
    <xf numFmtId="3" fontId="14" fillId="0" borderId="37" xfId="2" applyNumberFormat="1" applyFont="1" applyFill="1" applyBorder="1" applyAlignment="1">
      <alignment horizontal="center"/>
    </xf>
    <xf numFmtId="3" fontId="37" fillId="0" borderId="30" xfId="0" applyNumberFormat="1" applyFont="1" applyBorder="1" applyAlignment="1">
      <alignment horizontal="center"/>
    </xf>
    <xf numFmtId="20" fontId="14" fillId="0" borderId="68" xfId="2" quotePrefix="1" applyNumberFormat="1" applyFont="1" applyFill="1" applyBorder="1" applyAlignment="1">
      <alignment horizontal="center"/>
    </xf>
    <xf numFmtId="0" fontId="14" fillId="0" borderId="40" xfId="2" applyFont="1" applyFill="1" applyBorder="1" applyAlignment="1">
      <alignment horizontal="center"/>
    </xf>
    <xf numFmtId="17" fontId="14" fillId="0" borderId="45" xfId="2" applyNumberFormat="1" applyFont="1" applyFill="1" applyBorder="1" applyAlignment="1">
      <alignment horizontal="center"/>
    </xf>
    <xf numFmtId="0" fontId="38" fillId="0" borderId="45" xfId="2" applyFont="1" applyFill="1" applyBorder="1" applyAlignment="1"/>
    <xf numFmtId="3" fontId="34" fillId="0" borderId="3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5" fontId="14" fillId="8" borderId="61" xfId="2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3" fontId="39" fillId="0" borderId="0" xfId="0" applyNumberFormat="1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3" fontId="14" fillId="6" borderId="63" xfId="2" applyNumberFormat="1" applyFont="1" applyFill="1" applyBorder="1" applyAlignment="1">
      <alignment horizontal="center"/>
    </xf>
    <xf numFmtId="3" fontId="14" fillId="6" borderId="3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9" xfId="0" applyBorder="1" applyAlignment="1">
      <alignment horizontal="center"/>
    </xf>
    <xf numFmtId="3" fontId="0" fillId="7" borderId="15" xfId="0" applyNumberFormat="1" applyFill="1" applyBorder="1" applyAlignment="1">
      <alignment horizontal="center"/>
    </xf>
    <xf numFmtId="3" fontId="0" fillId="7" borderId="47" xfId="0" applyNumberFormat="1" applyFill="1" applyBorder="1" applyAlignment="1">
      <alignment horizontal="center"/>
    </xf>
    <xf numFmtId="16" fontId="14" fillId="7" borderId="19" xfId="0" applyNumberFormat="1" applyFont="1" applyFill="1" applyBorder="1" applyAlignment="1">
      <alignment horizontal="center"/>
    </xf>
    <xf numFmtId="2" fontId="0" fillId="12" borderId="39" xfId="0" applyNumberFormat="1" applyFont="1" applyFill="1" applyBorder="1" applyAlignment="1" applyProtection="1">
      <alignment horizontal="right"/>
    </xf>
    <xf numFmtId="22" fontId="26" fillId="9" borderId="32" xfId="0" applyNumberFormat="1" applyFont="1" applyFill="1" applyBorder="1" applyAlignment="1">
      <alignment horizontal="left" vertical="center"/>
    </xf>
    <xf numFmtId="2" fontId="0" fillId="12" borderId="39" xfId="0" applyNumberFormat="1" applyFont="1" applyFill="1" applyBorder="1" applyAlignment="1">
      <alignment horizontal="right"/>
    </xf>
    <xf numFmtId="22" fontId="26" fillId="9" borderId="32" xfId="0" applyNumberFormat="1" applyFont="1" applyFill="1" applyBorder="1" applyAlignment="1">
      <alignment horizontal="left" vertical="center" indent="1"/>
    </xf>
    <xf numFmtId="0" fontId="0" fillId="11" borderId="31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0" fillId="11" borderId="30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21" fillId="10" borderId="38" xfId="0" applyFont="1" applyFill="1" applyBorder="1" applyAlignment="1">
      <alignment horizontal="center" vertical="center" wrapText="1"/>
    </xf>
    <xf numFmtId="0" fontId="21" fillId="10" borderId="3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11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" fontId="14" fillId="6" borderId="18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 vertical="center"/>
    </xf>
    <xf numFmtId="3" fontId="0" fillId="7" borderId="79" xfId="0" applyNumberFormat="1" applyFill="1" applyBorder="1" applyAlignment="1">
      <alignment horizontal="center"/>
    </xf>
    <xf numFmtId="10" fontId="0" fillId="7" borderId="44" xfId="0" applyNumberFormat="1" applyFill="1" applyBorder="1" applyAlignment="1">
      <alignment horizontal="center"/>
    </xf>
    <xf numFmtId="10" fontId="20" fillId="7" borderId="47" xfId="0" applyNumberFormat="1" applyFont="1" applyFill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7" borderId="52" xfId="0" applyNumberFormat="1" applyFill="1" applyBorder="1" applyAlignment="1">
      <alignment horizontal="center"/>
    </xf>
    <xf numFmtId="0" fontId="0" fillId="6" borderId="12" xfId="0" applyFill="1" applyBorder="1"/>
    <xf numFmtId="0" fontId="0" fillId="6" borderId="41" xfId="0" applyFill="1" applyBorder="1" applyAlignment="1">
      <alignment horizontal="center"/>
    </xf>
    <xf numFmtId="0" fontId="0" fillId="6" borderId="13" xfId="0" applyFill="1" applyBorder="1"/>
    <xf numFmtId="0" fontId="0" fillId="6" borderId="14" xfId="0" applyFill="1" applyBorder="1"/>
    <xf numFmtId="3" fontId="57" fillId="0" borderId="0" xfId="0" applyNumberFormat="1" applyFont="1" applyFill="1" applyBorder="1" applyAlignment="1">
      <alignment horizontal="center"/>
    </xf>
    <xf numFmtId="0" fontId="0" fillId="6" borderId="15" xfId="0" applyFill="1" applyBorder="1"/>
    <xf numFmtId="0" fontId="0" fillId="6" borderId="44" xfId="0" applyFill="1" applyBorder="1"/>
    <xf numFmtId="0" fontId="0" fillId="6" borderId="23" xfId="0" applyFill="1" applyBorder="1" applyAlignment="1">
      <alignment horizontal="center"/>
    </xf>
    <xf numFmtId="0" fontId="0" fillId="6" borderId="47" xfId="0" applyFill="1" applyBorder="1"/>
    <xf numFmtId="0" fontId="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22" fontId="25" fillId="9" borderId="80" xfId="0" applyNumberFormat="1" applyFont="1" applyFill="1" applyBorder="1" applyAlignment="1">
      <alignment vertical="center"/>
    </xf>
    <xf numFmtId="0" fontId="25" fillId="9" borderId="81" xfId="0" applyFont="1" applyFill="1" applyBorder="1" applyAlignment="1">
      <alignment vertical="center"/>
    </xf>
    <xf numFmtId="0" fontId="25" fillId="9" borderId="80" xfId="0" applyFont="1" applyFill="1" applyBorder="1" applyAlignment="1">
      <alignment vertical="center"/>
    </xf>
    <xf numFmtId="0" fontId="25" fillId="9" borderId="82" xfId="0" applyFont="1" applyFill="1" applyBorder="1" applyAlignment="1">
      <alignment vertical="center"/>
    </xf>
    <xf numFmtId="0" fontId="25" fillId="9" borderId="0" xfId="0" applyFont="1" applyFill="1" applyAlignment="1">
      <alignment vertical="center"/>
    </xf>
    <xf numFmtId="3" fontId="58" fillId="0" borderId="52" xfId="0" applyNumberFormat="1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0" fillId="11" borderId="31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29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14" fillId="0" borderId="27" xfId="2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14" fillId="0" borderId="44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0" fontId="14" fillId="0" borderId="50" xfId="2" applyFont="1" applyFill="1" applyBorder="1" applyAlignment="1">
      <alignment horizontal="center"/>
    </xf>
    <xf numFmtId="0" fontId="14" fillId="0" borderId="54" xfId="2" applyFont="1" applyFill="1" applyBorder="1" applyAlignment="1">
      <alignment horizontal="center"/>
    </xf>
    <xf numFmtId="0" fontId="14" fillId="0" borderId="60" xfId="2" applyFont="1" applyFill="1" applyBorder="1" applyAlignment="1">
      <alignment horizontal="center"/>
    </xf>
    <xf numFmtId="0" fontId="14" fillId="0" borderId="51" xfId="2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4" fillId="0" borderId="52" xfId="2" applyFont="1" applyFill="1" applyBorder="1" applyAlignment="1">
      <alignment horizontal="center" vertical="center" wrapText="1"/>
    </xf>
    <xf numFmtId="0" fontId="14" fillId="0" borderId="55" xfId="2" applyFont="1" applyFill="1" applyBorder="1" applyAlignment="1">
      <alignment horizontal="center" vertical="center" wrapText="1"/>
    </xf>
    <xf numFmtId="17" fontId="33" fillId="0" borderId="23" xfId="2" applyNumberFormat="1" applyFont="1" applyFill="1" applyBorder="1" applyAlignment="1">
      <alignment horizontal="center"/>
    </xf>
    <xf numFmtId="17" fontId="33" fillId="0" borderId="24" xfId="2" applyNumberFormat="1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Alignment="1">
      <alignment horizontal="center"/>
    </xf>
    <xf numFmtId="0" fontId="31" fillId="0" borderId="0" xfId="2" applyFont="1" applyAlignment="1">
      <alignment horizontal="center"/>
    </xf>
    <xf numFmtId="0" fontId="33" fillId="0" borderId="41" xfId="2" applyFont="1" applyFill="1" applyBorder="1" applyAlignment="1">
      <alignment horizontal="center"/>
    </xf>
    <xf numFmtId="0" fontId="33" fillId="0" borderId="42" xfId="2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11" borderId="30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22" fontId="26" fillId="9" borderId="32" xfId="0" applyNumberFormat="1" applyFont="1" applyFill="1" applyBorder="1" applyAlignment="1">
      <alignment horizontal="center" vertical="center"/>
    </xf>
    <xf numFmtId="22" fontId="26" fillId="9" borderId="3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22" fontId="26" fillId="9" borderId="20" xfId="0" applyNumberFormat="1" applyFont="1" applyFill="1" applyBorder="1" applyAlignment="1">
      <alignment horizontal="center" vertical="center"/>
    </xf>
    <xf numFmtId="22" fontId="26" fillId="9" borderId="0" xfId="0" applyNumberFormat="1" applyFont="1" applyFill="1" applyBorder="1" applyAlignment="1">
      <alignment horizontal="center" vertical="center"/>
    </xf>
    <xf numFmtId="22" fontId="26" fillId="9" borderId="35" xfId="0" applyNumberFormat="1" applyFont="1" applyFill="1" applyBorder="1" applyAlignment="1">
      <alignment horizontal="center" vertical="center"/>
    </xf>
    <xf numFmtId="22" fontId="26" fillId="9" borderId="21" xfId="0" applyNumberFormat="1" applyFont="1" applyFill="1" applyBorder="1" applyAlignment="1">
      <alignment horizontal="center" vertical="center"/>
    </xf>
    <xf numFmtId="22" fontId="26" fillId="9" borderId="36" xfId="0" applyNumberFormat="1" applyFont="1" applyFill="1" applyBorder="1" applyAlignment="1">
      <alignment horizontal="center" vertical="center"/>
    </xf>
    <xf numFmtId="22" fontId="26" fillId="9" borderId="37" xfId="0" applyNumberFormat="1" applyFont="1" applyFill="1" applyBorder="1" applyAlignment="1">
      <alignment horizontal="center" vertical="center"/>
    </xf>
    <xf numFmtId="22" fontId="26" fillId="9" borderId="38" xfId="0" applyNumberFormat="1" applyFont="1" applyFill="1" applyBorder="1" applyAlignment="1">
      <alignment horizontal="center" vertical="center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Neutral" xfId="12" builtinId="28" customBuiltin="1"/>
    <cellStyle name="Neutral 2" xfId="4"/>
    <cellStyle name="Normal" xfId="0" builtinId="0"/>
    <cellStyle name="Normal_FIN-001" xfId="2"/>
    <cellStyle name="Normal_FIN-003" xfId="1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otal" xfId="3" builtinId="25" customBuiltin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57150</xdr:rowOff>
        </xdr:from>
        <xdr:to>
          <xdr:col>1</xdr:col>
          <xdr:colOff>514350</xdr:colOff>
          <xdr:row>6</xdr:row>
          <xdr:rowOff>114300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5842" name="Object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26</xdr:row>
      <xdr:rowOff>0</xdr:rowOff>
    </xdr:from>
    <xdr:to>
      <xdr:col>22</xdr:col>
      <xdr:colOff>9525</xdr:colOff>
      <xdr:row>26</xdr:row>
      <xdr:rowOff>9525</xdr:rowOff>
    </xdr:to>
    <xdr:pic>
      <xdr:nvPicPr>
        <xdr:cNvPr id="2" name="ApplicationPane_BATControl1_gvDetail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515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19050</xdr:colOff>
      <xdr:row>26</xdr:row>
      <xdr:rowOff>0</xdr:rowOff>
    </xdr:from>
    <xdr:to>
      <xdr:col>22</xdr:col>
      <xdr:colOff>28575</xdr:colOff>
      <xdr:row>26</xdr:row>
      <xdr:rowOff>9525</xdr:rowOff>
    </xdr:to>
    <xdr:pic>
      <xdr:nvPicPr>
        <xdr:cNvPr id="3" name="ApplicationPane_BATControl1_gvDetail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0700" y="515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38100</xdr:colOff>
      <xdr:row>26</xdr:row>
      <xdr:rowOff>0</xdr:rowOff>
    </xdr:from>
    <xdr:to>
      <xdr:col>22</xdr:col>
      <xdr:colOff>47625</xdr:colOff>
      <xdr:row>26</xdr:row>
      <xdr:rowOff>9525</xdr:rowOff>
    </xdr:to>
    <xdr:pic>
      <xdr:nvPicPr>
        <xdr:cNvPr id="4" name="ApplicationPane_BATControl1_gvDetail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515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Y37"/>
  <sheetViews>
    <sheetView tabSelected="1" view="pageBreakPreview" zoomScale="90" zoomScaleNormal="100" zoomScaleSheetLayoutView="90" workbookViewId="0">
      <pane xSplit="3" ySplit="3" topLeftCell="D4" activePane="bottomRight" state="frozen"/>
      <selection activeCell="AW10" sqref="AW10"/>
      <selection pane="topRight" activeCell="AW10" sqref="AW10"/>
      <selection pane="bottomLeft" activeCell="AW10" sqref="AW10"/>
      <selection pane="bottomRight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5" max="6" width="11.5703125" bestFit="1" customWidth="1"/>
    <col min="8" max="8" width="12.28515625" bestFit="1" customWidth="1"/>
    <col min="13" max="13" width="11.5703125" bestFit="1" customWidth="1"/>
    <col min="15" max="15" width="11.5703125" customWidth="1"/>
    <col min="17" max="20" width="11.5703125" bestFit="1" customWidth="1"/>
    <col min="21" max="21" width="11.5703125" customWidth="1"/>
    <col min="25" max="26" width="11.5703125" bestFit="1" customWidth="1"/>
    <col min="27" max="27" width="13.7109375" bestFit="1" customWidth="1"/>
    <col min="28" max="28" width="11.5703125" bestFit="1" customWidth="1"/>
    <col min="30" max="30" width="11.5703125" bestFit="1" customWidth="1"/>
    <col min="33" max="33" width="11.42578125" customWidth="1"/>
    <col min="34" max="34" width="11.5703125" customWidth="1"/>
    <col min="35" max="35" width="11.42578125" customWidth="1"/>
    <col min="37" max="37" width="11.5703125" bestFit="1" customWidth="1"/>
    <col min="39" max="39" width="11.5703125" customWidth="1"/>
    <col min="40" max="40" width="12.28515625" bestFit="1" customWidth="1"/>
    <col min="41" max="41" width="10.85546875" bestFit="1" customWidth="1"/>
    <col min="42" max="42" width="12.7109375" style="61" bestFit="1" customWidth="1"/>
    <col min="43" max="43" width="12.28515625" style="61" bestFit="1" customWidth="1"/>
    <col min="44" max="44" width="2.7109375" customWidth="1"/>
    <col min="45" max="45" width="0.85546875" customWidth="1"/>
    <col min="46" max="46" width="2.7109375" style="235" customWidth="1"/>
    <col min="47" max="47" width="11.7109375" customWidth="1"/>
    <col min="48" max="48" width="2.7109375" style="235" customWidth="1"/>
    <col min="49" max="50" width="1.85546875" customWidth="1"/>
    <col min="51" max="51" width="14.7109375" customWidth="1"/>
  </cols>
  <sheetData>
    <row r="1" spans="2:51" s="55" customFormat="1" ht="36" customHeight="1">
      <c r="C1" s="66"/>
      <c r="O1" s="205"/>
      <c r="U1" s="205"/>
      <c r="AH1" s="205"/>
      <c r="AM1" s="206"/>
      <c r="AP1" s="61"/>
      <c r="AQ1" s="86" t="s">
        <v>124</v>
      </c>
      <c r="AT1" s="235"/>
      <c r="AV1" s="235"/>
    </row>
    <row r="2" spans="2:51" s="55" customFormat="1" ht="16.5" thickBot="1">
      <c r="B2" s="56" t="s">
        <v>89</v>
      </c>
      <c r="C2" s="62">
        <v>1</v>
      </c>
      <c r="D2" s="212">
        <f>C2+1</f>
        <v>2</v>
      </c>
      <c r="E2" s="212">
        <f t="shared" ref="E2:AM2" si="0">D2+1</f>
        <v>3</v>
      </c>
      <c r="F2" s="212">
        <f t="shared" si="0"/>
        <v>4</v>
      </c>
      <c r="G2" s="212">
        <f t="shared" si="0"/>
        <v>5</v>
      </c>
      <c r="H2" s="212">
        <f t="shared" si="0"/>
        <v>6</v>
      </c>
      <c r="I2" s="212">
        <f t="shared" si="0"/>
        <v>7</v>
      </c>
      <c r="J2" s="212">
        <f t="shared" si="0"/>
        <v>8</v>
      </c>
      <c r="K2" s="212">
        <f t="shared" si="0"/>
        <v>9</v>
      </c>
      <c r="L2" s="212">
        <f t="shared" si="0"/>
        <v>10</v>
      </c>
      <c r="M2" s="212">
        <f t="shared" si="0"/>
        <v>11</v>
      </c>
      <c r="N2" s="212">
        <f t="shared" si="0"/>
        <v>12</v>
      </c>
      <c r="O2" s="212">
        <f t="shared" si="0"/>
        <v>13</v>
      </c>
      <c r="P2" s="212">
        <f t="shared" si="0"/>
        <v>14</v>
      </c>
      <c r="Q2" s="212">
        <f t="shared" si="0"/>
        <v>15</v>
      </c>
      <c r="R2" s="212">
        <f t="shared" si="0"/>
        <v>16</v>
      </c>
      <c r="S2" s="212">
        <f t="shared" si="0"/>
        <v>17</v>
      </c>
      <c r="T2" s="212">
        <f t="shared" si="0"/>
        <v>18</v>
      </c>
      <c r="U2" s="212">
        <f t="shared" si="0"/>
        <v>19</v>
      </c>
      <c r="V2" s="212">
        <f t="shared" si="0"/>
        <v>20</v>
      </c>
      <c r="W2" s="212">
        <f t="shared" si="0"/>
        <v>21</v>
      </c>
      <c r="X2" s="212">
        <f t="shared" si="0"/>
        <v>22</v>
      </c>
      <c r="Y2" s="212">
        <f t="shared" si="0"/>
        <v>23</v>
      </c>
      <c r="Z2" s="212">
        <f t="shared" si="0"/>
        <v>24</v>
      </c>
      <c r="AA2" s="212">
        <f t="shared" si="0"/>
        <v>25</v>
      </c>
      <c r="AB2" s="212">
        <f t="shared" si="0"/>
        <v>26</v>
      </c>
      <c r="AC2" s="212">
        <f t="shared" si="0"/>
        <v>27</v>
      </c>
      <c r="AD2" s="212">
        <f t="shared" si="0"/>
        <v>28</v>
      </c>
      <c r="AE2" s="212">
        <f t="shared" si="0"/>
        <v>29</v>
      </c>
      <c r="AF2" s="212">
        <f t="shared" si="0"/>
        <v>30</v>
      </c>
      <c r="AG2" s="212">
        <f t="shared" si="0"/>
        <v>31</v>
      </c>
      <c r="AH2" s="212">
        <f t="shared" si="0"/>
        <v>32</v>
      </c>
      <c r="AI2" s="212">
        <f t="shared" si="0"/>
        <v>33</v>
      </c>
      <c r="AJ2" s="212">
        <f t="shared" si="0"/>
        <v>34</v>
      </c>
      <c r="AK2" s="212">
        <f t="shared" si="0"/>
        <v>35</v>
      </c>
      <c r="AL2" s="212">
        <f t="shared" si="0"/>
        <v>36</v>
      </c>
      <c r="AM2" s="212">
        <f t="shared" si="0"/>
        <v>37</v>
      </c>
      <c r="AO2" s="55" t="s">
        <v>118</v>
      </c>
      <c r="AP2" s="61" t="s">
        <v>117</v>
      </c>
      <c r="AQ2" s="87">
        <f>AS2</f>
        <v>7.7576172684045526E-3</v>
      </c>
      <c r="AS2" s="55">
        <f>AVERAGE(AS8:AS34)</f>
        <v>7.7576172684045526E-3</v>
      </c>
      <c r="AT2" s="235"/>
      <c r="AV2" s="235"/>
    </row>
    <row r="3" spans="2:51" ht="15.75" thickBot="1">
      <c r="B3" s="83" t="s">
        <v>88</v>
      </c>
      <c r="C3" s="84" t="s">
        <v>116</v>
      </c>
      <c r="D3" s="85" t="s">
        <v>96</v>
      </c>
      <c r="E3" s="85" t="s">
        <v>112</v>
      </c>
      <c r="F3" s="85" t="s">
        <v>185</v>
      </c>
      <c r="G3" s="85" t="s">
        <v>92</v>
      </c>
      <c r="H3" s="85" t="s">
        <v>111</v>
      </c>
      <c r="I3" s="85" t="s">
        <v>99</v>
      </c>
      <c r="J3" s="85" t="s">
        <v>104</v>
      </c>
      <c r="K3" s="85" t="s">
        <v>93</v>
      </c>
      <c r="L3" s="85" t="s">
        <v>102</v>
      </c>
      <c r="M3" s="85" t="s">
        <v>113</v>
      </c>
      <c r="N3" s="85" t="s">
        <v>105</v>
      </c>
      <c r="O3" s="214" t="s">
        <v>181</v>
      </c>
      <c r="P3" s="85" t="s">
        <v>189</v>
      </c>
      <c r="Q3" s="85" t="s">
        <v>188</v>
      </c>
      <c r="R3" s="85" t="s">
        <v>187</v>
      </c>
      <c r="S3" s="85" t="s">
        <v>109</v>
      </c>
      <c r="T3" s="85" t="s">
        <v>114</v>
      </c>
      <c r="U3" s="213" t="s">
        <v>182</v>
      </c>
      <c r="V3" s="85" t="s">
        <v>98</v>
      </c>
      <c r="W3" s="85" t="s">
        <v>190</v>
      </c>
      <c r="X3" s="85" t="s">
        <v>94</v>
      </c>
      <c r="Y3" s="85" t="s">
        <v>106</v>
      </c>
      <c r="Z3" s="85" t="s">
        <v>110</v>
      </c>
      <c r="AA3" s="85" t="s">
        <v>191</v>
      </c>
      <c r="AB3" s="85" t="s">
        <v>108</v>
      </c>
      <c r="AC3" s="85" t="s">
        <v>97</v>
      </c>
      <c r="AD3" s="85" t="s">
        <v>192</v>
      </c>
      <c r="AE3" s="85" t="s">
        <v>91</v>
      </c>
      <c r="AF3" s="85" t="s">
        <v>90</v>
      </c>
      <c r="AG3" s="85" t="s">
        <v>103</v>
      </c>
      <c r="AH3" s="213" t="s">
        <v>186</v>
      </c>
      <c r="AI3" s="85" t="s">
        <v>100</v>
      </c>
      <c r="AJ3" s="85" t="s">
        <v>95</v>
      </c>
      <c r="AK3" s="85" t="s">
        <v>107</v>
      </c>
      <c r="AL3" s="85" t="s">
        <v>101</v>
      </c>
      <c r="AM3" s="85" t="s">
        <v>184</v>
      </c>
      <c r="AN3" s="85" t="s">
        <v>115</v>
      </c>
      <c r="AO3" s="57"/>
      <c r="AP3" s="244">
        <f>AVERAGE(AP4:AP34)</f>
        <v>3.9581110671189383E-3</v>
      </c>
    </row>
    <row r="4" spans="2:51">
      <c r="B4" s="239">
        <v>42125</v>
      </c>
      <c r="C4" s="63">
        <f>PIQ!N38</f>
        <v>59175.818999999996</v>
      </c>
      <c r="D4" s="67">
        <f>Eaton!U36</f>
        <v>284</v>
      </c>
      <c r="E4" s="67">
        <f>Valeo!U36</f>
        <v>58</v>
      </c>
      <c r="F4" s="67">
        <f>'Frenos Trw'!U36</f>
        <v>1416</v>
      </c>
      <c r="G4" s="67">
        <f>Avery!U36</f>
        <v>0</v>
      </c>
      <c r="H4" s="67">
        <f>Ronal!U36</f>
        <v>24589</v>
      </c>
      <c r="I4" s="67">
        <f>Foam!U36</f>
        <v>0</v>
      </c>
      <c r="J4" s="67">
        <f>'KH Méx'!U36</f>
        <v>8</v>
      </c>
      <c r="K4" s="67">
        <f>Beach!U36</f>
        <v>4</v>
      </c>
      <c r="L4" s="67">
        <f>Ipc!U36</f>
        <v>0</v>
      </c>
      <c r="M4" s="67">
        <f>Vrk!U36</f>
        <v>1958</v>
      </c>
      <c r="N4" s="67">
        <f>Kluber!U36</f>
        <v>0</v>
      </c>
      <c r="O4" s="67">
        <f>Plenco!E15</f>
        <v>11.688886924765827</v>
      </c>
      <c r="P4" s="67">
        <f>Copper!U36</f>
        <v>0</v>
      </c>
      <c r="Q4" s="67">
        <f>Tafime!U36</f>
        <v>7291</v>
      </c>
      <c r="R4" s="67">
        <f>Narmx!U36</f>
        <v>4</v>
      </c>
      <c r="S4" s="67">
        <f>Norgren!U36</f>
        <v>467</v>
      </c>
      <c r="T4" s="67">
        <f>Samsung!U36</f>
        <v>62</v>
      </c>
      <c r="U4" s="67">
        <f>Metecno!E15</f>
        <v>220.34424158177967</v>
      </c>
      <c r="V4" s="67">
        <f>Euro!U36</f>
        <v>2799</v>
      </c>
      <c r="W4" s="67">
        <f>Comex!U36</f>
        <v>490</v>
      </c>
      <c r="X4" s="67">
        <f>Bravo!U36</f>
        <v>5116</v>
      </c>
      <c r="Y4" s="67">
        <f>Messier!U36</f>
        <v>953</v>
      </c>
      <c r="Z4" s="67">
        <f>Rohm!U36</f>
        <v>637</v>
      </c>
      <c r="AA4" s="67">
        <f>Crown!U36</f>
        <v>678</v>
      </c>
      <c r="AB4" s="67">
        <f>Mpi!U36</f>
        <v>0</v>
      </c>
      <c r="AC4" s="67">
        <f>Elicamex!U36</f>
        <v>159</v>
      </c>
      <c r="AD4" s="67">
        <f>Securency!U36</f>
        <v>2263</v>
      </c>
      <c r="AE4" s="67">
        <f>'AER S'!U36</f>
        <v>0</v>
      </c>
      <c r="AF4" s="67">
        <f>'AERnn C'!U36</f>
        <v>155</v>
      </c>
      <c r="AG4" s="67">
        <f>Jafra!U36</f>
        <v>155</v>
      </c>
      <c r="AH4" s="67">
        <f>Enerpiq!E15</f>
        <v>1.9190709876481209</v>
      </c>
      <c r="AI4" s="67">
        <f>Fracsa!U36</f>
        <v>6224</v>
      </c>
      <c r="AJ4" s="67">
        <f>DREnc!U36</f>
        <v>996</v>
      </c>
      <c r="AK4" s="67">
        <f>Metokote!U36</f>
        <v>1714</v>
      </c>
      <c r="AL4" s="67">
        <f>Hitachi!U36</f>
        <v>493</v>
      </c>
      <c r="AM4" s="68">
        <f>Ultramanufacturing!U36</f>
        <v>0</v>
      </c>
      <c r="AN4" s="69">
        <f>SUM(D4:AM4)</f>
        <v>59206.95219949419</v>
      </c>
      <c r="AO4" s="76">
        <f t="shared" ref="AO4:AO33" si="1">C4-AN4</f>
        <v>-31.133199494193832</v>
      </c>
      <c r="AP4" s="245">
        <f t="shared" ref="AP4:AP28" si="2">(AN4-C4)/C4</f>
        <v>5.2611353793335469E-4</v>
      </c>
      <c r="AQ4" s="61">
        <f>AVERAGE(AS9:AS16)</f>
        <v>7.9494869771377149E-4</v>
      </c>
      <c r="AT4" s="236"/>
      <c r="AU4" s="236"/>
      <c r="AV4" s="236"/>
      <c r="AW4" s="236"/>
      <c r="AX4" s="236"/>
      <c r="AY4" s="236"/>
    </row>
    <row r="5" spans="2:51">
      <c r="B5" s="58">
        <f t="shared" ref="B5:B34" si="3">B4+1</f>
        <v>42126</v>
      </c>
      <c r="C5" s="63">
        <f>PIQ!N37</f>
        <v>84759.834000000003</v>
      </c>
      <c r="D5" s="67">
        <f>Eaton!U35</f>
        <v>237</v>
      </c>
      <c r="E5" s="67">
        <f>Valeo!U35</f>
        <v>45</v>
      </c>
      <c r="F5" s="67">
        <f>'Frenos Trw'!U35</f>
        <v>287</v>
      </c>
      <c r="G5" s="67">
        <f>Avery!U35</f>
        <v>8</v>
      </c>
      <c r="H5" s="67">
        <f>Ronal!U35</f>
        <v>25511</v>
      </c>
      <c r="I5" s="67">
        <f>Foam!U35</f>
        <v>0</v>
      </c>
      <c r="J5" s="67">
        <f>'KH Méx'!U35</f>
        <v>48</v>
      </c>
      <c r="K5" s="67">
        <f>Beach!U35</f>
        <v>4</v>
      </c>
      <c r="L5" s="67">
        <f>Ipc!U35</f>
        <v>49</v>
      </c>
      <c r="M5" s="67">
        <f>Vrk!U35</f>
        <v>1627</v>
      </c>
      <c r="N5" s="67">
        <f>Kluber!U35</f>
        <v>0</v>
      </c>
      <c r="O5" s="67">
        <f>Plenco!E16</f>
        <v>11.688886924765827</v>
      </c>
      <c r="P5" s="67">
        <f>Copper!U35</f>
        <v>0</v>
      </c>
      <c r="Q5" s="67">
        <f>Tafime!U35</f>
        <v>7237</v>
      </c>
      <c r="R5" s="67">
        <f>Narmx!U35</f>
        <v>236</v>
      </c>
      <c r="S5" s="67">
        <f>Norgren!U35</f>
        <v>372</v>
      </c>
      <c r="T5" s="67">
        <f>Samsung!U35</f>
        <v>87</v>
      </c>
      <c r="U5" s="67">
        <f>Metecno!E16</f>
        <v>220.34424158177967</v>
      </c>
      <c r="V5" s="67">
        <f>Euro!U35</f>
        <v>895</v>
      </c>
      <c r="W5" s="67">
        <f>Comex!U35</f>
        <v>22169</v>
      </c>
      <c r="X5" s="67">
        <f>Bravo!U35</f>
        <v>5086</v>
      </c>
      <c r="Y5" s="67">
        <f>Messier!U35</f>
        <v>941</v>
      </c>
      <c r="Z5" s="67">
        <f>Rohm!U35</f>
        <v>1156</v>
      </c>
      <c r="AA5" s="67">
        <f>Crown!U35</f>
        <v>9</v>
      </c>
      <c r="AB5" s="67">
        <f>Mpi!U35</f>
        <v>0</v>
      </c>
      <c r="AC5" s="67">
        <f>Elicamex!U35</f>
        <v>11</v>
      </c>
      <c r="AD5" s="67">
        <f>Securency!U35</f>
        <v>4</v>
      </c>
      <c r="AE5" s="67">
        <f>'AER S'!U35</f>
        <v>0</v>
      </c>
      <c r="AF5" s="67">
        <f>'AERnn C'!U35</f>
        <v>181</v>
      </c>
      <c r="AG5" s="67">
        <f>Jafra!U35</f>
        <v>0</v>
      </c>
      <c r="AH5" s="67">
        <f>Enerpiq!E16</f>
        <v>1.9190709876481209</v>
      </c>
      <c r="AI5" s="67">
        <f>Fracsa!U35</f>
        <v>15500</v>
      </c>
      <c r="AJ5" s="67">
        <f>DREnc!U35</f>
        <v>380</v>
      </c>
      <c r="AK5" s="67">
        <f>Metokote!U35</f>
        <v>804</v>
      </c>
      <c r="AL5" s="67">
        <f>Hitachi!U35</f>
        <v>1642</v>
      </c>
      <c r="AM5" s="68">
        <f>Ultramanufacturing!U35</f>
        <v>0</v>
      </c>
      <c r="AN5" s="69">
        <f>SUM(D5:AM5)</f>
        <v>84759.952199494175</v>
      </c>
      <c r="AO5" s="76">
        <f t="shared" si="1"/>
        <v>-0.11819949417258613</v>
      </c>
      <c r="AP5" s="79">
        <f t="shared" si="2"/>
        <v>1.3945224830500036E-6</v>
      </c>
      <c r="AT5" s="236"/>
      <c r="AU5" s="236"/>
      <c r="AV5" s="236"/>
      <c r="AW5" s="236"/>
      <c r="AX5" s="236"/>
      <c r="AY5" s="236"/>
    </row>
    <row r="6" spans="2:51" ht="15.75" thickBot="1">
      <c r="B6" s="58">
        <f t="shared" si="3"/>
        <v>42127</v>
      </c>
      <c r="C6" s="63">
        <f>PIQ!N36</f>
        <v>87759.551999999996</v>
      </c>
      <c r="D6" s="67">
        <f>Eaton!U34</f>
        <v>250</v>
      </c>
      <c r="E6" s="67">
        <f>Valeo!U34</f>
        <v>235</v>
      </c>
      <c r="F6" s="67">
        <f>'Frenos Trw'!U34</f>
        <v>2755</v>
      </c>
      <c r="G6" s="67">
        <f>Avery!U34</f>
        <v>83</v>
      </c>
      <c r="H6" s="67">
        <f>Ronal!U34</f>
        <v>26210</v>
      </c>
      <c r="I6" s="67">
        <f>Foam!U34</f>
        <v>716</v>
      </c>
      <c r="J6" s="67">
        <f>'KH Méx'!U34</f>
        <v>0</v>
      </c>
      <c r="K6" s="67">
        <f>Beach!U34</f>
        <v>33</v>
      </c>
      <c r="L6" s="67">
        <f>Ipc!U34</f>
        <v>555</v>
      </c>
      <c r="M6" s="67">
        <f>Vrk!U34</f>
        <v>326</v>
      </c>
      <c r="N6" s="67">
        <f>Kluber!U34</f>
        <v>118</v>
      </c>
      <c r="O6" s="67">
        <f>Plenco!E17</f>
        <v>11.688886924765827</v>
      </c>
      <c r="P6" s="67">
        <f>Copper!U34</f>
        <v>24</v>
      </c>
      <c r="Q6" s="67">
        <f>Tafime!U34</f>
        <v>6678</v>
      </c>
      <c r="R6" s="67">
        <f>Narmx!U34</f>
        <v>714</v>
      </c>
      <c r="S6" s="67">
        <f>Norgren!U34</f>
        <v>343</v>
      </c>
      <c r="T6" s="67">
        <f>Samsung!U34</f>
        <v>1305</v>
      </c>
      <c r="U6" s="67">
        <f>Metecno!E17</f>
        <v>220.34424158177967</v>
      </c>
      <c r="V6" s="67">
        <f>Euro!U34</f>
        <v>1986</v>
      </c>
      <c r="W6" s="67">
        <f>Comex!U34</f>
        <v>20938</v>
      </c>
      <c r="X6" s="67">
        <f>Bravo!U34</f>
        <v>5007</v>
      </c>
      <c r="Y6" s="67">
        <f>Messier!U34</f>
        <v>937</v>
      </c>
      <c r="Z6" s="67">
        <f>Rohm!U34</f>
        <v>1112</v>
      </c>
      <c r="AA6" s="67">
        <f>Crown!U34</f>
        <v>197</v>
      </c>
      <c r="AB6" s="67">
        <f>Mpi!U34</f>
        <v>0</v>
      </c>
      <c r="AC6" s="67">
        <f>Elicamex!U34</f>
        <v>179</v>
      </c>
      <c r="AD6" s="67">
        <f>Securency!U34</f>
        <v>1</v>
      </c>
      <c r="AE6" s="67">
        <f>'AER S'!U34</f>
        <v>21</v>
      </c>
      <c r="AF6" s="67">
        <f>'AERnn C'!U34</f>
        <v>178</v>
      </c>
      <c r="AG6" s="67">
        <f>Jafra!U34</f>
        <v>473</v>
      </c>
      <c r="AH6" s="67">
        <f>Enerpiq!E17</f>
        <v>1.9190709876481209</v>
      </c>
      <c r="AI6" s="67">
        <f>Fracsa!U34</f>
        <v>13895</v>
      </c>
      <c r="AJ6" s="67">
        <f>DREnc!U34</f>
        <v>225</v>
      </c>
      <c r="AK6" s="67">
        <f>Metokote!U34</f>
        <v>481</v>
      </c>
      <c r="AL6" s="67">
        <f>Hitachi!U34</f>
        <v>1406</v>
      </c>
      <c r="AM6" s="68">
        <f>Ultramanufacturing!U34</f>
        <v>7</v>
      </c>
      <c r="AN6" s="69">
        <f>SUM(D6:AM6)</f>
        <v>87621.952199494175</v>
      </c>
      <c r="AO6" s="76">
        <f t="shared" si="1"/>
        <v>137.59980050582089</v>
      </c>
      <c r="AP6" s="79">
        <f t="shared" si="2"/>
        <v>-1.5679182193844938E-3</v>
      </c>
      <c r="AT6" s="236"/>
      <c r="AU6" s="236"/>
      <c r="AV6" s="236"/>
      <c r="AW6" s="236"/>
      <c r="AX6" s="236"/>
      <c r="AY6" s="236"/>
    </row>
    <row r="7" spans="2:51">
      <c r="B7" s="58">
        <f t="shared" si="3"/>
        <v>42128</v>
      </c>
      <c r="C7" s="63">
        <f>PIQ!N35</f>
        <v>114833.32799999999</v>
      </c>
      <c r="D7" s="67">
        <f>Eaton!U33</f>
        <v>294</v>
      </c>
      <c r="E7" s="67">
        <f>Valeo!U33</f>
        <v>842</v>
      </c>
      <c r="F7" s="67">
        <f>'Frenos Trw'!U33</f>
        <v>3755</v>
      </c>
      <c r="G7" s="67">
        <f>Avery!U33</f>
        <v>1807</v>
      </c>
      <c r="H7" s="67">
        <f>Ronal!U33</f>
        <v>25506</v>
      </c>
      <c r="I7" s="67">
        <f>Foam!U33</f>
        <v>6603</v>
      </c>
      <c r="J7" s="67">
        <f>'KH Méx'!U33</f>
        <v>60</v>
      </c>
      <c r="K7" s="67">
        <f>Beach!U33</f>
        <v>56</v>
      </c>
      <c r="L7" s="67">
        <f>Ipc!U33</f>
        <v>2838</v>
      </c>
      <c r="M7" s="67">
        <f>Vrk!U33</f>
        <v>1988</v>
      </c>
      <c r="N7" s="67">
        <f>Kluber!U33</f>
        <v>375</v>
      </c>
      <c r="O7" s="67">
        <f>Plenco!E18</f>
        <v>11.688886924765827</v>
      </c>
      <c r="P7" s="67">
        <f>Copper!U33</f>
        <v>62</v>
      </c>
      <c r="Q7" s="67">
        <f>Tafime!U33</f>
        <v>7306</v>
      </c>
      <c r="R7" s="67">
        <f>Narmx!U33</f>
        <v>1647</v>
      </c>
      <c r="S7" s="67">
        <f>Norgren!U33</f>
        <v>717</v>
      </c>
      <c r="T7" s="67">
        <f>Samsung!U33</f>
        <v>20145</v>
      </c>
      <c r="U7" s="67">
        <f>Metecno!E18</f>
        <v>220.34424158177967</v>
      </c>
      <c r="V7" s="67">
        <f>Euro!U33</f>
        <v>4269</v>
      </c>
      <c r="W7" s="67">
        <f>Comex!U33</f>
        <v>7844</v>
      </c>
      <c r="X7" s="67">
        <f>Bravo!U33</f>
        <v>5029</v>
      </c>
      <c r="Y7" s="67">
        <f>Messier!U33</f>
        <v>1029</v>
      </c>
      <c r="Z7" s="67">
        <f>Rohm!U33</f>
        <v>1119</v>
      </c>
      <c r="AA7" s="67">
        <f>Crown!U33</f>
        <v>1299</v>
      </c>
      <c r="AB7" s="67">
        <f>Mpi!U33</f>
        <v>0</v>
      </c>
      <c r="AC7" s="67">
        <f>Elicamex!U33</f>
        <v>226</v>
      </c>
      <c r="AD7" s="67">
        <f>Securency!U33</f>
        <v>9</v>
      </c>
      <c r="AE7" s="67">
        <f>'AER S'!U33</f>
        <v>150</v>
      </c>
      <c r="AF7" s="67">
        <f>'AERnn C'!U33</f>
        <v>287</v>
      </c>
      <c r="AG7" s="67">
        <f>Jafra!U33</f>
        <v>1074</v>
      </c>
      <c r="AH7" s="67">
        <f>Enerpiq!E18</f>
        <v>1.9190709876481209</v>
      </c>
      <c r="AI7" s="67">
        <f>Fracsa!U33</f>
        <v>13157</v>
      </c>
      <c r="AJ7" s="67">
        <f>DREnc!U33</f>
        <v>1265</v>
      </c>
      <c r="AK7" s="67">
        <f>Metokote!U33</f>
        <v>1742</v>
      </c>
      <c r="AL7" s="67">
        <f>Hitachi!U33</f>
        <v>2497</v>
      </c>
      <c r="AM7" s="68">
        <f>Ultramanufacturing!U33</f>
        <v>80</v>
      </c>
      <c r="AN7" s="69">
        <f>SUM(D7:AM7)</f>
        <v>115310.95219949419</v>
      </c>
      <c r="AO7" s="76">
        <f t="shared" si="1"/>
        <v>-477.62419949419564</v>
      </c>
      <c r="AP7" s="80">
        <f t="shared" si="2"/>
        <v>4.1592820465343973E-3</v>
      </c>
      <c r="AQ7" s="82" t="s">
        <v>120</v>
      </c>
      <c r="AT7" s="246"/>
      <c r="AU7" s="247" t="s">
        <v>227</v>
      </c>
      <c r="AV7" s="248"/>
      <c r="AW7" s="236"/>
      <c r="AX7" s="236"/>
      <c r="AY7" s="236"/>
    </row>
    <row r="8" spans="2:51" ht="15.75" thickBot="1">
      <c r="B8" s="58">
        <f t="shared" si="3"/>
        <v>42129</v>
      </c>
      <c r="C8" s="63">
        <f>PIQ!N34</f>
        <v>125293.86900000001</v>
      </c>
      <c r="D8" s="67">
        <f>Eaton!U32</f>
        <v>290</v>
      </c>
      <c r="E8" s="67">
        <f>Valeo!U32</f>
        <v>760</v>
      </c>
      <c r="F8" s="67">
        <f>'Frenos Trw'!U32</f>
        <v>3803</v>
      </c>
      <c r="G8" s="67">
        <f>Avery!U32</f>
        <v>2742</v>
      </c>
      <c r="H8" s="67">
        <f>Ronal!U32</f>
        <v>25131</v>
      </c>
      <c r="I8" s="67">
        <f>Foam!U32</f>
        <v>6359</v>
      </c>
      <c r="J8" s="67">
        <f>'KH Méx'!U32</f>
        <v>8</v>
      </c>
      <c r="K8" s="67">
        <f>Beach!U32</f>
        <v>59</v>
      </c>
      <c r="L8" s="67">
        <f>Ipc!U32</f>
        <v>2844</v>
      </c>
      <c r="M8" s="67">
        <f>Vrk!U32</f>
        <v>1894</v>
      </c>
      <c r="N8" s="67">
        <f>Kluber!U32</f>
        <v>73</v>
      </c>
      <c r="O8" s="67">
        <f>Plenco!E19</f>
        <v>11.688886924765827</v>
      </c>
      <c r="P8" s="67">
        <f>Copper!U32</f>
        <v>59</v>
      </c>
      <c r="Q8" s="67">
        <f>Tafime!U32</f>
        <v>6856</v>
      </c>
      <c r="R8" s="67">
        <f>Narmx!U32</f>
        <v>1574</v>
      </c>
      <c r="S8" s="67">
        <f>Norgren!U32</f>
        <v>738</v>
      </c>
      <c r="T8" s="67">
        <f>Samsung!U32</f>
        <v>18477</v>
      </c>
      <c r="U8" s="67">
        <f>Metecno!E19</f>
        <v>220.34424158177967</v>
      </c>
      <c r="V8" s="67">
        <f>Euro!U32</f>
        <v>4187</v>
      </c>
      <c r="W8" s="67">
        <f>Comex!U32</f>
        <v>18424</v>
      </c>
      <c r="X8" s="67">
        <f>Bravo!U32</f>
        <v>4885</v>
      </c>
      <c r="Y8" s="67">
        <f>Messier!U32</f>
        <v>1084</v>
      </c>
      <c r="Z8" s="67">
        <f>Rohm!U32</f>
        <v>1086</v>
      </c>
      <c r="AA8" s="67">
        <f>Crown!U32</f>
        <v>1141</v>
      </c>
      <c r="AB8" s="67">
        <f>Mpi!U32</f>
        <v>0</v>
      </c>
      <c r="AC8" s="67">
        <f>Elicamex!U32</f>
        <v>42</v>
      </c>
      <c r="AD8" s="67">
        <f>Securency!U32</f>
        <v>1606</v>
      </c>
      <c r="AE8" s="67">
        <f>'AER S'!U32</f>
        <v>299</v>
      </c>
      <c r="AF8" s="67">
        <f>'AERnn C'!U32</f>
        <v>279</v>
      </c>
      <c r="AG8" s="67">
        <f>Jafra!U32</f>
        <v>1071</v>
      </c>
      <c r="AH8" s="67">
        <f>Enerpiq!E19</f>
        <v>1.9190709876481209</v>
      </c>
      <c r="AI8" s="67">
        <f>Fracsa!U32</f>
        <v>13836</v>
      </c>
      <c r="AJ8" s="67">
        <f>DREnc!U32</f>
        <v>1322</v>
      </c>
      <c r="AK8" s="67">
        <f>Metokote!U32</f>
        <v>1663</v>
      </c>
      <c r="AL8" s="67">
        <f>Hitachi!U32</f>
        <v>2398</v>
      </c>
      <c r="AM8" s="68">
        <f>Ultramanufacturing!U32</f>
        <v>76</v>
      </c>
      <c r="AN8" s="69">
        <f>SUM(D8:AM8)</f>
        <v>125299.95219949419</v>
      </c>
      <c r="AO8" s="76">
        <f t="shared" si="1"/>
        <v>-6.0831994941836456</v>
      </c>
      <c r="AP8" s="80">
        <f t="shared" si="2"/>
        <v>4.855145381601749E-5</v>
      </c>
      <c r="AQ8" s="82" t="s">
        <v>123</v>
      </c>
      <c r="AT8" s="249"/>
      <c r="AU8" s="250">
        <f>SUM(C4:C10)</f>
        <v>717898.32900000003</v>
      </c>
      <c r="AV8" s="251"/>
      <c r="AW8" s="236"/>
      <c r="AX8" s="236"/>
      <c r="AY8" s="236"/>
    </row>
    <row r="9" spans="2:51" ht="15.75" thickBot="1">
      <c r="B9" s="58">
        <f t="shared" si="3"/>
        <v>42130</v>
      </c>
      <c r="C9" s="63">
        <f>PIQ!N33</f>
        <v>125822.868</v>
      </c>
      <c r="D9" s="67">
        <f>Eaton!U31</f>
        <v>296</v>
      </c>
      <c r="E9" s="67">
        <f>Valeo!U31</f>
        <v>756</v>
      </c>
      <c r="F9" s="67">
        <f>'Frenos Trw'!U31</f>
        <v>3748</v>
      </c>
      <c r="G9" s="67">
        <f>Avery!U31</f>
        <v>2607</v>
      </c>
      <c r="H9" s="67">
        <f>Ronal!U31</f>
        <v>25283</v>
      </c>
      <c r="I9" s="67">
        <f>Foam!U31</f>
        <v>6419</v>
      </c>
      <c r="J9" s="67">
        <f>'KH Méx'!U31</f>
        <v>80</v>
      </c>
      <c r="K9" s="67">
        <f>Beach!U31</f>
        <v>63</v>
      </c>
      <c r="L9" s="67">
        <f>Ipc!U31</f>
        <v>2906</v>
      </c>
      <c r="M9" s="67">
        <f>Vrk!U31</f>
        <v>2085</v>
      </c>
      <c r="N9" s="67">
        <f>Kluber!U31</f>
        <v>0</v>
      </c>
      <c r="O9" s="67">
        <f>Plenco!E20</f>
        <v>11.688886924765827</v>
      </c>
      <c r="P9" s="67">
        <f>Copper!U31</f>
        <v>50</v>
      </c>
      <c r="Q9" s="67">
        <f>Tafime!U31</f>
        <v>6762</v>
      </c>
      <c r="R9" s="67">
        <f>Narmx!U31</f>
        <v>1815</v>
      </c>
      <c r="S9" s="67">
        <f>Norgren!U31</f>
        <v>818</v>
      </c>
      <c r="T9" s="67">
        <f>Samsung!U31</f>
        <v>17623</v>
      </c>
      <c r="U9" s="67">
        <f>Metecno!E20</f>
        <v>220.34424158177967</v>
      </c>
      <c r="V9" s="67">
        <f>Euro!U31</f>
        <v>3664</v>
      </c>
      <c r="W9" s="67">
        <f>Comex!U31</f>
        <v>16258</v>
      </c>
      <c r="X9" s="67">
        <f>Bravo!U31</f>
        <v>5083</v>
      </c>
      <c r="Y9" s="67">
        <f>Messier!U31</f>
        <v>1113</v>
      </c>
      <c r="Z9" s="67">
        <f>Rohm!U31</f>
        <v>1079</v>
      </c>
      <c r="AA9" s="67">
        <f>Crown!U31</f>
        <v>1036</v>
      </c>
      <c r="AB9" s="67">
        <f>Mpi!U31</f>
        <v>0</v>
      </c>
      <c r="AC9" s="67">
        <f>Elicamex!U31</f>
        <v>39</v>
      </c>
      <c r="AD9" s="67">
        <f>Securency!U31</f>
        <v>1044</v>
      </c>
      <c r="AE9" s="67">
        <f>'AER S'!U31</f>
        <v>240</v>
      </c>
      <c r="AF9" s="67">
        <f>'AERnn C'!U31</f>
        <v>160</v>
      </c>
      <c r="AG9" s="67">
        <f>Jafra!U31</f>
        <v>858</v>
      </c>
      <c r="AH9" s="67">
        <f>Enerpiq!E20</f>
        <v>1.9190709876481209</v>
      </c>
      <c r="AI9" s="67">
        <f>Fracsa!U31</f>
        <v>18016</v>
      </c>
      <c r="AJ9" s="67">
        <f>DREnc!U31</f>
        <v>1615</v>
      </c>
      <c r="AK9" s="67">
        <f>Metokote!U31</f>
        <v>1649</v>
      </c>
      <c r="AL9" s="67">
        <f>Hitachi!U31</f>
        <v>2638</v>
      </c>
      <c r="AM9" s="68">
        <f>Ultramanufacturing!U31</f>
        <v>63</v>
      </c>
      <c r="AN9" s="69">
        <f t="shared" ref="AN9" si="4">SUM(D9:AM9)</f>
        <v>126099.95219949419</v>
      </c>
      <c r="AO9" s="76">
        <f t="shared" si="1"/>
        <v>-277.08419949418749</v>
      </c>
      <c r="AP9" s="80">
        <f t="shared" si="2"/>
        <v>2.2021767894703169E-3</v>
      </c>
      <c r="AQ9" s="81">
        <f>AVERAGE(AP4:AP10)</f>
        <v>7.9547016030113917E-4</v>
      </c>
      <c r="AS9" s="75">
        <f>AQ9</f>
        <v>7.9547016030113917E-4</v>
      </c>
      <c r="AT9" s="252"/>
      <c r="AU9" s="253" t="s">
        <v>228</v>
      </c>
      <c r="AV9" s="254"/>
      <c r="AW9" s="236"/>
      <c r="AX9" s="236"/>
      <c r="AY9" s="236"/>
    </row>
    <row r="10" spans="2:51" ht="15.75" thickBot="1">
      <c r="B10" s="58">
        <f t="shared" si="3"/>
        <v>42131</v>
      </c>
      <c r="C10" s="63">
        <f>PIQ!N32</f>
        <v>120253.05899999999</v>
      </c>
      <c r="D10" s="67">
        <f>Eaton!U30</f>
        <v>295</v>
      </c>
      <c r="E10" s="67">
        <f>Valeo!U30</f>
        <v>763</v>
      </c>
      <c r="F10" s="67">
        <f>'Frenos Trw'!U30</f>
        <v>3671</v>
      </c>
      <c r="G10" s="67">
        <f>Avery!U30</f>
        <v>2235</v>
      </c>
      <c r="H10" s="67">
        <f>Ronal!U30</f>
        <v>26240</v>
      </c>
      <c r="I10" s="67">
        <f>Foam!U30</f>
        <v>6558</v>
      </c>
      <c r="J10" s="67">
        <f>'KH Méx'!U30</f>
        <v>49</v>
      </c>
      <c r="K10" s="67">
        <f>Beach!U30</f>
        <v>66</v>
      </c>
      <c r="L10" s="67">
        <f>Ipc!U30</f>
        <v>2853</v>
      </c>
      <c r="M10" s="67">
        <f>Vrk!U30</f>
        <v>2073</v>
      </c>
      <c r="N10" s="67">
        <f>Kluber!U30</f>
        <v>0</v>
      </c>
      <c r="O10" s="67">
        <f>Plenco!E21</f>
        <v>11.688886924765827</v>
      </c>
      <c r="P10" s="67">
        <f>Copper!U30</f>
        <v>47</v>
      </c>
      <c r="Q10" s="67">
        <f>Tafime!U30</f>
        <v>8032</v>
      </c>
      <c r="R10" s="67">
        <f>Narmx!U30</f>
        <v>1719</v>
      </c>
      <c r="S10" s="67">
        <f>Norgren!U30</f>
        <v>818</v>
      </c>
      <c r="T10" s="67">
        <f>Samsung!U30</f>
        <v>19642</v>
      </c>
      <c r="U10" s="67">
        <f>Metecno!E21</f>
        <v>220.34424158177967</v>
      </c>
      <c r="V10" s="67">
        <f>Euro!U30</f>
        <v>3578</v>
      </c>
      <c r="W10" s="67">
        <f>Comex!U30</f>
        <v>9287</v>
      </c>
      <c r="X10" s="67">
        <f>Bravo!U30</f>
        <v>5035</v>
      </c>
      <c r="Y10" s="67">
        <f>Messier!U30</f>
        <v>1040</v>
      </c>
      <c r="Z10" s="67">
        <f>Rohm!U30</f>
        <v>1163</v>
      </c>
      <c r="AA10" s="67">
        <f>Crown!U30</f>
        <v>1220</v>
      </c>
      <c r="AB10" s="67">
        <f>Mpi!U30</f>
        <v>0</v>
      </c>
      <c r="AC10" s="67">
        <f>Elicamex!U30</f>
        <v>204</v>
      </c>
      <c r="AD10" s="67">
        <f>Securency!U30</f>
        <v>2136</v>
      </c>
      <c r="AE10" s="67">
        <f>'AER S'!U30</f>
        <v>277</v>
      </c>
      <c r="AF10" s="67">
        <f>'AERnn C'!U30</f>
        <v>360</v>
      </c>
      <c r="AG10" s="67">
        <f>Jafra!U30</f>
        <v>1091</v>
      </c>
      <c r="AH10" s="67">
        <f>Enerpiq!E21</f>
        <v>1.9190709876481209</v>
      </c>
      <c r="AI10" s="67">
        <f>Fracsa!U30</f>
        <v>14062</v>
      </c>
      <c r="AJ10" s="67">
        <f>DREnc!U30</f>
        <v>1210</v>
      </c>
      <c r="AK10" s="67">
        <f>Metokote!U30</f>
        <v>1753</v>
      </c>
      <c r="AL10" s="67">
        <f>Hitachi!U30</f>
        <v>2481</v>
      </c>
      <c r="AM10" s="68">
        <f>Ultramanufacturing!U30</f>
        <v>85</v>
      </c>
      <c r="AN10" s="69">
        <f>SUM(D10:AM10)</f>
        <v>120276.95219949419</v>
      </c>
      <c r="AO10" s="76">
        <f t="shared" si="1"/>
        <v>-23.893199494195869</v>
      </c>
      <c r="AP10" s="242">
        <f t="shared" si="2"/>
        <v>1.9869099125533157E-4</v>
      </c>
      <c r="AQ10" s="243" t="s">
        <v>119</v>
      </c>
      <c r="AR10" s="75"/>
      <c r="AT10" s="236"/>
      <c r="AU10" s="236"/>
      <c r="AV10" s="236"/>
      <c r="AW10" s="236"/>
      <c r="AX10" s="236"/>
      <c r="AY10" s="238" t="s">
        <v>229</v>
      </c>
    </row>
    <row r="11" spans="2:51">
      <c r="B11" s="60">
        <f t="shared" si="3"/>
        <v>42132</v>
      </c>
      <c r="C11" s="64">
        <f>PIQ!N31</f>
        <v>112528.603</v>
      </c>
      <c r="D11" s="70">
        <f>Eaton!U29</f>
        <v>288</v>
      </c>
      <c r="E11" s="70">
        <f>Valeo!U29</f>
        <v>751</v>
      </c>
      <c r="F11" s="70">
        <f>'Frenos Trw'!U29</f>
        <v>3704</v>
      </c>
      <c r="G11" s="70">
        <f>Avery!U29</f>
        <v>2125</v>
      </c>
      <c r="H11" s="70">
        <f>Ronal!U29</f>
        <v>25121</v>
      </c>
      <c r="I11" s="70">
        <f>Foam!U29</f>
        <v>2303</v>
      </c>
      <c r="J11" s="70">
        <f>'KH Méx'!U29</f>
        <v>78</v>
      </c>
      <c r="K11" s="70">
        <f>Beach!U29</f>
        <v>50</v>
      </c>
      <c r="L11" s="70">
        <f>Ipc!U29</f>
        <v>2381</v>
      </c>
      <c r="M11" s="70">
        <f>Vrk!U29</f>
        <v>2007</v>
      </c>
      <c r="N11" s="70">
        <f>Kluber!U29</f>
        <v>0</v>
      </c>
      <c r="O11" s="70">
        <f>Plenco!E22</f>
        <v>0</v>
      </c>
      <c r="P11" s="70">
        <f>Copper!U29</f>
        <v>48</v>
      </c>
      <c r="Q11" s="70">
        <f>Tafime!U29</f>
        <v>7414</v>
      </c>
      <c r="R11" s="70">
        <f>Narmx!U29</f>
        <v>1990</v>
      </c>
      <c r="S11" s="70">
        <f>Norgren!U29</f>
        <v>799</v>
      </c>
      <c r="T11" s="70">
        <f>Samsung!U29</f>
        <v>16722</v>
      </c>
      <c r="U11" s="70">
        <f>Metecno!E22</f>
        <v>159.98073597030245</v>
      </c>
      <c r="V11" s="70">
        <f>Euro!U29</f>
        <v>3565</v>
      </c>
      <c r="W11" s="70">
        <f>Comex!U29</f>
        <v>15457</v>
      </c>
      <c r="X11" s="70">
        <f>Bravo!U29</f>
        <v>4937</v>
      </c>
      <c r="Y11" s="70">
        <f>Messier!U29</f>
        <v>1091</v>
      </c>
      <c r="Z11" s="70">
        <f>Rohm!U29</f>
        <v>1109</v>
      </c>
      <c r="AA11" s="70">
        <f>Crown!U29</f>
        <v>1107</v>
      </c>
      <c r="AB11" s="70">
        <f>Mpi!U29</f>
        <v>0</v>
      </c>
      <c r="AC11" s="70">
        <f>Elicamex!U29</f>
        <v>391</v>
      </c>
      <c r="AD11" s="70">
        <f>Securency!U29</f>
        <v>2802</v>
      </c>
      <c r="AE11" s="70">
        <f>'AER S'!U29</f>
        <v>234</v>
      </c>
      <c r="AF11" s="70">
        <f>'AERnn C'!U29</f>
        <v>306</v>
      </c>
      <c r="AG11" s="70">
        <f>Jafra!U29</f>
        <v>774</v>
      </c>
      <c r="AH11" s="70">
        <f>Enerpiq!E22</f>
        <v>2.6169149831565286</v>
      </c>
      <c r="AI11" s="70">
        <f>Fracsa!U29</f>
        <v>10434</v>
      </c>
      <c r="AJ11" s="70">
        <f>DREnc!U29</f>
        <v>1249</v>
      </c>
      <c r="AK11" s="70">
        <f>Metokote!U29</f>
        <v>1612</v>
      </c>
      <c r="AL11" s="70">
        <f>Hitachi!U29</f>
        <v>2502</v>
      </c>
      <c r="AM11" s="71">
        <f>Ultramanufacturing!U29</f>
        <v>15</v>
      </c>
      <c r="AN11" s="72">
        <f t="shared" ref="AN11:AN33" si="5">SUM(D11:AM11)</f>
        <v>113528.59765095345</v>
      </c>
      <c r="AO11" s="77">
        <f t="shared" si="1"/>
        <v>-999.99465095344931</v>
      </c>
      <c r="AP11" s="245">
        <f t="shared" si="2"/>
        <v>8.886581938224624E-3</v>
      </c>
      <c r="AT11" s="236"/>
      <c r="AU11" s="236"/>
      <c r="AV11" s="236"/>
      <c r="AW11" s="236"/>
      <c r="AX11" s="236"/>
      <c r="AY11" s="263">
        <f>AU8+AU15</f>
        <v>1506556.8530000001</v>
      </c>
    </row>
    <row r="12" spans="2:51" ht="15.75" thickBot="1">
      <c r="B12" s="60">
        <f t="shared" si="3"/>
        <v>42133</v>
      </c>
      <c r="C12" s="64">
        <f>PIQ!N30</f>
        <v>91389.076000000001</v>
      </c>
      <c r="D12" s="70">
        <f>Eaton!U28</f>
        <v>268</v>
      </c>
      <c r="E12" s="70">
        <f>Valeo!U28</f>
        <v>379</v>
      </c>
      <c r="F12" s="70">
        <f>'Frenos Trw'!U28</f>
        <v>2694</v>
      </c>
      <c r="G12" s="70">
        <f>Avery!U28</f>
        <v>340</v>
      </c>
      <c r="H12" s="70">
        <f>Ronal!U28</f>
        <v>23892</v>
      </c>
      <c r="I12" s="70">
        <f>Foam!U28</f>
        <v>0</v>
      </c>
      <c r="J12" s="70">
        <f>'KH Méx'!U28</f>
        <v>0</v>
      </c>
      <c r="K12" s="70">
        <f>Beach!U28</f>
        <v>5</v>
      </c>
      <c r="L12" s="70">
        <f>Ipc!U28</f>
        <v>512</v>
      </c>
      <c r="M12" s="70">
        <f>Vrk!U28</f>
        <v>1112</v>
      </c>
      <c r="N12" s="70">
        <f>Kluber!U28</f>
        <v>0</v>
      </c>
      <c r="O12" s="70">
        <f>Plenco!E23</f>
        <v>0</v>
      </c>
      <c r="P12" s="70">
        <f>Copper!U28</f>
        <v>9</v>
      </c>
      <c r="Q12" s="70">
        <f>Tafime!U28</f>
        <v>7153</v>
      </c>
      <c r="R12" s="70">
        <f>Narmx!U28</f>
        <v>376</v>
      </c>
      <c r="S12" s="70">
        <f>Norgren!U28</f>
        <v>497</v>
      </c>
      <c r="T12" s="70">
        <f>Samsung!U28</f>
        <v>2720</v>
      </c>
      <c r="U12" s="70">
        <f>Metecno!E23</f>
        <v>159.98073597030245</v>
      </c>
      <c r="V12" s="70">
        <f>Euro!U28</f>
        <v>2118</v>
      </c>
      <c r="W12" s="70">
        <f>Comex!U28</f>
        <v>23910</v>
      </c>
      <c r="X12" s="70">
        <f>Bravo!U28</f>
        <v>4764</v>
      </c>
      <c r="Y12" s="70">
        <f>Messier!U28</f>
        <v>1027</v>
      </c>
      <c r="Z12" s="70">
        <f>Rohm!U28</f>
        <v>1084</v>
      </c>
      <c r="AA12" s="70">
        <f>Crown!U28</f>
        <v>628</v>
      </c>
      <c r="AB12" s="70">
        <f>Mpi!U28</f>
        <v>0</v>
      </c>
      <c r="AC12" s="70">
        <f>Elicamex!U28</f>
        <v>12</v>
      </c>
      <c r="AD12" s="70">
        <f>Securency!U28</f>
        <v>759</v>
      </c>
      <c r="AE12" s="70">
        <f>'AER S'!U28</f>
        <v>98</v>
      </c>
      <c r="AF12" s="70">
        <f>'AERnn C'!U28</f>
        <v>231</v>
      </c>
      <c r="AG12" s="70">
        <f>Jafra!U28</f>
        <v>4</v>
      </c>
      <c r="AH12" s="70">
        <f>Enerpiq!E23</f>
        <v>2.6169149831565286</v>
      </c>
      <c r="AI12" s="70">
        <f>Fracsa!U28</f>
        <v>12689</v>
      </c>
      <c r="AJ12" s="70">
        <f>DREnc!U28</f>
        <v>344</v>
      </c>
      <c r="AK12" s="70">
        <f>Metokote!U28</f>
        <v>963</v>
      </c>
      <c r="AL12" s="70">
        <f>Hitachi!U28</f>
        <v>1463</v>
      </c>
      <c r="AM12" s="71">
        <f>Ultramanufacturing!U28</f>
        <v>0</v>
      </c>
      <c r="AN12" s="72">
        <f t="shared" si="5"/>
        <v>90213.597650953467</v>
      </c>
      <c r="AO12" s="77">
        <f t="shared" si="1"/>
        <v>1175.4783490465343</v>
      </c>
      <c r="AP12" s="79">
        <f t="shared" si="2"/>
        <v>-1.2862350737045796E-2</v>
      </c>
      <c r="AT12" s="236"/>
      <c r="AU12" s="236"/>
      <c r="AV12" s="236"/>
      <c r="AW12" s="236"/>
      <c r="AX12" s="236"/>
      <c r="AY12" s="264"/>
    </row>
    <row r="13" spans="2:51" ht="15.75" thickBot="1">
      <c r="B13" s="60">
        <f t="shared" si="3"/>
        <v>42134</v>
      </c>
      <c r="C13" s="64">
        <f>PIQ!N29</f>
        <v>85732.14</v>
      </c>
      <c r="D13" s="70">
        <f>Eaton!U27</f>
        <v>251</v>
      </c>
      <c r="E13" s="70">
        <f>Valeo!U27</f>
        <v>265</v>
      </c>
      <c r="F13" s="70">
        <f>'Frenos Trw'!U27</f>
        <v>2666</v>
      </c>
      <c r="G13" s="70">
        <f>Avery!U27</f>
        <v>70</v>
      </c>
      <c r="H13" s="70">
        <f>Ronal!U27</f>
        <v>20590</v>
      </c>
      <c r="I13" s="70">
        <f>Foam!U27</f>
        <v>738</v>
      </c>
      <c r="J13" s="70">
        <f>'KH Méx'!U27</f>
        <v>14</v>
      </c>
      <c r="K13" s="70">
        <f>Beach!U27</f>
        <v>41</v>
      </c>
      <c r="L13" s="70">
        <f>Ipc!U27</f>
        <v>700</v>
      </c>
      <c r="M13" s="70">
        <f>Vrk!U27</f>
        <v>252</v>
      </c>
      <c r="N13" s="70">
        <f>Kluber!U27</f>
        <v>109</v>
      </c>
      <c r="O13" s="70">
        <f>Plenco!E24</f>
        <v>0</v>
      </c>
      <c r="P13" s="70">
        <f>Copper!U27</f>
        <v>8</v>
      </c>
      <c r="Q13" s="70">
        <f>Tafime!U27</f>
        <v>6571</v>
      </c>
      <c r="R13" s="70">
        <f>Narmx!U27</f>
        <v>661</v>
      </c>
      <c r="S13" s="70">
        <f>Norgren!U27</f>
        <v>371</v>
      </c>
      <c r="T13" s="70">
        <f>Samsung!U27</f>
        <v>2209</v>
      </c>
      <c r="U13" s="70">
        <f>Metecno!E24</f>
        <v>159.98073597030245</v>
      </c>
      <c r="V13" s="70">
        <f>Euro!U27</f>
        <v>1882</v>
      </c>
      <c r="W13" s="70">
        <f>Comex!U27</f>
        <v>23497</v>
      </c>
      <c r="X13" s="70">
        <f>Bravo!U27</f>
        <v>4301</v>
      </c>
      <c r="Y13" s="70">
        <f>Messier!U27</f>
        <v>915</v>
      </c>
      <c r="Z13" s="70">
        <f>Rohm!U27</f>
        <v>1003</v>
      </c>
      <c r="AA13" s="70">
        <f>Crown!U27</f>
        <v>135</v>
      </c>
      <c r="AB13" s="70">
        <f>Mpi!U27</f>
        <v>0</v>
      </c>
      <c r="AC13" s="70">
        <f>Elicamex!U27</f>
        <v>183</v>
      </c>
      <c r="AD13" s="70">
        <f>Securency!U27</f>
        <v>967</v>
      </c>
      <c r="AE13" s="70">
        <f>'AER S'!U27</f>
        <v>13</v>
      </c>
      <c r="AF13" s="70">
        <f>'AERnn C'!U27</f>
        <v>173</v>
      </c>
      <c r="AG13" s="70">
        <f>Jafra!U27</f>
        <v>145</v>
      </c>
      <c r="AH13" s="70">
        <f>Enerpiq!E24</f>
        <v>2.6169149831565286</v>
      </c>
      <c r="AI13" s="70">
        <f>Fracsa!U27</f>
        <v>13497</v>
      </c>
      <c r="AJ13" s="70">
        <f>DREnc!U27</f>
        <v>142</v>
      </c>
      <c r="AK13" s="70">
        <f>Metokote!U27</f>
        <v>942</v>
      </c>
      <c r="AL13" s="70">
        <f>Hitachi!U27</f>
        <v>1351</v>
      </c>
      <c r="AM13" s="71">
        <f>Ultramanufacturing!U27</f>
        <v>24</v>
      </c>
      <c r="AN13" s="72">
        <f t="shared" si="5"/>
        <v>84848.597650953467</v>
      </c>
      <c r="AO13" s="77">
        <f t="shared" si="1"/>
        <v>883.54234904653276</v>
      </c>
      <c r="AP13" s="79">
        <f t="shared" si="2"/>
        <v>-1.0305847364203586E-2</v>
      </c>
      <c r="AT13" s="236"/>
      <c r="AU13" s="236"/>
      <c r="AV13" s="236"/>
      <c r="AW13" s="236"/>
      <c r="AX13" s="236"/>
      <c r="AY13" s="238" t="s">
        <v>230</v>
      </c>
    </row>
    <row r="14" spans="2:51">
      <c r="B14" s="60">
        <f t="shared" si="3"/>
        <v>42135</v>
      </c>
      <c r="C14" s="64">
        <f>PIQ!N28</f>
        <v>127529.129</v>
      </c>
      <c r="D14" s="70">
        <f>Eaton!U26</f>
        <v>302</v>
      </c>
      <c r="E14" s="70">
        <f>Valeo!U26</f>
        <v>846</v>
      </c>
      <c r="F14" s="70">
        <f>'Frenos Trw'!U26</f>
        <v>3698</v>
      </c>
      <c r="G14" s="70">
        <f>Avery!U26</f>
        <v>2980</v>
      </c>
      <c r="H14" s="70">
        <f>Ronal!U26</f>
        <v>25184</v>
      </c>
      <c r="I14" s="70">
        <f>Foam!U26</f>
        <v>5916</v>
      </c>
      <c r="J14" s="70">
        <f>'KH Méx'!U26</f>
        <v>56</v>
      </c>
      <c r="K14" s="70">
        <f>Beach!U26</f>
        <v>67</v>
      </c>
      <c r="L14" s="70">
        <f>Ipc!U26</f>
        <v>3042</v>
      </c>
      <c r="M14" s="70">
        <f>Vrk!U26</f>
        <v>2351</v>
      </c>
      <c r="N14" s="70">
        <f>Kluber!U26</f>
        <v>318</v>
      </c>
      <c r="O14" s="70">
        <f>Plenco!E25</f>
        <v>0</v>
      </c>
      <c r="P14" s="70">
        <f>Copper!U26</f>
        <v>56</v>
      </c>
      <c r="Q14" s="70">
        <f>Tafime!U26</f>
        <v>7132</v>
      </c>
      <c r="R14" s="70">
        <f>Narmx!U26</f>
        <v>1744</v>
      </c>
      <c r="S14" s="70">
        <f>Norgren!U26</f>
        <v>774</v>
      </c>
      <c r="T14" s="70">
        <f>Samsung!U26</f>
        <v>20135</v>
      </c>
      <c r="U14" s="70">
        <f>Metecno!E25</f>
        <v>159.98073597030245</v>
      </c>
      <c r="V14" s="70">
        <f>Euro!U26</f>
        <v>4217</v>
      </c>
      <c r="W14" s="70">
        <f>Comex!U26</f>
        <v>20120</v>
      </c>
      <c r="X14" s="70">
        <f>Bravo!U26</f>
        <v>4940</v>
      </c>
      <c r="Y14" s="70">
        <f>Messier!U26</f>
        <v>1111</v>
      </c>
      <c r="Z14" s="70">
        <f>Rohm!U26</f>
        <v>1030</v>
      </c>
      <c r="AA14" s="70">
        <f>Crown!U26</f>
        <v>1098</v>
      </c>
      <c r="AB14" s="70">
        <f>Mpi!U26</f>
        <v>0</v>
      </c>
      <c r="AC14" s="70">
        <f>Elicamex!U26</f>
        <v>412</v>
      </c>
      <c r="AD14" s="70">
        <f>Securency!U26</f>
        <v>1987</v>
      </c>
      <c r="AE14" s="70">
        <f>'AER S'!U26</f>
        <v>250</v>
      </c>
      <c r="AF14" s="70">
        <f>'AERnn C'!U26</f>
        <v>335</v>
      </c>
      <c r="AG14" s="70">
        <f>Jafra!U26</f>
        <v>547</v>
      </c>
      <c r="AH14" s="70">
        <f>Enerpiq!E25</f>
        <v>2.6169149831565286</v>
      </c>
      <c r="AI14" s="70">
        <f>Fracsa!U26</f>
        <v>11792</v>
      </c>
      <c r="AJ14" s="70">
        <f>DREnc!U26</f>
        <v>1254</v>
      </c>
      <c r="AK14" s="70">
        <f>Metokote!U26</f>
        <v>1520</v>
      </c>
      <c r="AL14" s="70">
        <f>Hitachi!U26</f>
        <v>2657</v>
      </c>
      <c r="AM14" s="71">
        <f>Ultramanufacturing!U26</f>
        <v>64</v>
      </c>
      <c r="AN14" s="72">
        <f t="shared" si="5"/>
        <v>128097.59765095345</v>
      </c>
      <c r="AO14" s="77">
        <f t="shared" si="1"/>
        <v>-568.46865095345129</v>
      </c>
      <c r="AP14" s="80">
        <f t="shared" si="2"/>
        <v>4.4575592683099973E-3</v>
      </c>
      <c r="AQ14" s="82" t="s">
        <v>121</v>
      </c>
      <c r="AT14" s="246"/>
      <c r="AU14" s="247" t="s">
        <v>227</v>
      </c>
      <c r="AV14" s="248"/>
      <c r="AW14" s="236"/>
      <c r="AX14" s="236"/>
      <c r="AY14" s="236"/>
    </row>
    <row r="15" spans="2:51" ht="15.75" thickBot="1">
      <c r="B15" s="60">
        <f t="shared" si="3"/>
        <v>42136</v>
      </c>
      <c r="C15" s="64">
        <f>PIQ!N27</f>
        <v>124249.27499999999</v>
      </c>
      <c r="D15" s="70">
        <f>Eaton!U25</f>
        <v>296</v>
      </c>
      <c r="E15" s="70">
        <f>Valeo!U25</f>
        <v>746</v>
      </c>
      <c r="F15" s="70">
        <f>'Frenos Trw'!U25</f>
        <v>3580</v>
      </c>
      <c r="G15" s="70">
        <f>Avery!U25</f>
        <v>2815</v>
      </c>
      <c r="H15" s="70">
        <f>Ronal!U25</f>
        <v>25859</v>
      </c>
      <c r="I15" s="70">
        <f>Foam!U25</f>
        <v>6277</v>
      </c>
      <c r="J15" s="70">
        <f>'KH Méx'!U25</f>
        <v>71</v>
      </c>
      <c r="K15" s="70">
        <f>Beach!U25</f>
        <v>63</v>
      </c>
      <c r="L15" s="70">
        <f>Ipc!U25</f>
        <v>2772</v>
      </c>
      <c r="M15" s="70">
        <f>Vrk!U25</f>
        <v>2267</v>
      </c>
      <c r="N15" s="70">
        <f>Kluber!U25</f>
        <v>368</v>
      </c>
      <c r="O15" s="70">
        <f>Plenco!E26</f>
        <v>0</v>
      </c>
      <c r="P15" s="70">
        <f>Copper!U25</f>
        <v>53</v>
      </c>
      <c r="Q15" s="70">
        <f>Tafime!U25</f>
        <v>7219</v>
      </c>
      <c r="R15" s="70">
        <f>Narmx!U25</f>
        <v>1627</v>
      </c>
      <c r="S15" s="70">
        <f>Norgren!U25</f>
        <v>730</v>
      </c>
      <c r="T15" s="70">
        <f>Samsung!U25</f>
        <v>18646</v>
      </c>
      <c r="U15" s="70">
        <f>Metecno!E26</f>
        <v>159.98073597030245</v>
      </c>
      <c r="V15" s="70">
        <f>Euro!U25</f>
        <v>4221</v>
      </c>
      <c r="W15" s="70">
        <f>Comex!U25</f>
        <v>14612</v>
      </c>
      <c r="X15" s="70">
        <f>Bravo!U25</f>
        <v>5101</v>
      </c>
      <c r="Y15" s="70">
        <f>Messier!U25</f>
        <v>1137</v>
      </c>
      <c r="Z15" s="70">
        <f>Rohm!U25</f>
        <v>863</v>
      </c>
      <c r="AA15" s="70">
        <f>Crown!U25</f>
        <v>1143</v>
      </c>
      <c r="AB15" s="70">
        <f>Mpi!U25</f>
        <v>0</v>
      </c>
      <c r="AC15" s="70">
        <f>Elicamex!U25</f>
        <v>367</v>
      </c>
      <c r="AD15" s="70">
        <f>Securency!U25</f>
        <v>2033</v>
      </c>
      <c r="AE15" s="70">
        <f>'AER S'!U25</f>
        <v>183</v>
      </c>
      <c r="AF15" s="70">
        <f>'AERnn C'!U25</f>
        <v>347</v>
      </c>
      <c r="AG15" s="70">
        <f>Jafra!U25</f>
        <v>1193</v>
      </c>
      <c r="AH15" s="70">
        <f>Enerpiq!E26</f>
        <v>2.6169149831565286</v>
      </c>
      <c r="AI15" s="70">
        <f>Fracsa!U25</f>
        <v>13495</v>
      </c>
      <c r="AJ15" s="70">
        <f>DREnc!U25</f>
        <v>1283</v>
      </c>
      <c r="AK15" s="70">
        <f>Metokote!U25</f>
        <v>1711</v>
      </c>
      <c r="AL15" s="70">
        <f>Hitachi!U25</f>
        <v>2649</v>
      </c>
      <c r="AM15" s="71">
        <f>Ultramanufacturing!U25</f>
        <v>70</v>
      </c>
      <c r="AN15" s="72">
        <f t="shared" si="5"/>
        <v>123959.59765095345</v>
      </c>
      <c r="AO15" s="77">
        <f t="shared" si="1"/>
        <v>289.67734904654208</v>
      </c>
      <c r="AP15" s="80">
        <f t="shared" si="2"/>
        <v>-2.3314208396511132E-3</v>
      </c>
      <c r="AQ15" s="82" t="s">
        <v>123</v>
      </c>
      <c r="AT15" s="249"/>
      <c r="AU15" s="250">
        <f>SUM(C11:C17)</f>
        <v>788658.52399999998</v>
      </c>
      <c r="AV15" s="251"/>
      <c r="AW15" s="236"/>
      <c r="AX15" s="236"/>
      <c r="AY15" s="236"/>
    </row>
    <row r="16" spans="2:51" ht="15.75" thickBot="1">
      <c r="B16" s="60">
        <f t="shared" si="3"/>
        <v>42137</v>
      </c>
      <c r="C16" s="64">
        <f>PIQ!N26</f>
        <v>123263.69499999999</v>
      </c>
      <c r="D16" s="70">
        <f>Eaton!U24</f>
        <v>293</v>
      </c>
      <c r="E16" s="70">
        <f>Valeo!U24</f>
        <v>796</v>
      </c>
      <c r="F16" s="70">
        <f>'Frenos Trw'!U24</f>
        <v>3601</v>
      </c>
      <c r="G16" s="70">
        <f>Avery!U24</f>
        <v>2373</v>
      </c>
      <c r="H16" s="70">
        <f>Ronal!U24</f>
        <v>25455</v>
      </c>
      <c r="I16" s="70">
        <f>Foam!U24</f>
        <v>6015</v>
      </c>
      <c r="J16" s="70">
        <f>'KH Méx'!U24</f>
        <v>84</v>
      </c>
      <c r="K16" s="70">
        <f>Beach!U24</f>
        <v>52</v>
      </c>
      <c r="L16" s="70">
        <f>Ipc!U24</f>
        <v>2464</v>
      </c>
      <c r="M16" s="70">
        <f>Vrk!U24</f>
        <v>2484</v>
      </c>
      <c r="N16" s="70">
        <f>Kluber!U24</f>
        <v>185</v>
      </c>
      <c r="O16" s="70">
        <f>Plenco!E27</f>
        <v>0</v>
      </c>
      <c r="P16" s="70">
        <f>Copper!U24</f>
        <v>48</v>
      </c>
      <c r="Q16" s="70">
        <f>Tafime!U24</f>
        <v>7859</v>
      </c>
      <c r="R16" s="70">
        <f>Narmx!U24</f>
        <v>1663</v>
      </c>
      <c r="S16" s="70">
        <f>Norgren!U24</f>
        <v>785</v>
      </c>
      <c r="T16" s="70">
        <f>Samsung!U24</f>
        <v>18254</v>
      </c>
      <c r="U16" s="70">
        <f>Metecno!E27</f>
        <v>159.98073597030245</v>
      </c>
      <c r="V16" s="70">
        <f>Euro!U24</f>
        <v>4261</v>
      </c>
      <c r="W16" s="70">
        <f>Comex!U24</f>
        <v>17362</v>
      </c>
      <c r="X16" s="70">
        <f>Bravo!U24</f>
        <v>2290</v>
      </c>
      <c r="Y16" s="70">
        <f>Messier!U24</f>
        <v>1081</v>
      </c>
      <c r="Z16" s="70">
        <f>Rohm!U24</f>
        <v>1259</v>
      </c>
      <c r="AA16" s="70">
        <f>Crown!U24</f>
        <v>1143</v>
      </c>
      <c r="AB16" s="70">
        <f>Mpi!U24</f>
        <v>0</v>
      </c>
      <c r="AC16" s="70">
        <f>Elicamex!U24</f>
        <v>422</v>
      </c>
      <c r="AD16" s="70">
        <f>Securency!U24</f>
        <v>1852</v>
      </c>
      <c r="AE16" s="70">
        <f>'AER S'!U24</f>
        <v>245</v>
      </c>
      <c r="AF16" s="70">
        <f>'AERnn C'!U24</f>
        <v>389</v>
      </c>
      <c r="AG16" s="70">
        <f>Jafra!U24</f>
        <v>1200</v>
      </c>
      <c r="AH16" s="70">
        <f>Enerpiq!E27</f>
        <v>2.6169149831565286</v>
      </c>
      <c r="AI16" s="70">
        <f>Fracsa!U24</f>
        <v>14048</v>
      </c>
      <c r="AJ16" s="70">
        <f>DREnc!U24</f>
        <v>1370</v>
      </c>
      <c r="AK16" s="70">
        <f>Metokote!U24</f>
        <v>1706</v>
      </c>
      <c r="AL16" s="70">
        <f>Hitachi!U24</f>
        <v>2757</v>
      </c>
      <c r="AM16" s="71">
        <f>Ultramanufacturing!U24</f>
        <v>69</v>
      </c>
      <c r="AN16" s="72">
        <f t="shared" si="5"/>
        <v>124027.59765095345</v>
      </c>
      <c r="AO16" s="77">
        <f t="shared" si="1"/>
        <v>-763.90265095345967</v>
      </c>
      <c r="AP16" s="80">
        <f t="shared" si="2"/>
        <v>6.19730449386139E-3</v>
      </c>
      <c r="AQ16" s="81">
        <f>AVERAGE(AP11:AP17)</f>
        <v>7.9442723512640381E-4</v>
      </c>
      <c r="AS16" s="75">
        <f>AQ16</f>
        <v>7.9442723512640381E-4</v>
      </c>
      <c r="AT16" s="252"/>
      <c r="AU16" s="253" t="s">
        <v>231</v>
      </c>
      <c r="AV16" s="254"/>
      <c r="AW16" s="236"/>
      <c r="AX16" s="236"/>
      <c r="AY16" s="236"/>
    </row>
    <row r="17" spans="2:51" ht="15.75" thickBot="1">
      <c r="B17" s="60">
        <f t="shared" si="3"/>
        <v>42138</v>
      </c>
      <c r="C17" s="64">
        <f>PIQ!N25</f>
        <v>123966.606</v>
      </c>
      <c r="D17" s="70">
        <f>Eaton!U23</f>
        <v>293</v>
      </c>
      <c r="E17" s="70">
        <f>Valeo!U23</f>
        <v>768</v>
      </c>
      <c r="F17" s="70">
        <f>'Frenos Trw'!U23</f>
        <v>3601</v>
      </c>
      <c r="G17" s="70">
        <f>Avery!U23</f>
        <v>2368</v>
      </c>
      <c r="H17" s="70">
        <f>Ronal!U23</f>
        <v>25209</v>
      </c>
      <c r="I17" s="70">
        <f>Foam!U23</f>
        <v>4445</v>
      </c>
      <c r="J17" s="70">
        <f>'KH Méx'!U23</f>
        <v>69</v>
      </c>
      <c r="K17" s="70">
        <f>Beach!U23</f>
        <v>58</v>
      </c>
      <c r="L17" s="70">
        <f>Ipc!U23</f>
        <v>3239</v>
      </c>
      <c r="M17" s="70">
        <f>Vrk!U23</f>
        <v>2438</v>
      </c>
      <c r="N17" s="70">
        <f>Kluber!U23</f>
        <v>72</v>
      </c>
      <c r="O17" s="70">
        <f>Plenco!E28</f>
        <v>0</v>
      </c>
      <c r="P17" s="70">
        <f>Copper!U23</f>
        <v>58</v>
      </c>
      <c r="Q17" s="70">
        <f>Tafime!U23</f>
        <v>7569</v>
      </c>
      <c r="R17" s="70">
        <f>Narmx!U23</f>
        <v>1841</v>
      </c>
      <c r="S17" s="70">
        <f>Norgren!U23</f>
        <v>787</v>
      </c>
      <c r="T17" s="70">
        <f>Samsung!U23</f>
        <v>20074</v>
      </c>
      <c r="U17" s="70">
        <f>Metecno!E28</f>
        <v>159.98073597030245</v>
      </c>
      <c r="V17" s="70">
        <f>Euro!U23</f>
        <v>4362</v>
      </c>
      <c r="W17" s="70">
        <f>Comex!U23</f>
        <v>18434</v>
      </c>
      <c r="X17" s="70">
        <f>Bravo!U23</f>
        <v>0</v>
      </c>
      <c r="Y17" s="70">
        <f>Messier!U23</f>
        <v>1011</v>
      </c>
      <c r="Z17" s="70">
        <f>Rohm!U23</f>
        <v>1551</v>
      </c>
      <c r="AA17" s="70">
        <f>Crown!U23</f>
        <v>1152</v>
      </c>
      <c r="AB17" s="70">
        <f>Mpi!U23</f>
        <v>0</v>
      </c>
      <c r="AC17" s="70">
        <f>Elicamex!U23</f>
        <v>222</v>
      </c>
      <c r="AD17" s="70">
        <f>Securency!U23</f>
        <v>2745</v>
      </c>
      <c r="AE17" s="70">
        <f>'AER S'!U23</f>
        <v>230</v>
      </c>
      <c r="AF17" s="70">
        <f>'AERnn C'!U23</f>
        <v>232</v>
      </c>
      <c r="AG17" s="70">
        <f>Jafra!U23</f>
        <v>1191</v>
      </c>
      <c r="AH17" s="70">
        <f>Enerpiq!E28</f>
        <v>2.6169149831565286</v>
      </c>
      <c r="AI17" s="70">
        <f>Fracsa!U23</f>
        <v>15643</v>
      </c>
      <c r="AJ17" s="70">
        <f>DREnc!U23</f>
        <v>1452</v>
      </c>
      <c r="AK17" s="70">
        <f>Metokote!U23</f>
        <v>1705</v>
      </c>
      <c r="AL17" s="70">
        <f>Hitachi!U23</f>
        <v>2354</v>
      </c>
      <c r="AM17" s="71">
        <f>Ultramanufacturing!U23</f>
        <v>59</v>
      </c>
      <c r="AN17" s="72">
        <f t="shared" si="5"/>
        <v>125394.59765095345</v>
      </c>
      <c r="AO17" s="77">
        <f t="shared" si="1"/>
        <v>-1427.9916509534523</v>
      </c>
      <c r="AP17" s="242">
        <f t="shared" si="2"/>
        <v>1.151916388638931E-2</v>
      </c>
      <c r="AQ17" s="243" t="s">
        <v>119</v>
      </c>
      <c r="AR17" s="75"/>
      <c r="AT17" s="236"/>
      <c r="AU17" s="236"/>
      <c r="AV17" s="236"/>
      <c r="AW17" s="236"/>
      <c r="AX17" s="236"/>
      <c r="AY17" s="236"/>
    </row>
    <row r="18" spans="2:51">
      <c r="B18" s="58">
        <f t="shared" si="3"/>
        <v>42139</v>
      </c>
      <c r="C18" s="63">
        <f>PIQ!N24</f>
        <v>109393.41</v>
      </c>
      <c r="D18" s="67">
        <f>Eaton!U22</f>
        <v>291</v>
      </c>
      <c r="E18" s="67">
        <f>Valeo!U22</f>
        <v>770</v>
      </c>
      <c r="F18" s="67">
        <f>'Frenos Trw'!U22</f>
        <v>3320</v>
      </c>
      <c r="G18" s="67">
        <f>Avery!U22</f>
        <v>1622</v>
      </c>
      <c r="H18" s="67">
        <f>Ronal!U22</f>
        <v>25942</v>
      </c>
      <c r="I18" s="67">
        <f>Foam!U22</f>
        <v>17</v>
      </c>
      <c r="J18" s="67">
        <f>'KH Méx'!U22</f>
        <v>81</v>
      </c>
      <c r="K18" s="67">
        <f>Beach!U22</f>
        <v>46</v>
      </c>
      <c r="L18" s="67">
        <f>Ipc!U22</f>
        <v>2555</v>
      </c>
      <c r="M18" s="67">
        <f>Vrk!U22</f>
        <v>2333</v>
      </c>
      <c r="N18" s="67">
        <f>Kluber!U22</f>
        <v>30</v>
      </c>
      <c r="O18" s="67">
        <f>Plenco!E29</f>
        <v>19.365170875358309</v>
      </c>
      <c r="P18" s="67">
        <f>Copper!U22</f>
        <v>51</v>
      </c>
      <c r="Q18" s="67">
        <f>Tafime!U22</f>
        <v>7676</v>
      </c>
      <c r="R18" s="67">
        <f>Narmx!U22</f>
        <v>1523</v>
      </c>
      <c r="S18" s="67">
        <f>Norgren!U22</f>
        <v>691</v>
      </c>
      <c r="T18" s="67">
        <f>Samsung!U22</f>
        <v>17035</v>
      </c>
      <c r="U18" s="67">
        <f>Metecno!E29</f>
        <v>238.31372446612116</v>
      </c>
      <c r="V18" s="67">
        <f>Euro!U22</f>
        <v>4174</v>
      </c>
      <c r="W18" s="67">
        <f>Comex!U22</f>
        <v>14342</v>
      </c>
      <c r="X18" s="67">
        <f>Bravo!U22</f>
        <v>0</v>
      </c>
      <c r="Y18" s="67">
        <f>Messier!U22</f>
        <v>986</v>
      </c>
      <c r="Z18" s="67">
        <f>Rohm!U22</f>
        <v>1495</v>
      </c>
      <c r="AA18" s="67">
        <f>Crown!U22</f>
        <v>1123</v>
      </c>
      <c r="AB18" s="67">
        <f>Mpi!U22</f>
        <v>0</v>
      </c>
      <c r="AC18" s="67">
        <f>Elicamex!U22</f>
        <v>324</v>
      </c>
      <c r="AD18" s="67">
        <f>Securency!U22</f>
        <v>1460</v>
      </c>
      <c r="AE18" s="67">
        <f>'AER S'!U22</f>
        <v>192</v>
      </c>
      <c r="AF18" s="67">
        <f>'AERnn C'!U22</f>
        <v>340</v>
      </c>
      <c r="AG18" s="67">
        <f>Jafra!U22</f>
        <v>894</v>
      </c>
      <c r="AH18" s="67">
        <f>Enerpiq!E29</f>
        <v>2.6169149831565286</v>
      </c>
      <c r="AI18" s="67">
        <f>Fracsa!U22</f>
        <v>14587</v>
      </c>
      <c r="AJ18" s="67">
        <f>DREnc!U22</f>
        <v>1159</v>
      </c>
      <c r="AK18" s="67">
        <f>Metokote!U22</f>
        <v>1604</v>
      </c>
      <c r="AL18" s="67">
        <f>Hitachi!U22</f>
        <v>2584</v>
      </c>
      <c r="AM18" s="68">
        <f>Ultramanufacturing!U22</f>
        <v>15</v>
      </c>
      <c r="AN18" s="69">
        <f t="shared" si="5"/>
        <v>109522.29581032463</v>
      </c>
      <c r="AO18" s="76">
        <f t="shared" si="1"/>
        <v>-128.88581032463117</v>
      </c>
      <c r="AP18" s="245">
        <f t="shared" si="2"/>
        <v>1.1781862392316975E-3</v>
      </c>
      <c r="AT18" s="236"/>
      <c r="AU18" s="236"/>
      <c r="AV18" s="236"/>
      <c r="AW18" s="236"/>
      <c r="AX18" s="236"/>
      <c r="AY18" s="236"/>
    </row>
    <row r="19" spans="2:51">
      <c r="B19" s="58">
        <f t="shared" si="3"/>
        <v>42140</v>
      </c>
      <c r="C19" s="63">
        <f>PIQ!N23</f>
        <v>85371.489999999991</v>
      </c>
      <c r="D19" s="67">
        <f>Eaton!U21</f>
        <v>276</v>
      </c>
      <c r="E19" s="67">
        <f>Valeo!U21</f>
        <v>353</v>
      </c>
      <c r="F19" s="67">
        <f>'Frenos Trw'!U21</f>
        <v>1265</v>
      </c>
      <c r="G19" s="67">
        <f>Avery!U21</f>
        <v>321</v>
      </c>
      <c r="H19" s="67">
        <f>Ronal!U21</f>
        <v>24713</v>
      </c>
      <c r="I19" s="67">
        <f>Foam!U21</f>
        <v>0</v>
      </c>
      <c r="J19" s="67">
        <f>'KH Méx'!U21</f>
        <v>41</v>
      </c>
      <c r="K19" s="67">
        <f>Beach!U21</f>
        <v>5</v>
      </c>
      <c r="L19" s="67">
        <f>Ipc!U21</f>
        <v>649</v>
      </c>
      <c r="M19" s="67">
        <f>Vrk!U21</f>
        <v>2176</v>
      </c>
      <c r="N19" s="67">
        <f>Kluber!U21</f>
        <v>0</v>
      </c>
      <c r="O19" s="67">
        <f>Plenco!E30</f>
        <v>19.365170875358309</v>
      </c>
      <c r="P19" s="67">
        <f>Copper!U21</f>
        <v>15</v>
      </c>
      <c r="Q19" s="67">
        <f>Tafime!U21</f>
        <v>7280</v>
      </c>
      <c r="R19" s="67">
        <f>Narmx!U21</f>
        <v>61</v>
      </c>
      <c r="S19" s="67">
        <f>Norgren!U21</f>
        <v>409</v>
      </c>
      <c r="T19" s="67">
        <f>Samsung!U21</f>
        <v>2538</v>
      </c>
      <c r="U19" s="67">
        <f>Metecno!E30</f>
        <v>238.31372446612116</v>
      </c>
      <c r="V19" s="67">
        <f>Euro!U21</f>
        <v>2267</v>
      </c>
      <c r="W19" s="67">
        <f>Comex!U21</f>
        <v>18749</v>
      </c>
      <c r="X19" s="67">
        <f>Bravo!U21</f>
        <v>1908</v>
      </c>
      <c r="Y19" s="67">
        <f>Messier!U21</f>
        <v>941</v>
      </c>
      <c r="Z19" s="67">
        <f>Rohm!U21</f>
        <v>1477</v>
      </c>
      <c r="AA19" s="67">
        <f>Crown!U21</f>
        <v>698</v>
      </c>
      <c r="AB19" s="67">
        <f>Mpi!U21</f>
        <v>0</v>
      </c>
      <c r="AC19" s="67">
        <f>Elicamex!U21</f>
        <v>126</v>
      </c>
      <c r="AD19" s="67">
        <f>Securency!U21</f>
        <v>1800</v>
      </c>
      <c r="AE19" s="67">
        <f>'AER S'!U21</f>
        <v>107</v>
      </c>
      <c r="AF19" s="67">
        <f>'AERnn C'!U21</f>
        <v>237</v>
      </c>
      <c r="AG19" s="67">
        <f>Jafra!U21</f>
        <v>51</v>
      </c>
      <c r="AH19" s="67">
        <f>Enerpiq!E30</f>
        <v>2.6169149831565286</v>
      </c>
      <c r="AI19" s="67">
        <f>Fracsa!U21</f>
        <v>12562</v>
      </c>
      <c r="AJ19" s="67">
        <f>DREnc!U21</f>
        <v>1259</v>
      </c>
      <c r="AK19" s="67">
        <f>Metokote!U21</f>
        <v>1010</v>
      </c>
      <c r="AL19" s="67">
        <f>Hitachi!U21</f>
        <v>1610</v>
      </c>
      <c r="AM19" s="68">
        <f>Ultramanufacturing!U21</f>
        <v>0</v>
      </c>
      <c r="AN19" s="69">
        <f t="shared" si="5"/>
        <v>85164.295810324635</v>
      </c>
      <c r="AO19" s="76">
        <f t="shared" si="1"/>
        <v>207.19418967535603</v>
      </c>
      <c r="AP19" s="79">
        <f t="shared" si="2"/>
        <v>-2.4269716936574032E-3</v>
      </c>
      <c r="AQ19" s="61" t="e">
        <f>AVERAGE(AR19:AR33)</f>
        <v>#DIV/0!</v>
      </c>
      <c r="AT19" s="236"/>
      <c r="AU19" s="236"/>
      <c r="AV19" s="236"/>
      <c r="AW19" s="236"/>
      <c r="AX19" s="236"/>
      <c r="AY19" s="236"/>
    </row>
    <row r="20" spans="2:51" ht="15.75" thickBot="1">
      <c r="B20" s="58">
        <f t="shared" si="3"/>
        <v>42141</v>
      </c>
      <c r="C20" s="63">
        <f>PIQ!N22</f>
        <v>88677.773000000001</v>
      </c>
      <c r="D20" s="67">
        <f>Eaton!U20</f>
        <v>248</v>
      </c>
      <c r="E20" s="67">
        <f>Valeo!U20</f>
        <v>263</v>
      </c>
      <c r="F20" s="67">
        <f>'Frenos Trw'!U20</f>
        <v>1883</v>
      </c>
      <c r="G20" s="67">
        <f>Avery!U20</f>
        <v>95</v>
      </c>
      <c r="H20" s="67">
        <f>Ronal!U20</f>
        <v>25848</v>
      </c>
      <c r="I20" s="67">
        <f>Foam!U20</f>
        <v>572</v>
      </c>
      <c r="J20" s="67">
        <f>'KH Méx'!U20</f>
        <v>9</v>
      </c>
      <c r="K20" s="67">
        <f>Beach!U20</f>
        <v>34</v>
      </c>
      <c r="L20" s="67">
        <f>Ipc!U20</f>
        <v>577</v>
      </c>
      <c r="M20" s="67">
        <f>Vrk!U20</f>
        <v>802</v>
      </c>
      <c r="N20" s="67">
        <f>Kluber!U20</f>
        <v>5</v>
      </c>
      <c r="O20" s="67">
        <f>Plenco!E31</f>
        <v>19.365170875358309</v>
      </c>
      <c r="P20" s="67">
        <f>Copper!U20</f>
        <v>20</v>
      </c>
      <c r="Q20" s="67">
        <f>Tafime!U20</f>
        <v>7422</v>
      </c>
      <c r="R20" s="67">
        <f>Narmx!U20</f>
        <v>717</v>
      </c>
      <c r="S20" s="67">
        <f>Norgren!U20</f>
        <v>303</v>
      </c>
      <c r="T20" s="67">
        <f>Samsung!U20</f>
        <v>2316</v>
      </c>
      <c r="U20" s="67">
        <f>Metecno!E31</f>
        <v>238.31372446612116</v>
      </c>
      <c r="V20" s="67">
        <f>Euro!U20</f>
        <v>2123</v>
      </c>
      <c r="W20" s="67">
        <f>Comex!U20</f>
        <v>23851</v>
      </c>
      <c r="X20" s="67">
        <f>Bravo!U20</f>
        <v>4578</v>
      </c>
      <c r="Y20" s="67">
        <f>Messier!U20</f>
        <v>943</v>
      </c>
      <c r="Z20" s="67">
        <f>Rohm!U20</f>
        <v>1283</v>
      </c>
      <c r="AA20" s="67">
        <f>Crown!U20</f>
        <v>189</v>
      </c>
      <c r="AB20" s="67">
        <f>Mpi!U20</f>
        <v>0</v>
      </c>
      <c r="AC20" s="67">
        <f>Elicamex!U20</f>
        <v>7</v>
      </c>
      <c r="AD20" s="67">
        <f>Securency!U20</f>
        <v>980</v>
      </c>
      <c r="AE20" s="67">
        <f>'AER S'!U20</f>
        <v>17</v>
      </c>
      <c r="AF20" s="67">
        <f>'AERnn C'!U20</f>
        <v>92</v>
      </c>
      <c r="AG20" s="67">
        <f>Jafra!U20</f>
        <v>560</v>
      </c>
      <c r="AH20" s="67">
        <f>Enerpiq!E31</f>
        <v>2.6169149831565286</v>
      </c>
      <c r="AI20" s="67">
        <f>Fracsa!U20</f>
        <v>10296</v>
      </c>
      <c r="AJ20" s="67">
        <f>DREnc!U20</f>
        <v>451</v>
      </c>
      <c r="AK20" s="67">
        <f>Metokote!U20</f>
        <v>590</v>
      </c>
      <c r="AL20" s="67">
        <f>Hitachi!U20</f>
        <v>1070</v>
      </c>
      <c r="AM20" s="68">
        <f>Ultramanufacturing!U20</f>
        <v>27</v>
      </c>
      <c r="AN20" s="69">
        <f t="shared" si="5"/>
        <v>88431.295810324635</v>
      </c>
      <c r="AO20" s="76">
        <f t="shared" si="1"/>
        <v>246.47718967536639</v>
      </c>
      <c r="AP20" s="79">
        <f t="shared" si="2"/>
        <v>-2.7794697739575215E-3</v>
      </c>
      <c r="AT20" s="236"/>
      <c r="AU20" s="236"/>
      <c r="AV20" s="236"/>
      <c r="AW20" s="236"/>
      <c r="AX20" s="236"/>
      <c r="AY20" s="236"/>
    </row>
    <row r="21" spans="2:51">
      <c r="B21" s="58">
        <f t="shared" si="3"/>
        <v>42142</v>
      </c>
      <c r="C21" s="63">
        <f>PIQ!N21</f>
        <v>127614.143</v>
      </c>
      <c r="D21" s="67">
        <f>Eaton!U19</f>
        <v>296</v>
      </c>
      <c r="E21" s="67">
        <f>Valeo!U19</f>
        <v>906</v>
      </c>
      <c r="F21" s="67">
        <f>'Frenos Trw'!U19</f>
        <v>3449</v>
      </c>
      <c r="G21" s="67">
        <f>Avery!U19</f>
        <v>2967</v>
      </c>
      <c r="H21" s="67">
        <f>Ronal!U19</f>
        <v>24466</v>
      </c>
      <c r="I21" s="67">
        <f>Foam!U19</f>
        <v>5404</v>
      </c>
      <c r="J21" s="67">
        <f>'KH Méx'!U19</f>
        <v>79</v>
      </c>
      <c r="K21" s="67">
        <f>Beach!U19</f>
        <v>59</v>
      </c>
      <c r="L21" s="67">
        <f>Ipc!U19</f>
        <v>3009</v>
      </c>
      <c r="M21" s="67">
        <f>Vrk!U19</f>
        <v>2403</v>
      </c>
      <c r="N21" s="67">
        <f>Kluber!U19</f>
        <v>397</v>
      </c>
      <c r="O21" s="67">
        <f>Plenco!E32</f>
        <v>19.365170875358309</v>
      </c>
      <c r="P21" s="67">
        <f>Copper!U19</f>
        <v>63</v>
      </c>
      <c r="Q21" s="67">
        <f>Tafime!U19</f>
        <v>7835</v>
      </c>
      <c r="R21" s="67">
        <f>Narmx!U19</f>
        <v>1596</v>
      </c>
      <c r="S21" s="67">
        <f>Norgren!U19</f>
        <v>726</v>
      </c>
      <c r="T21" s="67">
        <f>Samsung!U19</f>
        <v>19826</v>
      </c>
      <c r="U21" s="67">
        <f>Metecno!E32</f>
        <v>238.31372446612116</v>
      </c>
      <c r="V21" s="67">
        <f>Euro!U19</f>
        <v>4209</v>
      </c>
      <c r="W21" s="67">
        <f>Comex!U19</f>
        <v>18557</v>
      </c>
      <c r="X21" s="67">
        <f>Bravo!U19</f>
        <v>4727</v>
      </c>
      <c r="Y21" s="67">
        <f>Messier!U19</f>
        <v>1084</v>
      </c>
      <c r="Z21" s="67">
        <f>Rohm!U19</f>
        <v>1041</v>
      </c>
      <c r="AA21" s="67">
        <f>Crown!U19</f>
        <v>1126</v>
      </c>
      <c r="AB21" s="67">
        <f>Mpi!U19</f>
        <v>0</v>
      </c>
      <c r="AC21" s="67">
        <f>Elicamex!U19</f>
        <v>402</v>
      </c>
      <c r="AD21" s="67">
        <f>Securency!U19</f>
        <v>1321</v>
      </c>
      <c r="AE21" s="67">
        <f>'AER S'!U19</f>
        <v>192</v>
      </c>
      <c r="AF21" s="67">
        <f>'AERnn C'!U19</f>
        <v>347</v>
      </c>
      <c r="AG21" s="67">
        <f>Jafra!U19</f>
        <v>924</v>
      </c>
      <c r="AH21" s="67">
        <f>Enerpiq!E32</f>
        <v>2.6169149831565286</v>
      </c>
      <c r="AI21" s="67">
        <f>Fracsa!U19</f>
        <v>14320</v>
      </c>
      <c r="AJ21" s="67">
        <f>DREnc!U19</f>
        <v>1339</v>
      </c>
      <c r="AK21" s="67">
        <f>Metokote!U19</f>
        <v>1620</v>
      </c>
      <c r="AL21" s="67">
        <f>Hitachi!U19</f>
        <v>2671</v>
      </c>
      <c r="AM21" s="68">
        <f>Ultramanufacturing!U19</f>
        <v>58</v>
      </c>
      <c r="AN21" s="69">
        <f t="shared" si="5"/>
        <v>127679.29581032463</v>
      </c>
      <c r="AO21" s="76">
        <f t="shared" si="1"/>
        <v>-65.152810324638267</v>
      </c>
      <c r="AP21" s="80">
        <f t="shared" si="2"/>
        <v>5.1054537367882708E-4</v>
      </c>
      <c r="AQ21" s="82" t="s">
        <v>122</v>
      </c>
      <c r="AT21" s="246"/>
      <c r="AU21" s="247" t="s">
        <v>227</v>
      </c>
      <c r="AV21" s="248"/>
      <c r="AW21" s="236"/>
      <c r="AX21" s="236"/>
      <c r="AY21" s="236"/>
    </row>
    <row r="22" spans="2:51" ht="15.75" thickBot="1">
      <c r="B22" s="58">
        <f t="shared" si="3"/>
        <v>42143</v>
      </c>
      <c r="C22" s="63">
        <f>PIQ!N20</f>
        <v>126321.075</v>
      </c>
      <c r="D22" s="67">
        <f>Eaton!U18</f>
        <v>288</v>
      </c>
      <c r="E22" s="67">
        <f>Valeo!U18</f>
        <v>809</v>
      </c>
      <c r="F22" s="67">
        <f>'Frenos Trw'!U18</f>
        <v>3496</v>
      </c>
      <c r="G22" s="67">
        <f>Avery!U18</f>
        <v>2622</v>
      </c>
      <c r="H22" s="67">
        <f>Ronal!U18</f>
        <v>24815</v>
      </c>
      <c r="I22" s="67">
        <f>Foam!U18</f>
        <v>5846</v>
      </c>
      <c r="J22" s="67">
        <f>'KH Méx'!U18</f>
        <v>83</v>
      </c>
      <c r="K22" s="67">
        <f>Beach!U18</f>
        <v>63</v>
      </c>
      <c r="L22" s="67">
        <f>Ipc!U18</f>
        <v>3119</v>
      </c>
      <c r="M22" s="67">
        <f>Vrk!U18</f>
        <v>2474</v>
      </c>
      <c r="N22" s="67">
        <f>Kluber!U18</f>
        <v>323</v>
      </c>
      <c r="O22" s="67">
        <f>Plenco!E33</f>
        <v>19.365170875358309</v>
      </c>
      <c r="P22" s="67">
        <f>Copper!U18</f>
        <v>61</v>
      </c>
      <c r="Q22" s="67">
        <f>Tafime!U18</f>
        <v>7812</v>
      </c>
      <c r="R22" s="67">
        <f>Narmx!U18</f>
        <v>1911</v>
      </c>
      <c r="S22" s="67">
        <f>Norgren!U18</f>
        <v>765</v>
      </c>
      <c r="T22" s="67">
        <f>Samsung!U18</f>
        <v>16614</v>
      </c>
      <c r="U22" s="67">
        <f>Metecno!E33</f>
        <v>238.31372446612116</v>
      </c>
      <c r="V22" s="67">
        <f>Euro!U18</f>
        <v>4168</v>
      </c>
      <c r="W22" s="67">
        <f>Comex!U18</f>
        <v>20078</v>
      </c>
      <c r="X22" s="67">
        <f>Bravo!U18</f>
        <v>4944</v>
      </c>
      <c r="Y22" s="67">
        <f>Messier!U18</f>
        <v>1144</v>
      </c>
      <c r="Z22" s="67">
        <f>Rohm!U18</f>
        <v>1436</v>
      </c>
      <c r="AA22" s="67">
        <f>Crown!U18</f>
        <v>1152</v>
      </c>
      <c r="AB22" s="67">
        <f>Mpi!U18</f>
        <v>0</v>
      </c>
      <c r="AC22" s="67">
        <f>Elicamex!U18</f>
        <v>431</v>
      </c>
      <c r="AD22" s="67">
        <f>Securency!U18</f>
        <v>904</v>
      </c>
      <c r="AE22" s="67">
        <f>'AER S'!U18</f>
        <v>234</v>
      </c>
      <c r="AF22" s="67">
        <f>'AERnn C'!U18</f>
        <v>280</v>
      </c>
      <c r="AG22" s="67">
        <f>Jafra!U18</f>
        <v>1007</v>
      </c>
      <c r="AH22" s="67">
        <f>Enerpiq!E33</f>
        <v>2.6169149831565286</v>
      </c>
      <c r="AI22" s="67">
        <f>Fracsa!U18</f>
        <v>13647</v>
      </c>
      <c r="AJ22" s="67">
        <f>DREnc!U18</f>
        <v>1536</v>
      </c>
      <c r="AK22" s="67">
        <f>Metokote!U18</f>
        <v>1727</v>
      </c>
      <c r="AL22" s="67">
        <f>Hitachi!U18</f>
        <v>2439</v>
      </c>
      <c r="AM22" s="68">
        <f>Ultramanufacturing!U18</f>
        <v>58</v>
      </c>
      <c r="AN22" s="69">
        <f t="shared" si="5"/>
        <v>126546.29581032463</v>
      </c>
      <c r="AO22" s="76">
        <f t="shared" si="1"/>
        <v>-225.22081032463757</v>
      </c>
      <c r="AP22" s="80">
        <f t="shared" si="2"/>
        <v>1.7829234775324511E-3</v>
      </c>
      <c r="AQ22" s="82" t="s">
        <v>123</v>
      </c>
      <c r="AT22" s="249"/>
      <c r="AU22" s="250">
        <f>SUM(C18:C24)</f>
        <v>775773.91799999995</v>
      </c>
      <c r="AV22" s="251"/>
      <c r="AW22" s="236"/>
      <c r="AX22" s="236"/>
      <c r="AY22" s="236"/>
    </row>
    <row r="23" spans="2:51" ht="15.75" thickBot="1">
      <c r="B23" s="58">
        <f t="shared" si="3"/>
        <v>42144</v>
      </c>
      <c r="C23" s="63">
        <f>PIQ!N19</f>
        <v>117348.83899999999</v>
      </c>
      <c r="D23" s="67">
        <f>Eaton!U17</f>
        <v>296</v>
      </c>
      <c r="E23" s="67">
        <f>Valeo!U17</f>
        <v>756</v>
      </c>
      <c r="F23" s="67">
        <f>'Frenos Trw'!U17</f>
        <v>3511</v>
      </c>
      <c r="G23" s="67">
        <f>Avery!U17</f>
        <v>2800</v>
      </c>
      <c r="H23" s="67">
        <f>Ronal!U17</f>
        <v>25397</v>
      </c>
      <c r="I23" s="67">
        <f>Foam!U17</f>
        <v>6448</v>
      </c>
      <c r="J23" s="67">
        <f>'KH Méx'!U17</f>
        <v>80</v>
      </c>
      <c r="K23" s="67">
        <f>Beach!U17</f>
        <v>53</v>
      </c>
      <c r="L23" s="67">
        <f>Ipc!U17</f>
        <v>2809</v>
      </c>
      <c r="M23" s="67">
        <f>Vrk!U17</f>
        <v>2398</v>
      </c>
      <c r="N23" s="67">
        <f>Kluber!U17</f>
        <v>323</v>
      </c>
      <c r="O23" s="67">
        <f>Plenco!E34</f>
        <v>19.365170875358309</v>
      </c>
      <c r="P23" s="67">
        <f>Copper!U17</f>
        <v>59</v>
      </c>
      <c r="Q23" s="67">
        <f>Tafime!U17</f>
        <v>7703</v>
      </c>
      <c r="R23" s="67">
        <f>Narmx!U17</f>
        <v>1789</v>
      </c>
      <c r="S23" s="67">
        <f>Norgren!U17</f>
        <v>768</v>
      </c>
      <c r="T23" s="67">
        <f>Samsung!U17</f>
        <v>14199</v>
      </c>
      <c r="U23" s="67">
        <f>Metecno!E34</f>
        <v>238.31372446612116</v>
      </c>
      <c r="V23" s="67">
        <f>Euro!U17</f>
        <v>4137</v>
      </c>
      <c r="W23" s="67">
        <f>Comex!U17</f>
        <v>12814</v>
      </c>
      <c r="X23" s="67">
        <f>Bravo!U17</f>
        <v>4759</v>
      </c>
      <c r="Y23" s="67">
        <f>Messier!U17</f>
        <v>1110</v>
      </c>
      <c r="Z23" s="67">
        <f>Rohm!U17</f>
        <v>1146</v>
      </c>
      <c r="AA23" s="67">
        <f>Crown!U17</f>
        <v>1293</v>
      </c>
      <c r="AB23" s="67">
        <f>Mpi!U17</f>
        <v>0</v>
      </c>
      <c r="AC23" s="67">
        <f>Elicamex!U17</f>
        <v>275</v>
      </c>
      <c r="AD23" s="67">
        <f>Securency!U17</f>
        <v>1231</v>
      </c>
      <c r="AE23" s="67">
        <f>'AER S'!U17</f>
        <v>224</v>
      </c>
      <c r="AF23" s="67">
        <f>'AERnn C'!U17</f>
        <v>299</v>
      </c>
      <c r="AG23" s="67">
        <f>Jafra!U17</f>
        <v>1157</v>
      </c>
      <c r="AH23" s="67">
        <f>Enerpiq!E34</f>
        <v>2.6169149831565286</v>
      </c>
      <c r="AI23" s="67">
        <f>Fracsa!U17</f>
        <v>12884</v>
      </c>
      <c r="AJ23" s="67">
        <f>DREnc!U17</f>
        <v>1345</v>
      </c>
      <c r="AK23" s="67">
        <f>Metokote!U17</f>
        <v>1664</v>
      </c>
      <c r="AL23" s="67">
        <f>Hitachi!U17</f>
        <v>2423</v>
      </c>
      <c r="AM23" s="68">
        <f>Ultramanufacturing!U17</f>
        <v>65</v>
      </c>
      <c r="AN23" s="69">
        <f t="shared" si="5"/>
        <v>116475.29581032463</v>
      </c>
      <c r="AO23" s="76">
        <f t="shared" si="1"/>
        <v>873.54318967535801</v>
      </c>
      <c r="AP23" s="80">
        <f t="shared" si="2"/>
        <v>-7.4439866394874011E-3</v>
      </c>
      <c r="AQ23" s="81">
        <f>AVERAGE(AP18:AP24)</f>
        <v>-5.4873152046204618E-4</v>
      </c>
      <c r="AS23" s="75">
        <f>AQ23</f>
        <v>-5.4873152046204618E-4</v>
      </c>
      <c r="AT23" s="252"/>
      <c r="AU23" s="253" t="s">
        <v>232</v>
      </c>
      <c r="AV23" s="254"/>
      <c r="AW23" s="236"/>
      <c r="AX23" s="236"/>
      <c r="AY23" s="236"/>
    </row>
    <row r="24" spans="2:51" ht="15.75" thickBot="1">
      <c r="B24" s="58">
        <f t="shared" si="3"/>
        <v>42145</v>
      </c>
      <c r="C24" s="63">
        <f>PIQ!N18</f>
        <v>121047.18800000001</v>
      </c>
      <c r="D24" s="67">
        <f>Eaton!U16</f>
        <v>295</v>
      </c>
      <c r="E24" s="67">
        <f>Valeo!U16</f>
        <v>741</v>
      </c>
      <c r="F24" s="67">
        <f>'Frenos Trw'!U16</f>
        <v>3367</v>
      </c>
      <c r="G24" s="67">
        <f>Avery!U16</f>
        <v>2075</v>
      </c>
      <c r="H24" s="67">
        <f>Ronal!U16</f>
        <v>26339</v>
      </c>
      <c r="I24" s="67">
        <f>Foam!U16</f>
        <v>6611</v>
      </c>
      <c r="J24" s="67">
        <f>'KH Méx'!U16</f>
        <v>87</v>
      </c>
      <c r="K24" s="67">
        <f>Beach!U16</f>
        <v>58</v>
      </c>
      <c r="L24" s="67">
        <f>Ipc!U16</f>
        <v>2947</v>
      </c>
      <c r="M24" s="67">
        <f>Vrk!U16</f>
        <v>2363</v>
      </c>
      <c r="N24" s="67">
        <f>Kluber!U16</f>
        <v>136</v>
      </c>
      <c r="O24" s="67">
        <f>Plenco!E35</f>
        <v>19.365170875358309</v>
      </c>
      <c r="P24" s="67">
        <f>Copper!U16</f>
        <v>57</v>
      </c>
      <c r="Q24" s="67">
        <f>Tafime!U16</f>
        <v>7565</v>
      </c>
      <c r="R24" s="67">
        <f>Narmx!U16</f>
        <v>1833</v>
      </c>
      <c r="S24" s="67">
        <f>Norgren!U16</f>
        <v>853</v>
      </c>
      <c r="T24" s="67">
        <f>Samsung!U16</f>
        <v>19072</v>
      </c>
      <c r="U24" s="67">
        <f>Metecno!E35</f>
        <v>238.31372446612116</v>
      </c>
      <c r="V24" s="67">
        <f>Euro!U16</f>
        <v>3541</v>
      </c>
      <c r="W24" s="67">
        <f>Comex!U16</f>
        <v>13639</v>
      </c>
      <c r="X24" s="67">
        <f>Bravo!U16</f>
        <v>5182</v>
      </c>
      <c r="Y24" s="67">
        <f>Messier!U16</f>
        <v>1020</v>
      </c>
      <c r="Z24" s="67">
        <f>Rohm!U16</f>
        <v>1415</v>
      </c>
      <c r="AA24" s="67">
        <f>Crown!U16</f>
        <v>1113</v>
      </c>
      <c r="AB24" s="67">
        <f>Mpi!U16</f>
        <v>0</v>
      </c>
      <c r="AC24" s="67">
        <f>Elicamex!U16</f>
        <v>391</v>
      </c>
      <c r="AD24" s="67">
        <f>Securency!U16</f>
        <v>892</v>
      </c>
      <c r="AE24" s="67">
        <f>'AER S'!U16</f>
        <v>290</v>
      </c>
      <c r="AF24" s="67">
        <f>'AERnn C'!U16</f>
        <v>289</v>
      </c>
      <c r="AG24" s="67">
        <f>Jafra!U16</f>
        <v>1046</v>
      </c>
      <c r="AH24" s="67">
        <f>Enerpiq!E35</f>
        <v>2.6169149831565286</v>
      </c>
      <c r="AI24" s="67">
        <f>Fracsa!U16</f>
        <v>12272</v>
      </c>
      <c r="AJ24" s="67">
        <f>DREnc!U16</f>
        <v>1399</v>
      </c>
      <c r="AK24" s="67">
        <f>Metokote!U16</f>
        <v>1712</v>
      </c>
      <c r="AL24" s="67">
        <f>Hitachi!U16</f>
        <v>2736</v>
      </c>
      <c r="AM24" s="68">
        <f>Ultramanufacturing!U16</f>
        <v>97</v>
      </c>
      <c r="AN24" s="69">
        <f t="shared" si="5"/>
        <v>121693.29581032463</v>
      </c>
      <c r="AO24" s="76">
        <f t="shared" si="1"/>
        <v>-646.10781032462546</v>
      </c>
      <c r="AP24" s="242">
        <f t="shared" si="2"/>
        <v>5.337652373425027E-3</v>
      </c>
      <c r="AQ24" s="243" t="s">
        <v>119</v>
      </c>
      <c r="AR24" s="75"/>
      <c r="AT24" s="236"/>
      <c r="AU24" s="236"/>
      <c r="AV24" s="236"/>
      <c r="AW24" s="236"/>
      <c r="AX24" s="236"/>
      <c r="AY24" s="238" t="s">
        <v>233</v>
      </c>
    </row>
    <row r="25" spans="2:51">
      <c r="B25" s="59">
        <f t="shared" si="3"/>
        <v>42146</v>
      </c>
      <c r="C25" s="64">
        <f>PIQ!N17</f>
        <v>121724.518</v>
      </c>
      <c r="D25" s="70">
        <f>Eaton!U15</f>
        <v>288</v>
      </c>
      <c r="E25" s="70">
        <f>Valeo!U15</f>
        <v>787</v>
      </c>
      <c r="F25" s="70">
        <f>'Frenos Trw'!U15</f>
        <v>3452</v>
      </c>
      <c r="G25" s="70">
        <f>Avery!U15</f>
        <v>1610</v>
      </c>
      <c r="H25" s="70">
        <f>Ronal!U15</f>
        <v>23690</v>
      </c>
      <c r="I25" s="70">
        <f>Foam!U15</f>
        <v>1798</v>
      </c>
      <c r="J25" s="70">
        <f>'KH Méx'!U15</f>
        <v>61</v>
      </c>
      <c r="K25" s="70">
        <f>Beach!U15</f>
        <v>45</v>
      </c>
      <c r="L25" s="70">
        <f>Ipc!U15</f>
        <v>2432</v>
      </c>
      <c r="M25" s="70">
        <f>Vrk!U15</f>
        <v>2265</v>
      </c>
      <c r="N25" s="70">
        <f>Kluber!U15</f>
        <v>153</v>
      </c>
      <c r="O25" s="70">
        <f>Plenco!E36</f>
        <v>27.390376823704997</v>
      </c>
      <c r="P25" s="70">
        <f>Copper!U15</f>
        <v>43</v>
      </c>
      <c r="Q25" s="70">
        <f>Tafime!U15</f>
        <v>7696</v>
      </c>
      <c r="R25" s="70">
        <f>Narmx!U15</f>
        <v>2105</v>
      </c>
      <c r="S25" s="70">
        <f>Norgren!U15</f>
        <v>781</v>
      </c>
      <c r="T25" s="70">
        <f>Samsung!U15</f>
        <v>18438</v>
      </c>
      <c r="U25" s="70">
        <f>Metecno!E36</f>
        <v>182.66066582432566</v>
      </c>
      <c r="V25" s="70">
        <f>Euro!U15</f>
        <v>3181</v>
      </c>
      <c r="W25" s="70">
        <f>Comex!U15</f>
        <v>19141</v>
      </c>
      <c r="X25" s="70">
        <f>Bravo!U15</f>
        <v>5148</v>
      </c>
      <c r="Y25" s="70">
        <f>Messier!U15</f>
        <v>1002</v>
      </c>
      <c r="Z25" s="70">
        <f>Rohm!U15</f>
        <v>1158</v>
      </c>
      <c r="AA25" s="70">
        <f>Crown!U15</f>
        <v>1064</v>
      </c>
      <c r="AB25" s="70">
        <f>Mpi!U15</f>
        <v>0</v>
      </c>
      <c r="AC25" s="70">
        <f>Elicamex!U15</f>
        <v>237</v>
      </c>
      <c r="AD25" s="70">
        <f>Securency!U15</f>
        <v>2045</v>
      </c>
      <c r="AE25" s="70">
        <f>'AER S'!U15</f>
        <v>344</v>
      </c>
      <c r="AF25" s="70">
        <f>'AERnn C'!U15</f>
        <v>331</v>
      </c>
      <c r="AG25" s="70">
        <f>Jafra!U15</f>
        <v>745</v>
      </c>
      <c r="AH25" s="70">
        <f>Enerpiq!E36</f>
        <v>1.9190709876481209</v>
      </c>
      <c r="AI25" s="70">
        <f>Fracsa!U15</f>
        <v>16409</v>
      </c>
      <c r="AJ25" s="70">
        <f>DREnc!U15</f>
        <v>1080</v>
      </c>
      <c r="AK25" s="70">
        <f>Metokote!U15</f>
        <v>1676</v>
      </c>
      <c r="AL25" s="70">
        <f>Hitachi!U15</f>
        <v>2467</v>
      </c>
      <c r="AM25" s="71">
        <f>Ultramanufacturing!U15</f>
        <v>53</v>
      </c>
      <c r="AN25" s="72">
        <f t="shared" si="5"/>
        <v>121936.97011363567</v>
      </c>
      <c r="AO25" s="77">
        <f t="shared" si="1"/>
        <v>-212.45211363567796</v>
      </c>
      <c r="AP25" s="245">
        <f t="shared" si="2"/>
        <v>1.7453518578375308E-3</v>
      </c>
      <c r="AT25" s="236"/>
      <c r="AU25" s="236"/>
      <c r="AV25" s="236"/>
      <c r="AW25" s="236"/>
      <c r="AX25" s="236"/>
      <c r="AY25" s="263">
        <f>AU22+AU29+AU33</f>
        <v>1923755.318</v>
      </c>
    </row>
    <row r="26" spans="2:51" ht="15.75" thickBot="1">
      <c r="B26" s="59">
        <f t="shared" si="3"/>
        <v>42147</v>
      </c>
      <c r="C26" s="64">
        <f>PIQ!N16</f>
        <v>98888.733000000007</v>
      </c>
      <c r="D26" s="70">
        <f>Eaton!U14</f>
        <v>274</v>
      </c>
      <c r="E26" s="70">
        <f>Valeo!U14</f>
        <v>231</v>
      </c>
      <c r="F26" s="70">
        <f>'Frenos Trw'!U14</f>
        <v>2281</v>
      </c>
      <c r="G26" s="70">
        <f>Avery!U14</f>
        <v>550</v>
      </c>
      <c r="H26" s="70">
        <f>Ronal!U14</f>
        <v>26589</v>
      </c>
      <c r="I26" s="70">
        <f>Foam!U14</f>
        <v>0</v>
      </c>
      <c r="J26" s="70">
        <f>'KH Méx'!U14</f>
        <v>26</v>
      </c>
      <c r="K26" s="70">
        <f>Beach!U14</f>
        <v>13</v>
      </c>
      <c r="L26" s="70">
        <f>Ipc!U14</f>
        <v>0</v>
      </c>
      <c r="M26" s="70">
        <f>Vrk!U14</f>
        <v>2114</v>
      </c>
      <c r="N26" s="70">
        <f>Kluber!U14</f>
        <v>0</v>
      </c>
      <c r="O26" s="70">
        <f>Plenco!E37</f>
        <v>27.390376823704997</v>
      </c>
      <c r="P26" s="70">
        <f>Copper!U14</f>
        <v>24</v>
      </c>
      <c r="Q26" s="70">
        <f>Tafime!U14</f>
        <v>7667</v>
      </c>
      <c r="R26" s="70">
        <f>Narmx!U14</f>
        <v>128</v>
      </c>
      <c r="S26" s="70">
        <f>Norgren!U14</f>
        <v>601</v>
      </c>
      <c r="T26" s="70">
        <f>Samsung!U14</f>
        <v>4644</v>
      </c>
      <c r="U26" s="70">
        <f>Metecno!E37</f>
        <v>182.66066582432566</v>
      </c>
      <c r="V26" s="70">
        <f>Euro!U14</f>
        <v>2172</v>
      </c>
      <c r="W26" s="70">
        <f>Comex!U14</f>
        <v>24325</v>
      </c>
      <c r="X26" s="70">
        <f>Bravo!U14</f>
        <v>5183</v>
      </c>
      <c r="Y26" s="70">
        <f>Messier!U14</f>
        <v>951</v>
      </c>
      <c r="Z26" s="70">
        <f>Rohm!U14</f>
        <v>74</v>
      </c>
      <c r="AA26" s="70">
        <f>Crown!U14</f>
        <v>657</v>
      </c>
      <c r="AB26" s="70">
        <f>Mpi!U14</f>
        <v>0</v>
      </c>
      <c r="AC26" s="70">
        <f>Elicamex!U14</f>
        <v>18</v>
      </c>
      <c r="AD26" s="70">
        <f>Securency!U14</f>
        <v>984</v>
      </c>
      <c r="AE26" s="70">
        <f>'AER S'!U14</f>
        <v>98</v>
      </c>
      <c r="AF26" s="70">
        <f>'AERnn C'!U14</f>
        <v>290</v>
      </c>
      <c r="AG26" s="70">
        <f>Jafra!U14</f>
        <v>2</v>
      </c>
      <c r="AH26" s="70">
        <f>Enerpiq!E37</f>
        <v>1.9190709876481209</v>
      </c>
      <c r="AI26" s="70">
        <f>Fracsa!U14</f>
        <v>14854</v>
      </c>
      <c r="AJ26" s="70">
        <f>DREnc!U14</f>
        <v>848</v>
      </c>
      <c r="AK26" s="70">
        <f>Metokote!U14</f>
        <v>888</v>
      </c>
      <c r="AL26" s="70">
        <f>Hitachi!U14</f>
        <v>2219</v>
      </c>
      <c r="AM26" s="71">
        <f>Ultramanufacturing!U14</f>
        <v>0</v>
      </c>
      <c r="AN26" s="72">
        <f t="shared" si="5"/>
        <v>98916.970113635674</v>
      </c>
      <c r="AO26" s="77">
        <f t="shared" si="1"/>
        <v>-28.237113635666901</v>
      </c>
      <c r="AP26" s="79">
        <f t="shared" si="2"/>
        <v>2.8554429588724633E-4</v>
      </c>
      <c r="AT26" s="236"/>
      <c r="AU26" s="236"/>
      <c r="AV26" s="236"/>
      <c r="AW26" s="236"/>
      <c r="AX26" s="236"/>
      <c r="AY26" s="264"/>
    </row>
    <row r="27" spans="2:51" ht="15.75" thickBot="1">
      <c r="B27" s="59">
        <f t="shared" si="3"/>
        <v>42148</v>
      </c>
      <c r="C27" s="64">
        <f>PIQ!N15</f>
        <v>100401.00099999999</v>
      </c>
      <c r="D27" s="70">
        <f>Eaton!U13</f>
        <v>243</v>
      </c>
      <c r="E27" s="70">
        <f>Valeo!U13</f>
        <v>169</v>
      </c>
      <c r="F27" s="70">
        <f>'Frenos Trw'!U13</f>
        <v>2414</v>
      </c>
      <c r="G27" s="70">
        <f>Avery!U13</f>
        <v>105</v>
      </c>
      <c r="H27" s="70">
        <f>Ronal!U13</f>
        <v>27482</v>
      </c>
      <c r="I27" s="70">
        <f>Foam!U13</f>
        <v>742</v>
      </c>
      <c r="J27" s="70">
        <f>'KH Méx'!U13</f>
        <v>6</v>
      </c>
      <c r="K27" s="70">
        <f>Beach!U13</f>
        <v>40</v>
      </c>
      <c r="L27" s="70">
        <f>Ipc!U13</f>
        <v>798</v>
      </c>
      <c r="M27" s="70">
        <f>Vrk!U13</f>
        <v>312</v>
      </c>
      <c r="N27" s="70">
        <f>Kluber!U13</f>
        <v>104</v>
      </c>
      <c r="O27" s="70">
        <f>Plenco!E38</f>
        <v>27.390376823704997</v>
      </c>
      <c r="P27" s="70">
        <f>Copper!U13</f>
        <v>18</v>
      </c>
      <c r="Q27" s="70">
        <f>Tafime!U13</f>
        <v>6843</v>
      </c>
      <c r="R27" s="70">
        <f>Narmx!U13</f>
        <v>351</v>
      </c>
      <c r="S27" s="70">
        <f>Norgren!U13</f>
        <v>306</v>
      </c>
      <c r="T27" s="70">
        <f>Samsung!U13</f>
        <v>2199</v>
      </c>
      <c r="U27" s="70">
        <f>Metecno!E38</f>
        <v>182.66066582432566</v>
      </c>
      <c r="V27" s="70">
        <f>Euro!U13</f>
        <v>2158</v>
      </c>
      <c r="W27" s="70">
        <f>Comex!U13</f>
        <v>24257</v>
      </c>
      <c r="X27" s="70">
        <f>Bravo!U13</f>
        <v>5339</v>
      </c>
      <c r="Y27" s="70">
        <f>Messier!U13</f>
        <v>942</v>
      </c>
      <c r="Z27" s="70">
        <f>Rohm!U13</f>
        <v>0</v>
      </c>
      <c r="AA27" s="70">
        <f>Crown!U13</f>
        <v>231</v>
      </c>
      <c r="AB27" s="70">
        <f>Mpi!U13</f>
        <v>0</v>
      </c>
      <c r="AC27" s="70">
        <f>Elicamex!U13</f>
        <v>166</v>
      </c>
      <c r="AD27" s="70">
        <f>Securency!U13</f>
        <v>986</v>
      </c>
      <c r="AE27" s="70">
        <f>'AER S'!U13</f>
        <v>22</v>
      </c>
      <c r="AF27" s="70">
        <f>'AERnn C'!U13</f>
        <v>150</v>
      </c>
      <c r="AG27" s="70">
        <f>Jafra!U13</f>
        <v>564</v>
      </c>
      <c r="AH27" s="70">
        <f>Enerpiq!E38</f>
        <v>1.9190709876481209</v>
      </c>
      <c r="AI27" s="70">
        <f>Fracsa!U13</f>
        <v>21060</v>
      </c>
      <c r="AJ27" s="70">
        <f>DREnc!U13</f>
        <v>490</v>
      </c>
      <c r="AK27" s="70">
        <f>Metokote!U13</f>
        <v>549</v>
      </c>
      <c r="AL27" s="70">
        <f>Hitachi!U13</f>
        <v>1279</v>
      </c>
      <c r="AM27" s="71">
        <f>Ultramanufacturing!U13</f>
        <v>30</v>
      </c>
      <c r="AN27" s="72">
        <f t="shared" si="5"/>
        <v>100566.97011363567</v>
      </c>
      <c r="AO27" s="77">
        <f t="shared" si="1"/>
        <v>-165.96911363568506</v>
      </c>
      <c r="AP27" s="79">
        <f t="shared" si="2"/>
        <v>1.6530623398434551E-3</v>
      </c>
      <c r="AT27" s="236"/>
      <c r="AU27" s="236"/>
      <c r="AV27" s="236"/>
      <c r="AW27" s="236"/>
      <c r="AX27" s="236"/>
      <c r="AY27" s="238" t="s">
        <v>230</v>
      </c>
    </row>
    <row r="28" spans="2:51">
      <c r="B28" s="59">
        <f t="shared" si="3"/>
        <v>42149</v>
      </c>
      <c r="C28" s="64">
        <f>PIQ!N14</f>
        <v>126834.045</v>
      </c>
      <c r="D28" s="70">
        <f>Eaton!U12</f>
        <v>294</v>
      </c>
      <c r="E28" s="70">
        <f>Valeo!U12</f>
        <v>796</v>
      </c>
      <c r="F28" s="70">
        <f>'Frenos Trw'!U12</f>
        <v>3280</v>
      </c>
      <c r="G28" s="70">
        <f>Avery!U12</f>
        <v>2449</v>
      </c>
      <c r="H28" s="70">
        <f>Ronal!U12</f>
        <v>27381</v>
      </c>
      <c r="I28" s="70">
        <f>Foam!U12</f>
        <v>6211</v>
      </c>
      <c r="J28" s="70">
        <f>'KH Méx'!U12</f>
        <v>85</v>
      </c>
      <c r="K28" s="70">
        <f>Beach!U12</f>
        <v>70</v>
      </c>
      <c r="L28" s="70">
        <f>Ipc!U12</f>
        <v>2890</v>
      </c>
      <c r="M28" s="70">
        <f>Vrk!U12</f>
        <v>2206</v>
      </c>
      <c r="N28" s="70">
        <f>Kluber!U12</f>
        <v>423</v>
      </c>
      <c r="O28" s="70">
        <f>Plenco!E39</f>
        <v>27.390376823704997</v>
      </c>
      <c r="P28" s="70">
        <f>Copper!U12</f>
        <v>63</v>
      </c>
      <c r="Q28" s="70">
        <f>Tafime!U12</f>
        <v>7820</v>
      </c>
      <c r="R28" s="70">
        <f>Narmx!U12</f>
        <v>1997</v>
      </c>
      <c r="S28" s="70">
        <f>Norgren!U12</f>
        <v>790</v>
      </c>
      <c r="T28" s="70">
        <f>Samsung!U12</f>
        <v>18880</v>
      </c>
      <c r="U28" s="70">
        <f>Metecno!E39</f>
        <v>182.66066582432566</v>
      </c>
      <c r="V28" s="70">
        <f>Euro!U12</f>
        <v>4531</v>
      </c>
      <c r="W28" s="70">
        <f>Comex!U12</f>
        <v>15369</v>
      </c>
      <c r="X28" s="70">
        <f>Bravo!U12</f>
        <v>3804</v>
      </c>
      <c r="Y28" s="70">
        <f>Messier!U12</f>
        <v>1062</v>
      </c>
      <c r="Z28" s="70">
        <f>Rohm!U12</f>
        <v>238</v>
      </c>
      <c r="AA28" s="70">
        <f>Crown!U12</f>
        <v>1185</v>
      </c>
      <c r="AB28" s="70">
        <f>Mpi!U12</f>
        <v>0</v>
      </c>
      <c r="AC28" s="70">
        <f>Elicamex!U12</f>
        <v>415</v>
      </c>
      <c r="AD28" s="70">
        <f>Securency!U12</f>
        <v>791</v>
      </c>
      <c r="AE28" s="70">
        <f>'AER S'!U12</f>
        <v>272</v>
      </c>
      <c r="AF28" s="70">
        <f>'AERnn C'!U12</f>
        <v>305</v>
      </c>
      <c r="AG28" s="70">
        <f>Jafra!U12</f>
        <v>1076</v>
      </c>
      <c r="AH28" s="70">
        <f>Enerpiq!E39</f>
        <v>1.9190709876481209</v>
      </c>
      <c r="AI28" s="70">
        <f>Fracsa!U12</f>
        <v>16161</v>
      </c>
      <c r="AJ28" s="70">
        <f>DREnc!U12</f>
        <v>1449</v>
      </c>
      <c r="AK28" s="70">
        <f>Metokote!U12</f>
        <v>1600</v>
      </c>
      <c r="AL28" s="70">
        <f>Hitachi!U12</f>
        <v>2605</v>
      </c>
      <c r="AM28" s="71">
        <f>Ultramanufacturing!U12</f>
        <v>58</v>
      </c>
      <c r="AN28" s="72">
        <f t="shared" si="5"/>
        <v>126767.97011363567</v>
      </c>
      <c r="AO28" s="77">
        <f t="shared" si="1"/>
        <v>66.074886364323902</v>
      </c>
      <c r="AP28" s="80">
        <f t="shared" si="2"/>
        <v>-5.2095544508041125E-4</v>
      </c>
      <c r="AQ28" s="82" t="s">
        <v>225</v>
      </c>
      <c r="AT28" s="246"/>
      <c r="AU28" s="247" t="s">
        <v>227</v>
      </c>
      <c r="AV28" s="248"/>
      <c r="AW28" s="236"/>
      <c r="AX28" s="236"/>
      <c r="AY28" s="236"/>
    </row>
    <row r="29" spans="2:51" ht="15.75" thickBot="1">
      <c r="B29" s="59">
        <f t="shared" si="3"/>
        <v>42150</v>
      </c>
      <c r="C29" s="64">
        <f>PIQ!N13</f>
        <v>122881.46999999999</v>
      </c>
      <c r="D29" s="70">
        <f>Eaton!U11</f>
        <v>280</v>
      </c>
      <c r="E29" s="70">
        <f>Valeo!U11</f>
        <v>738</v>
      </c>
      <c r="F29" s="70">
        <f>'Frenos Trw'!U11</f>
        <v>3406</v>
      </c>
      <c r="G29" s="70">
        <f>Avery!U11</f>
        <v>1888</v>
      </c>
      <c r="H29" s="70">
        <f>Ronal!U11</f>
        <v>26903</v>
      </c>
      <c r="I29" s="70">
        <f>Foam!U11</f>
        <v>6318</v>
      </c>
      <c r="J29" s="70">
        <f>'KH Méx'!U11</f>
        <v>105</v>
      </c>
      <c r="K29" s="70">
        <f>Beach!U11</f>
        <v>59</v>
      </c>
      <c r="L29" s="70">
        <f>Ipc!U11</f>
        <v>2520</v>
      </c>
      <c r="M29" s="70">
        <f>Vrk!U11</f>
        <v>2387</v>
      </c>
      <c r="N29" s="70">
        <f>Kluber!U11</f>
        <v>345</v>
      </c>
      <c r="O29" s="70">
        <f>Plenco!E40</f>
        <v>27.390376823704997</v>
      </c>
      <c r="P29" s="70">
        <f>Copper!U11</f>
        <v>61</v>
      </c>
      <c r="Q29" s="70">
        <f>Tafime!U11</f>
        <v>7818</v>
      </c>
      <c r="R29" s="70">
        <f>Narmx!U11</f>
        <v>1935</v>
      </c>
      <c r="S29" s="70">
        <f>Norgren!U11</f>
        <v>666</v>
      </c>
      <c r="T29" s="70">
        <f>Samsung!U11</f>
        <v>19223</v>
      </c>
      <c r="U29" s="70">
        <f>Metecno!E40</f>
        <v>182.66066582432566</v>
      </c>
      <c r="V29" s="70">
        <f>Euro!U11</f>
        <v>3936</v>
      </c>
      <c r="W29" s="70">
        <f>Comex!U11</f>
        <v>9700</v>
      </c>
      <c r="X29" s="70">
        <f>Bravo!U11</f>
        <v>4099</v>
      </c>
      <c r="Y29" s="70">
        <f>Messier!U11</f>
        <v>1109</v>
      </c>
      <c r="Z29" s="70">
        <f>Rohm!U11</f>
        <v>1278</v>
      </c>
      <c r="AA29" s="70">
        <f>Crown!U11</f>
        <v>1232</v>
      </c>
      <c r="AB29" s="70">
        <f>Mpi!U11</f>
        <v>0</v>
      </c>
      <c r="AC29" s="70">
        <f>Elicamex!U11</f>
        <v>415</v>
      </c>
      <c r="AD29" s="70">
        <f>Securency!U11</f>
        <v>993</v>
      </c>
      <c r="AE29" s="70">
        <f>'AER S'!U11</f>
        <v>331</v>
      </c>
      <c r="AF29" s="70">
        <f>'AERnn C'!U11</f>
        <v>372</v>
      </c>
      <c r="AG29" s="70">
        <f>Jafra!U11</f>
        <v>1089</v>
      </c>
      <c r="AH29" s="70">
        <f>Enerpiq!E40</f>
        <v>1.9190709876481209</v>
      </c>
      <c r="AI29" s="70">
        <f>Fracsa!U11</f>
        <v>17706</v>
      </c>
      <c r="AJ29" s="70">
        <f>DREnc!U11</f>
        <v>1646</v>
      </c>
      <c r="AK29" s="70">
        <f>Metokote!U11</f>
        <v>1713</v>
      </c>
      <c r="AL29" s="70">
        <f>Hitachi!U11</f>
        <v>2501</v>
      </c>
      <c r="AM29" s="71">
        <f>Ultramanufacturing!U11</f>
        <v>57</v>
      </c>
      <c r="AN29" s="72">
        <f t="shared" si="5"/>
        <v>123040.97011363567</v>
      </c>
      <c r="AO29" s="77">
        <f t="shared" si="1"/>
        <v>-159.50011363568774</v>
      </c>
      <c r="AP29" s="80">
        <f t="shared" ref="AP29:AP34" si="6">(AN29-C29)/C29</f>
        <v>1.2979997198575811E-3</v>
      </c>
      <c r="AQ29" s="82" t="s">
        <v>123</v>
      </c>
      <c r="AT29" s="249"/>
      <c r="AU29" s="250">
        <f>SUM(C25:C31)</f>
        <v>842602.34100000001</v>
      </c>
      <c r="AV29" s="251"/>
      <c r="AW29" s="236"/>
      <c r="AX29" s="236"/>
      <c r="AY29" s="236"/>
    </row>
    <row r="30" spans="2:51" ht="15.75" thickBot="1">
      <c r="B30" s="59">
        <f t="shared" si="3"/>
        <v>42151</v>
      </c>
      <c r="C30" s="64">
        <f>PIQ!N12</f>
        <v>136598.96900000001</v>
      </c>
      <c r="D30" s="70">
        <f>Eaton!U10</f>
        <v>285</v>
      </c>
      <c r="E30" s="70">
        <f>Valeo!U10</f>
        <v>744</v>
      </c>
      <c r="F30" s="70">
        <f>'Frenos Trw'!U10</f>
        <v>3334</v>
      </c>
      <c r="G30" s="70">
        <f>Avery!U10</f>
        <v>2280</v>
      </c>
      <c r="H30" s="70">
        <f>Ronal!U10</f>
        <v>26599</v>
      </c>
      <c r="I30" s="70">
        <f>Foam!U10</f>
        <v>6488</v>
      </c>
      <c r="J30" s="70">
        <f>'KH Méx'!U10</f>
        <v>112</v>
      </c>
      <c r="K30" s="70">
        <f>Beach!U10</f>
        <v>62</v>
      </c>
      <c r="L30" s="70">
        <f>Ipc!U10</f>
        <v>2350</v>
      </c>
      <c r="M30" s="70">
        <f>Vrk!U10</f>
        <v>2381</v>
      </c>
      <c r="N30" s="70">
        <f>Kluber!U10</f>
        <v>339</v>
      </c>
      <c r="O30" s="70">
        <f>Plenco!E41</f>
        <v>27.390376823704997</v>
      </c>
      <c r="P30" s="70">
        <f>Copper!U10</f>
        <v>59</v>
      </c>
      <c r="Q30" s="70">
        <f>Tafime!U10</f>
        <v>7354</v>
      </c>
      <c r="R30" s="70">
        <f>Narmx!U10</f>
        <v>1893</v>
      </c>
      <c r="S30" s="70">
        <f>Norgren!U10</f>
        <v>717</v>
      </c>
      <c r="T30" s="70">
        <f>Samsung!U10</f>
        <v>16718</v>
      </c>
      <c r="U30" s="70">
        <f>Metecno!E41</f>
        <v>182.66066582432566</v>
      </c>
      <c r="V30" s="70">
        <f>Euro!U10</f>
        <v>3421</v>
      </c>
      <c r="W30" s="70">
        <f>Comex!U10</f>
        <v>25150</v>
      </c>
      <c r="X30" s="70">
        <f>Bravo!U10</f>
        <v>5204</v>
      </c>
      <c r="Y30" s="70">
        <f>Messier!U10</f>
        <v>1079</v>
      </c>
      <c r="Z30" s="70">
        <f>Rohm!U10</f>
        <v>1145</v>
      </c>
      <c r="AA30" s="70">
        <f>Crown!U10</f>
        <v>1152</v>
      </c>
      <c r="AB30" s="70">
        <f>Mpi!U10</f>
        <v>0</v>
      </c>
      <c r="AC30" s="70">
        <f>Elicamex!U10</f>
        <v>234</v>
      </c>
      <c r="AD30" s="70">
        <f>Securency!U10</f>
        <v>1172</v>
      </c>
      <c r="AE30" s="70">
        <f>'AER S'!U10</f>
        <v>402</v>
      </c>
      <c r="AF30" s="70">
        <f>'AERnn C'!U10</f>
        <v>371</v>
      </c>
      <c r="AG30" s="70">
        <f>Jafra!U10</f>
        <v>1056</v>
      </c>
      <c r="AH30" s="70">
        <f>Enerpiq!E41</f>
        <v>1.9190709876481209</v>
      </c>
      <c r="AI30" s="70">
        <f>Fracsa!U10</f>
        <v>18901</v>
      </c>
      <c r="AJ30" s="70">
        <f>DREnc!U10</f>
        <v>1288</v>
      </c>
      <c r="AK30" s="70">
        <f>Metokote!U10</f>
        <v>1602</v>
      </c>
      <c r="AL30" s="70">
        <f>Hitachi!U10</f>
        <v>2493</v>
      </c>
      <c r="AM30" s="71">
        <f>Ultramanufacturing!U10</f>
        <v>56</v>
      </c>
      <c r="AN30" s="72">
        <f t="shared" si="5"/>
        <v>136652.97011363567</v>
      </c>
      <c r="AO30" s="77">
        <f t="shared" si="1"/>
        <v>-54.001113635662477</v>
      </c>
      <c r="AP30" s="80">
        <f t="shared" si="6"/>
        <v>3.9532592398748247E-4</v>
      </c>
      <c r="AQ30" s="81">
        <f>AVERAGE(AP25:AP31)</f>
        <v>5.4313013868920277E-4</v>
      </c>
      <c r="AS30" s="75">
        <f>AQ30</f>
        <v>5.4313013868920277E-4</v>
      </c>
      <c r="AT30" s="252"/>
      <c r="AU30" s="253" t="s">
        <v>234</v>
      </c>
      <c r="AV30" s="254"/>
      <c r="AW30" s="236"/>
      <c r="AX30" s="236"/>
      <c r="AY30" s="236"/>
    </row>
    <row r="31" spans="2:51" ht="15.75" thickBot="1">
      <c r="B31" s="59">
        <f t="shared" si="3"/>
        <v>42152</v>
      </c>
      <c r="C31" s="64">
        <f>PIQ!N11</f>
        <v>135273.60500000001</v>
      </c>
      <c r="D31" s="70">
        <f>Eaton!U9</f>
        <v>296</v>
      </c>
      <c r="E31" s="70">
        <f>Valeo!U9</f>
        <v>698</v>
      </c>
      <c r="F31" s="70">
        <f>'Frenos Trw'!U9</f>
        <v>3265</v>
      </c>
      <c r="G31" s="70">
        <f>Avery!U9</f>
        <v>1788</v>
      </c>
      <c r="H31" s="70">
        <f>Ronal!U9</f>
        <v>25629</v>
      </c>
      <c r="I31" s="70">
        <f>Foam!U9</f>
        <v>5680</v>
      </c>
      <c r="J31" s="70">
        <f>'KH Méx'!U9</f>
        <v>58</v>
      </c>
      <c r="K31" s="70">
        <f>Beach!U9</f>
        <v>65</v>
      </c>
      <c r="L31" s="70">
        <f>Ipc!U9</f>
        <v>2510</v>
      </c>
      <c r="M31" s="70">
        <f>Vrk!U9</f>
        <v>2186</v>
      </c>
      <c r="N31" s="70">
        <f>Kluber!U9</f>
        <v>193</v>
      </c>
      <c r="O31" s="70">
        <f>Plenco!E42</f>
        <v>27.390376823704997</v>
      </c>
      <c r="P31" s="70">
        <f>Copper!U9</f>
        <v>57</v>
      </c>
      <c r="Q31" s="70">
        <f>Tafime!U9</f>
        <v>7818</v>
      </c>
      <c r="R31" s="70">
        <f>Narmx!U9</f>
        <v>1787</v>
      </c>
      <c r="S31" s="70">
        <f>Norgren!U9</f>
        <v>764</v>
      </c>
      <c r="T31" s="70">
        <f>Samsung!U9</f>
        <v>18713</v>
      </c>
      <c r="U31" s="70">
        <f>Metecno!E42</f>
        <v>182.66066582432566</v>
      </c>
      <c r="V31" s="70">
        <f>Euro!U9</f>
        <v>2904</v>
      </c>
      <c r="W31" s="70">
        <f>Comex!U9</f>
        <v>25665</v>
      </c>
      <c r="X31" s="70">
        <f>Bravo!U9</f>
        <v>5283</v>
      </c>
      <c r="Y31" s="70">
        <f>Messier!U9</f>
        <v>1138</v>
      </c>
      <c r="Z31" s="70">
        <f>Rohm!U9</f>
        <v>1204</v>
      </c>
      <c r="AA31" s="70">
        <f>Crown!U9</f>
        <v>1299</v>
      </c>
      <c r="AB31" s="70">
        <f>Mpi!U9</f>
        <v>0</v>
      </c>
      <c r="AC31" s="70">
        <f>Elicamex!U9</f>
        <v>35</v>
      </c>
      <c r="AD31" s="70">
        <f>Securency!U9</f>
        <v>1161</v>
      </c>
      <c r="AE31" s="70">
        <f>'AER S'!U9</f>
        <v>376</v>
      </c>
      <c r="AF31" s="70">
        <f>'AERnn C'!U9</f>
        <v>375</v>
      </c>
      <c r="AG31" s="70">
        <f>Jafra!U9</f>
        <v>1000</v>
      </c>
      <c r="AH31" s="70">
        <f>Enerpiq!E42</f>
        <v>1.9190709876481209</v>
      </c>
      <c r="AI31" s="70">
        <f>Fracsa!U9</f>
        <v>17465</v>
      </c>
      <c r="AJ31" s="70">
        <f>DREnc!U9</f>
        <v>1286</v>
      </c>
      <c r="AK31" s="70">
        <f>Metokote!U9</f>
        <v>1652</v>
      </c>
      <c r="AL31" s="70">
        <f>Hitachi!U9</f>
        <v>2513</v>
      </c>
      <c r="AM31" s="71">
        <f>Ultramanufacturing!U9</f>
        <v>56</v>
      </c>
      <c r="AN31" s="72">
        <f t="shared" si="5"/>
        <v>135130.97011363567</v>
      </c>
      <c r="AO31" s="77">
        <f t="shared" si="1"/>
        <v>142.63488636433613</v>
      </c>
      <c r="AP31" s="242">
        <f t="shared" si="6"/>
        <v>-1.0544177215084652E-3</v>
      </c>
      <c r="AQ31" s="243" t="s">
        <v>119</v>
      </c>
      <c r="AR31" s="75"/>
      <c r="AT31" s="236"/>
      <c r="AU31" s="236"/>
      <c r="AV31" s="236"/>
      <c r="AW31" s="236"/>
      <c r="AX31" s="236"/>
      <c r="AY31" s="236"/>
    </row>
    <row r="32" spans="2:51" ht="15.75" thickBot="1">
      <c r="B32" s="58">
        <f t="shared" si="3"/>
        <v>42153</v>
      </c>
      <c r="C32" s="63">
        <f>PIQ!N10</f>
        <v>133015.59399999998</v>
      </c>
      <c r="D32" s="67">
        <f>Eaton!U8</f>
        <v>284</v>
      </c>
      <c r="E32" s="67">
        <f>Valeo!U8</f>
        <v>762</v>
      </c>
      <c r="F32" s="67">
        <f>'Frenos Trw'!U8</f>
        <v>3420</v>
      </c>
      <c r="G32" s="67">
        <f>Avery!U8</f>
        <v>549</v>
      </c>
      <c r="H32" s="67">
        <f>Ronal!U8</f>
        <v>26872</v>
      </c>
      <c r="I32" s="67">
        <f>Foam!U8</f>
        <v>1805</v>
      </c>
      <c r="J32" s="67">
        <f>'KH Méx'!U8</f>
        <v>66</v>
      </c>
      <c r="K32" s="67">
        <f>Beach!U8</f>
        <v>52</v>
      </c>
      <c r="L32" s="67">
        <f>Ipc!U8</f>
        <v>2346</v>
      </c>
      <c r="M32" s="67">
        <f>Vrk!U8</f>
        <v>2391</v>
      </c>
      <c r="N32" s="67">
        <f>Kluber!U8</f>
        <v>28</v>
      </c>
      <c r="O32" s="67">
        <f>Plenco!E43</f>
        <v>0</v>
      </c>
      <c r="P32" s="67">
        <f>Copper!U8</f>
        <v>6</v>
      </c>
      <c r="Q32" s="67">
        <f>Tafime!U8</f>
        <v>8377</v>
      </c>
      <c r="R32" s="67">
        <f>Narmx!U8</f>
        <v>1815</v>
      </c>
      <c r="S32" s="67">
        <f>Norgren!U8</f>
        <v>754</v>
      </c>
      <c r="T32" s="67">
        <f>Samsung!U8</f>
        <v>17043</v>
      </c>
      <c r="U32" s="67">
        <f>Metecno!E43</f>
        <v>145.32601206462587</v>
      </c>
      <c r="V32" s="67">
        <f>Euro!U8</f>
        <v>4383</v>
      </c>
      <c r="W32" s="67">
        <f>Comex!U8</f>
        <v>24854</v>
      </c>
      <c r="X32" s="67">
        <f>Bravo!U8</f>
        <v>5217</v>
      </c>
      <c r="Y32" s="67">
        <f>Messier!U8</f>
        <v>1123</v>
      </c>
      <c r="Z32" s="67">
        <f>Rohm!U8</f>
        <v>1527</v>
      </c>
      <c r="AA32" s="67">
        <f>Crown!U8</f>
        <v>1137</v>
      </c>
      <c r="AB32" s="67">
        <f>Mpi!U8</f>
        <v>0</v>
      </c>
      <c r="AC32" s="67">
        <f>Elicamex!U8</f>
        <v>200</v>
      </c>
      <c r="AD32" s="67">
        <f>Securency!U8</f>
        <v>956</v>
      </c>
      <c r="AE32" s="67">
        <f>'AER S'!U8</f>
        <v>219</v>
      </c>
      <c r="AF32" s="67">
        <f>'AERnn C'!U8</f>
        <v>374</v>
      </c>
      <c r="AG32" s="67">
        <f>Jafra!U8</f>
        <v>916</v>
      </c>
      <c r="AH32" s="67">
        <f>Enerpiq!E43</f>
        <v>1.2212269921397132</v>
      </c>
      <c r="AI32" s="67">
        <f>Fracsa!U8</f>
        <v>20095</v>
      </c>
      <c r="AJ32" s="67">
        <f>DREnc!U8</f>
        <v>1271</v>
      </c>
      <c r="AK32" s="67">
        <f>Metokote!U8</f>
        <v>1685</v>
      </c>
      <c r="AL32" s="67">
        <f>Hitachi!U8</f>
        <v>2586</v>
      </c>
      <c r="AM32" s="68">
        <f>Ultramanufacturing!U8</f>
        <v>33</v>
      </c>
      <c r="AN32" s="69">
        <f t="shared" si="5"/>
        <v>133292.54723905679</v>
      </c>
      <c r="AO32" s="76">
        <f t="shared" si="1"/>
        <v>-276.95323905680561</v>
      </c>
      <c r="AP32" s="80">
        <f t="shared" si="6"/>
        <v>2.0821110572705158E-3</v>
      </c>
      <c r="AQ32" s="82" t="s">
        <v>226</v>
      </c>
      <c r="AT32" s="246"/>
      <c r="AU32" s="247" t="s">
        <v>227</v>
      </c>
      <c r="AV32" s="248"/>
      <c r="AW32" s="236"/>
      <c r="AX32" s="236"/>
      <c r="AY32" s="236"/>
    </row>
    <row r="33" spans="2:51">
      <c r="B33" s="58">
        <f t="shared" si="3"/>
        <v>42154</v>
      </c>
      <c r="C33" s="63">
        <f>PIQ!N9</f>
        <v>100601.99</v>
      </c>
      <c r="D33" s="67">
        <f>Eaton!U7</f>
        <v>259</v>
      </c>
      <c r="E33" s="67">
        <f>Valeo!U7</f>
        <v>294</v>
      </c>
      <c r="F33" s="67">
        <f>'Frenos Trw'!U7</f>
        <v>2276</v>
      </c>
      <c r="G33" s="67">
        <f>Avery!U7</f>
        <v>86</v>
      </c>
      <c r="H33" s="67">
        <f>Ronal!U7</f>
        <v>26141</v>
      </c>
      <c r="I33" s="67">
        <f>Foam!U7</f>
        <v>0</v>
      </c>
      <c r="J33" s="67">
        <f>'KH Méx'!U7</f>
        <v>0</v>
      </c>
      <c r="K33" s="67">
        <f>Beach!U7</f>
        <v>28</v>
      </c>
      <c r="L33" s="67">
        <f>Ipc!U7</f>
        <v>108</v>
      </c>
      <c r="M33" s="67">
        <f>Vrk!U7</f>
        <v>1408</v>
      </c>
      <c r="N33" s="67">
        <f>Kluber!U7</f>
        <v>0</v>
      </c>
      <c r="O33" s="67">
        <f>Plenco!E44</f>
        <v>0</v>
      </c>
      <c r="P33" s="67">
        <f>Copper!U7</f>
        <v>27</v>
      </c>
      <c r="Q33" s="67">
        <f>Tafime!U7</f>
        <v>7996</v>
      </c>
      <c r="R33" s="67">
        <f>Narmx!U7</f>
        <v>535</v>
      </c>
      <c r="S33" s="67">
        <f>Norgren!U7</f>
        <v>495</v>
      </c>
      <c r="T33" s="67">
        <f>Samsung!U7</f>
        <v>3759</v>
      </c>
      <c r="U33" s="67">
        <f>Metecno!E44</f>
        <v>145.32601206462587</v>
      </c>
      <c r="V33" s="67">
        <f>Euro!U7</f>
        <v>4137</v>
      </c>
      <c r="W33" s="67">
        <f>Comex!U7</f>
        <v>20780</v>
      </c>
      <c r="X33" s="67">
        <f>Bravo!U7</f>
        <v>5324</v>
      </c>
      <c r="Y33" s="67">
        <f>Messier!U7</f>
        <v>974</v>
      </c>
      <c r="Z33" s="67">
        <f>Rohm!U7</f>
        <v>1345</v>
      </c>
      <c r="AA33" s="67">
        <f>Crown!U7</f>
        <v>460</v>
      </c>
      <c r="AB33" s="67">
        <f>Mpi!U7</f>
        <v>0</v>
      </c>
      <c r="AC33" s="67">
        <f>Elicamex!U7</f>
        <v>239</v>
      </c>
      <c r="AD33" s="67">
        <f>Securency!U7</f>
        <v>847</v>
      </c>
      <c r="AE33" s="67">
        <f>'AER S'!U7</f>
        <v>117</v>
      </c>
      <c r="AF33" s="67">
        <f>'AERnn C'!U7</f>
        <v>304</v>
      </c>
      <c r="AG33" s="67">
        <f>Jafra!U7</f>
        <v>690</v>
      </c>
      <c r="AH33" s="67">
        <f>Enerpiq!E44</f>
        <v>1.2212269921397132</v>
      </c>
      <c r="AI33" s="67">
        <f>Fracsa!U7</f>
        <v>17139</v>
      </c>
      <c r="AJ33" s="67">
        <f>DREnc!U7</f>
        <v>1178</v>
      </c>
      <c r="AK33" s="67">
        <f>Metokote!U7</f>
        <v>1148</v>
      </c>
      <c r="AL33" s="67">
        <f>Hitachi!U7</f>
        <v>1973</v>
      </c>
      <c r="AM33" s="68">
        <f>Ultramanufacturing!U7</f>
        <v>7</v>
      </c>
      <c r="AN33" s="69">
        <f t="shared" si="5"/>
        <v>100220.54723905676</v>
      </c>
      <c r="AO33" s="76">
        <f t="shared" si="1"/>
        <v>381.44276094324596</v>
      </c>
      <c r="AP33" s="80">
        <f t="shared" si="6"/>
        <v>-3.7916025412941231E-3</v>
      </c>
      <c r="AQ33" s="81">
        <f>AVERAGE(AP32:AP34)</f>
        <v>3.7203790328368062E-2</v>
      </c>
      <c r="AS33" s="75">
        <f>AQ33</f>
        <v>3.7203790328368062E-2</v>
      </c>
      <c r="AT33" s="249"/>
      <c r="AU33" s="250">
        <f>SUM(C32:C34)</f>
        <v>305379.05900000001</v>
      </c>
      <c r="AV33" s="251"/>
      <c r="AW33" s="236"/>
      <c r="AX33" s="236"/>
      <c r="AY33" s="236"/>
    </row>
    <row r="34" spans="2:51" ht="15.75" thickBot="1">
      <c r="B34" s="221">
        <f t="shared" si="3"/>
        <v>42155</v>
      </c>
      <c r="C34" s="65">
        <f>PIQ!N8</f>
        <v>71761.475000000006</v>
      </c>
      <c r="D34" s="73">
        <f>Eaton!U6</f>
        <v>234</v>
      </c>
      <c r="E34" s="73">
        <f>Valeo!U6</f>
        <v>200</v>
      </c>
      <c r="F34" s="73">
        <f>'Frenos Trw'!U6</f>
        <v>2120</v>
      </c>
      <c r="G34" s="73">
        <f>Avery!U6</f>
        <v>2</v>
      </c>
      <c r="H34" s="73">
        <f>Ronal!U6</f>
        <v>24801</v>
      </c>
      <c r="I34" s="73">
        <f>Foam!U6</f>
        <v>654</v>
      </c>
      <c r="J34" s="73">
        <f>'KH Méx'!U6</f>
        <v>4</v>
      </c>
      <c r="K34" s="73">
        <f>Beach!U6</f>
        <v>48</v>
      </c>
      <c r="L34" s="73">
        <f>Ipc!U6</f>
        <v>530</v>
      </c>
      <c r="M34" s="73">
        <f>Vrk!U6</f>
        <v>359</v>
      </c>
      <c r="N34" s="73">
        <f>Kluber!U6</f>
        <v>40</v>
      </c>
      <c r="O34" s="73">
        <f>Plenco!E45</f>
        <v>0</v>
      </c>
      <c r="P34" s="73">
        <f>Copper!U6</f>
        <v>21</v>
      </c>
      <c r="Q34" s="73">
        <f>Tafime!U6</f>
        <v>7259</v>
      </c>
      <c r="R34" s="73">
        <f>Narmx!U6</f>
        <v>534</v>
      </c>
      <c r="S34" s="73">
        <f>Norgren!U6</f>
        <v>306</v>
      </c>
      <c r="T34" s="73">
        <f>Samsung!U6</f>
        <v>716</v>
      </c>
      <c r="U34" s="73">
        <f>Metecno!E45</f>
        <v>145.32601206462587</v>
      </c>
      <c r="V34" s="73">
        <f>Euro!U6</f>
        <v>2187</v>
      </c>
      <c r="W34" s="73">
        <f>Comex!U6</f>
        <v>9427</v>
      </c>
      <c r="X34" s="73">
        <f>Bravo!U6</f>
        <v>5297</v>
      </c>
      <c r="Y34" s="73">
        <f>Messier!U6</f>
        <v>977</v>
      </c>
      <c r="Z34" s="73">
        <f>Rohm!U6</f>
        <v>1338</v>
      </c>
      <c r="AA34" s="73">
        <f>Crown!U6</f>
        <v>250</v>
      </c>
      <c r="AB34" s="73">
        <f>Mpi!U6</f>
        <v>0</v>
      </c>
      <c r="AC34" s="73">
        <f>Elicamex!U6</f>
        <v>188</v>
      </c>
      <c r="AD34" s="73">
        <f>Securency!U6</f>
        <v>2274</v>
      </c>
      <c r="AE34" s="73">
        <f>'AER S'!U6</f>
        <v>22</v>
      </c>
      <c r="AF34" s="73">
        <f>'AERnn C'!U6</f>
        <v>268</v>
      </c>
      <c r="AG34" s="73">
        <f>Jafra!U6</f>
        <v>615</v>
      </c>
      <c r="AH34" s="73">
        <f>Enerpiq!E45</f>
        <v>1.2212269921397132</v>
      </c>
      <c r="AI34" s="73">
        <f>Fracsa!U6</f>
        <v>15908</v>
      </c>
      <c r="AJ34" s="73">
        <f>DREnc!U6</f>
        <v>532</v>
      </c>
      <c r="AK34" s="73">
        <f>Metokote!U6</f>
        <v>1222</v>
      </c>
      <c r="AL34" s="73">
        <f>Hitachi!U6</f>
        <v>1388</v>
      </c>
      <c r="AM34" s="74">
        <f>Ultramanufacturing!U6</f>
        <v>26</v>
      </c>
      <c r="AN34" s="241">
        <f>SUM(D34:AM34)</f>
        <v>79893.547239056759</v>
      </c>
      <c r="AO34" s="78">
        <f t="shared" ref="AO34" si="7">C34-AN34</f>
        <v>-8132.0722390567535</v>
      </c>
      <c r="AP34" s="242">
        <f t="shared" si="6"/>
        <v>0.1133208624691278</v>
      </c>
      <c r="AQ34" s="243" t="s">
        <v>119</v>
      </c>
      <c r="AT34" s="252"/>
      <c r="AU34" s="253" t="s">
        <v>235</v>
      </c>
      <c r="AV34" s="254"/>
      <c r="AW34" s="236"/>
      <c r="AX34" s="236"/>
      <c r="AY34" s="236"/>
    </row>
    <row r="35" spans="2:51" s="211" customFormat="1" ht="22.5" customHeight="1">
      <c r="B35" s="208" t="s">
        <v>183</v>
      </c>
      <c r="C35" s="209">
        <f>SUM(C4:C34)</f>
        <v>3430312.1710000006</v>
      </c>
      <c r="D35" s="209">
        <f>SUM(D4:D34)</f>
        <v>8664</v>
      </c>
      <c r="E35" s="209">
        <f t="shared" ref="E35:AM35" si="8">SUM(E4:E34)</f>
        <v>18027</v>
      </c>
      <c r="F35" s="209">
        <f t="shared" si="8"/>
        <v>92518</v>
      </c>
      <c r="G35" s="209">
        <f t="shared" si="8"/>
        <v>46362</v>
      </c>
      <c r="H35" s="209">
        <f t="shared" si="8"/>
        <v>789387</v>
      </c>
      <c r="I35" s="209">
        <f t="shared" si="8"/>
        <v>106943</v>
      </c>
      <c r="J35" s="209">
        <f t="shared" si="8"/>
        <v>1608</v>
      </c>
      <c r="K35" s="209">
        <f t="shared" si="8"/>
        <v>1421</v>
      </c>
      <c r="L35" s="209">
        <f t="shared" si="8"/>
        <v>59304</v>
      </c>
      <c r="M35" s="209">
        <f t="shared" si="8"/>
        <v>57820</v>
      </c>
      <c r="N35" s="209">
        <f t="shared" si="8"/>
        <v>4457</v>
      </c>
      <c r="O35" s="209">
        <f t="shared" si="8"/>
        <v>409.11104236680376</v>
      </c>
      <c r="P35" s="209">
        <f t="shared" si="8"/>
        <v>1227</v>
      </c>
      <c r="Q35" s="209">
        <f t="shared" si="8"/>
        <v>231020</v>
      </c>
      <c r="R35" s="209">
        <f t="shared" si="8"/>
        <v>40121</v>
      </c>
      <c r="S35" s="209">
        <f t="shared" si="8"/>
        <v>19711</v>
      </c>
      <c r="T35" s="209">
        <f t="shared" si="8"/>
        <v>388034</v>
      </c>
      <c r="U35" s="209">
        <f t="shared" si="8"/>
        <v>6045.0736110915768</v>
      </c>
      <c r="V35" s="209">
        <f t="shared" si="8"/>
        <v>103633</v>
      </c>
      <c r="W35" s="209">
        <f t="shared" si="8"/>
        <v>549500</v>
      </c>
      <c r="X35" s="209">
        <f t="shared" si="8"/>
        <v>137570</v>
      </c>
      <c r="Y35" s="209">
        <f t="shared" si="8"/>
        <v>32055</v>
      </c>
      <c r="Z35" s="209">
        <f t="shared" si="8"/>
        <v>33851</v>
      </c>
      <c r="AA35" s="209">
        <f t="shared" si="8"/>
        <v>27347</v>
      </c>
      <c r="AB35" s="209">
        <f t="shared" si="8"/>
        <v>0</v>
      </c>
      <c r="AC35" s="209">
        <f t="shared" si="8"/>
        <v>6972</v>
      </c>
      <c r="AD35" s="209">
        <f t="shared" si="8"/>
        <v>41005</v>
      </c>
      <c r="AE35" s="209">
        <f t="shared" si="8"/>
        <v>5699</v>
      </c>
      <c r="AF35" s="209">
        <f t="shared" si="8"/>
        <v>8637</v>
      </c>
      <c r="AG35" s="209">
        <f t="shared" si="8"/>
        <v>23168</v>
      </c>
      <c r="AH35" s="209">
        <f t="shared" si="8"/>
        <v>67.167484567684227</v>
      </c>
      <c r="AI35" s="209">
        <f t="shared" si="8"/>
        <v>452554</v>
      </c>
      <c r="AJ35" s="209">
        <f t="shared" si="8"/>
        <v>33663</v>
      </c>
      <c r="AK35" s="209">
        <f t="shared" si="8"/>
        <v>43627</v>
      </c>
      <c r="AL35" s="209">
        <f t="shared" si="8"/>
        <v>66845</v>
      </c>
      <c r="AM35" s="209">
        <f t="shared" si="8"/>
        <v>1308</v>
      </c>
      <c r="AN35" s="240">
        <f>SUM(AN4:AN34)</f>
        <v>3440579.3521380252</v>
      </c>
      <c r="AO35" s="257">
        <f>SUM(AO4:AO34)</f>
        <v>-10267.181138025997</v>
      </c>
      <c r="AP35" s="209">
        <f>C35-AN35</f>
        <v>-10267.181138024665</v>
      </c>
      <c r="AQ35" s="210"/>
    </row>
    <row r="37" spans="2:51">
      <c r="D37" s="32">
        <f>SUM(D34:AM34)</f>
        <v>79893.547239056759</v>
      </c>
    </row>
  </sheetData>
  <mergeCells count="2">
    <mergeCell ref="AY11:AY12"/>
    <mergeCell ref="AY25:AY26"/>
  </mergeCells>
  <pageMargins left="0.7" right="0.7" top="0.75" bottom="0.75" header="0.3" footer="0.3"/>
  <pageSetup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27" sqref="W2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5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16">
        <v>32</v>
      </c>
      <c r="B6" s="236" t="s">
        <v>267</v>
      </c>
      <c r="C6" s="236" t="s">
        <v>194</v>
      </c>
      <c r="D6" s="236">
        <v>622589</v>
      </c>
      <c r="E6" s="236">
        <v>87468</v>
      </c>
      <c r="F6" s="236">
        <v>6.9196249999999999</v>
      </c>
      <c r="G6" s="236">
        <v>0</v>
      </c>
      <c r="H6" s="236">
        <v>83.840999999999994</v>
      </c>
      <c r="I6" s="236">
        <v>18.3</v>
      </c>
      <c r="J6" s="236">
        <v>13.6</v>
      </c>
      <c r="K6" s="236">
        <v>49.7</v>
      </c>
      <c r="L6" s="236">
        <v>1.0130999999999999</v>
      </c>
      <c r="M6" s="236">
        <v>77.149000000000001</v>
      </c>
      <c r="N6" s="236">
        <v>86.847999999999999</v>
      </c>
      <c r="O6" s="236">
        <v>84.120999999999995</v>
      </c>
      <c r="P6" s="236">
        <v>14.2</v>
      </c>
      <c r="Q6" s="236">
        <v>25</v>
      </c>
      <c r="R6" s="236">
        <v>16.5</v>
      </c>
      <c r="S6" s="236">
        <v>5.1100000000000003</v>
      </c>
      <c r="T6" s="19">
        <v>31</v>
      </c>
      <c r="U6" s="23">
        <f t="shared" ref="U6:U36" si="0">D6-D7</f>
        <v>268</v>
      </c>
      <c r="V6" s="4"/>
      <c r="W6" s="228"/>
      <c r="X6" s="228"/>
      <c r="Y6" s="232"/>
    </row>
    <row r="7" spans="1:25">
      <c r="A7" s="21">
        <v>31</v>
      </c>
      <c r="B7" s="236" t="s">
        <v>268</v>
      </c>
      <c r="C7" s="236" t="s">
        <v>194</v>
      </c>
      <c r="D7" s="236">
        <v>622321</v>
      </c>
      <c r="E7" s="236">
        <v>87429</v>
      </c>
      <c r="F7" s="236">
        <v>6.4720360000000001</v>
      </c>
      <c r="G7" s="236">
        <v>0</v>
      </c>
      <c r="H7" s="236">
        <v>77.834000000000003</v>
      </c>
      <c r="I7" s="236">
        <v>20.2</v>
      </c>
      <c r="J7" s="236">
        <v>14.8</v>
      </c>
      <c r="K7" s="236">
        <v>44.4</v>
      </c>
      <c r="L7" s="236">
        <v>1.012</v>
      </c>
      <c r="M7" s="236">
        <v>74.605000000000004</v>
      </c>
      <c r="N7" s="236">
        <v>84.68</v>
      </c>
      <c r="O7" s="236">
        <v>78.272000000000006</v>
      </c>
      <c r="P7" s="236">
        <v>15.9</v>
      </c>
      <c r="Q7" s="236">
        <v>27.7</v>
      </c>
      <c r="R7" s="236">
        <v>17.399999999999999</v>
      </c>
      <c r="S7" s="236">
        <v>5.12</v>
      </c>
      <c r="T7" s="22">
        <v>30</v>
      </c>
      <c r="U7" s="23">
        <f t="shared" si="0"/>
        <v>304</v>
      </c>
      <c r="V7" s="24">
        <v>1</v>
      </c>
      <c r="W7" s="92"/>
      <c r="X7" s="88"/>
      <c r="Y7" s="222">
        <f t="shared" ref="Y7:Y27" si="1">((X7*100)/D7)-100</f>
        <v>-100</v>
      </c>
    </row>
    <row r="8" spans="1:25">
      <c r="A8" s="16">
        <v>30</v>
      </c>
      <c r="B8" s="236" t="s">
        <v>269</v>
      </c>
      <c r="C8" s="236" t="s">
        <v>194</v>
      </c>
      <c r="D8" s="236">
        <v>622017</v>
      </c>
      <c r="E8" s="236">
        <v>87382</v>
      </c>
      <c r="F8" s="236">
        <v>6.3549519999999999</v>
      </c>
      <c r="G8" s="236">
        <v>0</v>
      </c>
      <c r="H8" s="236">
        <v>75.593999999999994</v>
      </c>
      <c r="I8" s="236">
        <v>20.7</v>
      </c>
      <c r="J8" s="236">
        <v>17.2</v>
      </c>
      <c r="K8" s="236">
        <v>69.400000000000006</v>
      </c>
      <c r="L8" s="236">
        <v>1.0116000000000001</v>
      </c>
      <c r="M8" s="236">
        <v>72.042000000000002</v>
      </c>
      <c r="N8" s="236">
        <v>78.798000000000002</v>
      </c>
      <c r="O8" s="236">
        <v>76.924000000000007</v>
      </c>
      <c r="P8" s="236">
        <v>14.1</v>
      </c>
      <c r="Q8" s="236">
        <v>31.5</v>
      </c>
      <c r="R8" s="236">
        <v>18.2</v>
      </c>
      <c r="S8" s="236">
        <v>5.12</v>
      </c>
      <c r="T8" s="16">
        <v>29</v>
      </c>
      <c r="U8" s="23">
        <f t="shared" si="0"/>
        <v>374</v>
      </c>
      <c r="V8" s="4"/>
      <c r="W8" s="92"/>
      <c r="X8" s="88"/>
      <c r="Y8" s="222">
        <f t="shared" si="1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621643</v>
      </c>
      <c r="E9" s="236">
        <v>87321</v>
      </c>
      <c r="F9" s="236">
        <v>6.126093</v>
      </c>
      <c r="G9" s="236">
        <v>0</v>
      </c>
      <c r="H9" s="236">
        <v>74.846000000000004</v>
      </c>
      <c r="I9" s="236">
        <v>19.899999999999999</v>
      </c>
      <c r="J9" s="236">
        <v>17.2</v>
      </c>
      <c r="K9" s="236">
        <v>62.7</v>
      </c>
      <c r="L9" s="236">
        <v>1.0112000000000001</v>
      </c>
      <c r="M9" s="236">
        <v>72.56</v>
      </c>
      <c r="N9" s="236">
        <v>78.454999999999998</v>
      </c>
      <c r="O9" s="236">
        <v>73.623000000000005</v>
      </c>
      <c r="P9" s="236">
        <v>14.9</v>
      </c>
      <c r="Q9" s="236">
        <v>31.2</v>
      </c>
      <c r="R9" s="236">
        <v>17.7</v>
      </c>
      <c r="S9" s="236">
        <v>5.13</v>
      </c>
      <c r="T9" s="22">
        <v>28</v>
      </c>
      <c r="U9" s="23">
        <f t="shared" si="0"/>
        <v>375</v>
      </c>
      <c r="V9" s="24">
        <v>29</v>
      </c>
      <c r="W9" s="91"/>
      <c r="X9" s="91"/>
      <c r="Y9" s="222">
        <f t="shared" si="1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621268</v>
      </c>
      <c r="E10" s="236">
        <v>87260</v>
      </c>
      <c r="F10" s="236">
        <v>6.1212330000000001</v>
      </c>
      <c r="G10" s="236">
        <v>0</v>
      </c>
      <c r="H10" s="236">
        <v>75.173000000000002</v>
      </c>
      <c r="I10" s="236">
        <v>21.7</v>
      </c>
      <c r="J10" s="236">
        <v>17.100000000000001</v>
      </c>
      <c r="K10" s="236">
        <v>54.6</v>
      </c>
      <c r="L10" s="236">
        <v>1.0109999999999999</v>
      </c>
      <c r="M10" s="236">
        <v>72.472999999999999</v>
      </c>
      <c r="N10" s="236">
        <v>79.22</v>
      </c>
      <c r="O10" s="236">
        <v>73.885999999999996</v>
      </c>
      <c r="P10" s="236">
        <v>15.2</v>
      </c>
      <c r="Q10" s="236">
        <v>33.200000000000003</v>
      </c>
      <c r="R10" s="236">
        <v>18.8</v>
      </c>
      <c r="S10" s="236">
        <v>5.13</v>
      </c>
      <c r="T10" s="16">
        <v>27</v>
      </c>
      <c r="U10" s="23">
        <f t="shared" si="0"/>
        <v>371</v>
      </c>
      <c r="V10" s="16"/>
      <c r="W10" s="91"/>
      <c r="X10" s="91"/>
      <c r="Y10" s="222">
        <f t="shared" si="1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620897</v>
      </c>
      <c r="E11" s="236">
        <v>87199</v>
      </c>
      <c r="F11" s="236">
        <v>6.1239809999999997</v>
      </c>
      <c r="G11" s="236">
        <v>0</v>
      </c>
      <c r="H11" s="236">
        <v>75.462999999999994</v>
      </c>
      <c r="I11" s="236">
        <v>22.6</v>
      </c>
      <c r="J11" s="236">
        <v>17</v>
      </c>
      <c r="K11" s="236">
        <v>53.9</v>
      </c>
      <c r="L11" s="236">
        <v>1.0111000000000001</v>
      </c>
      <c r="M11" s="236">
        <v>72.132000000000005</v>
      </c>
      <c r="N11" s="236">
        <v>77.710999999999999</v>
      </c>
      <c r="O11" s="236">
        <v>73.692999999999998</v>
      </c>
      <c r="P11" s="236">
        <v>14.8</v>
      </c>
      <c r="Q11" s="236">
        <v>33.6</v>
      </c>
      <c r="R11" s="236">
        <v>18</v>
      </c>
      <c r="S11" s="236">
        <v>5.13</v>
      </c>
      <c r="T11" s="16">
        <v>26</v>
      </c>
      <c r="U11" s="23">
        <f t="shared" si="0"/>
        <v>372</v>
      </c>
      <c r="V11" s="16"/>
      <c r="W11" s="91"/>
      <c r="X11" s="91"/>
      <c r="Y11" s="222">
        <f t="shared" si="1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620525</v>
      </c>
      <c r="E12" s="236">
        <v>87139</v>
      </c>
      <c r="F12" s="236">
        <v>6.2717830000000001</v>
      </c>
      <c r="G12" s="236">
        <v>0</v>
      </c>
      <c r="H12" s="236">
        <v>77.448999999999998</v>
      </c>
      <c r="I12" s="236">
        <v>22.3</v>
      </c>
      <c r="J12" s="236">
        <v>14.6</v>
      </c>
      <c r="K12" s="236">
        <v>50.2</v>
      </c>
      <c r="L12" s="236">
        <v>1.0114000000000001</v>
      </c>
      <c r="M12" s="236">
        <v>72.801000000000002</v>
      </c>
      <c r="N12" s="236">
        <v>84.953000000000003</v>
      </c>
      <c r="O12" s="236">
        <v>75.736999999999995</v>
      </c>
      <c r="P12" s="236">
        <v>15.3</v>
      </c>
      <c r="Q12" s="236">
        <v>33.4</v>
      </c>
      <c r="R12" s="236">
        <v>18</v>
      </c>
      <c r="S12" s="236">
        <v>5.13</v>
      </c>
      <c r="T12" s="16">
        <v>25</v>
      </c>
      <c r="U12" s="23">
        <f t="shared" si="0"/>
        <v>305</v>
      </c>
      <c r="V12" s="16"/>
      <c r="W12" s="91"/>
      <c r="X12" s="91"/>
      <c r="Y12" s="222">
        <f t="shared" si="1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620220</v>
      </c>
      <c r="E13" s="236">
        <v>87090</v>
      </c>
      <c r="F13" s="236">
        <v>6.1314979999999997</v>
      </c>
      <c r="G13" s="236">
        <v>0</v>
      </c>
      <c r="H13" s="236">
        <v>82.272999999999996</v>
      </c>
      <c r="I13" s="236">
        <v>21.3</v>
      </c>
      <c r="J13" s="236">
        <v>6.5</v>
      </c>
      <c r="K13" s="236">
        <v>75</v>
      </c>
      <c r="L13" s="236">
        <v>1.0111000000000001</v>
      </c>
      <c r="M13" s="236">
        <v>72.7</v>
      </c>
      <c r="N13" s="236">
        <v>86.358999999999995</v>
      </c>
      <c r="O13" s="236">
        <v>73.81</v>
      </c>
      <c r="P13" s="236">
        <v>13.8</v>
      </c>
      <c r="Q13" s="236">
        <v>32.5</v>
      </c>
      <c r="R13" s="236">
        <v>18.100000000000001</v>
      </c>
      <c r="S13" s="236">
        <v>5.13</v>
      </c>
      <c r="T13" s="16">
        <v>24</v>
      </c>
      <c r="U13" s="23">
        <f t="shared" si="0"/>
        <v>150</v>
      </c>
      <c r="V13" s="16"/>
      <c r="W13" s="91"/>
      <c r="X13" s="91"/>
      <c r="Y13" s="222">
        <f t="shared" si="1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620070</v>
      </c>
      <c r="E14" s="236">
        <v>87067</v>
      </c>
      <c r="F14" s="236">
        <v>6.8793470000000001</v>
      </c>
      <c r="G14" s="236">
        <v>0</v>
      </c>
      <c r="H14" s="236">
        <v>83.613</v>
      </c>
      <c r="I14" s="236">
        <v>21.8</v>
      </c>
      <c r="J14" s="236">
        <v>13.9</v>
      </c>
      <c r="K14" s="236">
        <v>46</v>
      </c>
      <c r="L14" s="236">
        <v>1.0126999999999999</v>
      </c>
      <c r="M14" s="236">
        <v>78.578999999999994</v>
      </c>
      <c r="N14" s="236">
        <v>86.427999999999997</v>
      </c>
      <c r="O14" s="236">
        <v>84.292000000000002</v>
      </c>
      <c r="P14" s="236">
        <v>15.7</v>
      </c>
      <c r="Q14" s="236">
        <v>32.200000000000003</v>
      </c>
      <c r="R14" s="236">
        <v>18.600000000000001</v>
      </c>
      <c r="S14" s="236">
        <v>5.13</v>
      </c>
      <c r="T14" s="16">
        <v>23</v>
      </c>
      <c r="U14" s="23">
        <f t="shared" si="0"/>
        <v>290</v>
      </c>
      <c r="V14" s="16"/>
      <c r="W14" s="91"/>
      <c r="X14" s="91"/>
      <c r="Y14" s="222">
        <f t="shared" si="1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619780</v>
      </c>
      <c r="E15" s="236">
        <v>87023</v>
      </c>
      <c r="F15" s="236">
        <v>6.6714849999999997</v>
      </c>
      <c r="G15" s="236">
        <v>0</v>
      </c>
      <c r="H15" s="236">
        <v>81.991</v>
      </c>
      <c r="I15" s="236">
        <v>21.5</v>
      </c>
      <c r="J15" s="236">
        <v>15.6</v>
      </c>
      <c r="K15" s="236">
        <v>50.4</v>
      </c>
      <c r="L15" s="236">
        <v>1.0123</v>
      </c>
      <c r="M15" s="236">
        <v>76.998999999999995</v>
      </c>
      <c r="N15" s="236">
        <v>84.787000000000006</v>
      </c>
      <c r="O15" s="236">
        <v>81.349000000000004</v>
      </c>
      <c r="P15" s="236">
        <v>16.399999999999999</v>
      </c>
      <c r="Q15" s="236">
        <v>30.2</v>
      </c>
      <c r="R15" s="236">
        <v>18.399999999999999</v>
      </c>
      <c r="S15" s="236">
        <v>5.14</v>
      </c>
      <c r="T15" s="16">
        <v>22</v>
      </c>
      <c r="U15" s="23">
        <f t="shared" si="0"/>
        <v>331</v>
      </c>
      <c r="V15" s="16"/>
      <c r="W15" s="92"/>
      <c r="X15" s="88"/>
      <c r="Y15" s="222">
        <f t="shared" si="1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619449</v>
      </c>
      <c r="E16" s="236">
        <v>86973</v>
      </c>
      <c r="F16" s="236">
        <v>6.8598670000000004</v>
      </c>
      <c r="G16" s="236">
        <v>0</v>
      </c>
      <c r="H16" s="236">
        <v>82.039000000000001</v>
      </c>
      <c r="I16" s="236">
        <v>20.3</v>
      </c>
      <c r="J16" s="236">
        <v>13.9</v>
      </c>
      <c r="K16" s="236">
        <v>49.5</v>
      </c>
      <c r="L16" s="236">
        <v>1.0127999999999999</v>
      </c>
      <c r="M16" s="236">
        <v>74.840999999999994</v>
      </c>
      <c r="N16" s="236">
        <v>85.965999999999994</v>
      </c>
      <c r="O16" s="236">
        <v>83.600999999999999</v>
      </c>
      <c r="P16" s="236">
        <v>15</v>
      </c>
      <c r="Q16" s="236">
        <v>31</v>
      </c>
      <c r="R16" s="236">
        <v>17.399999999999999</v>
      </c>
      <c r="S16" s="236">
        <v>5.13</v>
      </c>
      <c r="T16" s="22">
        <v>21</v>
      </c>
      <c r="U16" s="23">
        <f t="shared" si="0"/>
        <v>289</v>
      </c>
      <c r="V16" s="24">
        <v>22</v>
      </c>
      <c r="W16" s="91"/>
      <c r="X16" s="91"/>
      <c r="Y16" s="222">
        <f t="shared" si="1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619160</v>
      </c>
      <c r="E17" s="236">
        <v>86929</v>
      </c>
      <c r="F17" s="236">
        <v>6.2122909999999996</v>
      </c>
      <c r="G17" s="236">
        <v>0</v>
      </c>
      <c r="H17" s="236">
        <v>82.588999999999999</v>
      </c>
      <c r="I17" s="236">
        <v>22.4</v>
      </c>
      <c r="J17" s="236">
        <v>14.3</v>
      </c>
      <c r="K17" s="236">
        <v>54.5</v>
      </c>
      <c r="L17" s="236">
        <v>1.0112000000000001</v>
      </c>
      <c r="M17" s="236">
        <v>75.022999999999996</v>
      </c>
      <c r="N17" s="236">
        <v>85.793000000000006</v>
      </c>
      <c r="O17" s="236">
        <v>75.144999999999996</v>
      </c>
      <c r="P17" s="236">
        <v>15.1</v>
      </c>
      <c r="Q17" s="236">
        <v>32.9</v>
      </c>
      <c r="R17" s="236">
        <v>18.8</v>
      </c>
      <c r="S17" s="236">
        <v>5.14</v>
      </c>
      <c r="T17" s="16">
        <v>20</v>
      </c>
      <c r="U17" s="23">
        <f t="shared" si="0"/>
        <v>299</v>
      </c>
      <c r="V17" s="16"/>
      <c r="W17" s="91"/>
      <c r="X17" s="91"/>
      <c r="Y17" s="222">
        <f t="shared" si="1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618861</v>
      </c>
      <c r="E18" s="236">
        <v>86884</v>
      </c>
      <c r="F18" s="236">
        <v>6.443308</v>
      </c>
      <c r="G18" s="236">
        <v>0</v>
      </c>
      <c r="H18" s="236">
        <v>81.900999999999996</v>
      </c>
      <c r="I18" s="236">
        <v>19.899999999999999</v>
      </c>
      <c r="J18" s="236">
        <v>13.5</v>
      </c>
      <c r="K18" s="236">
        <v>47.2</v>
      </c>
      <c r="L18" s="236">
        <v>1.0122</v>
      </c>
      <c r="M18" s="236">
        <v>62.218000000000004</v>
      </c>
      <c r="N18" s="236">
        <v>85.501000000000005</v>
      </c>
      <c r="O18" s="236">
        <v>77.155000000000001</v>
      </c>
      <c r="P18" s="236">
        <v>13.6</v>
      </c>
      <c r="Q18" s="236">
        <v>29.3</v>
      </c>
      <c r="R18" s="236">
        <v>15.1</v>
      </c>
      <c r="S18" s="236">
        <v>5.13</v>
      </c>
      <c r="T18" s="16">
        <v>19</v>
      </c>
      <c r="U18" s="23">
        <f t="shared" si="0"/>
        <v>280</v>
      </c>
      <c r="V18" s="16"/>
      <c r="W18" s="91"/>
      <c r="X18" s="91"/>
      <c r="Y18" s="222">
        <f t="shared" si="1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618581</v>
      </c>
      <c r="E19" s="236">
        <v>86842</v>
      </c>
      <c r="F19" s="236">
        <v>6.8222199999999997</v>
      </c>
      <c r="G19" s="236">
        <v>0</v>
      </c>
      <c r="H19" s="236">
        <v>82.492999999999995</v>
      </c>
      <c r="I19" s="236">
        <v>21.8</v>
      </c>
      <c r="J19" s="236">
        <v>16.2</v>
      </c>
      <c r="K19" s="236">
        <v>52.1</v>
      </c>
      <c r="L19" s="236">
        <v>1.0127999999999999</v>
      </c>
      <c r="M19" s="236">
        <v>80.344999999999999</v>
      </c>
      <c r="N19" s="236">
        <v>84.328999999999994</v>
      </c>
      <c r="O19" s="236">
        <v>82.951999999999998</v>
      </c>
      <c r="P19" s="236">
        <v>14.5</v>
      </c>
      <c r="Q19" s="236">
        <v>33.700000000000003</v>
      </c>
      <c r="R19" s="236">
        <v>17</v>
      </c>
      <c r="S19" s="236">
        <v>5.14</v>
      </c>
      <c r="T19" s="16">
        <v>18</v>
      </c>
      <c r="U19" s="23">
        <f t="shared" si="0"/>
        <v>347</v>
      </c>
      <c r="V19" s="16"/>
      <c r="W19" s="91"/>
      <c r="X19" s="91"/>
      <c r="Y19" s="222">
        <f t="shared" si="1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618234</v>
      </c>
      <c r="E20" s="236">
        <v>86789</v>
      </c>
      <c r="F20" s="236">
        <v>6.6822600000000003</v>
      </c>
      <c r="G20" s="236">
        <v>0</v>
      </c>
      <c r="H20" s="236">
        <v>83.777000000000001</v>
      </c>
      <c r="I20" s="236">
        <v>24.8</v>
      </c>
      <c r="J20" s="236">
        <v>4.2</v>
      </c>
      <c r="K20" s="236">
        <v>80.8</v>
      </c>
      <c r="L20" s="236">
        <v>1.0122</v>
      </c>
      <c r="M20" s="236">
        <v>80.763999999999996</v>
      </c>
      <c r="N20" s="236">
        <v>85.757999999999996</v>
      </c>
      <c r="O20" s="236">
        <v>81.822000000000003</v>
      </c>
      <c r="P20" s="236">
        <v>14.4</v>
      </c>
      <c r="Q20" s="236">
        <v>39.1</v>
      </c>
      <c r="R20" s="236">
        <v>19.399999999999999</v>
      </c>
      <c r="S20" s="236">
        <v>5.14</v>
      </c>
      <c r="T20" s="16">
        <v>17</v>
      </c>
      <c r="U20" s="23">
        <f t="shared" si="0"/>
        <v>92</v>
      </c>
      <c r="V20" s="16"/>
      <c r="W20" s="91"/>
      <c r="X20" s="91"/>
      <c r="Y20" s="222">
        <f t="shared" si="1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618142</v>
      </c>
      <c r="E21" s="236">
        <v>86776</v>
      </c>
      <c r="F21" s="236">
        <v>7.0582580000000004</v>
      </c>
      <c r="G21" s="236">
        <v>0</v>
      </c>
      <c r="H21" s="236">
        <v>84.528999999999996</v>
      </c>
      <c r="I21" s="236">
        <v>21.4</v>
      </c>
      <c r="J21" s="236">
        <v>11.7</v>
      </c>
      <c r="K21" s="236">
        <v>45.9</v>
      </c>
      <c r="L21" s="236">
        <v>1.0136000000000001</v>
      </c>
      <c r="M21" s="236">
        <v>82.774000000000001</v>
      </c>
      <c r="N21" s="236">
        <v>86.736000000000004</v>
      </c>
      <c r="O21" s="236">
        <v>85.412999999999997</v>
      </c>
      <c r="P21" s="236">
        <v>13.8</v>
      </c>
      <c r="Q21" s="236">
        <v>31.8</v>
      </c>
      <c r="R21" s="236">
        <v>14.8</v>
      </c>
      <c r="S21" s="236">
        <v>5.13</v>
      </c>
      <c r="T21" s="16">
        <v>16</v>
      </c>
      <c r="U21" s="23">
        <f t="shared" si="0"/>
        <v>237</v>
      </c>
      <c r="V21" s="16"/>
      <c r="W21" s="91"/>
      <c r="X21" s="91"/>
      <c r="Y21" s="222">
        <f t="shared" si="1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617905</v>
      </c>
      <c r="E22" s="236">
        <v>86741</v>
      </c>
      <c r="F22" s="236">
        <v>6.8002120000000001</v>
      </c>
      <c r="G22" s="236">
        <v>0</v>
      </c>
      <c r="H22" s="236">
        <v>84.135000000000005</v>
      </c>
      <c r="I22" s="236">
        <v>21</v>
      </c>
      <c r="J22" s="236">
        <v>15.7</v>
      </c>
      <c r="K22" s="236">
        <v>51.5</v>
      </c>
      <c r="L22" s="236">
        <v>1.0126999999999999</v>
      </c>
      <c r="M22" s="236">
        <v>82.480999999999995</v>
      </c>
      <c r="N22" s="236">
        <v>85.83</v>
      </c>
      <c r="O22" s="236">
        <v>82.834000000000003</v>
      </c>
      <c r="P22" s="236">
        <v>14.1</v>
      </c>
      <c r="Q22" s="236">
        <v>31.7</v>
      </c>
      <c r="R22" s="236">
        <v>17.5</v>
      </c>
      <c r="S22" s="236">
        <v>5.13</v>
      </c>
      <c r="T22" s="16">
        <v>15</v>
      </c>
      <c r="U22" s="23">
        <f t="shared" si="0"/>
        <v>340</v>
      </c>
      <c r="V22" s="16"/>
      <c r="W22" s="91"/>
      <c r="X22" s="91"/>
      <c r="Y22" s="222">
        <f t="shared" si="1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617565</v>
      </c>
      <c r="E23" s="236">
        <v>86691</v>
      </c>
      <c r="F23" s="236">
        <v>6.8464140000000002</v>
      </c>
      <c r="G23" s="236">
        <v>0</v>
      </c>
      <c r="H23" s="236">
        <v>84.183999999999997</v>
      </c>
      <c r="I23" s="236">
        <v>20.100000000000001</v>
      </c>
      <c r="J23" s="236">
        <v>10.4</v>
      </c>
      <c r="K23" s="236">
        <v>71.7</v>
      </c>
      <c r="L23" s="236">
        <v>1.0127999999999999</v>
      </c>
      <c r="M23" s="236">
        <v>82.534999999999997</v>
      </c>
      <c r="N23" s="236">
        <v>86.126000000000005</v>
      </c>
      <c r="O23" s="236">
        <v>83.430999999999997</v>
      </c>
      <c r="P23" s="236">
        <v>13.8</v>
      </c>
      <c r="Q23" s="236">
        <v>28.1</v>
      </c>
      <c r="R23" s="236">
        <v>17.399999999999999</v>
      </c>
      <c r="S23" s="236">
        <v>5.14</v>
      </c>
      <c r="T23" s="22">
        <v>14</v>
      </c>
      <c r="U23" s="23">
        <f t="shared" si="0"/>
        <v>232</v>
      </c>
      <c r="V23" s="24">
        <v>15</v>
      </c>
      <c r="W23" s="91"/>
      <c r="X23" s="91"/>
      <c r="Y23" s="222">
        <f t="shared" si="1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617333</v>
      </c>
      <c r="E24" s="236">
        <v>86657</v>
      </c>
      <c r="F24" s="236">
        <v>6.8777509999999999</v>
      </c>
      <c r="G24" s="236">
        <v>0</v>
      </c>
      <c r="H24" s="236">
        <v>82.738</v>
      </c>
      <c r="I24" s="236">
        <v>20</v>
      </c>
      <c r="J24" s="236">
        <v>17.899999999999999</v>
      </c>
      <c r="K24" s="236">
        <v>49.9</v>
      </c>
      <c r="L24" s="236">
        <v>1.0127999999999999</v>
      </c>
      <c r="M24" s="236">
        <v>76.914000000000001</v>
      </c>
      <c r="N24" s="236">
        <v>92.966999999999999</v>
      </c>
      <c r="O24" s="236">
        <v>83.927999999999997</v>
      </c>
      <c r="P24" s="236">
        <v>14.6</v>
      </c>
      <c r="Q24" s="236">
        <v>29.7</v>
      </c>
      <c r="R24" s="236">
        <v>17.600000000000001</v>
      </c>
      <c r="S24" s="236">
        <v>5.14</v>
      </c>
      <c r="T24" s="16">
        <v>13</v>
      </c>
      <c r="U24" s="23">
        <f t="shared" si="0"/>
        <v>389</v>
      </c>
      <c r="V24" s="16"/>
      <c r="W24" s="91"/>
      <c r="X24" s="91"/>
      <c r="Y24" s="222">
        <f t="shared" si="1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616944</v>
      </c>
      <c r="E25" s="236">
        <v>86598</v>
      </c>
      <c r="F25" s="236">
        <v>6.4310619999999998</v>
      </c>
      <c r="G25" s="236">
        <v>0</v>
      </c>
      <c r="H25" s="236">
        <v>80.423000000000002</v>
      </c>
      <c r="I25" s="236">
        <v>20</v>
      </c>
      <c r="J25" s="236">
        <v>16.2</v>
      </c>
      <c r="K25" s="236">
        <v>52.5</v>
      </c>
      <c r="L25" s="236">
        <v>1.0117</v>
      </c>
      <c r="M25" s="236">
        <v>75.673000000000002</v>
      </c>
      <c r="N25" s="236">
        <v>84.438000000000002</v>
      </c>
      <c r="O25" s="236">
        <v>78.126000000000005</v>
      </c>
      <c r="P25" s="236">
        <v>14.9</v>
      </c>
      <c r="Q25" s="236">
        <v>29.4</v>
      </c>
      <c r="R25" s="236">
        <v>18.7</v>
      </c>
      <c r="S25" s="236">
        <v>5.14</v>
      </c>
      <c r="T25" s="16">
        <v>12</v>
      </c>
      <c r="U25" s="23">
        <f t="shared" si="0"/>
        <v>347</v>
      </c>
      <c r="V25" s="16"/>
      <c r="W25" s="91"/>
      <c r="X25" s="91"/>
      <c r="Y25" s="222">
        <f t="shared" si="1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616597</v>
      </c>
      <c r="E26" s="236">
        <v>86545</v>
      </c>
      <c r="F26" s="236">
        <v>6.4003310000000004</v>
      </c>
      <c r="G26" s="236">
        <v>0</v>
      </c>
      <c r="H26" s="236">
        <v>80.122</v>
      </c>
      <c r="I26" s="236">
        <v>21.5</v>
      </c>
      <c r="J26" s="236">
        <v>14.7</v>
      </c>
      <c r="K26" s="236">
        <v>72.099999999999994</v>
      </c>
      <c r="L26" s="236">
        <v>1.0117</v>
      </c>
      <c r="M26" s="236">
        <v>76.647000000000006</v>
      </c>
      <c r="N26" s="236">
        <v>83.569000000000003</v>
      </c>
      <c r="O26" s="236">
        <v>77.605000000000004</v>
      </c>
      <c r="P26" s="236">
        <v>13.2</v>
      </c>
      <c r="Q26" s="236">
        <v>35</v>
      </c>
      <c r="R26" s="236">
        <v>18.399999999999999</v>
      </c>
      <c r="S26" s="236">
        <v>5.14</v>
      </c>
      <c r="T26" s="16">
        <v>11</v>
      </c>
      <c r="U26" s="23">
        <f>D26-D27</f>
        <v>335</v>
      </c>
      <c r="V26" s="16"/>
      <c r="W26" s="91"/>
      <c r="X26" s="91"/>
      <c r="Y26" s="222">
        <f t="shared" si="1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616262</v>
      </c>
      <c r="E27" s="236">
        <v>86493</v>
      </c>
      <c r="F27" s="236">
        <v>6.5147209999999998</v>
      </c>
      <c r="G27" s="236">
        <v>0</v>
      </c>
      <c r="H27" s="236">
        <v>83.668000000000006</v>
      </c>
      <c r="I27" s="236">
        <v>24.7</v>
      </c>
      <c r="J27" s="236">
        <v>9.1</v>
      </c>
      <c r="K27" s="236">
        <v>36.9</v>
      </c>
      <c r="L27" s="236">
        <v>1.0119</v>
      </c>
      <c r="M27" s="236">
        <v>78.28</v>
      </c>
      <c r="N27" s="236">
        <v>86.156999999999996</v>
      </c>
      <c r="O27" s="236">
        <v>79.195999999999998</v>
      </c>
      <c r="P27" s="236">
        <v>15.6</v>
      </c>
      <c r="Q27" s="236">
        <v>38.299999999999997</v>
      </c>
      <c r="R27" s="236">
        <v>18.399999999999999</v>
      </c>
      <c r="S27" s="236">
        <v>5.14</v>
      </c>
      <c r="T27" s="16">
        <v>10</v>
      </c>
      <c r="U27" s="23">
        <f>D27-D28</f>
        <v>173</v>
      </c>
      <c r="V27" s="16"/>
      <c r="W27" s="91"/>
      <c r="X27" s="91"/>
      <c r="Y27" s="222">
        <f t="shared" si="1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616089</v>
      </c>
      <c r="E28" s="236">
        <v>86467</v>
      </c>
      <c r="F28" s="236">
        <v>6.9837150000000001</v>
      </c>
      <c r="G28" s="236">
        <v>0</v>
      </c>
      <c r="H28" s="236">
        <v>83.378</v>
      </c>
      <c r="I28" s="236">
        <v>22.7</v>
      </c>
      <c r="J28" s="236">
        <v>11.3</v>
      </c>
      <c r="K28" s="236">
        <v>42.8</v>
      </c>
      <c r="L28" s="236">
        <v>1.0133000000000001</v>
      </c>
      <c r="M28" s="236">
        <v>80.816000000000003</v>
      </c>
      <c r="N28" s="236">
        <v>85.706000000000003</v>
      </c>
      <c r="O28" s="236">
        <v>84.823999999999998</v>
      </c>
      <c r="P28" s="236">
        <v>14.8</v>
      </c>
      <c r="Q28" s="236">
        <v>35.799999999999997</v>
      </c>
      <c r="R28" s="236">
        <v>16</v>
      </c>
      <c r="S28" s="236">
        <v>5.14</v>
      </c>
      <c r="T28" s="16">
        <v>9</v>
      </c>
      <c r="U28" s="23">
        <f>D28-D29</f>
        <v>231</v>
      </c>
      <c r="V28" s="16"/>
      <c r="W28" s="91"/>
      <c r="X28" s="91"/>
      <c r="Y28" s="222">
        <f>((X28*100)/'AER S'!D28)-100</f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615858</v>
      </c>
      <c r="E29" s="236">
        <v>86432</v>
      </c>
      <c r="F29" s="236">
        <v>6.8834359999999997</v>
      </c>
      <c r="G29" s="236">
        <v>0</v>
      </c>
      <c r="H29" s="236">
        <v>81.775999999999996</v>
      </c>
      <c r="I29" s="236">
        <v>21.5</v>
      </c>
      <c r="J29" s="236">
        <v>14.5</v>
      </c>
      <c r="K29" s="236">
        <v>53.9</v>
      </c>
      <c r="L29" s="236">
        <v>1.0127999999999999</v>
      </c>
      <c r="M29" s="236">
        <v>78.700999999999993</v>
      </c>
      <c r="N29" s="236">
        <v>85.265000000000001</v>
      </c>
      <c r="O29" s="236">
        <v>83.975999999999999</v>
      </c>
      <c r="P29" s="236">
        <v>13.9</v>
      </c>
      <c r="Q29" s="236">
        <v>34.4</v>
      </c>
      <c r="R29" s="236">
        <v>17.5</v>
      </c>
      <c r="S29" s="236">
        <v>5.14</v>
      </c>
      <c r="T29" s="16">
        <v>8</v>
      </c>
      <c r="U29" s="23">
        <f>D29-D30</f>
        <v>306</v>
      </c>
      <c r="V29" s="16"/>
      <c r="W29" s="91"/>
      <c r="X29" s="91"/>
      <c r="Y29" s="222">
        <f>((X29*100)/'AER S'!D29)-100</f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615552</v>
      </c>
      <c r="E30" s="236">
        <v>86386</v>
      </c>
      <c r="F30" s="236">
        <v>6.7242240000000004</v>
      </c>
      <c r="G30" s="236">
        <v>0</v>
      </c>
      <c r="H30" s="236">
        <v>81.126999999999995</v>
      </c>
      <c r="I30" s="236">
        <v>21.9</v>
      </c>
      <c r="J30" s="236">
        <v>16.600000000000001</v>
      </c>
      <c r="K30" s="236">
        <v>91.2</v>
      </c>
      <c r="L30" s="236">
        <v>1.0125999999999999</v>
      </c>
      <c r="M30" s="236">
        <v>75.921000000000006</v>
      </c>
      <c r="N30" s="236">
        <v>83.992000000000004</v>
      </c>
      <c r="O30" s="236">
        <v>81.522999999999996</v>
      </c>
      <c r="P30" s="236">
        <v>14.1</v>
      </c>
      <c r="Q30" s="236">
        <v>33.6</v>
      </c>
      <c r="R30" s="236">
        <v>16.7</v>
      </c>
      <c r="S30" s="236">
        <v>5.14</v>
      </c>
      <c r="T30" s="22">
        <v>7</v>
      </c>
      <c r="U30" s="23">
        <f t="shared" si="0"/>
        <v>360</v>
      </c>
      <c r="V30" s="24">
        <v>8</v>
      </c>
      <c r="W30" s="92"/>
      <c r="X30" s="91"/>
      <c r="Y30" s="222">
        <f>((X30*100)/'AER S'!D30)-100</f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615192</v>
      </c>
      <c r="E31" s="236">
        <v>86331</v>
      </c>
      <c r="F31" s="236">
        <v>6.4809570000000001</v>
      </c>
      <c r="G31" s="236">
        <v>0</v>
      </c>
      <c r="H31" s="236">
        <v>80.566000000000003</v>
      </c>
      <c r="I31" s="236">
        <v>20.399999999999999</v>
      </c>
      <c r="J31" s="236">
        <v>7.2</v>
      </c>
      <c r="K31" s="236">
        <v>52.7</v>
      </c>
      <c r="L31" s="236">
        <v>1.0121</v>
      </c>
      <c r="M31" s="236">
        <v>76.236000000000004</v>
      </c>
      <c r="N31" s="236">
        <v>83.673000000000002</v>
      </c>
      <c r="O31" s="236">
        <v>78.003</v>
      </c>
      <c r="P31" s="236">
        <v>11.4</v>
      </c>
      <c r="Q31" s="236">
        <v>32</v>
      </c>
      <c r="R31" s="236">
        <v>16.100000000000001</v>
      </c>
      <c r="S31" s="236">
        <v>5.14</v>
      </c>
      <c r="T31" s="16">
        <v>6</v>
      </c>
      <c r="U31" s="23">
        <f t="shared" si="0"/>
        <v>160</v>
      </c>
      <c r="V31" s="5"/>
      <c r="W31" s="91"/>
      <c r="X31" s="91"/>
      <c r="Y31" s="222">
        <f>((X31*100)/'AER S'!D31)-100</f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615032</v>
      </c>
      <c r="E32" s="236">
        <v>86306</v>
      </c>
      <c r="F32" s="236">
        <v>6.4792930000000002</v>
      </c>
      <c r="G32" s="236">
        <v>0</v>
      </c>
      <c r="H32" s="236">
        <v>80.558000000000007</v>
      </c>
      <c r="I32" s="236">
        <v>23.7</v>
      </c>
      <c r="J32" s="236">
        <v>13.3</v>
      </c>
      <c r="K32" s="236">
        <v>70.099999999999994</v>
      </c>
      <c r="L32" s="236">
        <v>1.012</v>
      </c>
      <c r="M32" s="236">
        <v>77.045000000000002</v>
      </c>
      <c r="N32" s="236">
        <v>83.88</v>
      </c>
      <c r="O32" s="236">
        <v>78.433999999999997</v>
      </c>
      <c r="P32" s="236">
        <v>15.3</v>
      </c>
      <c r="Q32" s="236">
        <v>33.5</v>
      </c>
      <c r="R32" s="236">
        <v>17.5</v>
      </c>
      <c r="S32" s="236">
        <v>5.14</v>
      </c>
      <c r="T32" s="16">
        <v>5</v>
      </c>
      <c r="U32" s="23">
        <f t="shared" si="0"/>
        <v>279</v>
      </c>
      <c r="V32" s="5"/>
      <c r="W32" s="116"/>
      <c r="X32" s="121"/>
      <c r="Y32" s="222">
        <f>((X32*100)/'AER S'!D32)-100</f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614753</v>
      </c>
      <c r="E33" s="236">
        <v>86262</v>
      </c>
      <c r="F33" s="236">
        <v>6.6091920000000002</v>
      </c>
      <c r="G33" s="236">
        <v>0</v>
      </c>
      <c r="H33" s="236">
        <v>81.87</v>
      </c>
      <c r="I33" s="236">
        <v>22.5</v>
      </c>
      <c r="J33" s="236">
        <v>13.9</v>
      </c>
      <c r="K33" s="236">
        <v>69</v>
      </c>
      <c r="L33" s="236">
        <v>1.0123</v>
      </c>
      <c r="M33" s="236">
        <v>77.540000000000006</v>
      </c>
      <c r="N33" s="236">
        <v>84.495000000000005</v>
      </c>
      <c r="O33" s="236">
        <v>80.155000000000001</v>
      </c>
      <c r="P33" s="236">
        <v>13.3</v>
      </c>
      <c r="Q33" s="236">
        <v>36.1</v>
      </c>
      <c r="R33" s="236">
        <v>17.399999999999999</v>
      </c>
      <c r="S33" s="236">
        <v>5.14</v>
      </c>
      <c r="T33" s="16">
        <v>4</v>
      </c>
      <c r="U33" s="23">
        <f t="shared" si="0"/>
        <v>287</v>
      </c>
      <c r="V33" s="5"/>
      <c r="W33" s="92"/>
      <c r="X33" s="91"/>
      <c r="Y33" s="222">
        <f>((X33*100)/'AER S'!D33)-100</f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614466</v>
      </c>
      <c r="E34" s="236">
        <v>86219</v>
      </c>
      <c r="F34" s="236">
        <v>6.8091759999999999</v>
      </c>
      <c r="G34" s="236">
        <v>0</v>
      </c>
      <c r="H34" s="236">
        <v>83.775000000000006</v>
      </c>
      <c r="I34" s="236">
        <v>21.8</v>
      </c>
      <c r="J34" s="236">
        <v>9.3000000000000007</v>
      </c>
      <c r="K34" s="236">
        <v>34.700000000000003</v>
      </c>
      <c r="L34" s="236">
        <v>1.0129999999999999</v>
      </c>
      <c r="M34" s="236">
        <v>81.081999999999994</v>
      </c>
      <c r="N34" s="236">
        <v>85.531999999999996</v>
      </c>
      <c r="O34" s="236">
        <v>82.054000000000002</v>
      </c>
      <c r="P34" s="236">
        <v>12</v>
      </c>
      <c r="Q34" s="236">
        <v>34.9</v>
      </c>
      <c r="R34" s="236">
        <v>14.9</v>
      </c>
      <c r="S34" s="236">
        <v>5.14</v>
      </c>
      <c r="T34" s="16">
        <v>3</v>
      </c>
      <c r="U34" s="23">
        <f t="shared" si="0"/>
        <v>178</v>
      </c>
      <c r="V34" s="5"/>
      <c r="W34" s="92"/>
      <c r="X34" s="91"/>
      <c r="Y34" s="222">
        <f>((X34*100)/'AER S'!D34)-100</f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614288</v>
      </c>
      <c r="E35" s="236">
        <v>86193</v>
      </c>
      <c r="F35" s="236">
        <v>6.9560940000000002</v>
      </c>
      <c r="G35" s="236">
        <v>0</v>
      </c>
      <c r="H35" s="236">
        <v>84.012</v>
      </c>
      <c r="I35" s="236">
        <v>20.7</v>
      </c>
      <c r="J35" s="236">
        <v>9.6</v>
      </c>
      <c r="K35" s="236">
        <v>24.3</v>
      </c>
      <c r="L35" s="236">
        <v>1.0135000000000001</v>
      </c>
      <c r="M35" s="236">
        <v>82.028000000000006</v>
      </c>
      <c r="N35" s="236">
        <v>85.45</v>
      </c>
      <c r="O35" s="236">
        <v>83.802000000000007</v>
      </c>
      <c r="P35" s="236">
        <v>12.9</v>
      </c>
      <c r="Q35" s="236">
        <v>33.200000000000003</v>
      </c>
      <c r="R35" s="236">
        <v>14.1</v>
      </c>
      <c r="S35" s="236">
        <v>5.14</v>
      </c>
      <c r="T35" s="16">
        <v>2</v>
      </c>
      <c r="U35" s="23">
        <f t="shared" si="0"/>
        <v>181</v>
      </c>
      <c r="V35" s="5"/>
      <c r="W35" s="116"/>
      <c r="X35" s="121"/>
      <c r="Y35" s="222">
        <f>((X35*100)/'AER S'!D35)-100</f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614107</v>
      </c>
      <c r="E36" s="236">
        <v>86166</v>
      </c>
      <c r="F36" s="236">
        <v>7.0105009999999996</v>
      </c>
      <c r="G36" s="236">
        <v>0</v>
      </c>
      <c r="H36" s="236">
        <v>85.838999999999999</v>
      </c>
      <c r="I36" s="236">
        <v>20.399999999999999</v>
      </c>
      <c r="J36" s="236">
        <v>8.1</v>
      </c>
      <c r="K36" s="236">
        <v>24.3</v>
      </c>
      <c r="L36" s="236">
        <v>1.0136000000000001</v>
      </c>
      <c r="M36" s="236">
        <v>84.146000000000001</v>
      </c>
      <c r="N36" s="236">
        <v>87.024000000000001</v>
      </c>
      <c r="O36" s="236">
        <v>84.44</v>
      </c>
      <c r="P36" s="236">
        <v>11.8</v>
      </c>
      <c r="Q36" s="236">
        <v>33.9</v>
      </c>
      <c r="R36" s="236">
        <v>13.9</v>
      </c>
      <c r="S36" s="236">
        <v>5.14</v>
      </c>
      <c r="T36" s="16">
        <v>1</v>
      </c>
      <c r="U36" s="23">
        <f t="shared" si="0"/>
        <v>155</v>
      </c>
      <c r="V36" s="5"/>
      <c r="W36" s="116"/>
      <c r="X36" s="121"/>
      <c r="Y36" s="222">
        <f>((X36*100)/'AER S'!D36)-100</f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613952</v>
      </c>
      <c r="E37" s="236">
        <v>86144</v>
      </c>
      <c r="F37" s="236">
        <v>7.1469519999999997</v>
      </c>
      <c r="G37" s="236">
        <v>0</v>
      </c>
      <c r="H37" s="236">
        <v>82.393000000000001</v>
      </c>
      <c r="I37" s="236">
        <v>19.8</v>
      </c>
      <c r="J37" s="236">
        <v>17.2</v>
      </c>
      <c r="K37" s="236">
        <v>49.5</v>
      </c>
      <c r="L37" s="236">
        <v>1.014</v>
      </c>
      <c r="M37" s="236">
        <v>78.591999999999999</v>
      </c>
      <c r="N37" s="236">
        <v>86.870999999999995</v>
      </c>
      <c r="O37" s="236">
        <v>85.953999999999994</v>
      </c>
      <c r="P37" s="236">
        <v>12</v>
      </c>
      <c r="Q37" s="236">
        <v>30.2</v>
      </c>
      <c r="R37" s="236">
        <v>12.9</v>
      </c>
      <c r="S37" s="236">
        <v>5.13</v>
      </c>
      <c r="T37" s="1"/>
      <c r="U37" s="26"/>
      <c r="V37" s="5"/>
      <c r="W37" s="91"/>
      <c r="X37" s="91"/>
      <c r="Y37" s="222">
        <f>((X37*100)/'AER S'!D37)-100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4"/>
      <c r="X38" s="315"/>
      <c r="Y38" s="316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4"/>
      <c r="X39" s="315"/>
      <c r="Y39" s="31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4"/>
      <c r="X40" s="315"/>
      <c r="Y40" s="31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8"/>
      <c r="X41" s="319"/>
      <c r="Y41" s="320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16">
        <v>32</v>
      </c>
      <c r="B6" s="236"/>
      <c r="C6" s="236"/>
      <c r="D6" s="236">
        <v>71751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19">
        <v>31</v>
      </c>
      <c r="U6" s="23">
        <f>D6-D7</f>
        <v>22</v>
      </c>
      <c r="V6" s="4"/>
      <c r="W6" s="227"/>
      <c r="X6" s="227"/>
      <c r="Y6" s="232"/>
    </row>
    <row r="7" spans="1:25">
      <c r="A7" s="21">
        <v>31</v>
      </c>
      <c r="B7" s="236"/>
      <c r="C7" s="236"/>
      <c r="D7">
        <v>71729</v>
      </c>
      <c r="T7" s="22">
        <v>30</v>
      </c>
      <c r="U7" s="23">
        <f>D7-D8</f>
        <v>117</v>
      </c>
      <c r="V7" s="24">
        <v>1</v>
      </c>
      <c r="W7" s="111"/>
      <c r="X7" s="112"/>
      <c r="Y7" s="224">
        <f t="shared" ref="Y7:Y27" si="0">((X7*100)/D7)-100</f>
        <v>-100</v>
      </c>
    </row>
    <row r="8" spans="1:25">
      <c r="A8" s="16">
        <v>30</v>
      </c>
      <c r="B8" s="236"/>
      <c r="C8" s="236"/>
      <c r="D8">
        <v>71612</v>
      </c>
      <c r="T8" s="16">
        <v>29</v>
      </c>
      <c r="U8" s="23">
        <f>D8-D9</f>
        <v>219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71393</v>
      </c>
      <c r="E9" s="236">
        <v>10130</v>
      </c>
      <c r="F9" s="236">
        <v>6.1250910000000003</v>
      </c>
      <c r="G9" s="236">
        <v>0</v>
      </c>
      <c r="H9" s="236">
        <v>87.387</v>
      </c>
      <c r="I9" s="236">
        <v>21.6</v>
      </c>
      <c r="J9" s="236">
        <v>15.8</v>
      </c>
      <c r="K9" s="236">
        <v>110.9</v>
      </c>
      <c r="L9" s="236">
        <v>1.0111000000000001</v>
      </c>
      <c r="M9" s="236">
        <v>85.400999999999996</v>
      </c>
      <c r="N9" s="236">
        <v>90.402000000000001</v>
      </c>
      <c r="O9" s="236">
        <v>86.453999999999994</v>
      </c>
      <c r="P9" s="236">
        <v>15.5</v>
      </c>
      <c r="Q9" s="236">
        <v>35.4</v>
      </c>
      <c r="R9" s="236">
        <v>19</v>
      </c>
      <c r="S9" s="236">
        <v>6.12</v>
      </c>
      <c r="T9" s="22">
        <v>28</v>
      </c>
      <c r="U9" s="23">
        <f t="shared" ref="U9:U36" si="1">D9-D10</f>
        <v>376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71017</v>
      </c>
      <c r="E10" s="236">
        <v>10069</v>
      </c>
      <c r="F10" s="236">
        <v>6.1050300000000002</v>
      </c>
      <c r="G10" s="236">
        <v>0</v>
      </c>
      <c r="H10" s="236">
        <v>87.741</v>
      </c>
      <c r="I10" s="236">
        <v>23.5</v>
      </c>
      <c r="J10" s="236">
        <v>16.7</v>
      </c>
      <c r="K10" s="236">
        <v>353.9</v>
      </c>
      <c r="L10" s="236">
        <v>1.0107999999999999</v>
      </c>
      <c r="M10" s="236">
        <v>85.491</v>
      </c>
      <c r="N10" s="236">
        <v>91.147999999999996</v>
      </c>
      <c r="O10" s="236">
        <v>86.825000000000003</v>
      </c>
      <c r="P10" s="236">
        <v>16.2</v>
      </c>
      <c r="Q10" s="236">
        <v>31.6</v>
      </c>
      <c r="R10" s="236">
        <v>21.1</v>
      </c>
      <c r="S10" s="236">
        <v>6.12</v>
      </c>
      <c r="T10" s="16">
        <v>27</v>
      </c>
      <c r="U10" s="23">
        <f t="shared" si="1"/>
        <v>402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70615</v>
      </c>
      <c r="E11" s="236">
        <v>10003</v>
      </c>
      <c r="F11" s="236">
        <v>6.0848959999999996</v>
      </c>
      <c r="G11" s="236">
        <v>0</v>
      </c>
      <c r="H11" s="236">
        <v>87.725999999999999</v>
      </c>
      <c r="I11" s="236">
        <v>24.4</v>
      </c>
      <c r="J11" s="236">
        <v>15.2</v>
      </c>
      <c r="K11" s="236">
        <v>2575.1999999999998</v>
      </c>
      <c r="L11" s="236">
        <v>1.0107999999999999</v>
      </c>
      <c r="M11" s="236">
        <v>85.301000000000002</v>
      </c>
      <c r="N11" s="236">
        <v>89.69</v>
      </c>
      <c r="O11" s="236">
        <v>86.522000000000006</v>
      </c>
      <c r="P11" s="236">
        <v>15</v>
      </c>
      <c r="Q11" s="236">
        <v>36.4</v>
      </c>
      <c r="R11" s="236">
        <v>21</v>
      </c>
      <c r="S11" s="236">
        <v>6.12</v>
      </c>
      <c r="T11" s="16">
        <v>26</v>
      </c>
      <c r="U11" s="23">
        <f t="shared" si="1"/>
        <v>331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70284</v>
      </c>
      <c r="E12" s="236">
        <v>9949</v>
      </c>
      <c r="F12" s="236">
        <v>6.1628030000000003</v>
      </c>
      <c r="G12" s="236">
        <v>0</v>
      </c>
      <c r="H12" s="236">
        <v>89.796999999999997</v>
      </c>
      <c r="I12" s="236">
        <v>23.3</v>
      </c>
      <c r="J12" s="236">
        <v>11.5</v>
      </c>
      <c r="K12" s="236">
        <v>34.5</v>
      </c>
      <c r="L12" s="236">
        <v>1.0107999999999999</v>
      </c>
      <c r="M12" s="236">
        <v>85.728999999999999</v>
      </c>
      <c r="N12" s="236">
        <v>96.813000000000002</v>
      </c>
      <c r="O12" s="236">
        <v>87.921999999999997</v>
      </c>
      <c r="P12" s="236">
        <v>15</v>
      </c>
      <c r="Q12" s="236">
        <v>34</v>
      </c>
      <c r="R12" s="236">
        <v>22</v>
      </c>
      <c r="S12" s="236">
        <v>6.12</v>
      </c>
      <c r="T12" s="16">
        <v>25</v>
      </c>
      <c r="U12" s="23">
        <f t="shared" si="1"/>
        <v>272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70012</v>
      </c>
      <c r="E13" s="236">
        <v>9906</v>
      </c>
      <c r="F13" s="236">
        <v>6.1222000000000003</v>
      </c>
      <c r="G13" s="236">
        <v>0</v>
      </c>
      <c r="H13" s="236">
        <v>94.491</v>
      </c>
      <c r="I13" s="236">
        <v>22.7</v>
      </c>
      <c r="J13" s="236">
        <v>0.9</v>
      </c>
      <c r="K13" s="236">
        <v>144.30000000000001</v>
      </c>
      <c r="L13" s="236">
        <v>1.0109999999999999</v>
      </c>
      <c r="M13" s="236">
        <v>85.71</v>
      </c>
      <c r="N13" s="236">
        <v>98.262</v>
      </c>
      <c r="O13" s="236">
        <v>86.673000000000002</v>
      </c>
      <c r="P13" s="236">
        <v>13.2</v>
      </c>
      <c r="Q13" s="236">
        <v>36.9</v>
      </c>
      <c r="R13" s="236">
        <v>19.8</v>
      </c>
      <c r="S13" s="236">
        <v>6.12</v>
      </c>
      <c r="T13" s="16">
        <v>24</v>
      </c>
      <c r="U13" s="23">
        <f t="shared" si="1"/>
        <v>22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69990</v>
      </c>
      <c r="E14" s="236">
        <v>9902</v>
      </c>
      <c r="F14" s="236">
        <v>6.901262</v>
      </c>
      <c r="G14" s="236">
        <v>0</v>
      </c>
      <c r="H14" s="236">
        <v>95.837999999999994</v>
      </c>
      <c r="I14" s="236">
        <v>22.1</v>
      </c>
      <c r="J14" s="236">
        <v>4.0999999999999996</v>
      </c>
      <c r="K14" s="236">
        <v>34.5</v>
      </c>
      <c r="L14" s="236">
        <v>1.0130999999999999</v>
      </c>
      <c r="M14" s="236">
        <v>90.847999999999999</v>
      </c>
      <c r="N14" s="236">
        <v>98.346000000000004</v>
      </c>
      <c r="O14" s="236">
        <v>96.527000000000001</v>
      </c>
      <c r="P14" s="236">
        <v>13.9</v>
      </c>
      <c r="Q14" s="236">
        <v>34.700000000000003</v>
      </c>
      <c r="R14" s="236">
        <v>16.899999999999999</v>
      </c>
      <c r="S14" s="236">
        <v>6.13</v>
      </c>
      <c r="T14" s="16">
        <v>23</v>
      </c>
      <c r="U14" s="23">
        <f t="shared" si="1"/>
        <v>98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69892</v>
      </c>
      <c r="E15" s="236">
        <v>9887</v>
      </c>
      <c r="F15" s="236">
        <v>6.5925750000000001</v>
      </c>
      <c r="G15" s="236">
        <v>0</v>
      </c>
      <c r="H15" s="236">
        <v>94.344999999999999</v>
      </c>
      <c r="I15" s="236">
        <v>23.1</v>
      </c>
      <c r="J15" s="236">
        <v>14.4</v>
      </c>
      <c r="K15" s="236">
        <v>179.5</v>
      </c>
      <c r="L15" s="236">
        <v>1.0118</v>
      </c>
      <c r="M15" s="236">
        <v>89.537000000000006</v>
      </c>
      <c r="N15" s="236">
        <v>96.953000000000003</v>
      </c>
      <c r="O15" s="236">
        <v>93.799000000000007</v>
      </c>
      <c r="P15" s="236">
        <v>16.7</v>
      </c>
      <c r="Q15" s="236">
        <v>34.6</v>
      </c>
      <c r="R15" s="236">
        <v>21.5</v>
      </c>
      <c r="S15" s="236">
        <v>6.14</v>
      </c>
      <c r="T15" s="16">
        <v>22</v>
      </c>
      <c r="U15" s="23">
        <f t="shared" si="1"/>
        <v>344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69548</v>
      </c>
      <c r="E16" s="236">
        <v>9835</v>
      </c>
      <c r="F16" s="236">
        <v>6.8235330000000003</v>
      </c>
      <c r="G16" s="236">
        <v>0</v>
      </c>
      <c r="H16" s="236">
        <v>94.323999999999998</v>
      </c>
      <c r="I16" s="236">
        <v>21.3</v>
      </c>
      <c r="J16" s="236">
        <v>12.4</v>
      </c>
      <c r="K16" s="236">
        <v>56</v>
      </c>
      <c r="L16" s="236">
        <v>1.0127999999999999</v>
      </c>
      <c r="M16" s="236">
        <v>87.486000000000004</v>
      </c>
      <c r="N16" s="236">
        <v>97.894999999999996</v>
      </c>
      <c r="O16" s="236">
        <v>95.677999999999997</v>
      </c>
      <c r="P16" s="236">
        <v>14.4</v>
      </c>
      <c r="Q16" s="236">
        <v>33.5</v>
      </c>
      <c r="R16" s="236">
        <v>17.5</v>
      </c>
      <c r="S16" s="236">
        <v>6.13</v>
      </c>
      <c r="T16" s="22">
        <v>21</v>
      </c>
      <c r="U16" s="23">
        <f t="shared" si="1"/>
        <v>290</v>
      </c>
      <c r="V16" s="24">
        <v>22</v>
      </c>
      <c r="W16" s="91"/>
      <c r="X16" s="91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69258</v>
      </c>
      <c r="E17" s="236">
        <v>9791</v>
      </c>
      <c r="F17" s="236">
        <v>6.1584880000000002</v>
      </c>
      <c r="G17" s="236">
        <v>0</v>
      </c>
      <c r="H17" s="236">
        <v>94.847999999999999</v>
      </c>
      <c r="I17" s="236">
        <v>24.3</v>
      </c>
      <c r="J17" s="236">
        <v>9.6999999999999993</v>
      </c>
      <c r="K17" s="236">
        <v>187.6</v>
      </c>
      <c r="L17" s="236">
        <v>1.0107999999999999</v>
      </c>
      <c r="M17" s="236">
        <v>87.808000000000007</v>
      </c>
      <c r="N17" s="236">
        <v>97.652000000000001</v>
      </c>
      <c r="O17" s="236">
        <v>87.894999999999996</v>
      </c>
      <c r="P17" s="236">
        <v>15.7</v>
      </c>
      <c r="Q17" s="236">
        <v>39.299999999999997</v>
      </c>
      <c r="R17" s="236">
        <v>22.1</v>
      </c>
      <c r="S17" s="236">
        <v>6.14</v>
      </c>
      <c r="T17" s="16">
        <v>20</v>
      </c>
      <c r="U17" s="23">
        <f t="shared" si="1"/>
        <v>224</v>
      </c>
      <c r="V17" s="16"/>
      <c r="W17" s="91"/>
      <c r="X17" s="91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69034</v>
      </c>
      <c r="E18" s="236">
        <v>9757</v>
      </c>
      <c r="F18" s="236">
        <v>6.3018900000000002</v>
      </c>
      <c r="G18" s="236">
        <v>0</v>
      </c>
      <c r="H18" s="236">
        <v>94.317999999999998</v>
      </c>
      <c r="I18" s="236">
        <v>22.2</v>
      </c>
      <c r="J18" s="236">
        <v>10</v>
      </c>
      <c r="K18" s="236">
        <v>41.4</v>
      </c>
      <c r="L18" s="236">
        <v>1.0111000000000001</v>
      </c>
      <c r="M18" s="236">
        <v>75.239999999999995</v>
      </c>
      <c r="N18" s="236">
        <v>97.47</v>
      </c>
      <c r="O18" s="236">
        <v>89.975999999999999</v>
      </c>
      <c r="P18" s="236">
        <v>14.7</v>
      </c>
      <c r="Q18" s="236">
        <v>32.5</v>
      </c>
      <c r="R18" s="236">
        <v>22.3</v>
      </c>
      <c r="S18" s="236">
        <v>6.14</v>
      </c>
      <c r="T18" s="16">
        <v>19</v>
      </c>
      <c r="U18" s="23">
        <f t="shared" si="1"/>
        <v>234</v>
      </c>
      <c r="V18" s="16"/>
      <c r="W18" s="91"/>
      <c r="X18" s="91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68800</v>
      </c>
      <c r="E19" s="236">
        <v>9722</v>
      </c>
      <c r="F19" s="236">
        <v>6.6818270000000002</v>
      </c>
      <c r="G19" s="236">
        <v>0</v>
      </c>
      <c r="H19" s="236">
        <v>94.870999999999995</v>
      </c>
      <c r="I19" s="236">
        <v>24.4</v>
      </c>
      <c r="J19" s="236">
        <v>8.1999999999999993</v>
      </c>
      <c r="K19" s="236">
        <v>80.3</v>
      </c>
      <c r="L19" s="236">
        <v>1.0119</v>
      </c>
      <c r="M19" s="236">
        <v>93.247</v>
      </c>
      <c r="N19" s="236">
        <v>96.531000000000006</v>
      </c>
      <c r="O19" s="236">
        <v>95.116</v>
      </c>
      <c r="P19" s="236">
        <v>14.4</v>
      </c>
      <c r="Q19" s="236">
        <v>38.5</v>
      </c>
      <c r="R19" s="236">
        <v>21.7</v>
      </c>
      <c r="S19" s="236">
        <v>6.14</v>
      </c>
      <c r="T19" s="16">
        <v>18</v>
      </c>
      <c r="U19" s="23">
        <f t="shared" si="1"/>
        <v>192</v>
      </c>
      <c r="V19" s="16"/>
      <c r="W19" s="91"/>
      <c r="X19" s="91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68608</v>
      </c>
      <c r="E20" s="236">
        <v>9694</v>
      </c>
      <c r="F20" s="236">
        <v>6.6527060000000002</v>
      </c>
      <c r="G20" s="236">
        <v>0</v>
      </c>
      <c r="H20" s="236">
        <v>95.956999999999994</v>
      </c>
      <c r="I20" s="236">
        <v>26.1</v>
      </c>
      <c r="J20" s="236">
        <v>0.7</v>
      </c>
      <c r="K20" s="236">
        <v>10.3</v>
      </c>
      <c r="L20" s="236">
        <v>1.0119</v>
      </c>
      <c r="M20" s="236">
        <v>93.789000000000001</v>
      </c>
      <c r="N20" s="236">
        <v>97.608999999999995</v>
      </c>
      <c r="O20" s="236">
        <v>94.576999999999998</v>
      </c>
      <c r="P20" s="236">
        <v>14.2</v>
      </c>
      <c r="Q20" s="236">
        <v>41.8</v>
      </c>
      <c r="R20" s="236">
        <v>21.3</v>
      </c>
      <c r="S20" s="236">
        <v>6.14</v>
      </c>
      <c r="T20" s="16">
        <v>17</v>
      </c>
      <c r="U20" s="23">
        <f t="shared" si="1"/>
        <v>17</v>
      </c>
      <c r="V20" s="16"/>
      <c r="W20" s="91"/>
      <c r="X20" s="91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68591</v>
      </c>
      <c r="E21" s="236">
        <v>9691</v>
      </c>
      <c r="F21" s="236">
        <v>6.92211</v>
      </c>
      <c r="G21" s="236">
        <v>0</v>
      </c>
      <c r="H21" s="236">
        <v>96.676000000000002</v>
      </c>
      <c r="I21" s="236">
        <v>21.6</v>
      </c>
      <c r="J21" s="236">
        <v>4.5999999999999996</v>
      </c>
      <c r="K21" s="236">
        <v>34.9</v>
      </c>
      <c r="L21" s="236">
        <v>1.0128999999999999</v>
      </c>
      <c r="M21" s="236">
        <v>95.307000000000002</v>
      </c>
      <c r="N21" s="236">
        <v>98.498999999999995</v>
      </c>
      <c r="O21" s="236">
        <v>97.296000000000006</v>
      </c>
      <c r="P21" s="236">
        <v>12</v>
      </c>
      <c r="Q21" s="236">
        <v>33.9</v>
      </c>
      <c r="R21" s="236">
        <v>18.3</v>
      </c>
      <c r="S21" s="236">
        <v>6.14</v>
      </c>
      <c r="T21" s="16">
        <v>16</v>
      </c>
      <c r="U21" s="23">
        <f t="shared" si="1"/>
        <v>107</v>
      </c>
      <c r="V21" s="16"/>
      <c r="W21" s="91"/>
      <c r="X21" s="91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68484</v>
      </c>
      <c r="E22" s="236">
        <v>9675</v>
      </c>
      <c r="F22" s="236">
        <v>6.7316050000000001</v>
      </c>
      <c r="G22" s="236">
        <v>0</v>
      </c>
      <c r="H22" s="236">
        <v>96.34</v>
      </c>
      <c r="I22" s="236">
        <v>23.5</v>
      </c>
      <c r="J22" s="236">
        <v>8.1</v>
      </c>
      <c r="K22" s="236">
        <v>39</v>
      </c>
      <c r="L22" s="236">
        <v>1.0122</v>
      </c>
      <c r="M22" s="236">
        <v>94.94</v>
      </c>
      <c r="N22" s="236">
        <v>97.718999999999994</v>
      </c>
      <c r="O22" s="236">
        <v>95.433999999999997</v>
      </c>
      <c r="P22" s="236">
        <v>13</v>
      </c>
      <c r="Q22" s="236">
        <v>36.9</v>
      </c>
      <c r="R22" s="236">
        <v>20.6</v>
      </c>
      <c r="S22" s="236">
        <v>6.14</v>
      </c>
      <c r="T22" s="16">
        <v>15</v>
      </c>
      <c r="U22" s="23">
        <f t="shared" si="1"/>
        <v>192</v>
      </c>
      <c r="V22" s="16"/>
      <c r="W22" s="91"/>
      <c r="X22" s="91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68292</v>
      </c>
      <c r="E23" s="236">
        <v>9647</v>
      </c>
      <c r="F23" s="236">
        <v>6.7912850000000002</v>
      </c>
      <c r="G23" s="236">
        <v>0</v>
      </c>
      <c r="H23" s="236">
        <v>96.521000000000001</v>
      </c>
      <c r="I23" s="236">
        <v>22.2</v>
      </c>
      <c r="J23" s="236">
        <v>9.8000000000000007</v>
      </c>
      <c r="K23" s="236">
        <v>149.19999999999999</v>
      </c>
      <c r="L23" s="236">
        <v>1.0124</v>
      </c>
      <c r="M23" s="236">
        <v>95.188999999999993</v>
      </c>
      <c r="N23" s="236">
        <v>97.97</v>
      </c>
      <c r="O23" s="236">
        <v>96.128</v>
      </c>
      <c r="P23" s="236">
        <v>13.6</v>
      </c>
      <c r="Q23" s="236">
        <v>33.299999999999997</v>
      </c>
      <c r="R23" s="236">
        <v>20.2</v>
      </c>
      <c r="S23" s="236">
        <v>6.14</v>
      </c>
      <c r="T23" s="22">
        <v>14</v>
      </c>
      <c r="U23" s="23">
        <f>D23-D24</f>
        <v>230</v>
      </c>
      <c r="V23" s="24">
        <v>15</v>
      </c>
      <c r="W23" s="91"/>
      <c r="X23" s="91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68062</v>
      </c>
      <c r="E24" s="236">
        <v>9613</v>
      </c>
      <c r="F24" s="236">
        <v>6.816954</v>
      </c>
      <c r="G24" s="236">
        <v>0</v>
      </c>
      <c r="H24" s="236">
        <v>95.097999999999999</v>
      </c>
      <c r="I24" s="236">
        <v>20</v>
      </c>
      <c r="J24" s="236">
        <v>10.4</v>
      </c>
      <c r="K24" s="236">
        <v>37</v>
      </c>
      <c r="L24" s="236">
        <v>1.0124</v>
      </c>
      <c r="M24" s="236">
        <v>89.819000000000003</v>
      </c>
      <c r="N24" s="236">
        <v>104.807</v>
      </c>
      <c r="O24" s="236">
        <v>96.501000000000005</v>
      </c>
      <c r="P24" s="236">
        <v>12.5</v>
      </c>
      <c r="Q24" s="236">
        <v>31.5</v>
      </c>
      <c r="R24" s="236">
        <v>20.2</v>
      </c>
      <c r="S24" s="236">
        <v>6.15</v>
      </c>
      <c r="T24" s="16">
        <v>13</v>
      </c>
      <c r="U24" s="23">
        <f>D24-D25</f>
        <v>245</v>
      </c>
      <c r="V24" s="16"/>
      <c r="W24" s="91"/>
      <c r="X24" s="91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67817</v>
      </c>
      <c r="E25" s="236">
        <v>9576</v>
      </c>
      <c r="F25" s="236">
        <v>6.4543150000000002</v>
      </c>
      <c r="G25" s="236">
        <v>0</v>
      </c>
      <c r="H25" s="236">
        <v>92.816000000000003</v>
      </c>
      <c r="I25" s="236">
        <v>21.7</v>
      </c>
      <c r="J25" s="236">
        <v>7.8</v>
      </c>
      <c r="K25" s="236">
        <v>37.700000000000003</v>
      </c>
      <c r="L25" s="236">
        <v>1.0119</v>
      </c>
      <c r="M25" s="236">
        <v>88.625</v>
      </c>
      <c r="N25" s="236">
        <v>96.372</v>
      </c>
      <c r="O25" s="236">
        <v>90.77</v>
      </c>
      <c r="P25" s="236">
        <v>13.6</v>
      </c>
      <c r="Q25" s="236">
        <v>34</v>
      </c>
      <c r="R25" s="236">
        <v>18.100000000000001</v>
      </c>
      <c r="S25" s="236">
        <v>6.15</v>
      </c>
      <c r="T25" s="16">
        <v>12</v>
      </c>
      <c r="U25" s="23">
        <f t="shared" si="1"/>
        <v>183</v>
      </c>
      <c r="V25" s="16"/>
      <c r="W25" s="91"/>
      <c r="X25" s="91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67634</v>
      </c>
      <c r="E26" s="236">
        <v>9548</v>
      </c>
      <c r="F26" s="236">
        <v>6.3425330000000004</v>
      </c>
      <c r="G26" s="236">
        <v>0</v>
      </c>
      <c r="H26" s="236">
        <v>92.515000000000001</v>
      </c>
      <c r="I26" s="236">
        <v>23.8</v>
      </c>
      <c r="J26" s="236">
        <v>10.6</v>
      </c>
      <c r="K26" s="236">
        <v>41.7</v>
      </c>
      <c r="L26" s="236">
        <v>1.0112000000000001</v>
      </c>
      <c r="M26" s="236">
        <v>89.55</v>
      </c>
      <c r="N26" s="236">
        <v>95.513999999999996</v>
      </c>
      <c r="O26" s="236">
        <v>90.391000000000005</v>
      </c>
      <c r="P26" s="236">
        <v>13.3</v>
      </c>
      <c r="Q26" s="236">
        <v>39</v>
      </c>
      <c r="R26" s="236">
        <v>21.8</v>
      </c>
      <c r="S26" s="236">
        <v>6.15</v>
      </c>
      <c r="T26" s="16">
        <v>11</v>
      </c>
      <c r="U26" s="23">
        <f t="shared" si="1"/>
        <v>250</v>
      </c>
      <c r="V26" s="16"/>
      <c r="W26" s="91"/>
      <c r="X26" s="91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67384</v>
      </c>
      <c r="E27" s="236">
        <v>9510</v>
      </c>
      <c r="F27" s="236">
        <v>6.4585780000000002</v>
      </c>
      <c r="G27" s="236">
        <v>0</v>
      </c>
      <c r="H27" s="236">
        <v>95.787999999999997</v>
      </c>
      <c r="I27" s="236">
        <v>26</v>
      </c>
      <c r="J27" s="236">
        <v>0.5</v>
      </c>
      <c r="K27" s="236">
        <v>11.3</v>
      </c>
      <c r="L27" s="236">
        <v>1.0116000000000001</v>
      </c>
      <c r="M27" s="236">
        <v>90.894000000000005</v>
      </c>
      <c r="N27" s="236">
        <v>97.959000000000003</v>
      </c>
      <c r="O27" s="236">
        <v>91.707999999999998</v>
      </c>
      <c r="P27" s="236">
        <v>13.7</v>
      </c>
      <c r="Q27" s="236">
        <v>41.5</v>
      </c>
      <c r="R27" s="236">
        <v>20.9</v>
      </c>
      <c r="S27" s="236">
        <v>6.16</v>
      </c>
      <c r="T27" s="16">
        <v>10</v>
      </c>
      <c r="U27" s="23">
        <f t="shared" si="1"/>
        <v>13</v>
      </c>
      <c r="V27" s="16"/>
      <c r="W27" s="91"/>
      <c r="X27" s="91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67371</v>
      </c>
      <c r="E28" s="236">
        <v>9507</v>
      </c>
      <c r="F28" s="236">
        <v>6.906987</v>
      </c>
      <c r="G28" s="236">
        <v>0</v>
      </c>
      <c r="H28" s="236">
        <v>95.540999999999997</v>
      </c>
      <c r="I28" s="236">
        <v>23.6</v>
      </c>
      <c r="J28" s="236">
        <v>4.2</v>
      </c>
      <c r="K28" s="236">
        <v>34.4</v>
      </c>
      <c r="L28" s="236">
        <v>1.0128999999999999</v>
      </c>
      <c r="M28" s="236">
        <v>93.283000000000001</v>
      </c>
      <c r="N28" s="236">
        <v>97.718000000000004</v>
      </c>
      <c r="O28" s="236">
        <v>97.019000000000005</v>
      </c>
      <c r="P28" s="236">
        <v>12.7</v>
      </c>
      <c r="Q28" s="236">
        <v>36.4</v>
      </c>
      <c r="R28" s="236">
        <v>18.100000000000001</v>
      </c>
      <c r="S28" s="236">
        <v>6.16</v>
      </c>
      <c r="T28" s="16">
        <v>9</v>
      </c>
      <c r="U28" s="23">
        <f t="shared" si="1"/>
        <v>98</v>
      </c>
      <c r="V28" s="16"/>
      <c r="W28" s="91"/>
      <c r="X28" s="91"/>
      <c r="Y28" s="224" t="e">
        <f>((X28*100)/#REF!)-100</f>
        <v>#REF!</v>
      </c>
    </row>
    <row r="29" spans="1:25">
      <c r="A29" s="16">
        <v>9</v>
      </c>
      <c r="B29" s="236" t="s">
        <v>217</v>
      </c>
      <c r="C29" s="236" t="s">
        <v>194</v>
      </c>
      <c r="D29" s="236">
        <v>67273</v>
      </c>
      <c r="E29" s="236">
        <v>9492</v>
      </c>
      <c r="F29" s="236">
        <v>6.74613</v>
      </c>
      <c r="G29" s="236">
        <v>0</v>
      </c>
      <c r="H29" s="236">
        <v>94.025000000000006</v>
      </c>
      <c r="I29" s="236">
        <v>23.4</v>
      </c>
      <c r="J29" s="236">
        <v>9.9</v>
      </c>
      <c r="K29" s="236">
        <v>36.799999999999997</v>
      </c>
      <c r="L29" s="236">
        <v>1.0121</v>
      </c>
      <c r="M29" s="236">
        <v>91.082999999999998</v>
      </c>
      <c r="N29" s="236">
        <v>97.191999999999993</v>
      </c>
      <c r="O29" s="236">
        <v>96.004000000000005</v>
      </c>
      <c r="P29" s="236">
        <v>13.7</v>
      </c>
      <c r="Q29" s="236">
        <v>37.799999999999997</v>
      </c>
      <c r="R29" s="236">
        <v>21.7</v>
      </c>
      <c r="S29" s="236">
        <v>6.16</v>
      </c>
      <c r="T29" s="16">
        <v>8</v>
      </c>
      <c r="U29" s="23">
        <f t="shared" si="1"/>
        <v>234</v>
      </c>
      <c r="V29" s="16"/>
      <c r="W29" s="91"/>
      <c r="X29" s="91"/>
      <c r="Y29" s="224" t="e">
        <f>((X29*100)/#REF!)-100</f>
        <v>#REF!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67039</v>
      </c>
      <c r="E30" s="236">
        <v>9457</v>
      </c>
      <c r="F30" s="236">
        <v>6.5745389999999997</v>
      </c>
      <c r="G30" s="236">
        <v>0</v>
      </c>
      <c r="H30" s="236">
        <v>93.325000000000003</v>
      </c>
      <c r="I30" s="236">
        <v>23.3</v>
      </c>
      <c r="J30" s="236">
        <v>11.7</v>
      </c>
      <c r="K30" s="236">
        <v>36.200000000000003</v>
      </c>
      <c r="L30" s="236">
        <v>1.0117</v>
      </c>
      <c r="M30" s="236">
        <v>88.792000000000002</v>
      </c>
      <c r="N30" s="236">
        <v>95.847999999999999</v>
      </c>
      <c r="O30" s="236">
        <v>93.531000000000006</v>
      </c>
      <c r="P30" s="236">
        <v>15.4</v>
      </c>
      <c r="Q30" s="236">
        <v>33</v>
      </c>
      <c r="R30" s="236">
        <v>21.5</v>
      </c>
      <c r="S30" s="236">
        <v>6.16</v>
      </c>
      <c r="T30" s="22">
        <v>7</v>
      </c>
      <c r="U30" s="23">
        <f t="shared" si="1"/>
        <v>277</v>
      </c>
      <c r="V30" s="24">
        <v>8</v>
      </c>
      <c r="W30" s="91"/>
      <c r="X30" s="91"/>
      <c r="Y30" s="224" t="e">
        <f>((X30*100)/#REF!)-100</f>
        <v>#REF!</v>
      </c>
    </row>
    <row r="31" spans="1:25">
      <c r="A31" s="16">
        <v>7</v>
      </c>
      <c r="B31" s="236" t="s">
        <v>197</v>
      </c>
      <c r="C31" s="236" t="s">
        <v>194</v>
      </c>
      <c r="D31" s="236">
        <v>66762</v>
      </c>
      <c r="E31" s="236">
        <v>9415</v>
      </c>
      <c r="F31" s="236">
        <v>6.4046539999999998</v>
      </c>
      <c r="G31" s="236">
        <v>0</v>
      </c>
      <c r="H31" s="236">
        <v>92.867999999999995</v>
      </c>
      <c r="I31" s="236">
        <v>23</v>
      </c>
      <c r="J31" s="236">
        <v>10.199999999999999</v>
      </c>
      <c r="K31" s="236">
        <v>41.5</v>
      </c>
      <c r="L31" s="236">
        <v>1.0115000000000001</v>
      </c>
      <c r="M31" s="236">
        <v>89.063999999999993</v>
      </c>
      <c r="N31" s="236">
        <v>95.674000000000007</v>
      </c>
      <c r="O31" s="236">
        <v>90.728999999999999</v>
      </c>
      <c r="P31" s="236">
        <v>13</v>
      </c>
      <c r="Q31" s="236">
        <v>38</v>
      </c>
      <c r="R31" s="236">
        <v>20.2</v>
      </c>
      <c r="S31" s="236">
        <v>6.16</v>
      </c>
      <c r="T31" s="16">
        <v>6</v>
      </c>
      <c r="U31" s="23">
        <f t="shared" si="1"/>
        <v>240</v>
      </c>
      <c r="V31" s="5"/>
      <c r="W31" s="91"/>
      <c r="X31" s="91"/>
      <c r="Y31" s="224" t="e">
        <f>((X31*100)/#REF!)-100</f>
        <v>#REF!</v>
      </c>
    </row>
    <row r="32" spans="1:25">
      <c r="A32" s="16">
        <v>6</v>
      </c>
      <c r="B32" s="236" t="s">
        <v>198</v>
      </c>
      <c r="C32" s="236" t="s">
        <v>194</v>
      </c>
      <c r="D32" s="236">
        <v>66522</v>
      </c>
      <c r="E32" s="236">
        <v>9378</v>
      </c>
      <c r="F32" s="236">
        <v>6.4267159999999999</v>
      </c>
      <c r="G32" s="236">
        <v>0</v>
      </c>
      <c r="H32" s="236">
        <v>92.906999999999996</v>
      </c>
      <c r="I32" s="236">
        <v>24.2</v>
      </c>
      <c r="J32" s="236">
        <v>12.7</v>
      </c>
      <c r="K32" s="236">
        <v>40.200000000000003</v>
      </c>
      <c r="L32" s="236">
        <v>1.0116000000000001</v>
      </c>
      <c r="M32" s="236">
        <v>89.641000000000005</v>
      </c>
      <c r="N32" s="236">
        <v>95.822999999999993</v>
      </c>
      <c r="O32" s="236">
        <v>90.995000000000005</v>
      </c>
      <c r="P32" s="236">
        <v>16.7</v>
      </c>
      <c r="Q32" s="236">
        <v>34.1</v>
      </c>
      <c r="R32" s="236">
        <v>20</v>
      </c>
      <c r="S32" s="236">
        <v>6.17</v>
      </c>
      <c r="T32" s="16">
        <v>5</v>
      </c>
      <c r="U32" s="23">
        <f>D32-D33</f>
        <v>299</v>
      </c>
      <c r="V32" s="5"/>
      <c r="W32" s="91"/>
      <c r="X32" s="91"/>
      <c r="Y32" s="224" t="e">
        <f>((X32*100)/#REF!)-100</f>
        <v>#REF!</v>
      </c>
    </row>
    <row r="33" spans="1:25">
      <c r="A33" s="16">
        <v>5</v>
      </c>
      <c r="B33" s="236" t="s">
        <v>199</v>
      </c>
      <c r="C33" s="236" t="s">
        <v>194</v>
      </c>
      <c r="D33" s="236">
        <v>66223</v>
      </c>
      <c r="E33" s="236">
        <v>9332</v>
      </c>
      <c r="F33" s="236">
        <v>6.5250360000000001</v>
      </c>
      <c r="G33" s="236">
        <v>0</v>
      </c>
      <c r="H33" s="236">
        <v>93.962999999999994</v>
      </c>
      <c r="I33" s="236">
        <v>23.2</v>
      </c>
      <c r="J33" s="236">
        <v>6.4</v>
      </c>
      <c r="K33" s="236">
        <v>38.5</v>
      </c>
      <c r="L33" s="236">
        <v>1.0118</v>
      </c>
      <c r="M33" s="236">
        <v>90.132999999999996</v>
      </c>
      <c r="N33" s="236">
        <v>96.373000000000005</v>
      </c>
      <c r="O33" s="236">
        <v>92.39</v>
      </c>
      <c r="P33" s="236">
        <v>11.4</v>
      </c>
      <c r="Q33" s="236">
        <v>35.700000000000003</v>
      </c>
      <c r="R33" s="236">
        <v>20.100000000000001</v>
      </c>
      <c r="S33" s="236">
        <v>6.17</v>
      </c>
      <c r="T33" s="16">
        <v>4</v>
      </c>
      <c r="U33" s="23">
        <f t="shared" si="1"/>
        <v>150</v>
      </c>
      <c r="V33" s="5"/>
      <c r="W33" s="91"/>
      <c r="X33" s="91"/>
      <c r="Y33" s="224" t="e">
        <f>((X33*100)/#REF!)-100</f>
        <v>#REF!</v>
      </c>
    </row>
    <row r="34" spans="1:25">
      <c r="A34" s="16">
        <v>4</v>
      </c>
      <c r="B34" s="236" t="s">
        <v>200</v>
      </c>
      <c r="C34" s="236" t="s">
        <v>194</v>
      </c>
      <c r="D34" s="236">
        <v>66073</v>
      </c>
      <c r="E34" s="236">
        <v>9309</v>
      </c>
      <c r="F34" s="236">
        <v>6.6962739999999998</v>
      </c>
      <c r="G34" s="236">
        <v>0</v>
      </c>
      <c r="H34" s="236">
        <v>95.835999999999999</v>
      </c>
      <c r="I34" s="236">
        <v>23.2</v>
      </c>
      <c r="J34" s="236">
        <v>0.8</v>
      </c>
      <c r="K34" s="236">
        <v>9.5</v>
      </c>
      <c r="L34" s="236">
        <v>1.0124</v>
      </c>
      <c r="M34" s="236">
        <v>93.45</v>
      </c>
      <c r="N34" s="236">
        <v>97.388999999999996</v>
      </c>
      <c r="O34" s="236">
        <v>94.108999999999995</v>
      </c>
      <c r="P34" s="236">
        <v>9.5</v>
      </c>
      <c r="Q34" s="236">
        <v>37.4</v>
      </c>
      <c r="R34" s="236">
        <v>18.100000000000001</v>
      </c>
      <c r="S34" s="236">
        <v>6.16</v>
      </c>
      <c r="T34" s="16">
        <v>3</v>
      </c>
      <c r="U34" s="23">
        <f t="shared" si="1"/>
        <v>21</v>
      </c>
      <c r="V34" s="5"/>
      <c r="W34" s="223"/>
      <c r="X34" s="125"/>
      <c r="Y34" s="224" t="e">
        <f>((X34*100)/#REF!)-100</f>
        <v>#REF!</v>
      </c>
    </row>
    <row r="35" spans="1:25">
      <c r="A35" s="16">
        <v>3</v>
      </c>
      <c r="B35" s="236" t="s">
        <v>201</v>
      </c>
      <c r="C35" s="236" t="s">
        <v>194</v>
      </c>
      <c r="D35" s="236">
        <v>66052</v>
      </c>
      <c r="E35" s="236">
        <v>9306</v>
      </c>
      <c r="F35" s="236">
        <v>6.8467399999999996</v>
      </c>
      <c r="G35" s="236">
        <v>0</v>
      </c>
      <c r="H35" s="236">
        <v>96.073999999999998</v>
      </c>
      <c r="I35" s="236">
        <v>22.8</v>
      </c>
      <c r="J35" s="236">
        <v>0</v>
      </c>
      <c r="K35" s="236">
        <v>0</v>
      </c>
      <c r="L35" s="236">
        <v>1.0128999999999999</v>
      </c>
      <c r="M35" s="236">
        <v>94.367000000000004</v>
      </c>
      <c r="N35" s="236">
        <v>97.43</v>
      </c>
      <c r="O35" s="236">
        <v>95.887</v>
      </c>
      <c r="P35" s="236">
        <v>10.5</v>
      </c>
      <c r="Q35" s="236">
        <v>39.200000000000003</v>
      </c>
      <c r="R35" s="236">
        <v>17.2</v>
      </c>
      <c r="S35" s="236">
        <v>6.17</v>
      </c>
      <c r="T35" s="16">
        <v>2</v>
      </c>
      <c r="U35" s="23">
        <f t="shared" si="1"/>
        <v>0</v>
      </c>
      <c r="V35" s="5"/>
      <c r="W35" s="92"/>
      <c r="X35" s="91"/>
      <c r="Y35" s="224" t="e">
        <f>((X35*100)/#REF!)-100</f>
        <v>#REF!</v>
      </c>
    </row>
    <row r="36" spans="1:25">
      <c r="A36" s="16">
        <v>2</v>
      </c>
      <c r="B36" s="236" t="s">
        <v>202</v>
      </c>
      <c r="C36" s="236" t="s">
        <v>194</v>
      </c>
      <c r="D36" s="236">
        <v>66052</v>
      </c>
      <c r="E36" s="236">
        <v>9306</v>
      </c>
      <c r="F36" s="236">
        <v>6.9253030000000004</v>
      </c>
      <c r="G36" s="236">
        <v>0</v>
      </c>
      <c r="H36" s="236">
        <v>97.67</v>
      </c>
      <c r="I36" s="236">
        <v>21.8</v>
      </c>
      <c r="J36" s="236">
        <v>0</v>
      </c>
      <c r="K36" s="236">
        <v>0</v>
      </c>
      <c r="L36" s="236">
        <v>1.0133000000000001</v>
      </c>
      <c r="M36" s="236">
        <v>96.248999999999995</v>
      </c>
      <c r="N36" s="236">
        <v>98.807000000000002</v>
      </c>
      <c r="O36" s="236">
        <v>96.444000000000003</v>
      </c>
      <c r="P36" s="236">
        <v>9.5</v>
      </c>
      <c r="Q36" s="236">
        <v>35.5</v>
      </c>
      <c r="R36" s="236">
        <v>15.7</v>
      </c>
      <c r="S36" s="236">
        <v>6.17</v>
      </c>
      <c r="T36" s="16">
        <v>1</v>
      </c>
      <c r="U36" s="23">
        <f t="shared" si="1"/>
        <v>0</v>
      </c>
      <c r="V36" s="5"/>
      <c r="W36" s="92"/>
      <c r="X36" s="91"/>
      <c r="Y36" s="224" t="e">
        <f>((X36*100)/#REF!)-100</f>
        <v>#REF!</v>
      </c>
    </row>
    <row r="37" spans="1:25">
      <c r="A37" s="16">
        <v>1</v>
      </c>
      <c r="B37" s="236" t="s">
        <v>195</v>
      </c>
      <c r="C37" s="236" t="s">
        <v>194</v>
      </c>
      <c r="D37" s="236">
        <v>66052</v>
      </c>
      <c r="E37" s="236">
        <v>9306</v>
      </c>
      <c r="F37" s="236">
        <v>7.0466639999999998</v>
      </c>
      <c r="G37" s="236">
        <v>0</v>
      </c>
      <c r="H37" s="236">
        <v>70.019000000000005</v>
      </c>
      <c r="I37" s="236">
        <v>20.2</v>
      </c>
      <c r="J37" s="236">
        <v>1.1000000000000001</v>
      </c>
      <c r="K37" s="236">
        <v>39.700000000000003</v>
      </c>
      <c r="L37" s="236">
        <v>1.0137</v>
      </c>
      <c r="M37" s="236">
        <v>11.343</v>
      </c>
      <c r="N37" s="236">
        <v>98.634</v>
      </c>
      <c r="O37" s="236">
        <v>97.793999999999997</v>
      </c>
      <c r="P37" s="236">
        <v>10</v>
      </c>
      <c r="Q37" s="236">
        <v>33.1</v>
      </c>
      <c r="R37" s="236">
        <v>14.8</v>
      </c>
      <c r="S37" s="236">
        <v>6.17</v>
      </c>
      <c r="T37" s="1"/>
      <c r="U37" s="26"/>
      <c r="V37" s="5"/>
      <c r="W37" s="92"/>
      <c r="X37" s="91"/>
      <c r="Y37" s="224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5"/>
      <c r="Y38" s="306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5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5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8"/>
      <c r="Y41" s="309"/>
    </row>
    <row r="42" spans="1:25">
      <c r="D42" s="32"/>
      <c r="E42" s="32"/>
      <c r="N42" s="32"/>
    </row>
  </sheetData>
  <mergeCells count="4">
    <mergeCell ref="W38:Y41"/>
    <mergeCell ref="Y1:Y5"/>
    <mergeCell ref="X1:X5"/>
    <mergeCell ref="W1:W5"/>
  </mergeCells>
  <pageMargins left="0.7" right="0.7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 customHeight="1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16">
        <v>32</v>
      </c>
      <c r="B6" s="236"/>
      <c r="C6" s="236"/>
      <c r="D6" s="236">
        <v>478144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19">
        <v>31</v>
      </c>
      <c r="U6" s="23">
        <f>D6-D7</f>
        <v>5297</v>
      </c>
      <c r="V6" s="4"/>
      <c r="W6" s="227"/>
      <c r="X6" s="227"/>
      <c r="Y6" s="232"/>
    </row>
    <row r="7" spans="1:25">
      <c r="A7" s="21">
        <v>31</v>
      </c>
      <c r="B7" s="236"/>
      <c r="C7" s="236"/>
      <c r="D7">
        <v>472847</v>
      </c>
      <c r="T7" s="22">
        <v>30</v>
      </c>
      <c r="U7" s="23">
        <f>D7-D8</f>
        <v>5324</v>
      </c>
      <c r="V7" s="24">
        <v>1</v>
      </c>
      <c r="W7" s="115"/>
      <c r="X7" s="115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467523</v>
      </c>
      <c r="T8" s="16">
        <v>29</v>
      </c>
      <c r="U8" s="23">
        <f>D8-D9</f>
        <v>5217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462306</v>
      </c>
      <c r="E9" s="236">
        <v>784978</v>
      </c>
      <c r="F9" s="236">
        <v>6.0487029999999997</v>
      </c>
      <c r="G9" s="236">
        <v>0</v>
      </c>
      <c r="H9" s="236">
        <v>75.524000000000001</v>
      </c>
      <c r="I9" s="236">
        <v>24.1</v>
      </c>
      <c r="J9" s="236">
        <v>220.2</v>
      </c>
      <c r="K9" s="236">
        <v>309.3</v>
      </c>
      <c r="L9" s="236">
        <v>1.0103</v>
      </c>
      <c r="M9" s="236">
        <v>73.203999999999994</v>
      </c>
      <c r="N9" s="236">
        <v>78.759</v>
      </c>
      <c r="O9" s="236">
        <v>74.441999999999993</v>
      </c>
      <c r="P9" s="236">
        <v>21.9</v>
      </c>
      <c r="Q9" s="236">
        <v>28.4</v>
      </c>
      <c r="R9" s="236">
        <v>24</v>
      </c>
      <c r="S9" s="236">
        <v>4.7699999999999996</v>
      </c>
      <c r="T9" s="22">
        <v>28</v>
      </c>
      <c r="U9" s="23">
        <f t="shared" ref="U9:U36" si="1">D9-D10</f>
        <v>5283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457023</v>
      </c>
      <c r="E10" s="236">
        <v>784115</v>
      </c>
      <c r="F10" s="236">
        <v>6.0609260000000003</v>
      </c>
      <c r="G10" s="236">
        <v>0</v>
      </c>
      <c r="H10" s="236">
        <v>75.863</v>
      </c>
      <c r="I10" s="236">
        <v>24.9</v>
      </c>
      <c r="J10" s="236">
        <v>216.9</v>
      </c>
      <c r="K10" s="236">
        <v>303.2</v>
      </c>
      <c r="L10" s="236">
        <v>1.0103</v>
      </c>
      <c r="M10" s="236">
        <v>73.349000000000004</v>
      </c>
      <c r="N10" s="236">
        <v>79.531000000000006</v>
      </c>
      <c r="O10" s="236">
        <v>74.706999999999994</v>
      </c>
      <c r="P10" s="236">
        <v>22.2</v>
      </c>
      <c r="Q10" s="236">
        <v>28.3</v>
      </c>
      <c r="R10" s="236">
        <v>24.3</v>
      </c>
      <c r="S10" s="236">
        <v>4.78</v>
      </c>
      <c r="T10" s="16">
        <v>27</v>
      </c>
      <c r="U10" s="23">
        <f t="shared" si="1"/>
        <v>5204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451819</v>
      </c>
      <c r="E11" s="236">
        <v>783266</v>
      </c>
      <c r="F11" s="236">
        <v>6.0461320000000001</v>
      </c>
      <c r="G11" s="236">
        <v>0</v>
      </c>
      <c r="H11" s="236">
        <v>75.994</v>
      </c>
      <c r="I11" s="236">
        <v>25.7</v>
      </c>
      <c r="J11" s="236">
        <v>170.7</v>
      </c>
      <c r="K11" s="236">
        <v>311.2</v>
      </c>
      <c r="L11" s="236">
        <v>1.0103</v>
      </c>
      <c r="M11" s="236">
        <v>73.236000000000004</v>
      </c>
      <c r="N11" s="236">
        <v>78.051000000000002</v>
      </c>
      <c r="O11" s="236">
        <v>74.444999999999993</v>
      </c>
      <c r="P11" s="236">
        <v>16.399999999999999</v>
      </c>
      <c r="Q11" s="236">
        <v>35.9</v>
      </c>
      <c r="R11" s="236">
        <v>24.1</v>
      </c>
      <c r="S11" s="236">
        <v>4.78</v>
      </c>
      <c r="T11" s="16">
        <v>26</v>
      </c>
      <c r="U11" s="23">
        <f t="shared" si="1"/>
        <v>4099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447720</v>
      </c>
      <c r="E12" s="236">
        <v>782598</v>
      </c>
      <c r="F12" s="236">
        <v>6.3526100000000003</v>
      </c>
      <c r="G12" s="236">
        <v>0</v>
      </c>
      <c r="H12" s="236">
        <v>78.067999999999998</v>
      </c>
      <c r="I12" s="236">
        <v>23.3</v>
      </c>
      <c r="J12" s="236">
        <v>158.80000000000001</v>
      </c>
      <c r="K12" s="236">
        <v>319.10000000000002</v>
      </c>
      <c r="L12" s="236">
        <v>1.0118</v>
      </c>
      <c r="M12" s="236">
        <v>73.707999999999998</v>
      </c>
      <c r="N12" s="236">
        <v>85.423000000000002</v>
      </c>
      <c r="O12" s="236">
        <v>76.328000000000003</v>
      </c>
      <c r="P12" s="236">
        <v>14.4</v>
      </c>
      <c r="Q12" s="236">
        <v>27.9</v>
      </c>
      <c r="R12" s="236">
        <v>16.399999999999999</v>
      </c>
      <c r="S12" s="236">
        <v>4.7699999999999996</v>
      </c>
      <c r="T12" s="16">
        <v>25</v>
      </c>
      <c r="U12" s="23">
        <f t="shared" si="1"/>
        <v>3804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443916</v>
      </c>
      <c r="E13" s="236">
        <v>781990</v>
      </c>
      <c r="F13" s="236">
        <v>6.0593680000000001</v>
      </c>
      <c r="G13" s="236">
        <v>0</v>
      </c>
      <c r="H13" s="236">
        <v>82.787999999999997</v>
      </c>
      <c r="I13" s="236">
        <v>24.6</v>
      </c>
      <c r="J13" s="236">
        <v>222.5</v>
      </c>
      <c r="K13" s="236">
        <v>255.3</v>
      </c>
      <c r="L13" s="236">
        <v>1.0103</v>
      </c>
      <c r="M13" s="236">
        <v>73.682000000000002</v>
      </c>
      <c r="N13" s="236">
        <v>86.674999999999997</v>
      </c>
      <c r="O13" s="236">
        <v>74.659000000000006</v>
      </c>
      <c r="P13" s="236">
        <v>21.8</v>
      </c>
      <c r="Q13" s="236">
        <v>27.5</v>
      </c>
      <c r="R13" s="236">
        <v>24.2</v>
      </c>
      <c r="S13" s="236">
        <v>4.7699999999999996</v>
      </c>
      <c r="T13" s="16">
        <v>24</v>
      </c>
      <c r="U13" s="23">
        <f t="shared" si="1"/>
        <v>5339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438577</v>
      </c>
      <c r="E14" s="236">
        <v>781184</v>
      </c>
      <c r="F14" s="236">
        <v>6.7761399999999998</v>
      </c>
      <c r="G14" s="236">
        <v>0</v>
      </c>
      <c r="H14" s="236">
        <v>84.152000000000001</v>
      </c>
      <c r="I14" s="236">
        <v>24.8</v>
      </c>
      <c r="J14" s="236">
        <v>215.9</v>
      </c>
      <c r="K14" s="236">
        <v>235</v>
      </c>
      <c r="L14" s="236">
        <v>1.0118</v>
      </c>
      <c r="M14" s="236">
        <v>79.106999999999999</v>
      </c>
      <c r="N14" s="236">
        <v>86.819000000000003</v>
      </c>
      <c r="O14" s="236">
        <v>84.784000000000006</v>
      </c>
      <c r="P14" s="236">
        <v>23.1</v>
      </c>
      <c r="Q14" s="236">
        <v>27.6</v>
      </c>
      <c r="R14" s="236">
        <v>24.3</v>
      </c>
      <c r="S14" s="236">
        <v>4.7699999999999996</v>
      </c>
      <c r="T14" s="16">
        <v>23</v>
      </c>
      <c r="U14" s="23">
        <f t="shared" si="1"/>
        <v>5183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433394</v>
      </c>
      <c r="E15" s="236">
        <v>780413</v>
      </c>
      <c r="F15" s="236">
        <v>6.5829570000000004</v>
      </c>
      <c r="G15" s="236">
        <v>0</v>
      </c>
      <c r="H15" s="236">
        <v>82.591999999999999</v>
      </c>
      <c r="I15" s="236">
        <v>24.7</v>
      </c>
      <c r="J15" s="236">
        <v>214.6</v>
      </c>
      <c r="K15" s="236">
        <v>240.7</v>
      </c>
      <c r="L15" s="236">
        <v>1.0114000000000001</v>
      </c>
      <c r="M15" s="236">
        <v>77.695999999999998</v>
      </c>
      <c r="N15" s="236">
        <v>85.295000000000002</v>
      </c>
      <c r="O15" s="236">
        <v>82.078999999999994</v>
      </c>
      <c r="P15" s="236">
        <v>23.1</v>
      </c>
      <c r="Q15" s="236">
        <v>27.6</v>
      </c>
      <c r="R15" s="236">
        <v>24.3</v>
      </c>
      <c r="S15" s="236">
        <v>4.78</v>
      </c>
      <c r="T15" s="16">
        <v>22</v>
      </c>
      <c r="U15" s="23">
        <f t="shared" si="1"/>
        <v>5148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428246</v>
      </c>
      <c r="E16" s="236">
        <v>779634</v>
      </c>
      <c r="F16" s="236">
        <v>6.7398020000000001</v>
      </c>
      <c r="G16" s="236">
        <v>0</v>
      </c>
      <c r="H16" s="236">
        <v>82.587999999999994</v>
      </c>
      <c r="I16" s="236">
        <v>24.2</v>
      </c>
      <c r="J16" s="236">
        <v>215.9</v>
      </c>
      <c r="K16" s="236">
        <v>242.2</v>
      </c>
      <c r="L16" s="236">
        <v>1.0118</v>
      </c>
      <c r="M16" s="236">
        <v>75.62</v>
      </c>
      <c r="N16" s="236">
        <v>86.313000000000002</v>
      </c>
      <c r="O16" s="236">
        <v>84.064999999999998</v>
      </c>
      <c r="P16" s="236">
        <v>22.1</v>
      </c>
      <c r="Q16" s="236">
        <v>28</v>
      </c>
      <c r="R16" s="236">
        <v>23.7</v>
      </c>
      <c r="S16" s="236">
        <v>4.7699999999999996</v>
      </c>
      <c r="T16" s="22">
        <v>21</v>
      </c>
      <c r="U16" s="23">
        <f t="shared" si="1"/>
        <v>5182</v>
      </c>
      <c r="V16" s="24">
        <v>22</v>
      </c>
      <c r="W16" s="91"/>
      <c r="X16" s="91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423064</v>
      </c>
      <c r="E17" s="236">
        <v>778851</v>
      </c>
      <c r="F17" s="236">
        <v>6.1421549999999998</v>
      </c>
      <c r="G17" s="236">
        <v>0</v>
      </c>
      <c r="H17" s="236">
        <v>83.150999999999996</v>
      </c>
      <c r="I17" s="236">
        <v>25.1</v>
      </c>
      <c r="J17" s="236">
        <v>198.3</v>
      </c>
      <c r="K17" s="236">
        <v>334.2</v>
      </c>
      <c r="L17" s="236">
        <v>1.0104</v>
      </c>
      <c r="M17" s="236">
        <v>75.781000000000006</v>
      </c>
      <c r="N17" s="236">
        <v>86.078000000000003</v>
      </c>
      <c r="O17" s="236">
        <v>75.933999999999997</v>
      </c>
      <c r="P17" s="236">
        <v>23.1</v>
      </c>
      <c r="Q17" s="236">
        <v>28.5</v>
      </c>
      <c r="R17" s="236">
        <v>24.6</v>
      </c>
      <c r="S17" s="236">
        <v>4.78</v>
      </c>
      <c r="T17" s="16">
        <v>20</v>
      </c>
      <c r="U17" s="23">
        <f t="shared" si="1"/>
        <v>4759</v>
      </c>
      <c r="V17" s="16"/>
      <c r="W17" s="91"/>
      <c r="X17" s="91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418305</v>
      </c>
      <c r="E18" s="236">
        <v>778134</v>
      </c>
      <c r="F18" s="236">
        <v>6.3021419999999999</v>
      </c>
      <c r="G18" s="236">
        <v>0</v>
      </c>
      <c r="H18" s="236">
        <v>82.558999999999997</v>
      </c>
      <c r="I18" s="236">
        <v>24.3</v>
      </c>
      <c r="J18" s="236">
        <v>206</v>
      </c>
      <c r="K18" s="236">
        <v>227.9</v>
      </c>
      <c r="L18" s="236">
        <v>1.0107999999999999</v>
      </c>
      <c r="M18" s="236">
        <v>63.204999999999998</v>
      </c>
      <c r="N18" s="236">
        <v>85.879000000000005</v>
      </c>
      <c r="O18" s="236">
        <v>77.998000000000005</v>
      </c>
      <c r="P18" s="236">
        <v>22.5</v>
      </c>
      <c r="Q18" s="236">
        <v>27.6</v>
      </c>
      <c r="R18" s="236">
        <v>23.9</v>
      </c>
      <c r="S18" s="236">
        <v>4.7699999999999996</v>
      </c>
      <c r="T18" s="16">
        <v>19</v>
      </c>
      <c r="U18" s="23">
        <f t="shared" si="1"/>
        <v>4944</v>
      </c>
      <c r="V18" s="16"/>
      <c r="W18" s="91"/>
      <c r="X18" s="91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413361</v>
      </c>
      <c r="E19" s="236">
        <v>777387</v>
      </c>
      <c r="F19" s="236">
        <v>6.6823119999999996</v>
      </c>
      <c r="G19" s="236">
        <v>0</v>
      </c>
      <c r="H19" s="236">
        <v>83.13</v>
      </c>
      <c r="I19" s="236">
        <v>24.8</v>
      </c>
      <c r="J19" s="236">
        <v>196.9</v>
      </c>
      <c r="K19" s="236">
        <v>235.5</v>
      </c>
      <c r="L19" s="236">
        <v>1.0116000000000001</v>
      </c>
      <c r="M19" s="236">
        <v>81.289000000000001</v>
      </c>
      <c r="N19" s="236">
        <v>84.927000000000007</v>
      </c>
      <c r="O19" s="236">
        <v>83.433999999999997</v>
      </c>
      <c r="P19" s="236">
        <v>22.5</v>
      </c>
      <c r="Q19" s="236">
        <v>28.4</v>
      </c>
      <c r="R19" s="236">
        <v>24.2</v>
      </c>
      <c r="S19" s="236">
        <v>4.78</v>
      </c>
      <c r="T19" s="16">
        <v>18</v>
      </c>
      <c r="U19" s="23">
        <f t="shared" si="1"/>
        <v>4727</v>
      </c>
      <c r="V19" s="16"/>
      <c r="W19" s="91"/>
      <c r="X19" s="91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408634</v>
      </c>
      <c r="E20" s="236">
        <v>776676</v>
      </c>
      <c r="F20" s="236">
        <v>6.6281020000000002</v>
      </c>
      <c r="G20" s="236">
        <v>0</v>
      </c>
      <c r="H20" s="236">
        <v>84.320999999999998</v>
      </c>
      <c r="I20" s="236">
        <v>25.2</v>
      </c>
      <c r="J20" s="236">
        <v>190.7</v>
      </c>
      <c r="K20" s="236">
        <v>223</v>
      </c>
      <c r="L20" s="236">
        <v>1.0114000000000001</v>
      </c>
      <c r="M20" s="236">
        <v>81.858999999999995</v>
      </c>
      <c r="N20" s="236">
        <v>86.111999999999995</v>
      </c>
      <c r="O20" s="236">
        <v>82.721999999999994</v>
      </c>
      <c r="P20" s="236">
        <v>23</v>
      </c>
      <c r="Q20" s="236">
        <v>28.8</v>
      </c>
      <c r="R20" s="236">
        <v>24.4</v>
      </c>
      <c r="S20" s="236">
        <v>4.78</v>
      </c>
      <c r="T20" s="16">
        <v>17</v>
      </c>
      <c r="U20" s="23">
        <f t="shared" si="1"/>
        <v>4578</v>
      </c>
      <c r="V20" s="16"/>
      <c r="W20" s="91"/>
      <c r="X20" s="91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404056</v>
      </c>
      <c r="E21" s="236">
        <v>775995</v>
      </c>
      <c r="F21" s="236">
        <v>6.8589460000000004</v>
      </c>
      <c r="G21" s="236">
        <v>0</v>
      </c>
      <c r="H21" s="236">
        <v>85.144000000000005</v>
      </c>
      <c r="I21" s="236">
        <v>25.6</v>
      </c>
      <c r="J21" s="236">
        <v>79.5</v>
      </c>
      <c r="K21" s="236">
        <v>315.3</v>
      </c>
      <c r="L21" s="236">
        <v>1.012</v>
      </c>
      <c r="M21" s="236">
        <v>83.698999999999998</v>
      </c>
      <c r="N21" s="236">
        <v>87.12</v>
      </c>
      <c r="O21" s="236">
        <v>85.805000000000007</v>
      </c>
      <c r="P21" s="236">
        <v>15.2</v>
      </c>
      <c r="Q21" s="236">
        <v>35.299999999999997</v>
      </c>
      <c r="R21" s="236">
        <v>23.9</v>
      </c>
      <c r="S21" s="236">
        <v>4.7699999999999996</v>
      </c>
      <c r="T21" s="16">
        <v>16</v>
      </c>
      <c r="U21" s="23">
        <f t="shared" si="1"/>
        <v>1908</v>
      </c>
      <c r="V21" s="16"/>
      <c r="W21" s="91"/>
      <c r="X21" s="91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402148</v>
      </c>
      <c r="E22" s="236">
        <v>775717</v>
      </c>
      <c r="F22" s="236">
        <v>6.9323920000000001</v>
      </c>
      <c r="G22" s="236">
        <v>0</v>
      </c>
      <c r="H22" s="236">
        <v>84.844999999999999</v>
      </c>
      <c r="I22" s="236">
        <v>23</v>
      </c>
      <c r="J22" s="236">
        <v>0</v>
      </c>
      <c r="K22" s="236">
        <v>0</v>
      </c>
      <c r="L22" s="236">
        <v>1.0133000000000001</v>
      </c>
      <c r="M22" s="236">
        <v>83.373000000000005</v>
      </c>
      <c r="N22" s="236">
        <v>86.364000000000004</v>
      </c>
      <c r="O22" s="236">
        <v>83.838999999999999</v>
      </c>
      <c r="P22" s="236">
        <v>13</v>
      </c>
      <c r="Q22" s="236">
        <v>34.799999999999997</v>
      </c>
      <c r="R22" s="236">
        <v>15.2</v>
      </c>
      <c r="S22" s="236">
        <v>4.7699999999999996</v>
      </c>
      <c r="T22" s="16">
        <v>15</v>
      </c>
      <c r="U22" s="23">
        <f t="shared" si="1"/>
        <v>0</v>
      </c>
      <c r="V22" s="16"/>
      <c r="W22" s="91"/>
      <c r="X22" s="91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402148</v>
      </c>
      <c r="E23" s="236">
        <v>775717</v>
      </c>
      <c r="F23" s="236">
        <v>6.9588510000000001</v>
      </c>
      <c r="G23" s="236">
        <v>0</v>
      </c>
      <c r="H23" s="236">
        <v>84.962000000000003</v>
      </c>
      <c r="I23" s="236">
        <v>21.9</v>
      </c>
      <c r="J23" s="236">
        <v>0</v>
      </c>
      <c r="K23" s="236">
        <v>0</v>
      </c>
      <c r="L23" s="236">
        <v>1.0132000000000001</v>
      </c>
      <c r="M23" s="236">
        <v>83.53</v>
      </c>
      <c r="N23" s="236">
        <v>86.581999999999994</v>
      </c>
      <c r="O23" s="236">
        <v>84.447000000000003</v>
      </c>
      <c r="P23" s="236">
        <v>14.2</v>
      </c>
      <c r="Q23" s="236">
        <v>32.700000000000003</v>
      </c>
      <c r="R23" s="236">
        <v>15.9</v>
      </c>
      <c r="S23" s="236">
        <v>4.7699999999999996</v>
      </c>
      <c r="T23" s="22">
        <v>14</v>
      </c>
      <c r="U23" s="23">
        <f t="shared" si="1"/>
        <v>0</v>
      </c>
      <c r="V23" s="24">
        <v>15</v>
      </c>
      <c r="W23" s="91"/>
      <c r="X23" s="91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402148</v>
      </c>
      <c r="E24" s="236">
        <v>775717</v>
      </c>
      <c r="F24" s="236">
        <v>6.999409</v>
      </c>
      <c r="G24" s="236">
        <v>0</v>
      </c>
      <c r="H24" s="236">
        <v>83.448999999999998</v>
      </c>
      <c r="I24" s="236">
        <v>20.5</v>
      </c>
      <c r="J24" s="236">
        <v>95.6</v>
      </c>
      <c r="K24" s="236">
        <v>234.3</v>
      </c>
      <c r="L24" s="236">
        <v>1.0134000000000001</v>
      </c>
      <c r="M24" s="236">
        <v>77.881</v>
      </c>
      <c r="N24" s="236">
        <v>93.358000000000004</v>
      </c>
      <c r="O24" s="236">
        <v>84.835999999999999</v>
      </c>
      <c r="P24" s="236">
        <v>13.6</v>
      </c>
      <c r="Q24" s="236">
        <v>27.6</v>
      </c>
      <c r="R24" s="236">
        <v>15.4</v>
      </c>
      <c r="S24" s="236">
        <v>4.7699999999999996</v>
      </c>
      <c r="T24" s="16">
        <v>13</v>
      </c>
      <c r="U24" s="23">
        <f t="shared" si="1"/>
        <v>2290</v>
      </c>
      <c r="V24" s="16"/>
      <c r="W24" s="91"/>
      <c r="X24" s="91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399858</v>
      </c>
      <c r="E25" s="236">
        <v>775361</v>
      </c>
      <c r="F25" s="236">
        <v>6.3654760000000001</v>
      </c>
      <c r="G25" s="236">
        <v>0</v>
      </c>
      <c r="H25" s="236">
        <v>81.051000000000002</v>
      </c>
      <c r="I25" s="236">
        <v>24.1</v>
      </c>
      <c r="J25" s="236">
        <v>212.5</v>
      </c>
      <c r="K25" s="236">
        <v>244.2</v>
      </c>
      <c r="L25" s="236">
        <v>1.0109999999999999</v>
      </c>
      <c r="M25" s="236">
        <v>76.611999999999995</v>
      </c>
      <c r="N25" s="236">
        <v>84.822999999999993</v>
      </c>
      <c r="O25" s="236">
        <v>78.832999999999998</v>
      </c>
      <c r="P25" s="236">
        <v>21.5</v>
      </c>
      <c r="Q25" s="236">
        <v>27.2</v>
      </c>
      <c r="R25" s="236">
        <v>23.8</v>
      </c>
      <c r="S25" s="236">
        <v>4.7699999999999996</v>
      </c>
      <c r="T25" s="16">
        <v>12</v>
      </c>
      <c r="U25" s="23">
        <f t="shared" si="1"/>
        <v>5101</v>
      </c>
      <c r="V25" s="16"/>
      <c r="W25" s="91"/>
      <c r="X25" s="91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394757</v>
      </c>
      <c r="E26" s="236">
        <v>774579</v>
      </c>
      <c r="F26" s="236">
        <v>6.3312220000000003</v>
      </c>
      <c r="G26" s="236">
        <v>0</v>
      </c>
      <c r="H26" s="236">
        <v>80.772000000000006</v>
      </c>
      <c r="I26" s="236">
        <v>24.7</v>
      </c>
      <c r="J26" s="236">
        <v>205.8</v>
      </c>
      <c r="K26" s="236">
        <v>236.1</v>
      </c>
      <c r="L26" s="236">
        <v>1.0108999999999999</v>
      </c>
      <c r="M26" s="236">
        <v>77.596999999999994</v>
      </c>
      <c r="N26" s="236">
        <v>83.927999999999997</v>
      </c>
      <c r="O26" s="236">
        <v>78.448999999999998</v>
      </c>
      <c r="P26" s="236">
        <v>21.5</v>
      </c>
      <c r="Q26" s="236">
        <v>29.1</v>
      </c>
      <c r="R26" s="236">
        <v>24.1</v>
      </c>
      <c r="S26" s="236">
        <v>4.78</v>
      </c>
      <c r="T26" s="16">
        <v>11</v>
      </c>
      <c r="U26" s="23">
        <f t="shared" si="1"/>
        <v>4940</v>
      </c>
      <c r="V26" s="16"/>
      <c r="W26" s="91"/>
      <c r="X26" s="91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389817</v>
      </c>
      <c r="E27" s="236">
        <v>773817</v>
      </c>
      <c r="F27" s="236">
        <v>6.4280229999999996</v>
      </c>
      <c r="G27" s="236">
        <v>0</v>
      </c>
      <c r="H27" s="236">
        <v>84.22</v>
      </c>
      <c r="I27" s="236">
        <v>25.6</v>
      </c>
      <c r="J27" s="236">
        <v>179.3</v>
      </c>
      <c r="K27" s="236">
        <v>332.5</v>
      </c>
      <c r="L27" s="236">
        <v>1.0109999999999999</v>
      </c>
      <c r="M27" s="236">
        <v>79.094999999999999</v>
      </c>
      <c r="N27" s="236">
        <v>86.582999999999998</v>
      </c>
      <c r="O27" s="236">
        <v>79.932000000000002</v>
      </c>
      <c r="P27" s="236">
        <v>22.8</v>
      </c>
      <c r="Q27" s="236">
        <v>29.5</v>
      </c>
      <c r="R27" s="236">
        <v>24.5</v>
      </c>
      <c r="S27" s="236">
        <v>4.78</v>
      </c>
      <c r="T27" s="16">
        <v>10</v>
      </c>
      <c r="U27" s="23">
        <f t="shared" si="1"/>
        <v>4301</v>
      </c>
      <c r="V27" s="16"/>
      <c r="W27" s="91"/>
      <c r="X27" s="91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385516</v>
      </c>
      <c r="E28" s="236">
        <v>773175</v>
      </c>
      <c r="F28" s="236">
        <v>6.8319799999999997</v>
      </c>
      <c r="G28" s="236">
        <v>0</v>
      </c>
      <c r="H28" s="236">
        <v>83.936999999999998</v>
      </c>
      <c r="I28" s="236">
        <v>25</v>
      </c>
      <c r="J28" s="236">
        <v>198.5</v>
      </c>
      <c r="K28" s="236">
        <v>232.6</v>
      </c>
      <c r="L28" s="236">
        <v>1.0119</v>
      </c>
      <c r="M28" s="236">
        <v>81.537000000000006</v>
      </c>
      <c r="N28" s="236">
        <v>86.218999999999994</v>
      </c>
      <c r="O28" s="236">
        <v>85.471000000000004</v>
      </c>
      <c r="P28" s="236">
        <v>22.7</v>
      </c>
      <c r="Q28" s="236">
        <v>28.7</v>
      </c>
      <c r="R28" s="236">
        <v>24</v>
      </c>
      <c r="S28" s="236">
        <v>4.78</v>
      </c>
      <c r="T28" s="16">
        <v>9</v>
      </c>
      <c r="U28" s="23">
        <f t="shared" si="1"/>
        <v>4764</v>
      </c>
      <c r="V28" s="16"/>
      <c r="W28" s="91"/>
      <c r="X28" s="91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380752</v>
      </c>
      <c r="E29" s="236">
        <v>772465</v>
      </c>
      <c r="F29" s="236">
        <v>6.76485</v>
      </c>
      <c r="G29" s="236">
        <v>0</v>
      </c>
      <c r="H29" s="236">
        <v>82.349000000000004</v>
      </c>
      <c r="I29" s="236">
        <v>24.6</v>
      </c>
      <c r="J29" s="236">
        <v>205.2</v>
      </c>
      <c r="K29" s="236">
        <v>229.8</v>
      </c>
      <c r="L29" s="236">
        <v>1.0118</v>
      </c>
      <c r="M29" s="236">
        <v>79.283000000000001</v>
      </c>
      <c r="N29" s="236">
        <v>85.691000000000003</v>
      </c>
      <c r="O29" s="236">
        <v>84.438999999999993</v>
      </c>
      <c r="P29" s="236">
        <v>22.4</v>
      </c>
      <c r="Q29" s="236">
        <v>28.9</v>
      </c>
      <c r="R29" s="236">
        <v>23.7</v>
      </c>
      <c r="S29" s="236">
        <v>4.7699999999999996</v>
      </c>
      <c r="T29" s="16">
        <v>8</v>
      </c>
      <c r="U29" s="23">
        <f t="shared" si="1"/>
        <v>4937</v>
      </c>
      <c r="V29" s="16"/>
      <c r="W29" s="91"/>
      <c r="X29" s="91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375815</v>
      </c>
      <c r="E30" s="236">
        <v>771717</v>
      </c>
      <c r="F30" s="236">
        <v>6.5898880000000002</v>
      </c>
      <c r="G30" s="236">
        <v>0</v>
      </c>
      <c r="H30" s="236">
        <v>81.635999999999996</v>
      </c>
      <c r="I30" s="236">
        <v>24.6</v>
      </c>
      <c r="J30" s="236">
        <v>209.8</v>
      </c>
      <c r="K30" s="236">
        <v>227.1</v>
      </c>
      <c r="L30" s="236">
        <v>1.0114000000000001</v>
      </c>
      <c r="M30" s="236">
        <v>76.911000000000001</v>
      </c>
      <c r="N30" s="236">
        <v>84.287999999999997</v>
      </c>
      <c r="O30" s="236">
        <v>82.039000000000001</v>
      </c>
      <c r="P30" s="236">
        <v>22.5</v>
      </c>
      <c r="Q30" s="236">
        <v>28.2</v>
      </c>
      <c r="R30" s="236">
        <v>23.9</v>
      </c>
      <c r="S30" s="236">
        <v>4.78</v>
      </c>
      <c r="T30" s="22">
        <v>7</v>
      </c>
      <c r="U30" s="23">
        <f t="shared" si="1"/>
        <v>5035</v>
      </c>
      <c r="V30" s="24">
        <v>8</v>
      </c>
      <c r="W30" s="91"/>
      <c r="X30" s="91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370780</v>
      </c>
      <c r="E31" s="236">
        <v>770947</v>
      </c>
      <c r="F31" s="236">
        <v>6.3747439999999997</v>
      </c>
      <c r="G31" s="236">
        <v>0</v>
      </c>
      <c r="H31" s="236">
        <v>81.138000000000005</v>
      </c>
      <c r="I31" s="236">
        <v>24.2</v>
      </c>
      <c r="J31" s="236">
        <v>211.8</v>
      </c>
      <c r="K31" s="236">
        <v>237.6</v>
      </c>
      <c r="L31" s="236">
        <v>1.0111000000000001</v>
      </c>
      <c r="M31" s="236">
        <v>77.108000000000004</v>
      </c>
      <c r="N31" s="236">
        <v>84.055999999999997</v>
      </c>
      <c r="O31" s="236">
        <v>78.760000000000005</v>
      </c>
      <c r="P31" s="236">
        <v>22.2</v>
      </c>
      <c r="Q31" s="236">
        <v>28.1</v>
      </c>
      <c r="R31" s="236">
        <v>23.1</v>
      </c>
      <c r="S31" s="236">
        <v>4.78</v>
      </c>
      <c r="T31" s="16">
        <v>6</v>
      </c>
      <c r="U31" s="23">
        <f t="shared" si="1"/>
        <v>5083</v>
      </c>
      <c r="V31" s="5"/>
      <c r="W31" s="91"/>
      <c r="X31" s="91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365697</v>
      </c>
      <c r="E32" s="236">
        <v>770168</v>
      </c>
      <c r="F32" s="236">
        <v>6.3911059999999997</v>
      </c>
      <c r="G32" s="236">
        <v>0</v>
      </c>
      <c r="H32" s="236">
        <v>81.186999999999998</v>
      </c>
      <c r="I32" s="236">
        <v>25</v>
      </c>
      <c r="J32" s="236">
        <v>203.6</v>
      </c>
      <c r="K32" s="236">
        <v>232.4</v>
      </c>
      <c r="L32" s="236">
        <v>1.0109999999999999</v>
      </c>
      <c r="M32" s="236">
        <v>77.834000000000003</v>
      </c>
      <c r="N32" s="236">
        <v>84.263000000000005</v>
      </c>
      <c r="O32" s="236">
        <v>79.173000000000002</v>
      </c>
      <c r="P32" s="236">
        <v>22.6</v>
      </c>
      <c r="Q32" s="236">
        <v>28.1</v>
      </c>
      <c r="R32" s="236">
        <v>23.7</v>
      </c>
      <c r="S32" s="236">
        <v>4.78</v>
      </c>
      <c r="T32" s="16">
        <v>5</v>
      </c>
      <c r="U32" s="23">
        <f t="shared" si="1"/>
        <v>4885</v>
      </c>
      <c r="V32" s="5"/>
      <c r="W32" s="91"/>
      <c r="X32" s="91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360812</v>
      </c>
      <c r="E33" s="236">
        <v>769417</v>
      </c>
      <c r="F33" s="236">
        <v>6.5334859999999999</v>
      </c>
      <c r="G33" s="236">
        <v>0</v>
      </c>
      <c r="H33" s="236">
        <v>82.320999999999998</v>
      </c>
      <c r="I33" s="236">
        <v>24.5</v>
      </c>
      <c r="J33" s="236">
        <v>209.5</v>
      </c>
      <c r="K33" s="236">
        <v>299.7</v>
      </c>
      <c r="L33" s="236">
        <v>1.0113000000000001</v>
      </c>
      <c r="M33" s="236">
        <v>78.272000000000006</v>
      </c>
      <c r="N33" s="236">
        <v>84.858000000000004</v>
      </c>
      <c r="O33" s="236">
        <v>81.116</v>
      </c>
      <c r="P33" s="236">
        <v>22</v>
      </c>
      <c r="Q33" s="236">
        <v>27.6</v>
      </c>
      <c r="R33" s="236">
        <v>23.5</v>
      </c>
      <c r="S33" s="236">
        <v>4.78</v>
      </c>
      <c r="T33" s="16">
        <v>4</v>
      </c>
      <c r="U33" s="23">
        <f t="shared" si="1"/>
        <v>5029</v>
      </c>
      <c r="V33" s="5"/>
      <c r="W33" s="91"/>
      <c r="X33" s="91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355783</v>
      </c>
      <c r="E34" s="236">
        <v>768655</v>
      </c>
      <c r="F34" s="236">
        <v>6.6349450000000001</v>
      </c>
      <c r="G34" s="236">
        <v>0</v>
      </c>
      <c r="H34" s="236">
        <v>84.239000000000004</v>
      </c>
      <c r="I34" s="236">
        <v>24.3</v>
      </c>
      <c r="J34" s="236">
        <v>208.6</v>
      </c>
      <c r="K34" s="236">
        <v>229</v>
      </c>
      <c r="L34" s="236">
        <v>1.0116000000000001</v>
      </c>
      <c r="M34" s="236">
        <v>81.713999999999999</v>
      </c>
      <c r="N34" s="236">
        <v>85.88</v>
      </c>
      <c r="O34" s="236">
        <v>82.46</v>
      </c>
      <c r="P34" s="236">
        <v>21.8</v>
      </c>
      <c r="Q34" s="236">
        <v>27.4</v>
      </c>
      <c r="R34" s="236">
        <v>23.3</v>
      </c>
      <c r="S34" s="236">
        <v>4.78</v>
      </c>
      <c r="T34" s="16">
        <v>3</v>
      </c>
      <c r="U34" s="23">
        <f t="shared" si="1"/>
        <v>5007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350776</v>
      </c>
      <c r="E35" s="236">
        <v>767912</v>
      </c>
      <c r="F35" s="236">
        <v>6.7724529999999996</v>
      </c>
      <c r="G35" s="236">
        <v>0</v>
      </c>
      <c r="H35" s="236">
        <v>84.463999999999999</v>
      </c>
      <c r="I35" s="236">
        <v>24.1</v>
      </c>
      <c r="J35" s="236">
        <v>211.9</v>
      </c>
      <c r="K35" s="236">
        <v>233.1</v>
      </c>
      <c r="L35" s="236">
        <v>1.0119</v>
      </c>
      <c r="M35" s="236">
        <v>82.597999999999999</v>
      </c>
      <c r="N35" s="236">
        <v>85.911000000000001</v>
      </c>
      <c r="O35" s="236">
        <v>84.403000000000006</v>
      </c>
      <c r="P35" s="236">
        <v>22</v>
      </c>
      <c r="Q35" s="236">
        <v>27.4</v>
      </c>
      <c r="R35" s="236">
        <v>23.3</v>
      </c>
      <c r="S35" s="236">
        <v>4.78</v>
      </c>
      <c r="T35" s="16">
        <v>2</v>
      </c>
      <c r="U35" s="23">
        <f t="shared" si="1"/>
        <v>5086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345690</v>
      </c>
      <c r="E36" s="236">
        <v>767160</v>
      </c>
      <c r="F36" s="236">
        <v>6.8152710000000001</v>
      </c>
      <c r="G36" s="236">
        <v>0</v>
      </c>
      <c r="H36" s="236">
        <v>86.171000000000006</v>
      </c>
      <c r="I36" s="236">
        <v>23.8</v>
      </c>
      <c r="J36" s="236">
        <v>213.1</v>
      </c>
      <c r="K36" s="236">
        <v>240.4</v>
      </c>
      <c r="L36" s="236">
        <v>1.012</v>
      </c>
      <c r="M36" s="236">
        <v>84.634</v>
      </c>
      <c r="N36" s="236">
        <v>87.341999999999999</v>
      </c>
      <c r="O36" s="236">
        <v>84.891000000000005</v>
      </c>
      <c r="P36" s="236">
        <v>21.8</v>
      </c>
      <c r="Q36" s="236">
        <v>26.8</v>
      </c>
      <c r="R36" s="236">
        <v>23</v>
      </c>
      <c r="S36" s="236">
        <v>4.78</v>
      </c>
      <c r="T36" s="16">
        <v>1</v>
      </c>
      <c r="U36" s="23">
        <f t="shared" si="1"/>
        <v>5116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340574</v>
      </c>
      <c r="E37" s="236">
        <v>766417</v>
      </c>
      <c r="F37" s="236">
        <v>6.9217050000000002</v>
      </c>
      <c r="G37" s="236">
        <v>0</v>
      </c>
      <c r="H37" s="236">
        <v>68.644999999999996</v>
      </c>
      <c r="I37" s="236">
        <v>24</v>
      </c>
      <c r="J37" s="236">
        <v>171.9</v>
      </c>
      <c r="K37" s="236">
        <v>250.4</v>
      </c>
      <c r="L37" s="236">
        <v>1.0123</v>
      </c>
      <c r="M37" s="236">
        <v>1E-3</v>
      </c>
      <c r="N37" s="236">
        <v>87.203999999999994</v>
      </c>
      <c r="O37" s="236">
        <v>86.227999999999994</v>
      </c>
      <c r="P37" s="236">
        <v>20.9</v>
      </c>
      <c r="Q37" s="236">
        <v>30.2</v>
      </c>
      <c r="R37" s="236">
        <v>22.5</v>
      </c>
      <c r="S37" s="236">
        <v>4.78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5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5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5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8"/>
      <c r="Y41" s="30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16">
        <v>32</v>
      </c>
      <c r="B6" s="236"/>
      <c r="C6" s="236"/>
      <c r="D6" s="236">
        <v>771543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19">
        <v>31</v>
      </c>
      <c r="U6" s="23">
        <f>D6-D7</f>
        <v>2</v>
      </c>
      <c r="V6" s="4"/>
      <c r="W6" s="227"/>
      <c r="X6" s="227"/>
      <c r="Y6" s="232"/>
    </row>
    <row r="7" spans="1:25">
      <c r="A7" s="21">
        <v>31</v>
      </c>
      <c r="B7" s="236"/>
      <c r="C7" s="236"/>
      <c r="D7">
        <v>771541</v>
      </c>
      <c r="T7" s="22">
        <v>30</v>
      </c>
      <c r="U7" s="23">
        <f>D7-D8</f>
        <v>86</v>
      </c>
      <c r="V7" s="24">
        <v>1</v>
      </c>
      <c r="W7" s="115"/>
      <c r="X7" s="115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771455</v>
      </c>
      <c r="T8" s="16">
        <v>29</v>
      </c>
      <c r="U8" s="23">
        <f>D8-D9</f>
        <v>549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770906</v>
      </c>
      <c r="E9" s="236">
        <v>229067</v>
      </c>
      <c r="F9" s="236">
        <v>6.0879500000000002</v>
      </c>
      <c r="G9" s="236">
        <v>0</v>
      </c>
      <c r="H9" s="236">
        <v>87.126000000000005</v>
      </c>
      <c r="I9" s="236">
        <v>21.7</v>
      </c>
      <c r="J9" s="236">
        <v>76.900000000000006</v>
      </c>
      <c r="K9" s="236">
        <v>206.2</v>
      </c>
      <c r="L9" s="236">
        <v>1.0108999999999999</v>
      </c>
      <c r="M9" s="236">
        <v>84.8</v>
      </c>
      <c r="N9" s="236">
        <v>90.355999999999995</v>
      </c>
      <c r="O9" s="236">
        <v>86.224999999999994</v>
      </c>
      <c r="P9" s="236">
        <v>18.100000000000001</v>
      </c>
      <c r="Q9" s="236">
        <v>27.1</v>
      </c>
      <c r="R9" s="236">
        <v>19.899999999999999</v>
      </c>
      <c r="S9" s="236">
        <v>5.19</v>
      </c>
      <c r="T9" s="22">
        <v>28</v>
      </c>
      <c r="U9" s="23">
        <f t="shared" ref="U9:U36" si="1">D9-D10</f>
        <v>1788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769118</v>
      </c>
      <c r="E10" s="236">
        <v>228773</v>
      </c>
      <c r="F10" s="236">
        <v>6.0433919999999999</v>
      </c>
      <c r="G10" s="236">
        <v>0</v>
      </c>
      <c r="H10" s="236">
        <v>87.438000000000002</v>
      </c>
      <c r="I10" s="236">
        <v>23.5</v>
      </c>
      <c r="J10" s="236">
        <v>96.6</v>
      </c>
      <c r="K10" s="236">
        <v>250.5</v>
      </c>
      <c r="L10" s="236">
        <v>1.0105</v>
      </c>
      <c r="M10" s="236">
        <v>84.918999999999997</v>
      </c>
      <c r="N10" s="236">
        <v>91.120999999999995</v>
      </c>
      <c r="O10" s="236">
        <v>86.375</v>
      </c>
      <c r="P10" s="236">
        <v>20.6</v>
      </c>
      <c r="Q10" s="236">
        <v>28.8</v>
      </c>
      <c r="R10" s="236">
        <v>22.5</v>
      </c>
      <c r="S10" s="236">
        <v>5.19</v>
      </c>
      <c r="T10" s="16">
        <v>27</v>
      </c>
      <c r="U10" s="23">
        <f t="shared" si="1"/>
        <v>2280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766838</v>
      </c>
      <c r="E11" s="236">
        <v>228399</v>
      </c>
      <c r="F11" s="236">
        <v>6.0205609999999998</v>
      </c>
      <c r="G11" s="236">
        <v>0</v>
      </c>
      <c r="H11" s="236">
        <v>87.522000000000006</v>
      </c>
      <c r="I11" s="236">
        <v>24.2</v>
      </c>
      <c r="J11" s="236">
        <v>81.3</v>
      </c>
      <c r="K11" s="236">
        <v>289.89999999999998</v>
      </c>
      <c r="L11" s="236">
        <v>1.0105</v>
      </c>
      <c r="M11" s="236">
        <v>84.852999999999994</v>
      </c>
      <c r="N11" s="236">
        <v>89.638999999999996</v>
      </c>
      <c r="O11" s="236">
        <v>86.078999999999994</v>
      </c>
      <c r="P11" s="236">
        <v>18.399999999999999</v>
      </c>
      <c r="Q11" s="236">
        <v>33.6</v>
      </c>
      <c r="R11" s="236">
        <v>22.6</v>
      </c>
      <c r="S11" s="236">
        <v>5.19</v>
      </c>
      <c r="T11" s="16">
        <v>26</v>
      </c>
      <c r="U11" s="23">
        <f t="shared" si="1"/>
        <v>1888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764950</v>
      </c>
      <c r="E12" s="236">
        <v>228090</v>
      </c>
      <c r="F12" s="236">
        <v>6.1361030000000003</v>
      </c>
      <c r="G12" s="236">
        <v>0</v>
      </c>
      <c r="H12" s="236">
        <v>89.543999999999997</v>
      </c>
      <c r="I12" s="236">
        <v>23.4</v>
      </c>
      <c r="J12" s="236">
        <v>103.4</v>
      </c>
      <c r="K12" s="236">
        <v>250.3</v>
      </c>
      <c r="L12" s="236">
        <v>1.0106999999999999</v>
      </c>
      <c r="M12" s="236">
        <v>85.216999999999999</v>
      </c>
      <c r="N12" s="236">
        <v>96.67</v>
      </c>
      <c r="O12" s="236">
        <v>87.763000000000005</v>
      </c>
      <c r="P12" s="236">
        <v>20.3</v>
      </c>
      <c r="Q12" s="236">
        <v>30.1</v>
      </c>
      <c r="R12" s="236">
        <v>22.7</v>
      </c>
      <c r="S12" s="236">
        <v>5.19</v>
      </c>
      <c r="T12" s="16">
        <v>25</v>
      </c>
      <c r="U12" s="23">
        <f t="shared" si="1"/>
        <v>2449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762501</v>
      </c>
      <c r="E13" s="236">
        <v>227699</v>
      </c>
      <c r="F13" s="236">
        <v>6.0865359999999997</v>
      </c>
      <c r="G13" s="236">
        <v>0</v>
      </c>
      <c r="H13" s="236">
        <v>94.394000000000005</v>
      </c>
      <c r="I13" s="236">
        <v>22.9</v>
      </c>
      <c r="J13" s="236">
        <v>4.5</v>
      </c>
      <c r="K13" s="236">
        <v>146.6</v>
      </c>
      <c r="L13" s="236">
        <v>1.0108999999999999</v>
      </c>
      <c r="M13" s="236">
        <v>85.322000000000003</v>
      </c>
      <c r="N13" s="236">
        <v>98.263999999999996</v>
      </c>
      <c r="O13" s="236">
        <v>86.298000000000002</v>
      </c>
      <c r="P13" s="236">
        <v>14</v>
      </c>
      <c r="Q13" s="236">
        <v>34.6</v>
      </c>
      <c r="R13" s="236">
        <v>20.2</v>
      </c>
      <c r="S13" s="236">
        <v>5.19</v>
      </c>
      <c r="T13" s="16">
        <v>24</v>
      </c>
      <c r="U13" s="23">
        <f t="shared" si="1"/>
        <v>105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762396</v>
      </c>
      <c r="E14" s="236">
        <v>227682</v>
      </c>
      <c r="F14" s="236">
        <v>6.9094600000000002</v>
      </c>
      <c r="G14" s="236">
        <v>0</v>
      </c>
      <c r="H14" s="236">
        <v>95.751999999999995</v>
      </c>
      <c r="I14" s="236">
        <v>21.9</v>
      </c>
      <c r="J14" s="236">
        <v>23.7</v>
      </c>
      <c r="K14" s="236">
        <v>197.5</v>
      </c>
      <c r="L14" s="236">
        <v>1.0132000000000001</v>
      </c>
      <c r="M14" s="236">
        <v>90.7</v>
      </c>
      <c r="N14" s="236">
        <v>98.384</v>
      </c>
      <c r="O14" s="236">
        <v>96.448999999999998</v>
      </c>
      <c r="P14" s="236">
        <v>14.8</v>
      </c>
      <c r="Q14" s="236">
        <v>32.200000000000003</v>
      </c>
      <c r="R14" s="236">
        <v>16.3</v>
      </c>
      <c r="S14" s="236">
        <v>5.19</v>
      </c>
      <c r="T14" s="16">
        <v>23</v>
      </c>
      <c r="U14" s="23">
        <f t="shared" si="1"/>
        <v>550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761846</v>
      </c>
      <c r="E15" s="236">
        <v>227598</v>
      </c>
      <c r="F15" s="236">
        <v>6.5401990000000003</v>
      </c>
      <c r="G15" s="236">
        <v>0</v>
      </c>
      <c r="H15" s="236">
        <v>94.194000000000003</v>
      </c>
      <c r="I15" s="236">
        <v>23.2</v>
      </c>
      <c r="J15" s="236">
        <v>68.900000000000006</v>
      </c>
      <c r="K15" s="236">
        <v>250.1</v>
      </c>
      <c r="L15" s="236">
        <v>1.0115000000000001</v>
      </c>
      <c r="M15" s="236">
        <v>89.376999999999995</v>
      </c>
      <c r="N15" s="236">
        <v>96.894999999999996</v>
      </c>
      <c r="O15" s="236">
        <v>93.478999999999999</v>
      </c>
      <c r="P15" s="236">
        <v>19.5</v>
      </c>
      <c r="Q15" s="236">
        <v>29.5</v>
      </c>
      <c r="R15" s="236">
        <v>22.8</v>
      </c>
      <c r="S15" s="236">
        <v>5.2</v>
      </c>
      <c r="T15" s="16">
        <v>22</v>
      </c>
      <c r="U15" s="23">
        <f t="shared" si="1"/>
        <v>1610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760236</v>
      </c>
      <c r="E16" s="236">
        <v>227354</v>
      </c>
      <c r="F16" s="236">
        <v>6.7577319999999999</v>
      </c>
      <c r="G16" s="236">
        <v>0</v>
      </c>
      <c r="H16" s="236">
        <v>94.144000000000005</v>
      </c>
      <c r="I16" s="236">
        <v>22.3</v>
      </c>
      <c r="J16" s="236">
        <v>87.8</v>
      </c>
      <c r="K16" s="236">
        <v>273.3</v>
      </c>
      <c r="L16" s="236">
        <v>1.0123</v>
      </c>
      <c r="M16" s="236">
        <v>87.117999999999995</v>
      </c>
      <c r="N16" s="236">
        <v>97.921000000000006</v>
      </c>
      <c r="O16" s="236">
        <v>95.641999999999996</v>
      </c>
      <c r="P16" s="236">
        <v>18.100000000000001</v>
      </c>
      <c r="Q16" s="236">
        <v>28.7</v>
      </c>
      <c r="R16" s="236">
        <v>20.100000000000001</v>
      </c>
      <c r="S16" s="236">
        <v>5.2</v>
      </c>
      <c r="T16" s="22">
        <v>21</v>
      </c>
      <c r="U16" s="23">
        <f t="shared" si="1"/>
        <v>2075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758161</v>
      </c>
      <c r="E17" s="236">
        <v>227037</v>
      </c>
      <c r="F17" s="236">
        <v>6.1039779999999997</v>
      </c>
      <c r="G17" s="236">
        <v>0</v>
      </c>
      <c r="H17" s="236">
        <v>94.641999999999996</v>
      </c>
      <c r="I17" s="236">
        <v>23.7</v>
      </c>
      <c r="J17" s="236">
        <v>117.4</v>
      </c>
      <c r="K17" s="236">
        <v>245.4</v>
      </c>
      <c r="L17" s="236">
        <v>1.0105999999999999</v>
      </c>
      <c r="M17" s="236">
        <v>87.316999999999993</v>
      </c>
      <c r="N17" s="236">
        <v>97.566000000000003</v>
      </c>
      <c r="O17" s="236">
        <v>87.447999999999993</v>
      </c>
      <c r="P17" s="236">
        <v>21.3</v>
      </c>
      <c r="Q17" s="236">
        <v>28.4</v>
      </c>
      <c r="R17" s="236">
        <v>23.2</v>
      </c>
      <c r="S17" s="236">
        <v>5.2</v>
      </c>
      <c r="T17" s="16">
        <v>20</v>
      </c>
      <c r="U17" s="23">
        <f t="shared" si="1"/>
        <v>2800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755361</v>
      </c>
      <c r="E18" s="236">
        <v>226613</v>
      </c>
      <c r="F18" s="236">
        <v>6.2747229999999998</v>
      </c>
      <c r="G18" s="236">
        <v>0</v>
      </c>
      <c r="H18" s="236">
        <v>94.084999999999994</v>
      </c>
      <c r="I18" s="236">
        <v>22.6</v>
      </c>
      <c r="J18" s="236">
        <v>110.5</v>
      </c>
      <c r="K18" s="236">
        <v>254.7</v>
      </c>
      <c r="L18" s="236">
        <v>1.0109999999999999</v>
      </c>
      <c r="M18" s="236">
        <v>74.725999999999999</v>
      </c>
      <c r="N18" s="236">
        <v>97.400999999999996</v>
      </c>
      <c r="O18" s="236">
        <v>89.603999999999999</v>
      </c>
      <c r="P18" s="236">
        <v>19.8</v>
      </c>
      <c r="Q18" s="236">
        <v>27.3</v>
      </c>
      <c r="R18" s="236">
        <v>22.4</v>
      </c>
      <c r="S18" s="236">
        <v>5.2</v>
      </c>
      <c r="T18" s="16">
        <v>19</v>
      </c>
      <c r="U18" s="23">
        <f t="shared" si="1"/>
        <v>2622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752739</v>
      </c>
      <c r="E19" s="236">
        <v>226214</v>
      </c>
      <c r="F19" s="236">
        <v>6.6385059999999996</v>
      </c>
      <c r="G19" s="236">
        <v>0</v>
      </c>
      <c r="H19" s="236">
        <v>94.631</v>
      </c>
      <c r="I19" s="236">
        <v>23.3</v>
      </c>
      <c r="J19" s="236">
        <v>124.3</v>
      </c>
      <c r="K19" s="236">
        <v>249</v>
      </c>
      <c r="L19" s="236">
        <v>1.0117</v>
      </c>
      <c r="M19" s="236">
        <v>92.843000000000004</v>
      </c>
      <c r="N19" s="236">
        <v>96.475999999999999</v>
      </c>
      <c r="O19" s="236">
        <v>94.900999999999996</v>
      </c>
      <c r="P19" s="236">
        <v>20.6</v>
      </c>
      <c r="Q19" s="236">
        <v>28</v>
      </c>
      <c r="R19" s="236">
        <v>22.9</v>
      </c>
      <c r="S19" s="236">
        <v>5.2</v>
      </c>
      <c r="T19" s="16">
        <v>18</v>
      </c>
      <c r="U19" s="23">
        <f t="shared" si="1"/>
        <v>2967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749772</v>
      </c>
      <c r="E20" s="236">
        <v>225766</v>
      </c>
      <c r="F20" s="236">
        <v>6.638293</v>
      </c>
      <c r="G20" s="236">
        <v>0</v>
      </c>
      <c r="H20" s="236">
        <v>95.905000000000001</v>
      </c>
      <c r="I20" s="236">
        <v>26.3</v>
      </c>
      <c r="J20" s="236">
        <v>4.0999999999999996</v>
      </c>
      <c r="K20" s="236">
        <v>147.4</v>
      </c>
      <c r="L20" s="236">
        <v>1.0119</v>
      </c>
      <c r="M20" s="236">
        <v>93.504000000000005</v>
      </c>
      <c r="N20" s="236">
        <v>97.676000000000002</v>
      </c>
      <c r="O20" s="236">
        <v>94.358000000000004</v>
      </c>
      <c r="P20" s="236">
        <v>15</v>
      </c>
      <c r="Q20" s="236">
        <v>40.5</v>
      </c>
      <c r="R20" s="236">
        <v>21.3</v>
      </c>
      <c r="S20" s="236">
        <v>5.2</v>
      </c>
      <c r="T20" s="16">
        <v>17</v>
      </c>
      <c r="U20" s="23">
        <f t="shared" si="1"/>
        <v>95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749677</v>
      </c>
      <c r="E21" s="236">
        <v>225752</v>
      </c>
      <c r="F21" s="236">
        <v>6.9778560000000001</v>
      </c>
      <c r="G21" s="236">
        <v>0</v>
      </c>
      <c r="H21" s="236">
        <v>96.647999999999996</v>
      </c>
      <c r="I21" s="236">
        <v>21.7</v>
      </c>
      <c r="J21" s="236">
        <v>14.4</v>
      </c>
      <c r="K21" s="236">
        <v>153.69999999999999</v>
      </c>
      <c r="L21" s="236">
        <v>1.0133000000000001</v>
      </c>
      <c r="M21" s="236">
        <v>95.150999999999996</v>
      </c>
      <c r="N21" s="236">
        <v>98.59</v>
      </c>
      <c r="O21" s="236">
        <v>97.335999999999999</v>
      </c>
      <c r="P21" s="236">
        <v>12.7</v>
      </c>
      <c r="Q21" s="236">
        <v>32.1</v>
      </c>
      <c r="R21" s="236">
        <v>16.2</v>
      </c>
      <c r="S21" s="236">
        <v>5.2</v>
      </c>
      <c r="T21" s="16">
        <v>16</v>
      </c>
      <c r="U21" s="23">
        <f t="shared" si="1"/>
        <v>321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749356</v>
      </c>
      <c r="E22" s="236">
        <v>225703</v>
      </c>
      <c r="F22" s="236">
        <v>6.7084010000000003</v>
      </c>
      <c r="G22" s="236">
        <v>0</v>
      </c>
      <c r="H22" s="236">
        <v>96.242000000000004</v>
      </c>
      <c r="I22" s="236">
        <v>22.3</v>
      </c>
      <c r="J22" s="236">
        <v>69.3</v>
      </c>
      <c r="K22" s="236">
        <v>203</v>
      </c>
      <c r="L22" s="236">
        <v>1.0121</v>
      </c>
      <c r="M22" s="236">
        <v>94.691000000000003</v>
      </c>
      <c r="N22" s="236">
        <v>97.730999999999995</v>
      </c>
      <c r="O22" s="236">
        <v>95.239000000000004</v>
      </c>
      <c r="P22" s="236">
        <v>18</v>
      </c>
      <c r="Q22" s="236">
        <v>28.7</v>
      </c>
      <c r="R22" s="236">
        <v>21</v>
      </c>
      <c r="S22" s="236">
        <v>5.2</v>
      </c>
      <c r="T22" s="16">
        <v>15</v>
      </c>
      <c r="U22" s="23">
        <f t="shared" si="1"/>
        <v>1622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747734</v>
      </c>
      <c r="E23" s="236">
        <v>225462</v>
      </c>
      <c r="F23" s="236">
        <v>6.7182269999999997</v>
      </c>
      <c r="G23" s="236">
        <v>0</v>
      </c>
      <c r="H23" s="236">
        <v>96.337999999999994</v>
      </c>
      <c r="I23" s="236">
        <v>22.2</v>
      </c>
      <c r="J23" s="236">
        <v>99.8</v>
      </c>
      <c r="K23" s="236">
        <v>257.89999999999998</v>
      </c>
      <c r="L23" s="236">
        <v>1.012</v>
      </c>
      <c r="M23" s="236">
        <v>94.876000000000005</v>
      </c>
      <c r="N23" s="236">
        <v>97.98</v>
      </c>
      <c r="O23" s="236">
        <v>95.813000000000002</v>
      </c>
      <c r="P23" s="236">
        <v>18.8</v>
      </c>
      <c r="Q23" s="236">
        <v>26.3</v>
      </c>
      <c r="R23" s="236">
        <v>22.3</v>
      </c>
      <c r="S23" s="236">
        <v>5.2</v>
      </c>
      <c r="T23" s="22">
        <v>14</v>
      </c>
      <c r="U23" s="23">
        <f t="shared" si="1"/>
        <v>2368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745366</v>
      </c>
      <c r="E24" s="236">
        <v>225110</v>
      </c>
      <c r="F24" s="236">
        <v>6.7443720000000003</v>
      </c>
      <c r="G24" s="236">
        <v>0</v>
      </c>
      <c r="H24" s="236">
        <v>94.906000000000006</v>
      </c>
      <c r="I24" s="236">
        <v>22</v>
      </c>
      <c r="J24" s="236">
        <v>99.7</v>
      </c>
      <c r="K24" s="236">
        <v>238.2</v>
      </c>
      <c r="L24" s="236">
        <v>1.012</v>
      </c>
      <c r="M24" s="236">
        <v>89.451999999999998</v>
      </c>
      <c r="N24" s="236">
        <v>104.86199999999999</v>
      </c>
      <c r="O24" s="236">
        <v>96.218000000000004</v>
      </c>
      <c r="P24" s="236">
        <v>20.100000000000001</v>
      </c>
      <c r="Q24" s="236">
        <v>26</v>
      </c>
      <c r="R24" s="236">
        <v>22.4</v>
      </c>
      <c r="S24" s="236">
        <v>5.2</v>
      </c>
      <c r="T24" s="16">
        <v>13</v>
      </c>
      <c r="U24" s="23">
        <f t="shared" si="1"/>
        <v>2373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742993</v>
      </c>
      <c r="E25" s="236">
        <v>224752</v>
      </c>
      <c r="F25" s="236">
        <v>6.3511420000000003</v>
      </c>
      <c r="G25" s="236">
        <v>0</v>
      </c>
      <c r="H25" s="236">
        <v>92.58</v>
      </c>
      <c r="I25" s="236">
        <v>22.5</v>
      </c>
      <c r="J25" s="236">
        <v>117.9</v>
      </c>
      <c r="K25" s="236">
        <v>244.3</v>
      </c>
      <c r="L25" s="236">
        <v>1.0113000000000001</v>
      </c>
      <c r="M25" s="236">
        <v>88.100999999999999</v>
      </c>
      <c r="N25" s="236">
        <v>96.316999999999993</v>
      </c>
      <c r="O25" s="236">
        <v>90.447000000000003</v>
      </c>
      <c r="P25" s="236">
        <v>20.100000000000001</v>
      </c>
      <c r="Q25" s="236">
        <v>26.3</v>
      </c>
      <c r="R25" s="236">
        <v>21.6</v>
      </c>
      <c r="S25" s="236">
        <v>5.2</v>
      </c>
      <c r="T25" s="16">
        <v>12</v>
      </c>
      <c r="U25" s="23">
        <f t="shared" si="1"/>
        <v>2815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740178</v>
      </c>
      <c r="E26" s="236">
        <v>224316</v>
      </c>
      <c r="F26" s="236">
        <v>6.2972089999999996</v>
      </c>
      <c r="G26" s="236">
        <v>0</v>
      </c>
      <c r="H26" s="236">
        <v>92.256</v>
      </c>
      <c r="I26" s="236">
        <v>23.1</v>
      </c>
      <c r="J26" s="236">
        <v>124.7</v>
      </c>
      <c r="K26" s="236">
        <v>269.60000000000002</v>
      </c>
      <c r="L26" s="236">
        <v>1.0109999999999999</v>
      </c>
      <c r="M26" s="236">
        <v>88.915999999999997</v>
      </c>
      <c r="N26" s="236">
        <v>95.454999999999998</v>
      </c>
      <c r="O26" s="236">
        <v>90.01</v>
      </c>
      <c r="P26" s="236">
        <v>19.399999999999999</v>
      </c>
      <c r="Q26" s="236">
        <v>27.7</v>
      </c>
      <c r="R26" s="236">
        <v>22.6</v>
      </c>
      <c r="S26" s="236">
        <v>5.21</v>
      </c>
      <c r="T26" s="16">
        <v>11</v>
      </c>
      <c r="U26" s="23">
        <f t="shared" si="1"/>
        <v>2980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737198</v>
      </c>
      <c r="E27" s="236">
        <v>223854</v>
      </c>
      <c r="F27" s="236">
        <v>6.4797849999999997</v>
      </c>
      <c r="G27" s="236">
        <v>0</v>
      </c>
      <c r="H27" s="236">
        <v>95.760999999999996</v>
      </c>
      <c r="I27" s="236">
        <v>26.8</v>
      </c>
      <c r="J27" s="236">
        <v>3</v>
      </c>
      <c r="K27" s="236">
        <v>42.3</v>
      </c>
      <c r="L27" s="236">
        <v>1.0118</v>
      </c>
      <c r="M27" s="236">
        <v>90.685000000000002</v>
      </c>
      <c r="N27" s="236">
        <v>98.052000000000007</v>
      </c>
      <c r="O27" s="236">
        <v>91.494</v>
      </c>
      <c r="P27" s="236">
        <v>15.9</v>
      </c>
      <c r="Q27" s="236">
        <v>41.6</v>
      </c>
      <c r="R27" s="236">
        <v>19.3</v>
      </c>
      <c r="S27" s="236">
        <v>5.21</v>
      </c>
      <c r="T27" s="16">
        <v>10</v>
      </c>
      <c r="U27" s="23">
        <f t="shared" si="1"/>
        <v>70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737128</v>
      </c>
      <c r="E28" s="236">
        <v>223844</v>
      </c>
      <c r="F28" s="236">
        <v>6.9443859999999997</v>
      </c>
      <c r="G28" s="236">
        <v>0</v>
      </c>
      <c r="H28" s="236">
        <v>95.486999999999995</v>
      </c>
      <c r="I28" s="236">
        <v>23</v>
      </c>
      <c r="J28" s="236">
        <v>15.4</v>
      </c>
      <c r="K28" s="236">
        <v>143.6</v>
      </c>
      <c r="L28" s="236">
        <v>1.0132000000000001</v>
      </c>
      <c r="M28" s="236">
        <v>93.082999999999998</v>
      </c>
      <c r="N28" s="236">
        <v>97.77</v>
      </c>
      <c r="O28" s="236">
        <v>97.012</v>
      </c>
      <c r="P28" s="236">
        <v>14</v>
      </c>
      <c r="Q28" s="236">
        <v>32.200000000000003</v>
      </c>
      <c r="R28" s="236">
        <v>16.600000000000001</v>
      </c>
      <c r="S28" s="236">
        <v>5.21</v>
      </c>
      <c r="T28" s="16">
        <v>9</v>
      </c>
      <c r="U28" s="23">
        <f t="shared" si="1"/>
        <v>340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736788</v>
      </c>
      <c r="E29" s="236">
        <v>223791</v>
      </c>
      <c r="F29" s="236">
        <v>6.7643180000000003</v>
      </c>
      <c r="G29" s="236">
        <v>0</v>
      </c>
      <c r="H29" s="236">
        <v>93.88</v>
      </c>
      <c r="I29" s="236">
        <v>22.6</v>
      </c>
      <c r="J29" s="236">
        <v>89.6</v>
      </c>
      <c r="K29" s="236">
        <v>206.8</v>
      </c>
      <c r="L29" s="236">
        <v>1.0122</v>
      </c>
      <c r="M29" s="236">
        <v>90.838999999999999</v>
      </c>
      <c r="N29" s="236">
        <v>97.230999999999995</v>
      </c>
      <c r="O29" s="236">
        <v>95.962000000000003</v>
      </c>
      <c r="P29" s="236">
        <v>18.2</v>
      </c>
      <c r="Q29" s="236">
        <v>28.3</v>
      </c>
      <c r="R29" s="236">
        <v>20.8</v>
      </c>
      <c r="S29" s="236">
        <v>5.21</v>
      </c>
      <c r="T29" s="16">
        <v>8</v>
      </c>
      <c r="U29" s="23">
        <f t="shared" si="1"/>
        <v>2125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734663</v>
      </c>
      <c r="E30" s="236">
        <v>223467</v>
      </c>
      <c r="F30" s="236">
        <v>6.5439689999999997</v>
      </c>
      <c r="G30" s="236">
        <v>0</v>
      </c>
      <c r="H30" s="236">
        <v>93.15</v>
      </c>
      <c r="I30" s="236">
        <v>23</v>
      </c>
      <c r="J30" s="236">
        <v>94.2</v>
      </c>
      <c r="K30" s="236">
        <v>246.1</v>
      </c>
      <c r="L30" s="236">
        <v>1.0116000000000001</v>
      </c>
      <c r="M30" s="236">
        <v>88.346000000000004</v>
      </c>
      <c r="N30" s="236">
        <v>95.825999999999993</v>
      </c>
      <c r="O30" s="236">
        <v>93.290999999999997</v>
      </c>
      <c r="P30" s="236">
        <v>19.600000000000001</v>
      </c>
      <c r="Q30" s="236">
        <v>28.1</v>
      </c>
      <c r="R30" s="236">
        <v>22</v>
      </c>
      <c r="S30" s="236">
        <v>5.2</v>
      </c>
      <c r="T30" s="22">
        <v>7</v>
      </c>
      <c r="U30" s="23">
        <f t="shared" si="1"/>
        <v>2235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732428</v>
      </c>
      <c r="E31" s="236">
        <v>223123</v>
      </c>
      <c r="F31" s="236">
        <v>6.3410890000000002</v>
      </c>
      <c r="G31" s="236">
        <v>0</v>
      </c>
      <c r="H31" s="236">
        <v>92.641999999999996</v>
      </c>
      <c r="I31" s="236">
        <v>22.8</v>
      </c>
      <c r="J31" s="236">
        <v>109.5</v>
      </c>
      <c r="K31" s="236">
        <v>258</v>
      </c>
      <c r="L31" s="236">
        <v>1.0112000000000001</v>
      </c>
      <c r="M31" s="236">
        <v>88.641000000000005</v>
      </c>
      <c r="N31" s="236">
        <v>95.591999999999999</v>
      </c>
      <c r="O31" s="236">
        <v>90.34</v>
      </c>
      <c r="P31" s="236">
        <v>19.899999999999999</v>
      </c>
      <c r="Q31" s="236">
        <v>30.5</v>
      </c>
      <c r="R31" s="236">
        <v>21.7</v>
      </c>
      <c r="S31" s="236">
        <v>5.2</v>
      </c>
      <c r="T31" s="16">
        <v>6</v>
      </c>
      <c r="U31" s="23">
        <f t="shared" si="1"/>
        <v>2607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729821</v>
      </c>
      <c r="E32" s="236">
        <v>222720</v>
      </c>
      <c r="F32" s="236">
        <v>6.346819</v>
      </c>
      <c r="G32" s="236">
        <v>0</v>
      </c>
      <c r="H32" s="236">
        <v>92.671000000000006</v>
      </c>
      <c r="I32" s="236">
        <v>23.8</v>
      </c>
      <c r="J32" s="236">
        <v>115</v>
      </c>
      <c r="K32" s="236">
        <v>252.3</v>
      </c>
      <c r="L32" s="236">
        <v>1.0112000000000001</v>
      </c>
      <c r="M32" s="236">
        <v>89.364000000000004</v>
      </c>
      <c r="N32" s="236">
        <v>95.710999999999999</v>
      </c>
      <c r="O32" s="236">
        <v>90.6</v>
      </c>
      <c r="P32" s="236">
        <v>20.9</v>
      </c>
      <c r="Q32" s="236">
        <v>29.7</v>
      </c>
      <c r="R32" s="236">
        <v>22.3</v>
      </c>
      <c r="S32" s="236">
        <v>5.2</v>
      </c>
      <c r="T32" s="16">
        <v>5</v>
      </c>
      <c r="U32" s="23">
        <f t="shared" si="1"/>
        <v>2742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727079</v>
      </c>
      <c r="E33" s="236">
        <v>222296</v>
      </c>
      <c r="F33" s="236">
        <v>6.4697529999999999</v>
      </c>
      <c r="G33" s="236">
        <v>0</v>
      </c>
      <c r="H33" s="236">
        <v>93.82</v>
      </c>
      <c r="I33" s="236">
        <v>25.3</v>
      </c>
      <c r="J33" s="236">
        <v>75.900000000000006</v>
      </c>
      <c r="K33" s="236">
        <v>248.1</v>
      </c>
      <c r="L33" s="236">
        <v>1.0114000000000001</v>
      </c>
      <c r="M33" s="236">
        <v>89.876999999999995</v>
      </c>
      <c r="N33" s="236">
        <v>96.31</v>
      </c>
      <c r="O33" s="236">
        <v>92.331000000000003</v>
      </c>
      <c r="P33" s="236">
        <v>14.3</v>
      </c>
      <c r="Q33" s="236">
        <v>38.5</v>
      </c>
      <c r="R33" s="236">
        <v>22.3</v>
      </c>
      <c r="S33" s="236">
        <v>5.2</v>
      </c>
      <c r="T33" s="16">
        <v>4</v>
      </c>
      <c r="U33" s="23">
        <f t="shared" si="1"/>
        <v>1807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725272</v>
      </c>
      <c r="E34" s="236">
        <v>222024</v>
      </c>
      <c r="F34" s="236">
        <v>6.7837990000000001</v>
      </c>
      <c r="G34" s="236">
        <v>0</v>
      </c>
      <c r="H34" s="236">
        <v>95.79</v>
      </c>
      <c r="I34" s="236">
        <v>23.6</v>
      </c>
      <c r="J34" s="236">
        <v>4.8</v>
      </c>
      <c r="K34" s="236">
        <v>106.1</v>
      </c>
      <c r="L34" s="236">
        <v>1.0130999999999999</v>
      </c>
      <c r="M34" s="236">
        <v>93.281999999999996</v>
      </c>
      <c r="N34" s="236">
        <v>97.397999999999996</v>
      </c>
      <c r="O34" s="236">
        <v>94.028000000000006</v>
      </c>
      <c r="P34" s="236">
        <v>10.6</v>
      </c>
      <c r="Q34" s="236">
        <v>37.700000000000003</v>
      </c>
      <c r="R34" s="236">
        <v>14.3</v>
      </c>
      <c r="S34" s="236">
        <v>5.19</v>
      </c>
      <c r="T34" s="16">
        <v>3</v>
      </c>
      <c r="U34" s="23">
        <f t="shared" si="1"/>
        <v>83</v>
      </c>
      <c r="V34" s="5"/>
      <c r="W34" s="92"/>
      <c r="X34" s="91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725189</v>
      </c>
      <c r="E35" s="236">
        <v>222012</v>
      </c>
      <c r="F35" s="236">
        <v>6.8565779999999998</v>
      </c>
      <c r="G35" s="236">
        <v>0</v>
      </c>
      <c r="H35" s="236">
        <v>96.034999999999997</v>
      </c>
      <c r="I35" s="236">
        <v>22.6</v>
      </c>
      <c r="J35" s="236">
        <v>0.3</v>
      </c>
      <c r="K35" s="236">
        <v>106.1</v>
      </c>
      <c r="L35" s="236">
        <v>1.0129999999999999</v>
      </c>
      <c r="M35" s="236">
        <v>94.242000000000004</v>
      </c>
      <c r="N35" s="236">
        <v>97.507999999999996</v>
      </c>
      <c r="O35" s="236">
        <v>95.796000000000006</v>
      </c>
      <c r="P35" s="236">
        <v>11.7</v>
      </c>
      <c r="Q35" s="236">
        <v>37.799999999999997</v>
      </c>
      <c r="R35" s="236">
        <v>16.5</v>
      </c>
      <c r="S35" s="236">
        <v>5.2</v>
      </c>
      <c r="T35" s="16">
        <v>2</v>
      </c>
      <c r="U35" s="23">
        <f t="shared" si="1"/>
        <v>8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725181</v>
      </c>
      <c r="E36" s="236">
        <v>222011</v>
      </c>
      <c r="F36" s="236">
        <v>6.9794640000000001</v>
      </c>
      <c r="G36" s="236">
        <v>0</v>
      </c>
      <c r="H36" s="236">
        <v>97.722999999999999</v>
      </c>
      <c r="I36" s="236">
        <v>22</v>
      </c>
      <c r="J36" s="236">
        <v>0</v>
      </c>
      <c r="K36" s="236">
        <v>0</v>
      </c>
      <c r="L36" s="236">
        <v>1.0137</v>
      </c>
      <c r="M36" s="236">
        <v>96.195999999999998</v>
      </c>
      <c r="N36" s="236">
        <v>98.903999999999996</v>
      </c>
      <c r="O36" s="236">
        <v>96.418000000000006</v>
      </c>
      <c r="P36" s="236">
        <v>10.5</v>
      </c>
      <c r="Q36" s="236">
        <v>35.5</v>
      </c>
      <c r="R36" s="236">
        <v>13.5</v>
      </c>
      <c r="S36" s="236">
        <v>5.2</v>
      </c>
      <c r="T36" s="16">
        <v>1</v>
      </c>
      <c r="U36" s="23">
        <f t="shared" si="1"/>
        <v>0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725181</v>
      </c>
      <c r="E37" s="236">
        <v>222011</v>
      </c>
      <c r="F37" s="236">
        <v>7.0849219999999997</v>
      </c>
      <c r="G37" s="236">
        <v>0</v>
      </c>
      <c r="H37" s="236">
        <v>94.531999999999996</v>
      </c>
      <c r="I37" s="236">
        <v>20.9</v>
      </c>
      <c r="J37" s="236">
        <v>0</v>
      </c>
      <c r="K37" s="236">
        <v>0</v>
      </c>
      <c r="L37" s="236">
        <v>1.0139</v>
      </c>
      <c r="M37" s="236">
        <v>91.039000000000001</v>
      </c>
      <c r="N37" s="236">
        <v>98.722999999999999</v>
      </c>
      <c r="O37" s="236">
        <v>97.843999999999994</v>
      </c>
      <c r="P37" s="236">
        <v>10.6</v>
      </c>
      <c r="Q37" s="236">
        <v>34.5</v>
      </c>
      <c r="R37" s="236">
        <v>13.5</v>
      </c>
      <c r="S37" s="236">
        <v>5.2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5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5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5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8"/>
      <c r="Y41" s="309"/>
    </row>
    <row r="42" spans="1:25">
      <c r="D42" s="32"/>
      <c r="E42" s="32"/>
      <c r="N42" s="32"/>
    </row>
  </sheetData>
  <mergeCells count="4">
    <mergeCell ref="Y1:Y5"/>
    <mergeCell ref="W38:Y41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21">
        <v>32</v>
      </c>
      <c r="D6">
        <v>234573</v>
      </c>
      <c r="T6" s="22">
        <v>31</v>
      </c>
      <c r="U6" s="23">
        <f>D6-D7</f>
        <v>234</v>
      </c>
      <c r="V6" s="4"/>
      <c r="W6" s="227"/>
      <c r="X6" s="227"/>
      <c r="Y6" s="232"/>
    </row>
    <row r="7" spans="1:25">
      <c r="A7" s="21">
        <v>31</v>
      </c>
      <c r="B7" s="236"/>
      <c r="C7" s="236"/>
      <c r="D7">
        <v>234339</v>
      </c>
      <c r="T7" s="22">
        <v>30</v>
      </c>
      <c r="U7" s="23">
        <f>D7-D8</f>
        <v>259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234080</v>
      </c>
      <c r="T8" s="16">
        <v>29</v>
      </c>
      <c r="U8" s="23">
        <f>D8-D9</f>
        <v>284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233796</v>
      </c>
      <c r="E9" s="236">
        <v>157893</v>
      </c>
      <c r="F9" s="236">
        <v>4.0262390000000003</v>
      </c>
      <c r="G9" s="236">
        <v>2</v>
      </c>
      <c r="H9" s="236">
        <v>45.018999999999998</v>
      </c>
      <c r="I9" s="236">
        <v>19.399999999999999</v>
      </c>
      <c r="J9" s="236">
        <v>12.3</v>
      </c>
      <c r="K9" s="236">
        <v>18.399999999999999</v>
      </c>
      <c r="L9" s="236">
        <v>1.0058</v>
      </c>
      <c r="M9" s="236">
        <v>44.334000000000003</v>
      </c>
      <c r="N9" s="236">
        <v>45.456000000000003</v>
      </c>
      <c r="O9" s="236">
        <v>44.645000000000003</v>
      </c>
      <c r="P9" s="236">
        <v>15.3</v>
      </c>
      <c r="Q9" s="236">
        <v>27.3</v>
      </c>
      <c r="R9" s="236">
        <v>17.8</v>
      </c>
      <c r="S9" s="236">
        <v>4.6900000000000004</v>
      </c>
      <c r="T9" s="22">
        <v>28</v>
      </c>
      <c r="U9" s="23">
        <f t="shared" ref="U9:U36" si="1">D9-D10</f>
        <v>296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233500</v>
      </c>
      <c r="E10" s="236">
        <v>157820</v>
      </c>
      <c r="F10" s="236">
        <v>4.0131949999999996</v>
      </c>
      <c r="G10" s="236">
        <v>2</v>
      </c>
      <c r="H10" s="236">
        <v>45.018000000000001</v>
      </c>
      <c r="I10" s="236">
        <v>21.2</v>
      </c>
      <c r="J10" s="236">
        <v>11.9</v>
      </c>
      <c r="K10" s="236">
        <v>17.899999999999999</v>
      </c>
      <c r="L10" s="236">
        <v>1.0057</v>
      </c>
      <c r="M10" s="236">
        <v>44.478000000000002</v>
      </c>
      <c r="N10" s="236">
        <v>45.5</v>
      </c>
      <c r="O10" s="236">
        <v>44.683999999999997</v>
      </c>
      <c r="P10" s="236">
        <v>15.6</v>
      </c>
      <c r="Q10" s="236">
        <v>27.4</v>
      </c>
      <c r="R10" s="236">
        <v>19</v>
      </c>
      <c r="S10" s="236">
        <v>4.6900000000000004</v>
      </c>
      <c r="T10" s="16">
        <v>27</v>
      </c>
      <c r="U10" s="23">
        <f t="shared" si="1"/>
        <v>285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233215</v>
      </c>
      <c r="E11" s="236">
        <v>157748</v>
      </c>
      <c r="F11" s="236">
        <v>3.9980030000000002</v>
      </c>
      <c r="G11" s="236">
        <v>2</v>
      </c>
      <c r="H11" s="236">
        <v>45.027000000000001</v>
      </c>
      <c r="I11" s="236">
        <v>22.1</v>
      </c>
      <c r="J11" s="236">
        <v>11.7</v>
      </c>
      <c r="K11" s="236">
        <v>17.5</v>
      </c>
      <c r="L11" s="236">
        <v>1.0057</v>
      </c>
      <c r="M11" s="236">
        <v>44.457000000000001</v>
      </c>
      <c r="N11" s="236">
        <v>45.444000000000003</v>
      </c>
      <c r="O11" s="236">
        <v>44.497</v>
      </c>
      <c r="P11" s="236">
        <v>15.1</v>
      </c>
      <c r="Q11" s="236">
        <v>29.3</v>
      </c>
      <c r="R11" s="236">
        <v>19.100000000000001</v>
      </c>
      <c r="S11" s="236">
        <v>4.6900000000000004</v>
      </c>
      <c r="T11" s="16">
        <v>26</v>
      </c>
      <c r="U11" s="23">
        <f t="shared" si="1"/>
        <v>280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232935</v>
      </c>
      <c r="E12" s="236">
        <v>157678</v>
      </c>
      <c r="F12" s="236">
        <v>4.0015020000000003</v>
      </c>
      <c r="G12" s="236">
        <v>2</v>
      </c>
      <c r="H12" s="236">
        <v>45.034999999999997</v>
      </c>
      <c r="I12" s="236">
        <v>21.4</v>
      </c>
      <c r="J12" s="236">
        <v>12.2</v>
      </c>
      <c r="K12" s="236">
        <v>17.7</v>
      </c>
      <c r="L12" s="236">
        <v>1.0056</v>
      </c>
      <c r="M12" s="236">
        <v>44.311</v>
      </c>
      <c r="N12" s="236">
        <v>45.6</v>
      </c>
      <c r="O12" s="236">
        <v>44.713999999999999</v>
      </c>
      <c r="P12" s="236">
        <v>15.8</v>
      </c>
      <c r="Q12" s="236">
        <v>26.9</v>
      </c>
      <c r="R12" s="236">
        <v>19.899999999999999</v>
      </c>
      <c r="S12" s="236">
        <v>4.7</v>
      </c>
      <c r="T12" s="16">
        <v>25</v>
      </c>
      <c r="U12" s="23">
        <f t="shared" si="1"/>
        <v>294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232641</v>
      </c>
      <c r="E13" s="236">
        <v>157604</v>
      </c>
      <c r="F13" s="236">
        <v>4.0158719999999999</v>
      </c>
      <c r="G13" s="236">
        <v>2</v>
      </c>
      <c r="H13" s="236">
        <v>45.350999999999999</v>
      </c>
      <c r="I13" s="236">
        <v>20</v>
      </c>
      <c r="J13" s="236">
        <v>10.1</v>
      </c>
      <c r="K13" s="236">
        <v>18.100000000000001</v>
      </c>
      <c r="L13" s="236">
        <v>1.0057</v>
      </c>
      <c r="M13" s="236">
        <v>44.499000000000002</v>
      </c>
      <c r="N13" s="236">
        <v>45.680999999999997</v>
      </c>
      <c r="O13" s="236">
        <v>44.802999999999997</v>
      </c>
      <c r="P13" s="236">
        <v>15.4</v>
      </c>
      <c r="Q13" s="236">
        <v>26.4</v>
      </c>
      <c r="R13" s="236">
        <v>19.399999999999999</v>
      </c>
      <c r="S13" s="236">
        <v>4.6900000000000004</v>
      </c>
      <c r="T13" s="16">
        <v>24</v>
      </c>
      <c r="U13" s="23">
        <f t="shared" si="1"/>
        <v>243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232398</v>
      </c>
      <c r="E14" s="236">
        <v>157544</v>
      </c>
      <c r="F14" s="236">
        <v>4.0824600000000002</v>
      </c>
      <c r="G14" s="236">
        <v>2</v>
      </c>
      <c r="H14" s="236">
        <v>45.284999999999997</v>
      </c>
      <c r="I14" s="236">
        <v>20.7</v>
      </c>
      <c r="J14" s="236">
        <v>11.4</v>
      </c>
      <c r="K14" s="236">
        <v>16.600000000000001</v>
      </c>
      <c r="L14" s="236">
        <v>1.006</v>
      </c>
      <c r="M14" s="236">
        <v>44.661999999999999</v>
      </c>
      <c r="N14" s="236">
        <v>45.667000000000002</v>
      </c>
      <c r="O14" s="236">
        <v>45.362000000000002</v>
      </c>
      <c r="P14" s="236">
        <v>16.100000000000001</v>
      </c>
      <c r="Q14" s="236">
        <v>27.3</v>
      </c>
      <c r="R14" s="236">
        <v>17.5</v>
      </c>
      <c r="S14" s="236">
        <v>4.6900000000000004</v>
      </c>
      <c r="T14" s="16">
        <v>23</v>
      </c>
      <c r="U14" s="23">
        <f t="shared" si="1"/>
        <v>274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232124</v>
      </c>
      <c r="E15" s="236">
        <v>157476</v>
      </c>
      <c r="F15" s="236">
        <v>4.0268470000000001</v>
      </c>
      <c r="G15" s="236">
        <v>2</v>
      </c>
      <c r="H15" s="236">
        <v>45.21</v>
      </c>
      <c r="I15" s="236">
        <v>20.3</v>
      </c>
      <c r="J15" s="236">
        <v>12</v>
      </c>
      <c r="K15" s="236">
        <v>16.5</v>
      </c>
      <c r="L15" s="236">
        <v>1.0057</v>
      </c>
      <c r="M15" s="236">
        <v>44.796999999999997</v>
      </c>
      <c r="N15" s="236">
        <v>45.619</v>
      </c>
      <c r="O15" s="236">
        <v>44.996000000000002</v>
      </c>
      <c r="P15" s="236">
        <v>16.399999999999999</v>
      </c>
      <c r="Q15" s="236">
        <v>25</v>
      </c>
      <c r="R15" s="236">
        <v>19.600000000000001</v>
      </c>
      <c r="S15" s="236">
        <v>4.7</v>
      </c>
      <c r="T15" s="16">
        <v>22</v>
      </c>
      <c r="U15" s="23">
        <f t="shared" si="1"/>
        <v>288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231836</v>
      </c>
      <c r="E16" s="236">
        <v>157405</v>
      </c>
      <c r="F16" s="236">
        <v>4.0743799999999997</v>
      </c>
      <c r="G16" s="236">
        <v>2</v>
      </c>
      <c r="H16" s="236">
        <v>45.197000000000003</v>
      </c>
      <c r="I16" s="236">
        <v>20.2</v>
      </c>
      <c r="J16" s="236">
        <v>12.3</v>
      </c>
      <c r="K16" s="236">
        <v>17.899999999999999</v>
      </c>
      <c r="L16" s="236">
        <v>1.006</v>
      </c>
      <c r="M16" s="236">
        <v>44.503</v>
      </c>
      <c r="N16" s="236">
        <v>45.7</v>
      </c>
      <c r="O16" s="236">
        <v>45.073999999999998</v>
      </c>
      <c r="P16" s="236">
        <v>14.5</v>
      </c>
      <c r="Q16" s="236">
        <v>27.6</v>
      </c>
      <c r="R16" s="236">
        <v>16.600000000000001</v>
      </c>
      <c r="S16" s="236">
        <v>4.6900000000000004</v>
      </c>
      <c r="T16" s="22">
        <v>21</v>
      </c>
      <c r="U16" s="23">
        <f t="shared" si="1"/>
        <v>295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231541</v>
      </c>
      <c r="E17" s="236">
        <v>157331</v>
      </c>
      <c r="F17" s="236">
        <v>3.9861390000000001</v>
      </c>
      <c r="G17" s="236">
        <v>2</v>
      </c>
      <c r="H17" s="236">
        <v>45.155000000000001</v>
      </c>
      <c r="I17" s="236">
        <v>22.3</v>
      </c>
      <c r="J17" s="236">
        <v>12.4</v>
      </c>
      <c r="K17" s="236">
        <v>18.2</v>
      </c>
      <c r="L17" s="236">
        <v>1.0056</v>
      </c>
      <c r="M17" s="236">
        <v>44.527000000000001</v>
      </c>
      <c r="N17" s="236">
        <v>45.59</v>
      </c>
      <c r="O17" s="236">
        <v>44.563000000000002</v>
      </c>
      <c r="P17" s="236">
        <v>16.8</v>
      </c>
      <c r="Q17" s="236">
        <v>28.1</v>
      </c>
      <c r="R17" s="236">
        <v>20.3</v>
      </c>
      <c r="S17" s="236">
        <v>4.7</v>
      </c>
      <c r="T17" s="16">
        <v>20</v>
      </c>
      <c r="U17" s="23">
        <f t="shared" si="1"/>
        <v>296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231245</v>
      </c>
      <c r="E18" s="236">
        <v>157257</v>
      </c>
      <c r="F18" s="236">
        <v>4.0127220000000001</v>
      </c>
      <c r="G18" s="236">
        <v>2</v>
      </c>
      <c r="H18" s="236">
        <v>45.207999999999998</v>
      </c>
      <c r="I18" s="236">
        <v>20.6</v>
      </c>
      <c r="J18" s="236">
        <v>12</v>
      </c>
      <c r="K18" s="236">
        <v>19.2</v>
      </c>
      <c r="L18" s="236">
        <v>1.0057</v>
      </c>
      <c r="M18" s="236">
        <v>44.226999999999997</v>
      </c>
      <c r="N18" s="236">
        <v>45.639000000000003</v>
      </c>
      <c r="O18" s="236">
        <v>44.832999999999998</v>
      </c>
      <c r="P18" s="236">
        <v>14.7</v>
      </c>
      <c r="Q18" s="236">
        <v>28.2</v>
      </c>
      <c r="R18" s="236">
        <v>19.7</v>
      </c>
      <c r="S18" s="236">
        <v>4.7</v>
      </c>
      <c r="T18" s="16">
        <v>19</v>
      </c>
      <c r="U18" s="23">
        <f t="shared" si="1"/>
        <v>288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230957</v>
      </c>
      <c r="E19" s="236">
        <v>157185</v>
      </c>
      <c r="F19" s="236">
        <v>4.021109</v>
      </c>
      <c r="G19" s="236">
        <v>2</v>
      </c>
      <c r="H19" s="236">
        <v>45.167999999999999</v>
      </c>
      <c r="I19" s="236">
        <v>21.9</v>
      </c>
      <c r="J19" s="236">
        <v>12.3</v>
      </c>
      <c r="K19" s="236">
        <v>17.7</v>
      </c>
      <c r="L19" s="236">
        <v>1.0057</v>
      </c>
      <c r="M19" s="236">
        <v>44.646999999999998</v>
      </c>
      <c r="N19" s="236">
        <v>45.613</v>
      </c>
      <c r="O19" s="236">
        <v>44.984999999999999</v>
      </c>
      <c r="P19" s="236">
        <v>15.4</v>
      </c>
      <c r="Q19" s="236">
        <v>28.7</v>
      </c>
      <c r="R19" s="236">
        <v>19.899999999999999</v>
      </c>
      <c r="S19" s="236">
        <v>4.7</v>
      </c>
      <c r="T19" s="16">
        <v>18</v>
      </c>
      <c r="U19" s="23">
        <f t="shared" si="1"/>
        <v>296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230661</v>
      </c>
      <c r="E20" s="236">
        <v>157111</v>
      </c>
      <c r="F20" s="236">
        <v>4.0246740000000001</v>
      </c>
      <c r="G20" s="236">
        <v>2</v>
      </c>
      <c r="H20" s="236">
        <v>45.33</v>
      </c>
      <c r="I20" s="236">
        <v>22.5</v>
      </c>
      <c r="J20" s="236">
        <v>10.3</v>
      </c>
      <c r="K20" s="236">
        <v>18.2</v>
      </c>
      <c r="L20" s="236">
        <v>1.0056</v>
      </c>
      <c r="M20" s="236">
        <v>44.758000000000003</v>
      </c>
      <c r="N20" s="236">
        <v>45.615000000000002</v>
      </c>
      <c r="O20" s="236">
        <v>45.13</v>
      </c>
      <c r="P20" s="236">
        <v>16.399999999999999</v>
      </c>
      <c r="Q20" s="236">
        <v>27.9</v>
      </c>
      <c r="R20" s="236">
        <v>20.399999999999999</v>
      </c>
      <c r="S20" s="236">
        <v>4.71</v>
      </c>
      <c r="T20" s="16">
        <v>17</v>
      </c>
      <c r="U20" s="23">
        <f t="shared" si="1"/>
        <v>248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230413</v>
      </c>
      <c r="E21" s="236">
        <v>157050</v>
      </c>
      <c r="F21" s="236">
        <v>4.070087</v>
      </c>
      <c r="G21" s="236">
        <v>2</v>
      </c>
      <c r="H21" s="236">
        <v>45.305999999999997</v>
      </c>
      <c r="I21" s="236">
        <v>20.6</v>
      </c>
      <c r="J21" s="236">
        <v>11.5</v>
      </c>
      <c r="K21" s="236">
        <v>15.7</v>
      </c>
      <c r="L21" s="236">
        <v>1.0059</v>
      </c>
      <c r="M21" s="236">
        <v>44.783999999999999</v>
      </c>
      <c r="N21" s="236">
        <v>45.741</v>
      </c>
      <c r="O21" s="236">
        <v>45.313000000000002</v>
      </c>
      <c r="P21" s="236">
        <v>14.4</v>
      </c>
      <c r="Q21" s="236">
        <v>27.4</v>
      </c>
      <c r="R21" s="236">
        <v>18.100000000000001</v>
      </c>
      <c r="S21" s="236">
        <v>4.7</v>
      </c>
      <c r="T21" s="16">
        <v>16</v>
      </c>
      <c r="U21" s="23">
        <f t="shared" si="1"/>
        <v>276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230137</v>
      </c>
      <c r="E22" s="236">
        <v>156981</v>
      </c>
      <c r="F22" s="236">
        <v>4.0337310000000004</v>
      </c>
      <c r="G22" s="236">
        <v>2</v>
      </c>
      <c r="H22" s="236">
        <v>45.244</v>
      </c>
      <c r="I22" s="236">
        <v>20.9</v>
      </c>
      <c r="J22" s="236">
        <v>12.1</v>
      </c>
      <c r="K22" s="236">
        <v>17.899999999999999</v>
      </c>
      <c r="L22" s="236">
        <v>1.0057</v>
      </c>
      <c r="M22" s="236">
        <v>44.762999999999998</v>
      </c>
      <c r="N22" s="236">
        <v>45.651000000000003</v>
      </c>
      <c r="O22" s="236">
        <v>45.01</v>
      </c>
      <c r="P22" s="236">
        <v>15.1</v>
      </c>
      <c r="Q22" s="236">
        <v>26.6</v>
      </c>
      <c r="R22" s="236">
        <v>19.2</v>
      </c>
      <c r="S22" s="236">
        <v>4.7</v>
      </c>
      <c r="T22" s="16">
        <v>15</v>
      </c>
      <c r="U22" s="23">
        <f t="shared" si="1"/>
        <v>291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229846</v>
      </c>
      <c r="E23" s="236">
        <v>156909</v>
      </c>
      <c r="F23" s="236">
        <v>4.0368890000000004</v>
      </c>
      <c r="G23" s="236">
        <v>2</v>
      </c>
      <c r="H23" s="236">
        <v>45.25</v>
      </c>
      <c r="I23" s="236">
        <v>20.100000000000001</v>
      </c>
      <c r="J23" s="236">
        <v>12.2</v>
      </c>
      <c r="K23" s="236">
        <v>17.899999999999999</v>
      </c>
      <c r="L23" s="236">
        <v>1.0058</v>
      </c>
      <c r="M23" s="236">
        <v>44.787999999999997</v>
      </c>
      <c r="N23" s="236">
        <v>45.628999999999998</v>
      </c>
      <c r="O23" s="236">
        <v>45.045999999999999</v>
      </c>
      <c r="P23" s="236">
        <v>15.6</v>
      </c>
      <c r="Q23" s="236">
        <v>27</v>
      </c>
      <c r="R23" s="236">
        <v>19.100000000000001</v>
      </c>
      <c r="S23" s="236">
        <v>4.71</v>
      </c>
      <c r="T23" s="22">
        <v>14</v>
      </c>
      <c r="U23" s="23">
        <f t="shared" si="1"/>
        <v>293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229553</v>
      </c>
      <c r="E24" s="236">
        <v>156836</v>
      </c>
      <c r="F24" s="236">
        <v>4.0413189999999997</v>
      </c>
      <c r="G24" s="236">
        <v>2</v>
      </c>
      <c r="H24" s="236">
        <v>45.246000000000002</v>
      </c>
      <c r="I24" s="236">
        <v>18.899999999999999</v>
      </c>
      <c r="J24" s="236">
        <v>12.2</v>
      </c>
      <c r="K24" s="236">
        <v>17.5</v>
      </c>
      <c r="L24" s="236">
        <v>1.0058</v>
      </c>
      <c r="M24" s="236">
        <v>44.655999999999999</v>
      </c>
      <c r="N24" s="236">
        <v>45.664000000000001</v>
      </c>
      <c r="O24" s="236">
        <v>44.972999999999999</v>
      </c>
      <c r="P24" s="236">
        <v>14.6</v>
      </c>
      <c r="Q24" s="236">
        <v>26.4</v>
      </c>
      <c r="R24" s="236">
        <v>18.399999999999999</v>
      </c>
      <c r="S24" s="236">
        <v>4.7</v>
      </c>
      <c r="T24" s="16">
        <v>13</v>
      </c>
      <c r="U24" s="23">
        <f t="shared" si="1"/>
        <v>293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229260</v>
      </c>
      <c r="E25" s="236">
        <v>156763</v>
      </c>
      <c r="F25" s="236">
        <v>4.0498209999999997</v>
      </c>
      <c r="G25" s="236">
        <v>2</v>
      </c>
      <c r="H25" s="236">
        <v>45.173000000000002</v>
      </c>
      <c r="I25" s="236">
        <v>19.7</v>
      </c>
      <c r="J25" s="236">
        <v>12.3</v>
      </c>
      <c r="K25" s="236">
        <v>17.600000000000001</v>
      </c>
      <c r="L25" s="236">
        <v>1.0059</v>
      </c>
      <c r="M25" s="236">
        <v>44.584000000000003</v>
      </c>
      <c r="N25" s="236">
        <v>45.631999999999998</v>
      </c>
      <c r="O25" s="236">
        <v>44.802999999999997</v>
      </c>
      <c r="P25" s="236">
        <v>15</v>
      </c>
      <c r="Q25" s="236">
        <v>28.5</v>
      </c>
      <c r="R25" s="236">
        <v>17</v>
      </c>
      <c r="S25" s="236">
        <v>4.7</v>
      </c>
      <c r="T25" s="16">
        <v>12</v>
      </c>
      <c r="U25" s="23">
        <f t="shared" si="1"/>
        <v>296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228964</v>
      </c>
      <c r="E26" s="236">
        <v>156690</v>
      </c>
      <c r="F26" s="236">
        <v>4.0201339999999997</v>
      </c>
      <c r="G26" s="236">
        <v>2</v>
      </c>
      <c r="H26" s="236">
        <v>45.109000000000002</v>
      </c>
      <c r="I26" s="236">
        <v>21.4</v>
      </c>
      <c r="J26" s="236">
        <v>12.6</v>
      </c>
      <c r="K26" s="236">
        <v>19.399999999999999</v>
      </c>
      <c r="L26" s="236">
        <v>1.0057</v>
      </c>
      <c r="M26" s="236">
        <v>44.442</v>
      </c>
      <c r="N26" s="236">
        <v>45.591999999999999</v>
      </c>
      <c r="O26" s="236">
        <v>44.945</v>
      </c>
      <c r="P26" s="236">
        <v>15</v>
      </c>
      <c r="Q26" s="236">
        <v>28.4</v>
      </c>
      <c r="R26" s="236">
        <v>19.8</v>
      </c>
      <c r="S26" s="236">
        <v>4.71</v>
      </c>
      <c r="T26" s="16">
        <v>11</v>
      </c>
      <c r="U26" s="23">
        <f t="shared" si="1"/>
        <v>302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228662</v>
      </c>
      <c r="E27" s="236">
        <v>156614</v>
      </c>
      <c r="F27" s="236">
        <v>4.0007529999999996</v>
      </c>
      <c r="G27" s="236">
        <v>2</v>
      </c>
      <c r="H27" s="236">
        <v>45.302999999999997</v>
      </c>
      <c r="I27" s="236">
        <v>23.4</v>
      </c>
      <c r="J27" s="236">
        <v>10.5</v>
      </c>
      <c r="K27" s="236">
        <v>18.5</v>
      </c>
      <c r="L27" s="236">
        <v>1.0056</v>
      </c>
      <c r="M27" s="236">
        <v>44.664999999999999</v>
      </c>
      <c r="N27" s="236">
        <v>45.615000000000002</v>
      </c>
      <c r="O27" s="236">
        <v>44.816000000000003</v>
      </c>
      <c r="P27" s="236">
        <v>16.7</v>
      </c>
      <c r="Q27" s="236">
        <v>29.5</v>
      </c>
      <c r="R27" s="236">
        <v>20.5</v>
      </c>
      <c r="S27" s="236">
        <v>4.71</v>
      </c>
      <c r="T27" s="16">
        <v>10</v>
      </c>
      <c r="U27" s="23">
        <f t="shared" si="1"/>
        <v>251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228411</v>
      </c>
      <c r="E28" s="236">
        <v>156552</v>
      </c>
      <c r="F28" s="236">
        <v>4.0687620000000004</v>
      </c>
      <c r="G28" s="236">
        <v>2</v>
      </c>
      <c r="H28" s="236">
        <v>45.255000000000003</v>
      </c>
      <c r="I28" s="236">
        <v>23</v>
      </c>
      <c r="J28" s="236">
        <v>11.2</v>
      </c>
      <c r="K28" s="236">
        <v>15.8</v>
      </c>
      <c r="L28" s="236">
        <v>1.0059</v>
      </c>
      <c r="M28" s="236">
        <v>44.764000000000003</v>
      </c>
      <c r="N28" s="236">
        <v>45.643000000000001</v>
      </c>
      <c r="O28" s="236">
        <v>45.395000000000003</v>
      </c>
      <c r="P28" s="236">
        <v>16.2</v>
      </c>
      <c r="Q28" s="236">
        <v>30</v>
      </c>
      <c r="R28" s="236">
        <v>18.600000000000001</v>
      </c>
      <c r="S28" s="236">
        <v>4.71</v>
      </c>
      <c r="T28" s="16">
        <v>9</v>
      </c>
      <c r="U28" s="23">
        <f t="shared" si="1"/>
        <v>268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228143</v>
      </c>
      <c r="E29" s="236">
        <v>156485</v>
      </c>
      <c r="F29" s="236">
        <v>4.0367899999999999</v>
      </c>
      <c r="G29" s="236">
        <v>2</v>
      </c>
      <c r="H29" s="236">
        <v>45.186</v>
      </c>
      <c r="I29" s="236">
        <v>21.9</v>
      </c>
      <c r="J29" s="236">
        <v>11.9</v>
      </c>
      <c r="K29" s="236">
        <v>16.7</v>
      </c>
      <c r="L29" s="236">
        <v>1.0058</v>
      </c>
      <c r="M29" s="236">
        <v>44.685000000000002</v>
      </c>
      <c r="N29" s="236">
        <v>45.598999999999997</v>
      </c>
      <c r="O29" s="236">
        <v>45.048999999999999</v>
      </c>
      <c r="P29" s="236">
        <v>15</v>
      </c>
      <c r="Q29" s="236">
        <v>30.9</v>
      </c>
      <c r="R29" s="236">
        <v>19.100000000000001</v>
      </c>
      <c r="S29" s="236">
        <v>4.71</v>
      </c>
      <c r="T29" s="16">
        <v>8</v>
      </c>
      <c r="U29" s="23">
        <f t="shared" si="1"/>
        <v>288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227855</v>
      </c>
      <c r="E30" s="236">
        <v>156413</v>
      </c>
      <c r="F30" s="236">
        <v>4.0228270000000004</v>
      </c>
      <c r="G30" s="236">
        <v>2</v>
      </c>
      <c r="H30" s="236">
        <v>45.133000000000003</v>
      </c>
      <c r="I30" s="236">
        <v>22.1</v>
      </c>
      <c r="J30" s="236">
        <v>12.3</v>
      </c>
      <c r="K30" s="236">
        <v>18</v>
      </c>
      <c r="L30" s="236">
        <v>1.0057</v>
      </c>
      <c r="M30" s="236">
        <v>44.55</v>
      </c>
      <c r="N30" s="236">
        <v>45.621000000000002</v>
      </c>
      <c r="O30" s="236">
        <v>44.944000000000003</v>
      </c>
      <c r="P30" s="236">
        <v>15.2</v>
      </c>
      <c r="Q30" s="236">
        <v>29.7</v>
      </c>
      <c r="R30" s="236">
        <v>19.600000000000001</v>
      </c>
      <c r="S30" s="236">
        <v>4.72</v>
      </c>
      <c r="T30" s="22">
        <v>7</v>
      </c>
      <c r="U30" s="23">
        <f t="shared" si="1"/>
        <v>295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227560</v>
      </c>
      <c r="E31" s="236">
        <v>156339</v>
      </c>
      <c r="F31" s="236">
        <v>4.0529780000000004</v>
      </c>
      <c r="G31" s="236">
        <v>2</v>
      </c>
      <c r="H31" s="236">
        <v>45.152000000000001</v>
      </c>
      <c r="I31" s="236">
        <v>20.7</v>
      </c>
      <c r="J31" s="236">
        <v>12.3</v>
      </c>
      <c r="K31" s="236">
        <v>17.3</v>
      </c>
      <c r="L31" s="236">
        <v>1.0059</v>
      </c>
      <c r="M31" s="236">
        <v>44.573999999999998</v>
      </c>
      <c r="N31" s="236">
        <v>45.616999999999997</v>
      </c>
      <c r="O31" s="236">
        <v>44.881999999999998</v>
      </c>
      <c r="P31" s="236">
        <v>14</v>
      </c>
      <c r="Q31" s="236">
        <v>29.1</v>
      </c>
      <c r="R31" s="236">
        <v>17.2</v>
      </c>
      <c r="S31" s="236">
        <v>4.72</v>
      </c>
      <c r="T31" s="16">
        <v>6</v>
      </c>
      <c r="U31" s="23">
        <f t="shared" si="1"/>
        <v>296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227264</v>
      </c>
      <c r="E32" s="236">
        <v>156265</v>
      </c>
      <c r="F32" s="236">
        <v>4.0129590000000004</v>
      </c>
      <c r="G32" s="236">
        <v>2</v>
      </c>
      <c r="H32" s="236">
        <v>45.097999999999999</v>
      </c>
      <c r="I32" s="236">
        <v>23.5</v>
      </c>
      <c r="J32" s="236">
        <v>12.1</v>
      </c>
      <c r="K32" s="236">
        <v>17</v>
      </c>
      <c r="L32" s="236">
        <v>1.0057</v>
      </c>
      <c r="M32" s="236">
        <v>44.537999999999997</v>
      </c>
      <c r="N32" s="236">
        <v>45.527000000000001</v>
      </c>
      <c r="O32" s="236">
        <v>44.857999999999997</v>
      </c>
      <c r="P32" s="236">
        <v>17.5</v>
      </c>
      <c r="Q32" s="236">
        <v>28.4</v>
      </c>
      <c r="R32" s="236">
        <v>19.899999999999999</v>
      </c>
      <c r="S32" s="236">
        <v>4.72</v>
      </c>
      <c r="T32" s="16">
        <v>5</v>
      </c>
      <c r="U32" s="23">
        <f t="shared" si="1"/>
        <v>290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226974</v>
      </c>
      <c r="E33" s="236">
        <v>156192</v>
      </c>
      <c r="F33" s="236">
        <v>4.0380539999999998</v>
      </c>
      <c r="G33" s="236">
        <v>2</v>
      </c>
      <c r="H33" s="236">
        <v>45.161000000000001</v>
      </c>
      <c r="I33" s="236">
        <v>21.7</v>
      </c>
      <c r="J33" s="236">
        <v>12.2</v>
      </c>
      <c r="K33" s="236">
        <v>17.899999999999999</v>
      </c>
      <c r="L33" s="236">
        <v>1.0058</v>
      </c>
      <c r="M33" s="236">
        <v>44.543999999999997</v>
      </c>
      <c r="N33" s="236">
        <v>45.645000000000003</v>
      </c>
      <c r="O33" s="236">
        <v>44.936</v>
      </c>
      <c r="P33" s="236">
        <v>14.2</v>
      </c>
      <c r="Q33" s="236">
        <v>27.9</v>
      </c>
      <c r="R33" s="236">
        <v>18.5</v>
      </c>
      <c r="S33" s="236">
        <v>4.72</v>
      </c>
      <c r="T33" s="16">
        <v>4</v>
      </c>
      <c r="U33" s="23">
        <f t="shared" si="1"/>
        <v>294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226680</v>
      </c>
      <c r="E34" s="236">
        <v>156119</v>
      </c>
      <c r="F34" s="236">
        <v>4.046799</v>
      </c>
      <c r="G34" s="236">
        <v>2</v>
      </c>
      <c r="H34" s="236">
        <v>45.35</v>
      </c>
      <c r="I34" s="236">
        <v>20.9</v>
      </c>
      <c r="J34" s="236">
        <v>10.4</v>
      </c>
      <c r="K34" s="236">
        <v>19.399999999999999</v>
      </c>
      <c r="L34" s="236">
        <v>1.0059</v>
      </c>
      <c r="M34" s="236">
        <v>44.773000000000003</v>
      </c>
      <c r="N34" s="236">
        <v>45.723999999999997</v>
      </c>
      <c r="O34" s="236">
        <v>44.914000000000001</v>
      </c>
      <c r="P34" s="236">
        <v>13.1</v>
      </c>
      <c r="Q34" s="236">
        <v>27.1</v>
      </c>
      <c r="R34" s="236">
        <v>17.8</v>
      </c>
      <c r="S34" s="236">
        <v>4.72</v>
      </c>
      <c r="T34" s="16">
        <v>3</v>
      </c>
      <c r="U34" s="23">
        <f t="shared" si="1"/>
        <v>250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226430</v>
      </c>
      <c r="E35" s="236">
        <v>156057</v>
      </c>
      <c r="F35" s="236">
        <v>4.1015470000000001</v>
      </c>
      <c r="G35" s="236">
        <v>2</v>
      </c>
      <c r="H35" s="236">
        <v>45.417999999999999</v>
      </c>
      <c r="I35" s="236">
        <v>20</v>
      </c>
      <c r="J35" s="236">
        <v>9.9</v>
      </c>
      <c r="K35" s="236">
        <v>10.1</v>
      </c>
      <c r="L35" s="236">
        <v>1.0061</v>
      </c>
      <c r="M35" s="236">
        <v>45.161000000000001</v>
      </c>
      <c r="N35" s="236">
        <v>45.664999999999999</v>
      </c>
      <c r="O35" s="236">
        <v>45.427999999999997</v>
      </c>
      <c r="P35" s="236">
        <v>13.6</v>
      </c>
      <c r="Q35" s="236">
        <v>26</v>
      </c>
      <c r="R35" s="236">
        <v>16.5</v>
      </c>
      <c r="S35" s="236">
        <v>4.72</v>
      </c>
      <c r="T35" s="16">
        <v>2</v>
      </c>
      <c r="U35" s="23">
        <f t="shared" si="1"/>
        <v>237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226193</v>
      </c>
      <c r="E36" s="236">
        <v>155998</v>
      </c>
      <c r="F36" s="236">
        <v>4.1246729999999996</v>
      </c>
      <c r="G36" s="236">
        <v>2</v>
      </c>
      <c r="H36" s="236">
        <v>45.328000000000003</v>
      </c>
      <c r="I36" s="236">
        <v>19.8</v>
      </c>
      <c r="J36" s="236">
        <v>11.8</v>
      </c>
      <c r="K36" s="236">
        <v>17.399999999999999</v>
      </c>
      <c r="L36" s="236">
        <v>1.0062</v>
      </c>
      <c r="M36" s="236">
        <v>44.738999999999997</v>
      </c>
      <c r="N36" s="236">
        <v>45.731000000000002</v>
      </c>
      <c r="O36" s="236">
        <v>45.468000000000004</v>
      </c>
      <c r="P36" s="236">
        <v>12.8</v>
      </c>
      <c r="Q36" s="236">
        <v>28</v>
      </c>
      <c r="R36" s="236">
        <v>15.1</v>
      </c>
      <c r="S36" s="236">
        <v>4.72</v>
      </c>
      <c r="T36" s="16">
        <v>1</v>
      </c>
      <c r="U36" s="23">
        <f t="shared" si="1"/>
        <v>284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225909</v>
      </c>
      <c r="E37" s="236">
        <v>155928</v>
      </c>
      <c r="F37" s="236">
        <v>4.0806060000000004</v>
      </c>
      <c r="G37" s="236">
        <v>2</v>
      </c>
      <c r="H37" s="236">
        <v>45.222000000000001</v>
      </c>
      <c r="I37" s="236">
        <v>19</v>
      </c>
      <c r="J37" s="236">
        <v>12.2</v>
      </c>
      <c r="K37" s="236">
        <v>17</v>
      </c>
      <c r="L37" s="236">
        <v>1.0061</v>
      </c>
      <c r="M37" s="236">
        <v>44.747</v>
      </c>
      <c r="N37" s="236">
        <v>45.698999999999998</v>
      </c>
      <c r="O37" s="236">
        <v>45.018999999999998</v>
      </c>
      <c r="P37" s="236">
        <v>13</v>
      </c>
      <c r="Q37" s="236">
        <v>25</v>
      </c>
      <c r="R37" s="236">
        <v>15.9</v>
      </c>
      <c r="S37" s="236">
        <v>4.72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5"/>
      <c r="X38" s="315"/>
      <c r="Y38" s="316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1"/>
      <c r="X39" s="321"/>
      <c r="Y39" s="31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1"/>
      <c r="X40" s="321"/>
      <c r="Y40" s="31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9"/>
      <c r="X41" s="319"/>
      <c r="Y41" s="320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21">
        <v>32</v>
      </c>
      <c r="C6" s="236">
        <v>954567</v>
      </c>
      <c r="D6">
        <v>954567</v>
      </c>
      <c r="T6" s="22">
        <v>31</v>
      </c>
      <c r="U6" s="23">
        <f>D6-D7</f>
        <v>9427</v>
      </c>
      <c r="V6" s="4"/>
      <c r="W6" s="227"/>
      <c r="X6" s="227"/>
      <c r="Y6" s="232"/>
    </row>
    <row r="7" spans="1:25">
      <c r="A7" s="21">
        <v>31</v>
      </c>
      <c r="B7" s="236"/>
      <c r="C7" s="236">
        <v>945140</v>
      </c>
      <c r="D7">
        <v>945140</v>
      </c>
      <c r="T7" s="22">
        <v>30</v>
      </c>
      <c r="U7" s="23">
        <f>D7-D8</f>
        <v>20780</v>
      </c>
      <c r="V7" s="24">
        <v>1</v>
      </c>
      <c r="W7" s="115"/>
      <c r="X7" s="115"/>
      <c r="Y7" s="224">
        <f t="shared" ref="Y7:Y36" si="0">((X7*100)/D7)-100</f>
        <v>-100</v>
      </c>
    </row>
    <row r="8" spans="1:25">
      <c r="A8" s="16">
        <v>30</v>
      </c>
      <c r="B8" s="236"/>
      <c r="C8" s="236">
        <v>924360</v>
      </c>
      <c r="D8">
        <v>924360</v>
      </c>
      <c r="T8" s="16">
        <v>29</v>
      </c>
      <c r="U8" s="23">
        <f>D8-D9</f>
        <v>24854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899506</v>
      </c>
      <c r="E9" s="236">
        <v>960028</v>
      </c>
      <c r="F9" s="236">
        <v>5.7298539999999996</v>
      </c>
      <c r="G9" s="236">
        <v>0</v>
      </c>
      <c r="H9" s="236">
        <v>71.774000000000001</v>
      </c>
      <c r="I9" s="236">
        <v>24.1</v>
      </c>
      <c r="J9" s="236">
        <v>1070.0999999999999</v>
      </c>
      <c r="K9" s="236">
        <v>1220.3</v>
      </c>
      <c r="L9" s="236">
        <v>1.0096000000000001</v>
      </c>
      <c r="M9" s="236">
        <v>69.156999999999996</v>
      </c>
      <c r="N9" s="236">
        <v>78.802999999999997</v>
      </c>
      <c r="O9" s="236">
        <v>70.085999999999999</v>
      </c>
      <c r="P9" s="236">
        <v>19</v>
      </c>
      <c r="Q9" s="236">
        <v>25.7</v>
      </c>
      <c r="R9" s="236">
        <v>24.5</v>
      </c>
      <c r="S9" s="236">
        <v>5.47</v>
      </c>
      <c r="T9" s="22">
        <v>28</v>
      </c>
      <c r="U9" s="23">
        <f t="shared" ref="U9:U36" si="1">D9-D10</f>
        <v>25665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873841</v>
      </c>
      <c r="E10" s="236">
        <v>955620</v>
      </c>
      <c r="F10" s="236">
        <v>5.7644250000000001</v>
      </c>
      <c r="G10" s="236">
        <v>0</v>
      </c>
      <c r="H10" s="236">
        <v>72.341999999999999</v>
      </c>
      <c r="I10" s="236">
        <v>24.4</v>
      </c>
      <c r="J10" s="236">
        <v>1048.2</v>
      </c>
      <c r="K10" s="236">
        <v>1195.5</v>
      </c>
      <c r="L10" s="236">
        <v>1.0097</v>
      </c>
      <c r="M10" s="236">
        <v>69.218000000000004</v>
      </c>
      <c r="N10" s="236">
        <v>79.466999999999999</v>
      </c>
      <c r="O10" s="236">
        <v>70.593000000000004</v>
      </c>
      <c r="P10" s="236">
        <v>21.5</v>
      </c>
      <c r="Q10" s="236">
        <v>25.9</v>
      </c>
      <c r="R10" s="236">
        <v>24.6</v>
      </c>
      <c r="S10" s="236">
        <v>5.48</v>
      </c>
      <c r="T10" s="16">
        <v>27</v>
      </c>
      <c r="U10" s="23">
        <f t="shared" si="1"/>
        <v>25150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848691</v>
      </c>
      <c r="E11" s="236">
        <v>951333</v>
      </c>
      <c r="F11" s="236">
        <v>5.8229759999999997</v>
      </c>
      <c r="G11" s="236">
        <v>0</v>
      </c>
      <c r="H11" s="236">
        <v>74.664000000000001</v>
      </c>
      <c r="I11" s="236">
        <v>25.9</v>
      </c>
      <c r="J11" s="236">
        <v>406.5</v>
      </c>
      <c r="K11" s="236">
        <v>1230.2</v>
      </c>
      <c r="L11" s="236">
        <v>1.0098</v>
      </c>
      <c r="M11" s="236">
        <v>69.007000000000005</v>
      </c>
      <c r="N11" s="236">
        <v>78.046999999999997</v>
      </c>
      <c r="O11" s="236">
        <v>71.427000000000007</v>
      </c>
      <c r="P11" s="236">
        <v>22.2</v>
      </c>
      <c r="Q11" s="236">
        <v>31.6</v>
      </c>
      <c r="R11" s="236">
        <v>24.6</v>
      </c>
      <c r="S11" s="236">
        <v>5.48</v>
      </c>
      <c r="T11" s="16">
        <v>26</v>
      </c>
      <c r="U11" s="23">
        <f t="shared" si="1"/>
        <v>9700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838991</v>
      </c>
      <c r="E12" s="236">
        <v>949677</v>
      </c>
      <c r="F12" s="236">
        <v>6.1467150000000004</v>
      </c>
      <c r="G12" s="236">
        <v>0</v>
      </c>
      <c r="H12" s="236">
        <v>76.019000000000005</v>
      </c>
      <c r="I12" s="236">
        <v>23.6</v>
      </c>
      <c r="J12" s="236">
        <v>642.20000000000005</v>
      </c>
      <c r="K12" s="236">
        <v>1196.5</v>
      </c>
      <c r="L12" s="236">
        <v>1.0105</v>
      </c>
      <c r="M12" s="236">
        <v>69.483999999999995</v>
      </c>
      <c r="N12" s="236">
        <v>85.233000000000004</v>
      </c>
      <c r="O12" s="236">
        <v>75.935000000000002</v>
      </c>
      <c r="P12" s="236">
        <v>16.899999999999999</v>
      </c>
      <c r="Q12" s="236">
        <v>25.6</v>
      </c>
      <c r="R12" s="236">
        <v>24.4</v>
      </c>
      <c r="S12" s="236">
        <v>5.48</v>
      </c>
      <c r="T12" s="16">
        <v>25</v>
      </c>
      <c r="U12" s="23">
        <f t="shared" si="1"/>
        <v>15369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823622</v>
      </c>
      <c r="E13" s="236">
        <v>947068</v>
      </c>
      <c r="F13" s="236">
        <v>5.7852589999999999</v>
      </c>
      <c r="G13" s="236">
        <v>0</v>
      </c>
      <c r="H13" s="236">
        <v>79.858999999999995</v>
      </c>
      <c r="I13" s="236">
        <v>24.3</v>
      </c>
      <c r="J13" s="236">
        <v>1010.7</v>
      </c>
      <c r="K13" s="236">
        <v>1177.9000000000001</v>
      </c>
      <c r="L13" s="236">
        <v>1.0097</v>
      </c>
      <c r="M13" s="236">
        <v>69.555000000000007</v>
      </c>
      <c r="N13" s="236">
        <v>86.049000000000007</v>
      </c>
      <c r="O13" s="236">
        <v>70.876000000000005</v>
      </c>
      <c r="P13" s="236">
        <v>22.7</v>
      </c>
      <c r="Q13" s="236">
        <v>25.6</v>
      </c>
      <c r="R13" s="236">
        <v>24.5</v>
      </c>
      <c r="S13" s="236">
        <v>5.48</v>
      </c>
      <c r="T13" s="16">
        <v>24</v>
      </c>
      <c r="U13" s="23">
        <f t="shared" si="1"/>
        <v>24257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799365</v>
      </c>
      <c r="E14" s="236">
        <v>943273</v>
      </c>
      <c r="F14" s="236">
        <v>6.5837450000000004</v>
      </c>
      <c r="G14" s="236">
        <v>0</v>
      </c>
      <c r="H14" s="236">
        <v>81.311000000000007</v>
      </c>
      <c r="I14" s="236">
        <v>24.5</v>
      </c>
      <c r="J14" s="236">
        <v>1013.7</v>
      </c>
      <c r="K14" s="236">
        <v>1108.4000000000001</v>
      </c>
      <c r="L14" s="236">
        <v>1.0114000000000001</v>
      </c>
      <c r="M14" s="236">
        <v>76.025000000000006</v>
      </c>
      <c r="N14" s="236">
        <v>85.777000000000001</v>
      </c>
      <c r="O14" s="236">
        <v>82.102000000000004</v>
      </c>
      <c r="P14" s="236">
        <v>23.7</v>
      </c>
      <c r="Q14" s="236">
        <v>25.5</v>
      </c>
      <c r="R14" s="236">
        <v>24.4</v>
      </c>
      <c r="S14" s="236">
        <v>5.48</v>
      </c>
      <c r="T14" s="16">
        <v>23</v>
      </c>
      <c r="U14" s="23">
        <f t="shared" si="1"/>
        <v>24325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775040</v>
      </c>
      <c r="E15" s="236">
        <v>939542</v>
      </c>
      <c r="F15" s="236">
        <v>6.3079080000000003</v>
      </c>
      <c r="G15" s="236">
        <v>0</v>
      </c>
      <c r="H15" s="236">
        <v>80.421000000000006</v>
      </c>
      <c r="I15" s="236">
        <v>24.4</v>
      </c>
      <c r="J15" s="236">
        <v>797.5</v>
      </c>
      <c r="K15" s="236">
        <v>1114.9000000000001</v>
      </c>
      <c r="L15" s="236">
        <v>1.0107999999999999</v>
      </c>
      <c r="M15" s="236">
        <v>74.289000000000001</v>
      </c>
      <c r="N15" s="236">
        <v>84.494</v>
      </c>
      <c r="O15" s="236">
        <v>78.227999999999994</v>
      </c>
      <c r="P15" s="236">
        <v>22.4</v>
      </c>
      <c r="Q15" s="236">
        <v>26.1</v>
      </c>
      <c r="R15" s="236">
        <v>24.4</v>
      </c>
      <c r="S15" s="236">
        <v>5.48</v>
      </c>
      <c r="T15" s="16">
        <v>22</v>
      </c>
      <c r="U15" s="23">
        <f t="shared" si="1"/>
        <v>19141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755899</v>
      </c>
      <c r="E16" s="236">
        <v>936557</v>
      </c>
      <c r="F16" s="236">
        <v>6.7384250000000003</v>
      </c>
      <c r="G16" s="236">
        <v>0</v>
      </c>
      <c r="H16" s="236">
        <v>81.042000000000002</v>
      </c>
      <c r="I16" s="236">
        <v>22.9</v>
      </c>
      <c r="J16" s="236">
        <v>571.79999999999995</v>
      </c>
      <c r="K16" s="236">
        <v>1170.8</v>
      </c>
      <c r="L16" s="236">
        <v>1.0119</v>
      </c>
      <c r="M16" s="236">
        <v>71.611999999999995</v>
      </c>
      <c r="N16" s="236">
        <v>86.27</v>
      </c>
      <c r="O16" s="236">
        <v>83.676000000000002</v>
      </c>
      <c r="P16" s="236">
        <v>18.2</v>
      </c>
      <c r="Q16" s="236">
        <v>26.1</v>
      </c>
      <c r="R16" s="236">
        <v>22.6</v>
      </c>
      <c r="S16" s="236">
        <v>5.49</v>
      </c>
      <c r="T16" s="22">
        <v>21</v>
      </c>
      <c r="U16" s="23">
        <f t="shared" si="1"/>
        <v>13639</v>
      </c>
      <c r="V16" s="24">
        <v>22</v>
      </c>
      <c r="W16" s="91"/>
      <c r="X16" s="91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742260</v>
      </c>
      <c r="E17" s="236">
        <v>934393</v>
      </c>
      <c r="F17" s="236">
        <v>5.878806</v>
      </c>
      <c r="G17" s="236">
        <v>0</v>
      </c>
      <c r="H17" s="236">
        <v>81.616</v>
      </c>
      <c r="I17" s="236">
        <v>26</v>
      </c>
      <c r="J17" s="236">
        <v>534.79999999999995</v>
      </c>
      <c r="K17" s="236">
        <v>1207.2</v>
      </c>
      <c r="L17" s="236">
        <v>1.0099</v>
      </c>
      <c r="M17" s="236">
        <v>71.94</v>
      </c>
      <c r="N17" s="236">
        <v>86.09</v>
      </c>
      <c r="O17" s="236">
        <v>72.222999999999999</v>
      </c>
      <c r="P17" s="236">
        <v>21</v>
      </c>
      <c r="Q17" s="236">
        <v>32.799999999999997</v>
      </c>
      <c r="R17" s="236">
        <v>24.6</v>
      </c>
      <c r="S17" s="236">
        <v>5.49</v>
      </c>
      <c r="T17" s="16">
        <v>20</v>
      </c>
      <c r="U17" s="23">
        <f t="shared" si="1"/>
        <v>12814</v>
      </c>
      <c r="V17" s="16"/>
      <c r="W17" s="91"/>
      <c r="X17" s="91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729446</v>
      </c>
      <c r="E18" s="236">
        <v>932378</v>
      </c>
      <c r="F18" s="236">
        <v>6.0416590000000001</v>
      </c>
      <c r="G18" s="236">
        <v>0</v>
      </c>
      <c r="H18" s="236">
        <v>79.989000000000004</v>
      </c>
      <c r="I18" s="236">
        <v>23.6</v>
      </c>
      <c r="J18" s="236">
        <v>837.1</v>
      </c>
      <c r="K18" s="236">
        <v>1158.5</v>
      </c>
      <c r="L18" s="236">
        <v>1.0102</v>
      </c>
      <c r="M18" s="236">
        <v>58.517000000000003</v>
      </c>
      <c r="N18" s="236">
        <v>85.816000000000003</v>
      </c>
      <c r="O18" s="236">
        <v>74.477999999999994</v>
      </c>
      <c r="P18" s="236">
        <v>19.100000000000001</v>
      </c>
      <c r="Q18" s="236">
        <v>25.7</v>
      </c>
      <c r="R18" s="236">
        <v>24.4</v>
      </c>
      <c r="S18" s="236">
        <v>5.48</v>
      </c>
      <c r="T18" s="16">
        <v>19</v>
      </c>
      <c r="U18" s="23">
        <f t="shared" si="1"/>
        <v>20078</v>
      </c>
      <c r="V18" s="16"/>
      <c r="W18" s="91"/>
      <c r="X18" s="91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709368</v>
      </c>
      <c r="E19" s="236">
        <v>929208</v>
      </c>
      <c r="F19" s="236">
        <v>6.6685999999999996</v>
      </c>
      <c r="G19" s="236">
        <v>0</v>
      </c>
      <c r="H19" s="236">
        <v>81.094999999999999</v>
      </c>
      <c r="I19" s="236">
        <v>24.2</v>
      </c>
      <c r="J19" s="236">
        <v>774.3</v>
      </c>
      <c r="K19" s="236">
        <v>1143.5999999999999</v>
      </c>
      <c r="L19" s="236">
        <v>1.0116000000000001</v>
      </c>
      <c r="M19" s="236">
        <v>77.84</v>
      </c>
      <c r="N19" s="236">
        <v>84.664000000000001</v>
      </c>
      <c r="O19" s="236">
        <v>82.950999999999993</v>
      </c>
      <c r="P19" s="236">
        <v>22.8</v>
      </c>
      <c r="Q19" s="236">
        <v>26</v>
      </c>
      <c r="R19" s="236">
        <v>23.3</v>
      </c>
      <c r="S19" s="236">
        <v>5.48</v>
      </c>
      <c r="T19" s="16">
        <v>18</v>
      </c>
      <c r="U19" s="23">
        <f t="shared" si="1"/>
        <v>18557</v>
      </c>
      <c r="V19" s="16"/>
      <c r="W19" s="91"/>
      <c r="X19" s="91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690811</v>
      </c>
      <c r="E20" s="236">
        <v>926338</v>
      </c>
      <c r="F20" s="236">
        <v>6.3929450000000001</v>
      </c>
      <c r="G20" s="236">
        <v>0</v>
      </c>
      <c r="H20" s="236">
        <v>81.488</v>
      </c>
      <c r="I20" s="236">
        <v>24.4</v>
      </c>
      <c r="J20" s="236">
        <v>993.4</v>
      </c>
      <c r="K20" s="236">
        <v>1195.5999999999999</v>
      </c>
      <c r="L20" s="236">
        <v>1.0109999999999999</v>
      </c>
      <c r="M20" s="236">
        <v>77.819999999999993</v>
      </c>
      <c r="N20" s="236">
        <v>85.918000000000006</v>
      </c>
      <c r="O20" s="236">
        <v>79.433999999999997</v>
      </c>
      <c r="P20" s="236">
        <v>22.7</v>
      </c>
      <c r="Q20" s="236">
        <v>25.5</v>
      </c>
      <c r="R20" s="236">
        <v>24.4</v>
      </c>
      <c r="S20" s="236">
        <v>5.48</v>
      </c>
      <c r="T20" s="16">
        <v>17</v>
      </c>
      <c r="U20" s="23">
        <f t="shared" si="1"/>
        <v>23851</v>
      </c>
      <c r="V20" s="16"/>
      <c r="W20" s="91"/>
      <c r="X20" s="91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666960</v>
      </c>
      <c r="E21" s="236">
        <v>922681</v>
      </c>
      <c r="F21" s="236">
        <v>6.8599269999999999</v>
      </c>
      <c r="G21" s="236">
        <v>0</v>
      </c>
      <c r="H21" s="236">
        <v>82.905000000000001</v>
      </c>
      <c r="I21" s="236">
        <v>23.4</v>
      </c>
      <c r="J21" s="236">
        <v>784.5</v>
      </c>
      <c r="K21" s="236">
        <v>1211.0999999999999</v>
      </c>
      <c r="L21" s="236">
        <v>1.0121</v>
      </c>
      <c r="M21" s="236">
        <v>80.251000000000005</v>
      </c>
      <c r="N21" s="236">
        <v>86.99</v>
      </c>
      <c r="O21" s="236">
        <v>85.427000000000007</v>
      </c>
      <c r="P21" s="236">
        <v>16.8</v>
      </c>
      <c r="Q21" s="236">
        <v>25.5</v>
      </c>
      <c r="R21" s="236">
        <v>22.7</v>
      </c>
      <c r="S21" s="236">
        <v>5.48</v>
      </c>
      <c r="T21" s="16">
        <v>16</v>
      </c>
      <c r="U21" s="23">
        <f t="shared" si="1"/>
        <v>18749</v>
      </c>
      <c r="V21" s="16"/>
      <c r="W21" s="91"/>
      <c r="X21" s="91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648211</v>
      </c>
      <c r="E22" s="236">
        <v>919827</v>
      </c>
      <c r="F22" s="236">
        <v>6.4855689999999999</v>
      </c>
      <c r="G22" s="236">
        <v>0</v>
      </c>
      <c r="H22" s="236">
        <v>83.156999999999996</v>
      </c>
      <c r="I22" s="236">
        <v>23.9</v>
      </c>
      <c r="J22" s="236">
        <v>599.4</v>
      </c>
      <c r="K22" s="236">
        <v>1079.7</v>
      </c>
      <c r="L22" s="236">
        <v>1.0112000000000001</v>
      </c>
      <c r="M22" s="236">
        <v>80.162000000000006</v>
      </c>
      <c r="N22" s="236">
        <v>86.114999999999995</v>
      </c>
      <c r="O22" s="236">
        <v>80.712000000000003</v>
      </c>
      <c r="P22" s="236">
        <v>19.600000000000001</v>
      </c>
      <c r="Q22" s="236">
        <v>25.8</v>
      </c>
      <c r="R22" s="236">
        <v>24.4</v>
      </c>
      <c r="S22" s="236">
        <v>5.48</v>
      </c>
      <c r="T22" s="16">
        <v>15</v>
      </c>
      <c r="U22" s="23">
        <f t="shared" si="1"/>
        <v>14342</v>
      </c>
      <c r="V22" s="16"/>
      <c r="W22" s="91"/>
      <c r="X22" s="91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633869</v>
      </c>
      <c r="E23" s="236">
        <v>917646</v>
      </c>
      <c r="F23" s="236">
        <v>6.5396229999999997</v>
      </c>
      <c r="G23" s="236">
        <v>0</v>
      </c>
      <c r="H23" s="236">
        <v>82.727000000000004</v>
      </c>
      <c r="I23" s="236">
        <v>23.9</v>
      </c>
      <c r="J23" s="236">
        <v>769</v>
      </c>
      <c r="K23" s="236">
        <v>1087.9000000000001</v>
      </c>
      <c r="L23" s="236">
        <v>1.0113000000000001</v>
      </c>
      <c r="M23" s="236">
        <v>80.186999999999998</v>
      </c>
      <c r="N23" s="236">
        <v>86.403999999999996</v>
      </c>
      <c r="O23" s="236">
        <v>81.459000000000003</v>
      </c>
      <c r="P23" s="236">
        <v>19.399999999999999</v>
      </c>
      <c r="Q23" s="236">
        <v>25.4</v>
      </c>
      <c r="R23" s="236">
        <v>24.3</v>
      </c>
      <c r="S23" s="236">
        <v>5.48</v>
      </c>
      <c r="T23" s="22">
        <v>14</v>
      </c>
      <c r="U23" s="23">
        <f t="shared" si="1"/>
        <v>18434</v>
      </c>
      <c r="V23" s="24">
        <v>15</v>
      </c>
      <c r="W23" s="91"/>
      <c r="X23" s="91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615435</v>
      </c>
      <c r="E24" s="236">
        <v>914843</v>
      </c>
      <c r="F24" s="236">
        <v>6.5725210000000001</v>
      </c>
      <c r="G24" s="236">
        <v>0</v>
      </c>
      <c r="H24" s="236">
        <v>81.388999999999996</v>
      </c>
      <c r="I24" s="236">
        <v>23.7</v>
      </c>
      <c r="J24" s="236">
        <v>724.7</v>
      </c>
      <c r="K24" s="236">
        <v>1208.8</v>
      </c>
      <c r="L24" s="236">
        <v>1.0113000000000001</v>
      </c>
      <c r="M24" s="236">
        <v>73.674999999999997</v>
      </c>
      <c r="N24" s="236">
        <v>93.155000000000001</v>
      </c>
      <c r="O24" s="236">
        <v>81.936999999999998</v>
      </c>
      <c r="P24" s="236">
        <v>18.2</v>
      </c>
      <c r="Q24" s="236">
        <v>25.7</v>
      </c>
      <c r="R24" s="236">
        <v>24.4</v>
      </c>
      <c r="S24" s="236">
        <v>5.49</v>
      </c>
      <c r="T24" s="16">
        <v>13</v>
      </c>
      <c r="U24" s="23">
        <f t="shared" si="1"/>
        <v>17362</v>
      </c>
      <c r="V24" s="16"/>
      <c r="W24" s="91"/>
      <c r="X24" s="91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598073</v>
      </c>
      <c r="E25" s="236">
        <v>912152</v>
      </c>
      <c r="F25" s="236">
        <v>6.2604959999999998</v>
      </c>
      <c r="G25" s="236">
        <v>0</v>
      </c>
      <c r="H25" s="236">
        <v>79.263999999999996</v>
      </c>
      <c r="I25" s="236">
        <v>23</v>
      </c>
      <c r="J25" s="236">
        <v>611.29999999999995</v>
      </c>
      <c r="K25" s="236">
        <v>1154.0999999999999</v>
      </c>
      <c r="L25" s="236">
        <v>1.0106999999999999</v>
      </c>
      <c r="M25" s="236">
        <v>72.834000000000003</v>
      </c>
      <c r="N25" s="236">
        <v>84.765000000000001</v>
      </c>
      <c r="O25" s="236">
        <v>77.391000000000005</v>
      </c>
      <c r="P25" s="236">
        <v>17.5</v>
      </c>
      <c r="Q25" s="236">
        <v>25.4</v>
      </c>
      <c r="R25" s="236">
        <v>23.9</v>
      </c>
      <c r="S25" s="236">
        <v>5.49</v>
      </c>
      <c r="T25" s="16">
        <v>12</v>
      </c>
      <c r="U25" s="23">
        <f t="shared" si="1"/>
        <v>14612</v>
      </c>
      <c r="V25" s="16"/>
      <c r="W25" s="91"/>
      <c r="X25" s="91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583461</v>
      </c>
      <c r="E26" s="236">
        <v>909798</v>
      </c>
      <c r="F26" s="236">
        <v>6.0618379999999998</v>
      </c>
      <c r="G26" s="236">
        <v>0</v>
      </c>
      <c r="H26" s="236">
        <v>78.180999999999997</v>
      </c>
      <c r="I26" s="236">
        <v>24.1</v>
      </c>
      <c r="J26" s="236">
        <v>839.4</v>
      </c>
      <c r="K26" s="236">
        <v>1186</v>
      </c>
      <c r="L26" s="236">
        <v>1.0103</v>
      </c>
      <c r="M26" s="236">
        <v>73.832999999999998</v>
      </c>
      <c r="N26" s="236">
        <v>83.869</v>
      </c>
      <c r="O26" s="236">
        <v>74.763000000000005</v>
      </c>
      <c r="P26" s="236">
        <v>19</v>
      </c>
      <c r="Q26" s="236">
        <v>25.9</v>
      </c>
      <c r="R26" s="236">
        <v>24.4</v>
      </c>
      <c r="S26" s="236">
        <v>5.49</v>
      </c>
      <c r="T26" s="16">
        <v>11</v>
      </c>
      <c r="U26" s="23">
        <f t="shared" si="1"/>
        <v>20120</v>
      </c>
      <c r="V26" s="16"/>
      <c r="W26" s="91"/>
      <c r="X26" s="91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563341</v>
      </c>
      <c r="E27" s="236">
        <v>906562</v>
      </c>
      <c r="F27" s="236">
        <v>6.1889139999999996</v>
      </c>
      <c r="G27" s="236">
        <v>0</v>
      </c>
      <c r="H27" s="236">
        <v>81.468000000000004</v>
      </c>
      <c r="I27" s="236">
        <v>24.6</v>
      </c>
      <c r="J27" s="236">
        <v>979.1</v>
      </c>
      <c r="K27" s="236">
        <v>1255</v>
      </c>
      <c r="L27" s="236">
        <v>1.0105</v>
      </c>
      <c r="M27" s="236">
        <v>75.811000000000007</v>
      </c>
      <c r="N27" s="236">
        <v>85.83</v>
      </c>
      <c r="O27" s="236">
        <v>76.617000000000004</v>
      </c>
      <c r="P27" s="236">
        <v>23.4</v>
      </c>
      <c r="Q27" s="236">
        <v>25.8</v>
      </c>
      <c r="R27" s="236">
        <v>24.6</v>
      </c>
      <c r="S27" s="236">
        <v>5.5</v>
      </c>
      <c r="T27" s="16">
        <v>10</v>
      </c>
      <c r="U27" s="23">
        <f t="shared" si="1"/>
        <v>23497</v>
      </c>
      <c r="V27" s="16"/>
      <c r="W27" s="91"/>
      <c r="X27" s="91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539844</v>
      </c>
      <c r="E28" s="236">
        <v>902954</v>
      </c>
      <c r="F28" s="236">
        <v>6.5962100000000001</v>
      </c>
      <c r="G28" s="236">
        <v>0</v>
      </c>
      <c r="H28" s="236">
        <v>81.075000000000003</v>
      </c>
      <c r="I28" s="236">
        <v>24.4</v>
      </c>
      <c r="J28" s="236">
        <v>995.9</v>
      </c>
      <c r="K28" s="236">
        <v>1172.8</v>
      </c>
      <c r="L28" s="236">
        <v>1.0114000000000001</v>
      </c>
      <c r="M28" s="236">
        <v>78.292000000000002</v>
      </c>
      <c r="N28" s="236">
        <v>84.584999999999994</v>
      </c>
      <c r="O28" s="236">
        <v>82.227000000000004</v>
      </c>
      <c r="P28" s="236">
        <v>22.3</v>
      </c>
      <c r="Q28" s="236">
        <v>25.7</v>
      </c>
      <c r="R28" s="236">
        <v>24.2</v>
      </c>
      <c r="S28" s="236">
        <v>5.49</v>
      </c>
      <c r="T28" s="16">
        <v>9</v>
      </c>
      <c r="U28" s="23">
        <f t="shared" si="1"/>
        <v>23910</v>
      </c>
      <c r="V28" s="16"/>
      <c r="W28" s="91"/>
      <c r="X28" s="91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515934</v>
      </c>
      <c r="E29" s="236">
        <v>899275</v>
      </c>
      <c r="F29" s="236">
        <v>6.7836939999999997</v>
      </c>
      <c r="G29" s="236">
        <v>0</v>
      </c>
      <c r="H29" s="236">
        <v>80.582999999999998</v>
      </c>
      <c r="I29" s="236">
        <v>24.2</v>
      </c>
      <c r="J29" s="236">
        <v>645</v>
      </c>
      <c r="K29" s="236">
        <v>1392.9</v>
      </c>
      <c r="L29" s="236">
        <v>1.012</v>
      </c>
      <c r="M29" s="236">
        <v>74.665999999999997</v>
      </c>
      <c r="N29" s="236">
        <v>85.566999999999993</v>
      </c>
      <c r="O29" s="236">
        <v>84.206999999999994</v>
      </c>
      <c r="P29" s="236">
        <v>20.100000000000001</v>
      </c>
      <c r="Q29" s="236">
        <v>29.6</v>
      </c>
      <c r="R29" s="236">
        <v>22.3</v>
      </c>
      <c r="S29" s="236">
        <v>5.48</v>
      </c>
      <c r="T29" s="16">
        <v>8</v>
      </c>
      <c r="U29" s="23">
        <f t="shared" si="1"/>
        <v>15457</v>
      </c>
      <c r="V29" s="16"/>
      <c r="W29" s="91"/>
      <c r="X29" s="91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500477</v>
      </c>
      <c r="E30" s="236">
        <v>896859</v>
      </c>
      <c r="F30" s="236">
        <v>6.614382</v>
      </c>
      <c r="G30" s="236">
        <v>0</v>
      </c>
      <c r="H30" s="236">
        <v>80.588999999999999</v>
      </c>
      <c r="I30" s="236">
        <v>23.7</v>
      </c>
      <c r="J30" s="236">
        <v>390.2</v>
      </c>
      <c r="K30" s="236">
        <v>1178</v>
      </c>
      <c r="L30" s="236">
        <v>1.0119</v>
      </c>
      <c r="M30" s="236">
        <v>73.323999999999998</v>
      </c>
      <c r="N30" s="236">
        <v>84.290999999999997</v>
      </c>
      <c r="O30" s="236">
        <v>81.120999999999995</v>
      </c>
      <c r="P30" s="236">
        <v>17.899999999999999</v>
      </c>
      <c r="Q30" s="236">
        <v>28.4</v>
      </c>
      <c r="R30" s="236">
        <v>20.100000000000001</v>
      </c>
      <c r="S30" s="236">
        <v>5.41</v>
      </c>
      <c r="T30" s="22">
        <v>7</v>
      </c>
      <c r="U30" s="23">
        <f t="shared" si="1"/>
        <v>9287</v>
      </c>
      <c r="V30" s="24">
        <v>8</v>
      </c>
      <c r="W30" s="91"/>
      <c r="X30" s="91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491190</v>
      </c>
      <c r="E31" s="236">
        <v>895378</v>
      </c>
      <c r="F31" s="236">
        <v>6.0993240000000002</v>
      </c>
      <c r="G31" s="236">
        <v>0</v>
      </c>
      <c r="H31" s="236">
        <v>79.23</v>
      </c>
      <c r="I31" s="236">
        <v>23.2</v>
      </c>
      <c r="J31" s="236">
        <v>678.5</v>
      </c>
      <c r="K31" s="236">
        <v>1197.8</v>
      </c>
      <c r="L31" s="236">
        <v>1.0104</v>
      </c>
      <c r="M31" s="236">
        <v>73.323999999999998</v>
      </c>
      <c r="N31" s="236">
        <v>83.968000000000004</v>
      </c>
      <c r="O31" s="236">
        <v>75.088999999999999</v>
      </c>
      <c r="P31" s="236">
        <v>18</v>
      </c>
      <c r="Q31" s="236">
        <v>25.4</v>
      </c>
      <c r="R31" s="236">
        <v>23.8</v>
      </c>
      <c r="S31" s="236">
        <v>5.4</v>
      </c>
      <c r="T31" s="16">
        <v>6</v>
      </c>
      <c r="U31" s="23">
        <f t="shared" si="1"/>
        <v>16258</v>
      </c>
      <c r="V31" s="5"/>
      <c r="W31" s="91"/>
      <c r="X31" s="91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474932</v>
      </c>
      <c r="E32" s="236">
        <v>892786</v>
      </c>
      <c r="F32" s="236">
        <v>6.1589200000000002</v>
      </c>
      <c r="G32" s="236">
        <v>0</v>
      </c>
      <c r="H32" s="236">
        <v>78.98</v>
      </c>
      <c r="I32" s="236">
        <v>24.4</v>
      </c>
      <c r="J32" s="236">
        <v>768.5</v>
      </c>
      <c r="K32" s="236">
        <v>1318.6</v>
      </c>
      <c r="L32" s="236">
        <v>1.0105</v>
      </c>
      <c r="M32" s="236">
        <v>74.034000000000006</v>
      </c>
      <c r="N32" s="236">
        <v>84.225999999999999</v>
      </c>
      <c r="O32" s="236">
        <v>75.994</v>
      </c>
      <c r="P32" s="236">
        <v>22.2</v>
      </c>
      <c r="Q32" s="236">
        <v>26.7</v>
      </c>
      <c r="R32" s="236">
        <v>24</v>
      </c>
      <c r="S32" s="236">
        <v>5.41</v>
      </c>
      <c r="T32" s="16">
        <v>5</v>
      </c>
      <c r="U32" s="23">
        <f t="shared" si="1"/>
        <v>18424</v>
      </c>
      <c r="V32" s="5"/>
      <c r="W32" s="91"/>
      <c r="X32" s="91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456508</v>
      </c>
      <c r="E33" s="236">
        <v>889852</v>
      </c>
      <c r="F33" s="236">
        <v>6.2555209999999999</v>
      </c>
      <c r="G33" s="236">
        <v>0</v>
      </c>
      <c r="H33" s="236">
        <v>81.495000000000005</v>
      </c>
      <c r="I33" s="236">
        <v>23.7</v>
      </c>
      <c r="J33" s="236">
        <v>330</v>
      </c>
      <c r="K33" s="236">
        <v>1168.3</v>
      </c>
      <c r="L33" s="236">
        <v>1.0107999999999999</v>
      </c>
      <c r="M33" s="236">
        <v>74.721999999999994</v>
      </c>
      <c r="N33" s="236">
        <v>84.799000000000007</v>
      </c>
      <c r="O33" s="236">
        <v>77.173000000000002</v>
      </c>
      <c r="P33" s="236">
        <v>14.3</v>
      </c>
      <c r="Q33" s="236">
        <v>31.2</v>
      </c>
      <c r="R33" s="236">
        <v>23.4</v>
      </c>
      <c r="S33" s="236">
        <v>5.41</v>
      </c>
      <c r="T33" s="16">
        <v>4</v>
      </c>
      <c r="U33" s="23">
        <f t="shared" si="1"/>
        <v>7844</v>
      </c>
      <c r="V33" s="5"/>
      <c r="W33" s="91"/>
      <c r="X33" s="91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448664</v>
      </c>
      <c r="E34" s="236">
        <v>888619</v>
      </c>
      <c r="F34" s="236">
        <v>6.6422639999999999</v>
      </c>
      <c r="G34" s="236">
        <v>0</v>
      </c>
      <c r="H34" s="236">
        <v>81.989000000000004</v>
      </c>
      <c r="I34" s="236">
        <v>23.8</v>
      </c>
      <c r="J34" s="236">
        <v>873.9</v>
      </c>
      <c r="K34" s="236">
        <v>1119.8</v>
      </c>
      <c r="L34" s="236">
        <v>1.0117</v>
      </c>
      <c r="M34" s="236">
        <v>79.039000000000001</v>
      </c>
      <c r="N34" s="236">
        <v>85.260999999999996</v>
      </c>
      <c r="O34" s="236">
        <v>82.194999999999993</v>
      </c>
      <c r="P34" s="236">
        <v>20</v>
      </c>
      <c r="Q34" s="236">
        <v>25.6</v>
      </c>
      <c r="R34" s="236">
        <v>22.2</v>
      </c>
      <c r="S34" s="236">
        <v>5.4</v>
      </c>
      <c r="T34" s="16">
        <v>3</v>
      </c>
      <c r="U34" s="23">
        <f t="shared" si="1"/>
        <v>20938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427726</v>
      </c>
      <c r="E35" s="236">
        <v>885432</v>
      </c>
      <c r="F35" s="236">
        <v>6.5480369999999999</v>
      </c>
      <c r="G35" s="236">
        <v>0</v>
      </c>
      <c r="H35" s="236">
        <v>82.096999999999994</v>
      </c>
      <c r="I35" s="236">
        <v>23.8</v>
      </c>
      <c r="J35" s="236">
        <v>924</v>
      </c>
      <c r="K35" s="236">
        <v>1037</v>
      </c>
      <c r="L35" s="236">
        <v>1.0113000000000001</v>
      </c>
      <c r="M35" s="236">
        <v>79.784000000000006</v>
      </c>
      <c r="N35" s="236">
        <v>84.680999999999997</v>
      </c>
      <c r="O35" s="236">
        <v>81.421999999999997</v>
      </c>
      <c r="P35" s="236">
        <v>22.3</v>
      </c>
      <c r="Q35" s="236">
        <v>25.1</v>
      </c>
      <c r="R35" s="236">
        <v>23.8</v>
      </c>
      <c r="S35" s="236">
        <v>5.4</v>
      </c>
      <c r="T35" s="16">
        <v>2</v>
      </c>
      <c r="U35" s="23">
        <f t="shared" si="1"/>
        <v>22169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405557</v>
      </c>
      <c r="E36" s="236">
        <v>882067</v>
      </c>
      <c r="F36" s="236">
        <v>6.7550020000000002</v>
      </c>
      <c r="G36" s="236">
        <v>0</v>
      </c>
      <c r="H36" s="236">
        <v>86.093000000000004</v>
      </c>
      <c r="I36" s="236">
        <v>20.8</v>
      </c>
      <c r="J36" s="236">
        <v>19.899999999999999</v>
      </c>
      <c r="K36" s="236">
        <v>677.7</v>
      </c>
      <c r="L36" s="236">
        <v>1.012</v>
      </c>
      <c r="M36" s="236">
        <v>83.703999999999994</v>
      </c>
      <c r="N36" s="236">
        <v>87.305999999999997</v>
      </c>
      <c r="O36" s="236">
        <v>83.754999999999995</v>
      </c>
      <c r="P36" s="236">
        <v>11.1</v>
      </c>
      <c r="Q36" s="236">
        <v>31.2</v>
      </c>
      <c r="R36" s="236">
        <v>22.1</v>
      </c>
      <c r="S36" s="236">
        <v>5.4</v>
      </c>
      <c r="T36" s="16">
        <v>1</v>
      </c>
      <c r="U36" s="23">
        <f t="shared" si="1"/>
        <v>490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405067</v>
      </c>
      <c r="E37" s="236">
        <v>881996</v>
      </c>
      <c r="F37" s="236">
        <v>7.1828099999999999</v>
      </c>
      <c r="G37" s="236">
        <v>0</v>
      </c>
      <c r="H37" s="236">
        <v>81.346000000000004</v>
      </c>
      <c r="I37" s="236">
        <v>20.100000000000001</v>
      </c>
      <c r="J37" s="236">
        <v>536.1</v>
      </c>
      <c r="K37" s="236">
        <v>1244.9000000000001</v>
      </c>
      <c r="L37" s="236">
        <v>1.0142</v>
      </c>
      <c r="M37" s="236">
        <v>76.087999999999994</v>
      </c>
      <c r="N37" s="236">
        <v>87.156999999999996</v>
      </c>
      <c r="O37" s="236">
        <v>86.328999999999994</v>
      </c>
      <c r="P37" s="236">
        <v>11.1</v>
      </c>
      <c r="Q37" s="236">
        <v>25</v>
      </c>
      <c r="R37" s="236">
        <v>12.6</v>
      </c>
      <c r="S37" s="236">
        <v>5.4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5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5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5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8"/>
      <c r="Y41" s="30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21">
        <v>32</v>
      </c>
      <c r="B6" s="236" t="s">
        <v>267</v>
      </c>
      <c r="C6" s="236" t="s">
        <v>194</v>
      </c>
      <c r="D6" s="236">
        <v>15883</v>
      </c>
      <c r="E6" s="236">
        <v>77974</v>
      </c>
      <c r="F6" s="236">
        <v>6.9829670000000004</v>
      </c>
      <c r="G6" s="236">
        <v>0</v>
      </c>
      <c r="H6" s="236">
        <v>84.036000000000001</v>
      </c>
      <c r="I6" s="236">
        <v>17.8</v>
      </c>
      <c r="J6" s="236">
        <v>0.8</v>
      </c>
      <c r="K6" s="236">
        <v>12.1</v>
      </c>
      <c r="L6" s="236">
        <v>1.0133000000000001</v>
      </c>
      <c r="M6" s="236">
        <v>77.343999999999994</v>
      </c>
      <c r="N6" s="236">
        <v>86.986000000000004</v>
      </c>
      <c r="O6" s="236">
        <v>84.680999999999997</v>
      </c>
      <c r="P6" s="236">
        <v>12.4</v>
      </c>
      <c r="Q6" s="236">
        <v>30.5</v>
      </c>
      <c r="R6" s="236">
        <v>15.6</v>
      </c>
      <c r="S6" s="236">
        <v>4.91</v>
      </c>
      <c r="T6" s="22">
        <v>31</v>
      </c>
      <c r="U6" s="23">
        <f>D6-D7</f>
        <v>21</v>
      </c>
      <c r="V6" s="4"/>
      <c r="W6" s="227"/>
      <c r="X6" s="227"/>
      <c r="Y6" s="229"/>
    </row>
    <row r="7" spans="1:25">
      <c r="A7" s="21">
        <v>31</v>
      </c>
      <c r="B7" s="236" t="s">
        <v>268</v>
      </c>
      <c r="C7" s="236" t="s">
        <v>194</v>
      </c>
      <c r="D7" s="236">
        <v>15862</v>
      </c>
      <c r="E7" s="236">
        <v>77971</v>
      </c>
      <c r="F7" s="236">
        <v>6.5731770000000003</v>
      </c>
      <c r="G7" s="236">
        <v>0</v>
      </c>
      <c r="H7" s="236">
        <v>78.397999999999996</v>
      </c>
      <c r="I7" s="236">
        <v>19.8</v>
      </c>
      <c r="J7" s="236">
        <v>1.2</v>
      </c>
      <c r="K7" s="236">
        <v>9.6</v>
      </c>
      <c r="L7" s="236">
        <v>1.0124</v>
      </c>
      <c r="M7" s="236">
        <v>75.426000000000002</v>
      </c>
      <c r="N7" s="236">
        <v>84.837000000000003</v>
      </c>
      <c r="O7" s="236">
        <v>79.075000000000003</v>
      </c>
      <c r="P7" s="236">
        <v>14.7</v>
      </c>
      <c r="Q7" s="236">
        <v>28.3</v>
      </c>
      <c r="R7" s="236">
        <v>15.6</v>
      </c>
      <c r="S7" s="236">
        <v>4.92</v>
      </c>
      <c r="T7" s="22">
        <v>30</v>
      </c>
      <c r="U7" s="23">
        <f>D7-D8</f>
        <v>27</v>
      </c>
      <c r="V7" s="24">
        <v>1</v>
      </c>
      <c r="W7" s="115"/>
      <c r="X7" s="115"/>
      <c r="Y7" s="93">
        <f t="shared" ref="Y7:Y34" si="0">((X7*100)/D7)-100</f>
        <v>-100</v>
      </c>
    </row>
    <row r="8" spans="1:25">
      <c r="A8" s="16">
        <v>30</v>
      </c>
      <c r="B8" s="236" t="s">
        <v>269</v>
      </c>
      <c r="C8" s="236" t="s">
        <v>194</v>
      </c>
      <c r="D8" s="236">
        <v>15835</v>
      </c>
      <c r="E8" s="236">
        <v>77966</v>
      </c>
      <c r="F8" s="236">
        <v>6.4648409999999998</v>
      </c>
      <c r="G8" s="236">
        <v>0</v>
      </c>
      <c r="H8" s="236">
        <v>76.311000000000007</v>
      </c>
      <c r="I8" s="236">
        <v>20.7</v>
      </c>
      <c r="J8" s="236">
        <v>1.1000000000000001</v>
      </c>
      <c r="K8" s="236">
        <v>11.1</v>
      </c>
      <c r="L8" s="236">
        <v>1.0121</v>
      </c>
      <c r="M8" s="236">
        <v>72.832999999999998</v>
      </c>
      <c r="N8" s="236">
        <v>79.203000000000003</v>
      </c>
      <c r="O8" s="236">
        <v>77.8</v>
      </c>
      <c r="P8" s="236">
        <v>14.2</v>
      </c>
      <c r="Q8" s="236">
        <v>36.9</v>
      </c>
      <c r="R8" s="236">
        <v>16.2</v>
      </c>
      <c r="S8" s="236">
        <v>4.92</v>
      </c>
      <c r="T8" s="16">
        <v>29</v>
      </c>
      <c r="U8" s="23">
        <f t="shared" ref="U8:U15" si="1">D8-D9</f>
        <v>6</v>
      </c>
      <c r="V8" s="4"/>
      <c r="W8" s="91"/>
      <c r="X8" s="91"/>
      <c r="Y8" s="96">
        <f t="shared" si="0"/>
        <v>-100</v>
      </c>
    </row>
    <row r="9" spans="1:25" s="25" customFormat="1">
      <c r="A9" s="21">
        <v>29</v>
      </c>
      <c r="B9" s="236"/>
      <c r="D9" s="236">
        <v>15829</v>
      </c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2">
        <v>28</v>
      </c>
      <c r="U9" s="23">
        <f t="shared" si="1"/>
        <v>57</v>
      </c>
      <c r="V9" s="24">
        <v>29</v>
      </c>
      <c r="W9" s="91"/>
      <c r="X9" s="91"/>
      <c r="Y9" s="96" t="e">
        <f>((X9*100)/#REF!)-100</f>
        <v>#REF!</v>
      </c>
    </row>
    <row r="10" spans="1:25">
      <c r="A10" s="16">
        <v>28</v>
      </c>
      <c r="B10" s="236"/>
      <c r="D10" s="236">
        <v>15772</v>
      </c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16">
        <v>27</v>
      </c>
      <c r="U10" s="23">
        <f t="shared" si="1"/>
        <v>59</v>
      </c>
      <c r="V10" s="16"/>
      <c r="W10" s="91"/>
      <c r="X10" s="91"/>
      <c r="Y10" s="96" t="e">
        <f>((X10*100)/#REF!)-100</f>
        <v>#REF!</v>
      </c>
    </row>
    <row r="11" spans="1:25">
      <c r="A11" s="16">
        <v>27</v>
      </c>
      <c r="B11" s="236"/>
      <c r="D11" s="236">
        <v>15713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16">
        <v>26</v>
      </c>
      <c r="U11" s="23">
        <f t="shared" si="1"/>
        <v>61</v>
      </c>
      <c r="V11" s="16"/>
      <c r="W11" s="91"/>
      <c r="X11" s="91"/>
      <c r="Y11" s="96" t="e">
        <f>((X11*100)/#REF!)-100</f>
        <v>#REF!</v>
      </c>
    </row>
    <row r="12" spans="1:25">
      <c r="A12" s="16">
        <v>26</v>
      </c>
      <c r="B12" s="236"/>
      <c r="D12" s="236">
        <v>15652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16">
        <v>25</v>
      </c>
      <c r="U12" s="23">
        <f t="shared" si="1"/>
        <v>63</v>
      </c>
      <c r="V12" s="16"/>
      <c r="W12" s="125"/>
      <c r="X12" s="125"/>
      <c r="Y12" s="96" t="e">
        <f>((X12*100)/#REF!)-100</f>
        <v>#REF!</v>
      </c>
    </row>
    <row r="13" spans="1:25">
      <c r="A13" s="16">
        <v>25</v>
      </c>
      <c r="B13" s="236"/>
      <c r="D13" s="236">
        <v>15589</v>
      </c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16">
        <v>24</v>
      </c>
      <c r="U13" s="23">
        <f t="shared" si="1"/>
        <v>18</v>
      </c>
      <c r="V13" s="16"/>
      <c r="W13" s="91"/>
      <c r="X13" s="91"/>
      <c r="Y13" s="96" t="e">
        <f>((X13*100)/#REF!)-100</f>
        <v>#REF!</v>
      </c>
    </row>
    <row r="14" spans="1:25">
      <c r="A14" s="16">
        <v>24</v>
      </c>
      <c r="B14" s="236"/>
      <c r="D14" s="236">
        <v>15571</v>
      </c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16">
        <v>23</v>
      </c>
      <c r="U14" s="23">
        <f t="shared" si="1"/>
        <v>24</v>
      </c>
      <c r="V14" s="16"/>
      <c r="W14" s="91"/>
      <c r="X14" s="91"/>
      <c r="Y14" s="96" t="e">
        <f>((X14*100)/#REF!)-100</f>
        <v>#REF!</v>
      </c>
    </row>
    <row r="15" spans="1:25">
      <c r="A15" s="16">
        <v>23</v>
      </c>
      <c r="B15" s="236"/>
      <c r="D15" s="236">
        <v>15547</v>
      </c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16">
        <v>22</v>
      </c>
      <c r="U15" s="23">
        <f t="shared" si="1"/>
        <v>43</v>
      </c>
      <c r="V15" s="16"/>
      <c r="W15" s="91"/>
      <c r="X15" s="91"/>
      <c r="Y15" s="96" t="e">
        <f>((X15*100)/#REF!)-100</f>
        <v>#REF!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15504</v>
      </c>
      <c r="E16" s="236">
        <v>77913</v>
      </c>
      <c r="F16" s="236">
        <v>6.9077219999999997</v>
      </c>
      <c r="G16" s="236">
        <v>0</v>
      </c>
      <c r="H16" s="236">
        <v>82.561000000000007</v>
      </c>
      <c r="I16" s="236">
        <v>21</v>
      </c>
      <c r="J16" s="236">
        <v>2.4</v>
      </c>
      <c r="K16" s="236">
        <v>12.1</v>
      </c>
      <c r="L16" s="236">
        <v>1.0130999999999999</v>
      </c>
      <c r="M16" s="236">
        <v>75.667000000000002</v>
      </c>
      <c r="N16" s="236">
        <v>86.191000000000003</v>
      </c>
      <c r="O16" s="236">
        <v>83.679000000000002</v>
      </c>
      <c r="P16" s="236">
        <v>13.9</v>
      </c>
      <c r="Q16" s="236">
        <v>38.299999999999997</v>
      </c>
      <c r="R16" s="236">
        <v>15.7</v>
      </c>
      <c r="S16" s="236">
        <v>4.93</v>
      </c>
      <c r="T16" s="22">
        <v>21</v>
      </c>
      <c r="U16" s="23">
        <f t="shared" ref="U16:U36" si="2">D16-D17</f>
        <v>57</v>
      </c>
      <c r="V16" s="24">
        <v>22</v>
      </c>
      <c r="W16" s="91"/>
      <c r="X16" s="91"/>
      <c r="Y16" s="96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15447</v>
      </c>
      <c r="E17" s="236">
        <v>77905</v>
      </c>
      <c r="F17" s="236">
        <v>6.2558540000000002</v>
      </c>
      <c r="G17" s="236">
        <v>0</v>
      </c>
      <c r="H17" s="236">
        <v>83.087999999999994</v>
      </c>
      <c r="I17" s="236">
        <v>24.5</v>
      </c>
      <c r="J17" s="236">
        <v>2.5</v>
      </c>
      <c r="K17" s="236">
        <v>13.7</v>
      </c>
      <c r="L17" s="236">
        <v>1.0112000000000001</v>
      </c>
      <c r="M17" s="236">
        <v>75.873999999999995</v>
      </c>
      <c r="N17" s="236">
        <v>85.965000000000003</v>
      </c>
      <c r="O17" s="236">
        <v>76.034000000000006</v>
      </c>
      <c r="P17" s="236">
        <v>17.100000000000001</v>
      </c>
      <c r="Q17" s="236">
        <v>42.2</v>
      </c>
      <c r="R17" s="236">
        <v>19.7</v>
      </c>
      <c r="S17" s="236">
        <v>4.9400000000000004</v>
      </c>
      <c r="T17" s="16">
        <v>20</v>
      </c>
      <c r="U17" s="23">
        <f t="shared" si="2"/>
        <v>59</v>
      </c>
      <c r="V17" s="16"/>
      <c r="W17" s="91"/>
      <c r="X17" s="91"/>
      <c r="Y17" s="96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15388</v>
      </c>
      <c r="E18" s="236">
        <v>77895</v>
      </c>
      <c r="F18" s="236">
        <v>6.4714210000000003</v>
      </c>
      <c r="G18" s="236">
        <v>0</v>
      </c>
      <c r="H18" s="236">
        <v>82.525000000000006</v>
      </c>
      <c r="I18" s="236">
        <v>21.5</v>
      </c>
      <c r="J18" s="236">
        <v>2.6</v>
      </c>
      <c r="K18" s="236">
        <v>10.9</v>
      </c>
      <c r="L18" s="236">
        <v>1.012</v>
      </c>
      <c r="M18" s="236">
        <v>63.316000000000003</v>
      </c>
      <c r="N18" s="236">
        <v>85.766999999999996</v>
      </c>
      <c r="O18" s="236">
        <v>78.218000000000004</v>
      </c>
      <c r="P18" s="236">
        <v>14.7</v>
      </c>
      <c r="Q18" s="236">
        <v>35.5</v>
      </c>
      <c r="R18" s="236">
        <v>17.2</v>
      </c>
      <c r="S18" s="236">
        <v>4.93</v>
      </c>
      <c r="T18" s="16">
        <v>19</v>
      </c>
      <c r="U18" s="23">
        <f t="shared" si="2"/>
        <v>61</v>
      </c>
      <c r="V18" s="16"/>
      <c r="W18" s="91"/>
      <c r="X18" s="91"/>
      <c r="Y18" s="96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15327</v>
      </c>
      <c r="E19" s="236">
        <v>77886</v>
      </c>
      <c r="F19" s="236">
        <v>6.8093219999999999</v>
      </c>
      <c r="G19" s="236">
        <v>0</v>
      </c>
      <c r="H19" s="236">
        <v>83.078999999999994</v>
      </c>
      <c r="I19" s="236">
        <v>24.6</v>
      </c>
      <c r="J19" s="236">
        <v>2.7</v>
      </c>
      <c r="K19" s="236">
        <v>12.6</v>
      </c>
      <c r="L19" s="236">
        <v>1.0125999999999999</v>
      </c>
      <c r="M19" s="236">
        <v>81.289000000000001</v>
      </c>
      <c r="N19" s="236">
        <v>84.843999999999994</v>
      </c>
      <c r="O19" s="236">
        <v>83.183999999999997</v>
      </c>
      <c r="P19" s="236">
        <v>15.8</v>
      </c>
      <c r="Q19" s="236">
        <v>40.799999999999997</v>
      </c>
      <c r="R19" s="236">
        <v>18.2</v>
      </c>
      <c r="S19" s="236">
        <v>4.93</v>
      </c>
      <c r="T19" s="16">
        <v>18</v>
      </c>
      <c r="U19" s="23">
        <f t="shared" si="2"/>
        <v>63</v>
      </c>
      <c r="V19" s="16"/>
      <c r="W19" s="91"/>
      <c r="X19" s="91"/>
      <c r="Y19" s="96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15264</v>
      </c>
      <c r="E20" s="236">
        <v>77877</v>
      </c>
      <c r="F20" s="236">
        <v>6.7604290000000002</v>
      </c>
      <c r="G20" s="236">
        <v>0</v>
      </c>
      <c r="H20" s="236">
        <v>84.241</v>
      </c>
      <c r="I20" s="236">
        <v>26</v>
      </c>
      <c r="J20" s="236">
        <v>0.6</v>
      </c>
      <c r="K20" s="236">
        <v>10.1</v>
      </c>
      <c r="L20" s="236">
        <v>1.0124</v>
      </c>
      <c r="M20" s="236">
        <v>81.926000000000002</v>
      </c>
      <c r="N20" s="236">
        <v>85.918999999999997</v>
      </c>
      <c r="O20" s="236">
        <v>82.789000000000001</v>
      </c>
      <c r="P20" s="236">
        <v>15.1</v>
      </c>
      <c r="Q20" s="236">
        <v>42.7</v>
      </c>
      <c r="R20" s="236">
        <v>19</v>
      </c>
      <c r="S20" s="236">
        <v>4.93</v>
      </c>
      <c r="T20" s="16">
        <v>17</v>
      </c>
      <c r="U20" s="23">
        <f t="shared" si="2"/>
        <v>20</v>
      </c>
      <c r="V20" s="16"/>
      <c r="W20" s="91"/>
      <c r="X20" s="91"/>
      <c r="Y20" s="96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15244</v>
      </c>
      <c r="E21" s="236">
        <v>77874</v>
      </c>
      <c r="F21" s="236">
        <v>7.0554969999999999</v>
      </c>
      <c r="G21" s="236">
        <v>0</v>
      </c>
      <c r="H21" s="236">
        <v>84.977999999999994</v>
      </c>
      <c r="I21" s="236">
        <v>22.4</v>
      </c>
      <c r="J21" s="236">
        <v>0.5</v>
      </c>
      <c r="K21" s="236">
        <v>8.6</v>
      </c>
      <c r="L21" s="236">
        <v>1.0136000000000001</v>
      </c>
      <c r="M21" s="236">
        <v>83.52</v>
      </c>
      <c r="N21" s="236">
        <v>86.846000000000004</v>
      </c>
      <c r="O21" s="236">
        <v>85.471000000000004</v>
      </c>
      <c r="P21" s="236">
        <v>14</v>
      </c>
      <c r="Q21" s="236">
        <v>38.799999999999997</v>
      </c>
      <c r="R21" s="236">
        <v>15.1</v>
      </c>
      <c r="S21" s="236">
        <v>4.93</v>
      </c>
      <c r="T21" s="16">
        <v>16</v>
      </c>
      <c r="U21" s="23">
        <f t="shared" si="2"/>
        <v>15</v>
      </c>
      <c r="V21" s="16"/>
      <c r="W21" s="91"/>
      <c r="X21" s="91"/>
      <c r="Y21" s="96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15229</v>
      </c>
      <c r="E22" s="236">
        <v>77871</v>
      </c>
      <c r="F22" s="236">
        <v>6.8734659999999996</v>
      </c>
      <c r="G22" s="236">
        <v>0</v>
      </c>
      <c r="H22" s="236">
        <v>84.605000000000004</v>
      </c>
      <c r="I22" s="236">
        <v>22.4</v>
      </c>
      <c r="J22" s="236">
        <v>2.2000000000000002</v>
      </c>
      <c r="K22" s="236">
        <v>15.3</v>
      </c>
      <c r="L22" s="236">
        <v>1.0128999999999999</v>
      </c>
      <c r="M22" s="236">
        <v>83.164000000000001</v>
      </c>
      <c r="N22" s="236">
        <v>86.058999999999997</v>
      </c>
      <c r="O22" s="236">
        <v>83.694000000000003</v>
      </c>
      <c r="P22" s="236">
        <v>15.1</v>
      </c>
      <c r="Q22" s="236">
        <v>33.299999999999997</v>
      </c>
      <c r="R22" s="236">
        <v>17.100000000000001</v>
      </c>
      <c r="S22" s="236">
        <v>4.93</v>
      </c>
      <c r="T22" s="16">
        <v>15</v>
      </c>
      <c r="U22" s="23">
        <f t="shared" si="2"/>
        <v>51</v>
      </c>
      <c r="V22" s="16"/>
      <c r="W22" s="125"/>
      <c r="X22" s="125"/>
      <c r="Y22" s="96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15178</v>
      </c>
      <c r="E23" s="236">
        <v>77864</v>
      </c>
      <c r="F23" s="236">
        <v>6.919365</v>
      </c>
      <c r="G23" s="236">
        <v>0</v>
      </c>
      <c r="H23" s="236">
        <v>84.736999999999995</v>
      </c>
      <c r="I23" s="236">
        <v>20.399999999999999</v>
      </c>
      <c r="J23" s="236">
        <v>2.4</v>
      </c>
      <c r="K23" s="236">
        <v>14.1</v>
      </c>
      <c r="L23" s="236">
        <v>1.0128999999999999</v>
      </c>
      <c r="M23" s="236">
        <v>83.316999999999993</v>
      </c>
      <c r="N23" s="236">
        <v>86.317999999999998</v>
      </c>
      <c r="O23" s="236">
        <v>84.555000000000007</v>
      </c>
      <c r="P23" s="236">
        <v>15.3</v>
      </c>
      <c r="Q23" s="236">
        <v>35.700000000000003</v>
      </c>
      <c r="R23" s="236">
        <v>17.8</v>
      </c>
      <c r="S23" s="236">
        <v>4.9400000000000004</v>
      </c>
      <c r="T23" s="22">
        <v>14</v>
      </c>
      <c r="U23" s="23">
        <f t="shared" si="2"/>
        <v>58</v>
      </c>
      <c r="V23" s="24">
        <v>15</v>
      </c>
      <c r="W23" s="91"/>
      <c r="X23" s="91"/>
      <c r="Y23" s="96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15120</v>
      </c>
      <c r="E24" s="236">
        <v>77855</v>
      </c>
      <c r="F24" s="236">
        <v>6.9934820000000002</v>
      </c>
      <c r="G24" s="236">
        <v>0</v>
      </c>
      <c r="H24" s="236">
        <v>83.313000000000002</v>
      </c>
      <c r="I24" s="236">
        <v>18.899999999999999</v>
      </c>
      <c r="J24" s="236">
        <v>2.1</v>
      </c>
      <c r="K24" s="236">
        <v>10.4</v>
      </c>
      <c r="L24" s="236">
        <v>1.0134000000000001</v>
      </c>
      <c r="M24" s="236">
        <v>77.948999999999998</v>
      </c>
      <c r="N24" s="236">
        <v>93.17</v>
      </c>
      <c r="O24" s="236">
        <v>84.793999999999997</v>
      </c>
      <c r="P24" s="236">
        <v>13.5</v>
      </c>
      <c r="Q24" s="236">
        <v>36.9</v>
      </c>
      <c r="R24" s="236">
        <v>15.5</v>
      </c>
      <c r="S24" s="236">
        <v>4.93</v>
      </c>
      <c r="T24" s="16">
        <v>13</v>
      </c>
      <c r="U24" s="23">
        <f>D24-D25</f>
        <v>48</v>
      </c>
      <c r="V24" s="16"/>
      <c r="W24" s="91"/>
      <c r="X24" s="91"/>
      <c r="Y24" s="96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15072</v>
      </c>
      <c r="E25" s="236">
        <v>77848</v>
      </c>
      <c r="F25" s="236">
        <v>6.5481889999999998</v>
      </c>
      <c r="G25" s="236">
        <v>0</v>
      </c>
      <c r="H25" s="236">
        <v>81.027000000000001</v>
      </c>
      <c r="I25" s="236">
        <v>19.8</v>
      </c>
      <c r="J25" s="236">
        <v>2.2000000000000002</v>
      </c>
      <c r="K25" s="236">
        <v>10.9</v>
      </c>
      <c r="L25" s="236">
        <v>1.0123</v>
      </c>
      <c r="M25" s="236">
        <v>76.673000000000002</v>
      </c>
      <c r="N25" s="236">
        <v>84.704999999999998</v>
      </c>
      <c r="O25" s="236">
        <v>78.876000000000005</v>
      </c>
      <c r="P25" s="236">
        <v>14</v>
      </c>
      <c r="Q25" s="236">
        <v>35.5</v>
      </c>
      <c r="R25" s="236">
        <v>16</v>
      </c>
      <c r="S25" s="236">
        <v>4.9400000000000004</v>
      </c>
      <c r="T25" s="16">
        <v>12</v>
      </c>
      <c r="U25" s="23">
        <f>D25-D26</f>
        <v>53</v>
      </c>
      <c r="V25" s="16"/>
      <c r="W25" s="91"/>
      <c r="X25" s="91"/>
      <c r="Y25" s="96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15019</v>
      </c>
      <c r="E26" s="236">
        <v>77840</v>
      </c>
      <c r="F26" s="236">
        <v>6.5137299999999998</v>
      </c>
      <c r="G26" s="236">
        <v>0</v>
      </c>
      <c r="H26" s="236">
        <v>80.763000000000005</v>
      </c>
      <c r="I26" s="236">
        <v>23</v>
      </c>
      <c r="J26" s="236">
        <v>2.4</v>
      </c>
      <c r="K26" s="236">
        <v>15.1</v>
      </c>
      <c r="L26" s="236">
        <v>1.0122</v>
      </c>
      <c r="M26" s="236">
        <v>77.662000000000006</v>
      </c>
      <c r="N26" s="236">
        <v>83.840999999999994</v>
      </c>
      <c r="O26" s="236">
        <v>78.616</v>
      </c>
      <c r="P26" s="236">
        <v>14.9</v>
      </c>
      <c r="Q26" s="236">
        <v>38.6</v>
      </c>
      <c r="R26" s="236">
        <v>16.600000000000001</v>
      </c>
      <c r="S26" s="236">
        <v>4.9400000000000004</v>
      </c>
      <c r="T26" s="16">
        <v>11</v>
      </c>
      <c r="U26" s="23">
        <f>D26-D27</f>
        <v>56</v>
      </c>
      <c r="V26" s="16"/>
      <c r="W26" s="92"/>
      <c r="X26" s="91"/>
      <c r="Y26" s="96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14963</v>
      </c>
      <c r="E27" s="236">
        <v>77831</v>
      </c>
      <c r="F27" s="236">
        <v>6.5574000000000003</v>
      </c>
      <c r="G27" s="236">
        <v>0</v>
      </c>
      <c r="H27" s="236">
        <v>84.116</v>
      </c>
      <c r="I27" s="236">
        <v>26.5</v>
      </c>
      <c r="J27" s="236">
        <v>0.3</v>
      </c>
      <c r="K27" s="236">
        <v>7.9</v>
      </c>
      <c r="L27" s="236">
        <v>1.012</v>
      </c>
      <c r="M27" s="236">
        <v>79.063000000000002</v>
      </c>
      <c r="N27" s="236">
        <v>86.387</v>
      </c>
      <c r="O27" s="236">
        <v>79.879000000000005</v>
      </c>
      <c r="P27" s="236">
        <v>17.2</v>
      </c>
      <c r="Q27" s="236">
        <v>40.5</v>
      </c>
      <c r="R27" s="236">
        <v>18.7</v>
      </c>
      <c r="S27" s="236">
        <v>4.95</v>
      </c>
      <c r="T27" s="16">
        <v>10</v>
      </c>
      <c r="U27" s="23">
        <f>D27-D28</f>
        <v>8</v>
      </c>
      <c r="V27" s="16"/>
      <c r="W27" s="92"/>
      <c r="X27" s="91"/>
      <c r="Y27" s="96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14955</v>
      </c>
      <c r="E28" s="236">
        <v>77830</v>
      </c>
      <c r="F28" s="236">
        <v>6.9801650000000004</v>
      </c>
      <c r="G28" s="236">
        <v>0</v>
      </c>
      <c r="H28" s="236">
        <v>83.861999999999995</v>
      </c>
      <c r="I28" s="236">
        <v>26.7</v>
      </c>
      <c r="J28" s="236">
        <v>0.5</v>
      </c>
      <c r="K28" s="236">
        <v>8.6999999999999993</v>
      </c>
      <c r="L28" s="236">
        <v>1.0129999999999999</v>
      </c>
      <c r="M28" s="236">
        <v>81.481999999999999</v>
      </c>
      <c r="N28" s="236">
        <v>86.117999999999995</v>
      </c>
      <c r="O28" s="236">
        <v>85.382000000000005</v>
      </c>
      <c r="P28" s="236">
        <v>16.8</v>
      </c>
      <c r="Q28" s="236">
        <v>44</v>
      </c>
      <c r="R28" s="236">
        <v>17.8</v>
      </c>
      <c r="S28" s="236">
        <v>4.95</v>
      </c>
      <c r="T28" s="16">
        <v>9</v>
      </c>
      <c r="U28" s="23">
        <f t="shared" si="2"/>
        <v>9</v>
      </c>
      <c r="V28" s="16"/>
      <c r="W28" s="92"/>
      <c r="X28" s="91"/>
      <c r="Y28" s="96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14946</v>
      </c>
      <c r="E29" s="236">
        <v>77829</v>
      </c>
      <c r="F29" s="236">
        <v>6.9221110000000001</v>
      </c>
      <c r="G29" s="236">
        <v>0</v>
      </c>
      <c r="H29" s="236">
        <v>82.313999999999993</v>
      </c>
      <c r="I29" s="236">
        <v>23.6</v>
      </c>
      <c r="J29" s="236">
        <v>2</v>
      </c>
      <c r="K29" s="236">
        <v>12.1</v>
      </c>
      <c r="L29" s="236">
        <v>1.0129999999999999</v>
      </c>
      <c r="M29" s="236">
        <v>79.328000000000003</v>
      </c>
      <c r="N29" s="236">
        <v>85.573999999999998</v>
      </c>
      <c r="O29" s="236">
        <v>84.337999999999994</v>
      </c>
      <c r="P29" s="236">
        <v>15.1</v>
      </c>
      <c r="Q29" s="236">
        <v>43.7</v>
      </c>
      <c r="R29" s="236">
        <v>17</v>
      </c>
      <c r="S29" s="236">
        <v>4.9400000000000004</v>
      </c>
      <c r="T29" s="16">
        <v>8</v>
      </c>
      <c r="U29" s="23">
        <f>D29-D30</f>
        <v>48</v>
      </c>
      <c r="V29" s="16"/>
      <c r="W29" s="92"/>
      <c r="X29" s="91"/>
      <c r="Y29" s="96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14898</v>
      </c>
      <c r="E30" s="236">
        <v>77822</v>
      </c>
      <c r="F30" s="236">
        <v>6.6543679999999998</v>
      </c>
      <c r="G30" s="236">
        <v>0</v>
      </c>
      <c r="H30" s="236">
        <v>81.588999999999999</v>
      </c>
      <c r="I30" s="236">
        <v>24.7</v>
      </c>
      <c r="J30" s="236">
        <v>2</v>
      </c>
      <c r="K30" s="236">
        <v>16</v>
      </c>
      <c r="L30" s="236">
        <v>1.0122</v>
      </c>
      <c r="M30" s="236">
        <v>76.897999999999996</v>
      </c>
      <c r="N30" s="236">
        <v>84.206999999999994</v>
      </c>
      <c r="O30" s="236">
        <v>81.281000000000006</v>
      </c>
      <c r="P30" s="236">
        <v>15.9</v>
      </c>
      <c r="Q30" s="236">
        <v>42.3</v>
      </c>
      <c r="R30" s="236">
        <v>18.899999999999999</v>
      </c>
      <c r="S30" s="236">
        <v>4.91</v>
      </c>
      <c r="T30" s="22">
        <v>7</v>
      </c>
      <c r="U30" s="23">
        <f>D30-D31</f>
        <v>47</v>
      </c>
      <c r="V30" s="24">
        <v>8</v>
      </c>
      <c r="W30" s="92"/>
      <c r="X30" s="91"/>
      <c r="Y30" s="96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14851</v>
      </c>
      <c r="E31" s="236">
        <v>77814</v>
      </c>
      <c r="F31" s="236">
        <v>6.5348670000000002</v>
      </c>
      <c r="G31" s="236">
        <v>0</v>
      </c>
      <c r="H31" s="236">
        <v>81.073999999999998</v>
      </c>
      <c r="I31" s="236">
        <v>22.9</v>
      </c>
      <c r="J31" s="236">
        <v>2.2000000000000002</v>
      </c>
      <c r="K31" s="236">
        <v>14.4</v>
      </c>
      <c r="L31" s="236">
        <v>1.0122</v>
      </c>
      <c r="M31" s="236">
        <v>77.099000000000004</v>
      </c>
      <c r="N31" s="236">
        <v>83.927999999999997</v>
      </c>
      <c r="O31" s="236">
        <v>78.884</v>
      </c>
      <c r="P31" s="236">
        <v>14.1</v>
      </c>
      <c r="Q31" s="236">
        <v>41.6</v>
      </c>
      <c r="R31" s="236">
        <v>16.600000000000001</v>
      </c>
      <c r="S31" s="236">
        <v>4.9000000000000004</v>
      </c>
      <c r="T31" s="16">
        <v>6</v>
      </c>
      <c r="U31" s="23">
        <f t="shared" si="2"/>
        <v>50</v>
      </c>
      <c r="V31" s="5"/>
      <c r="W31" s="92"/>
      <c r="X31" s="91"/>
      <c r="Y31" s="96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14801</v>
      </c>
      <c r="E32" s="236">
        <v>77807</v>
      </c>
      <c r="F32" s="236">
        <v>6.4893559999999999</v>
      </c>
      <c r="G32" s="236">
        <v>0</v>
      </c>
      <c r="H32" s="236">
        <v>81.156000000000006</v>
      </c>
      <c r="I32" s="236">
        <v>26.7</v>
      </c>
      <c r="J32" s="236">
        <v>2.5</v>
      </c>
      <c r="K32" s="236">
        <v>14.2</v>
      </c>
      <c r="L32" s="236">
        <v>1.0117</v>
      </c>
      <c r="M32" s="236">
        <v>77.852000000000004</v>
      </c>
      <c r="N32" s="236">
        <v>84.185000000000002</v>
      </c>
      <c r="O32" s="236">
        <v>79.319000000000003</v>
      </c>
      <c r="P32" s="236">
        <v>17.8</v>
      </c>
      <c r="Q32" s="236">
        <v>39.9</v>
      </c>
      <c r="R32" s="236">
        <v>19.899999999999999</v>
      </c>
      <c r="S32" s="236">
        <v>4.91</v>
      </c>
      <c r="T32" s="16">
        <v>5</v>
      </c>
      <c r="U32" s="23">
        <f t="shared" si="2"/>
        <v>59</v>
      </c>
      <c r="V32" s="5"/>
      <c r="W32" s="92"/>
      <c r="X32" s="91"/>
      <c r="Y32" s="96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14742</v>
      </c>
      <c r="E33" s="236">
        <v>77797</v>
      </c>
      <c r="F33" s="236">
        <v>6.5456269999999996</v>
      </c>
      <c r="G33" s="236">
        <v>0</v>
      </c>
      <c r="H33" s="236">
        <v>82.233999999999995</v>
      </c>
      <c r="I33" s="236">
        <v>24.7</v>
      </c>
      <c r="J33" s="236">
        <v>2.6</v>
      </c>
      <c r="K33" s="236">
        <v>15.4</v>
      </c>
      <c r="L33" s="236">
        <v>1.0121</v>
      </c>
      <c r="M33" s="236">
        <v>78.247</v>
      </c>
      <c r="N33" s="236">
        <v>84.725999999999999</v>
      </c>
      <c r="O33" s="236">
        <v>79.433999999999997</v>
      </c>
      <c r="P33" s="236">
        <v>15</v>
      </c>
      <c r="Q33" s="236">
        <v>40.5</v>
      </c>
      <c r="R33" s="236">
        <v>17.8</v>
      </c>
      <c r="S33" s="236">
        <v>4.9000000000000004</v>
      </c>
      <c r="T33" s="16">
        <v>4</v>
      </c>
      <c r="U33" s="23">
        <f t="shared" si="2"/>
        <v>62</v>
      </c>
      <c r="V33" s="5"/>
      <c r="W33" s="92"/>
      <c r="X33" s="91"/>
      <c r="Y33" s="96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14680</v>
      </c>
      <c r="E34" s="236">
        <v>77788</v>
      </c>
      <c r="F34" s="236">
        <v>6.7823549999999999</v>
      </c>
      <c r="G34" s="236">
        <v>0</v>
      </c>
      <c r="H34" s="236">
        <v>84.131</v>
      </c>
      <c r="I34" s="236">
        <v>23.7</v>
      </c>
      <c r="J34" s="236">
        <v>1</v>
      </c>
      <c r="K34" s="236">
        <v>13.6</v>
      </c>
      <c r="L34" s="236">
        <v>1.0126999999999999</v>
      </c>
      <c r="M34" s="236">
        <v>81.650000000000006</v>
      </c>
      <c r="N34" s="236">
        <v>85.721999999999994</v>
      </c>
      <c r="O34" s="236">
        <v>82.358000000000004</v>
      </c>
      <c r="P34" s="236">
        <v>13.7</v>
      </c>
      <c r="Q34" s="236">
        <v>40.299999999999997</v>
      </c>
      <c r="R34" s="236">
        <v>16.8</v>
      </c>
      <c r="S34" s="236">
        <v>4.9000000000000004</v>
      </c>
      <c r="T34" s="16">
        <v>3</v>
      </c>
      <c r="U34" s="23">
        <f t="shared" si="2"/>
        <v>24</v>
      </c>
      <c r="V34" s="5"/>
      <c r="W34" s="92"/>
      <c r="X34" s="91"/>
      <c r="Y34" s="96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14656</v>
      </c>
      <c r="E35" s="236">
        <v>77785</v>
      </c>
      <c r="F35" s="236">
        <v>6.9585379999999999</v>
      </c>
      <c r="G35" s="236">
        <v>0</v>
      </c>
      <c r="H35" s="236">
        <v>84.366</v>
      </c>
      <c r="I35" s="236">
        <v>21.6</v>
      </c>
      <c r="J35" s="236">
        <v>0</v>
      </c>
      <c r="K35" s="236">
        <v>0</v>
      </c>
      <c r="L35" s="236">
        <v>1.0133000000000001</v>
      </c>
      <c r="M35" s="236">
        <v>82.525000000000006</v>
      </c>
      <c r="N35" s="236">
        <v>85.802000000000007</v>
      </c>
      <c r="O35" s="236">
        <v>84.131</v>
      </c>
      <c r="P35" s="236">
        <v>13.4</v>
      </c>
      <c r="Q35" s="236">
        <v>36.700000000000003</v>
      </c>
      <c r="R35" s="236">
        <v>15</v>
      </c>
      <c r="S35" s="236">
        <v>4.9000000000000004</v>
      </c>
      <c r="T35" s="16">
        <v>2</v>
      </c>
      <c r="U35" s="23">
        <f t="shared" si="2"/>
        <v>0</v>
      </c>
      <c r="V35" s="5"/>
      <c r="W35" s="92"/>
      <c r="X35" s="91"/>
      <c r="Y35" s="96">
        <f>((X35*100)/D35)-100</f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14656</v>
      </c>
      <c r="E36" s="236">
        <v>77785</v>
      </c>
      <c r="F36" s="236">
        <v>7.0124820000000003</v>
      </c>
      <c r="G36" s="236">
        <v>0</v>
      </c>
      <c r="H36" s="236">
        <v>86.027000000000001</v>
      </c>
      <c r="I36" s="236">
        <v>21.8</v>
      </c>
      <c r="J36" s="236">
        <v>0</v>
      </c>
      <c r="K36" s="236">
        <v>0</v>
      </c>
      <c r="L36" s="236">
        <v>1.0137</v>
      </c>
      <c r="M36" s="236">
        <v>84.311999999999998</v>
      </c>
      <c r="N36" s="236">
        <v>87.198999999999998</v>
      </c>
      <c r="O36" s="236">
        <v>84.311999999999998</v>
      </c>
      <c r="P36" s="236">
        <v>12.5</v>
      </c>
      <c r="Q36" s="236">
        <v>39</v>
      </c>
      <c r="R36" s="236">
        <v>13.4</v>
      </c>
      <c r="S36" s="236">
        <v>4.9000000000000004</v>
      </c>
      <c r="T36" s="16">
        <v>1</v>
      </c>
      <c r="U36" s="23">
        <f t="shared" si="2"/>
        <v>0</v>
      </c>
      <c r="V36" s="5"/>
      <c r="W36" s="92"/>
      <c r="X36" s="91"/>
      <c r="Y36" s="96">
        <f>((X36*100)/D36)-100</f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14656</v>
      </c>
      <c r="E37" s="236">
        <v>77785</v>
      </c>
      <c r="F37" s="236">
        <v>7.148676</v>
      </c>
      <c r="G37" s="236">
        <v>0</v>
      </c>
      <c r="H37" s="236">
        <v>82.94</v>
      </c>
      <c r="I37" s="236">
        <v>20.5</v>
      </c>
      <c r="J37" s="236">
        <v>1.3</v>
      </c>
      <c r="K37" s="236">
        <v>10.8</v>
      </c>
      <c r="L37" s="236">
        <v>1.014</v>
      </c>
      <c r="M37" s="236">
        <v>79.483000000000004</v>
      </c>
      <c r="N37" s="236">
        <v>87.007000000000005</v>
      </c>
      <c r="O37" s="236">
        <v>86.173000000000002</v>
      </c>
      <c r="P37" s="236">
        <v>12.6</v>
      </c>
      <c r="Q37" s="236">
        <v>34.200000000000003</v>
      </c>
      <c r="R37" s="236">
        <v>13.5</v>
      </c>
      <c r="S37" s="236">
        <v>4.9000000000000004</v>
      </c>
      <c r="T37" s="1"/>
      <c r="U37" s="26"/>
      <c r="V37" s="5"/>
      <c r="W37" s="92"/>
      <c r="X37" s="91"/>
      <c r="Y37" s="96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5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5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5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8"/>
      <c r="Y41" s="30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21">
        <v>32</v>
      </c>
      <c r="D6">
        <v>638261</v>
      </c>
      <c r="T6" s="22">
        <v>31</v>
      </c>
      <c r="U6" s="23">
        <f>D6-D7</f>
        <v>250</v>
      </c>
      <c r="V6" s="4"/>
      <c r="W6" s="228"/>
      <c r="X6" s="228"/>
      <c r="Y6" s="232"/>
    </row>
    <row r="7" spans="1:25">
      <c r="A7" s="21">
        <v>31</v>
      </c>
      <c r="B7" s="236"/>
      <c r="C7" s="236"/>
      <c r="D7">
        <v>638011</v>
      </c>
      <c r="T7" s="22">
        <v>30</v>
      </c>
      <c r="U7" s="23">
        <f>D7-D8</f>
        <v>460</v>
      </c>
      <c r="V7" s="24">
        <v>1</v>
      </c>
      <c r="W7" s="90"/>
      <c r="X7" s="90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637551</v>
      </c>
      <c r="T8" s="16">
        <v>29</v>
      </c>
      <c r="U8" s="23">
        <f>D8-D9</f>
        <v>1137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636414</v>
      </c>
      <c r="E9" s="236">
        <v>230546</v>
      </c>
      <c r="F9" s="236">
        <v>6.136215</v>
      </c>
      <c r="G9" s="236">
        <v>1</v>
      </c>
      <c r="H9" s="236">
        <v>75.588999999999999</v>
      </c>
      <c r="I9" s="236">
        <v>19.7</v>
      </c>
      <c r="J9" s="236">
        <v>54.2</v>
      </c>
      <c r="K9" s="236">
        <v>120.2</v>
      </c>
      <c r="L9" s="236">
        <v>1.0107999999999999</v>
      </c>
      <c r="M9" s="236">
        <v>73.376000000000005</v>
      </c>
      <c r="N9" s="236">
        <v>78.816000000000003</v>
      </c>
      <c r="O9" s="236">
        <v>74.691999999999993</v>
      </c>
      <c r="P9" s="236">
        <v>14.2</v>
      </c>
      <c r="Q9" s="236">
        <v>28.1</v>
      </c>
      <c r="R9" s="236">
        <v>20.7</v>
      </c>
      <c r="S9" s="236">
        <v>4.6900000000000004</v>
      </c>
      <c r="T9" s="22">
        <v>28</v>
      </c>
      <c r="U9" s="23">
        <f t="shared" ref="U9:U36" si="1">D9-D10</f>
        <v>1299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635115</v>
      </c>
      <c r="E10" s="236">
        <v>230336</v>
      </c>
      <c r="F10" s="236">
        <v>6.1270090000000001</v>
      </c>
      <c r="G10" s="236">
        <v>1</v>
      </c>
      <c r="H10" s="236">
        <v>75.914000000000001</v>
      </c>
      <c r="I10" s="236">
        <v>21.2</v>
      </c>
      <c r="J10" s="236">
        <v>48.1</v>
      </c>
      <c r="K10" s="236">
        <v>118.8</v>
      </c>
      <c r="L10" s="236">
        <v>1.0106999999999999</v>
      </c>
      <c r="M10" s="236">
        <v>73.454999999999998</v>
      </c>
      <c r="N10" s="236">
        <v>79.56</v>
      </c>
      <c r="O10" s="236">
        <v>74.775000000000006</v>
      </c>
      <c r="P10" s="236">
        <v>14.4</v>
      </c>
      <c r="Q10" s="236">
        <v>30.9</v>
      </c>
      <c r="R10" s="236">
        <v>21.4</v>
      </c>
      <c r="S10" s="236">
        <v>4.6900000000000004</v>
      </c>
      <c r="T10" s="16">
        <v>27</v>
      </c>
      <c r="U10" s="23">
        <f t="shared" si="1"/>
        <v>1152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633963</v>
      </c>
      <c r="E11" s="236">
        <v>230149</v>
      </c>
      <c r="F11" s="236">
        <v>6.0981009999999998</v>
      </c>
      <c r="G11" s="236">
        <v>1</v>
      </c>
      <c r="H11" s="236">
        <v>76.001000000000005</v>
      </c>
      <c r="I11" s="236">
        <v>21.3</v>
      </c>
      <c r="J11" s="236">
        <v>51.4</v>
      </c>
      <c r="K11" s="236">
        <v>120.3</v>
      </c>
      <c r="L11" s="236">
        <v>1.0105999999999999</v>
      </c>
      <c r="M11" s="236">
        <v>73.287999999999997</v>
      </c>
      <c r="N11" s="236">
        <v>78.105999999999995</v>
      </c>
      <c r="O11" s="236">
        <v>74.432000000000002</v>
      </c>
      <c r="P11" s="236">
        <v>13.7</v>
      </c>
      <c r="Q11" s="236">
        <v>28.8</v>
      </c>
      <c r="R11" s="236">
        <v>21.6</v>
      </c>
      <c r="S11" s="236">
        <v>4.6900000000000004</v>
      </c>
      <c r="T11" s="16">
        <v>26</v>
      </c>
      <c r="U11" s="23">
        <f t="shared" si="1"/>
        <v>1232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632731</v>
      </c>
      <c r="E12" s="236">
        <v>229949</v>
      </c>
      <c r="F12" s="236">
        <v>6.2135290000000003</v>
      </c>
      <c r="G12" s="236">
        <v>1</v>
      </c>
      <c r="H12" s="236">
        <v>78.055000000000007</v>
      </c>
      <c r="I12" s="236">
        <v>21</v>
      </c>
      <c r="J12" s="236">
        <v>49.5</v>
      </c>
      <c r="K12" s="236">
        <v>117.7</v>
      </c>
      <c r="L12" s="236">
        <v>1.0108999999999999</v>
      </c>
      <c r="M12" s="236">
        <v>73.893000000000001</v>
      </c>
      <c r="N12" s="236">
        <v>85.299000000000007</v>
      </c>
      <c r="O12" s="236">
        <v>76.114000000000004</v>
      </c>
      <c r="P12" s="236">
        <v>13.7</v>
      </c>
      <c r="Q12" s="236">
        <v>29.3</v>
      </c>
      <c r="R12" s="236">
        <v>21.9</v>
      </c>
      <c r="S12" s="236">
        <v>4.6900000000000004</v>
      </c>
      <c r="T12" s="16">
        <v>25</v>
      </c>
      <c r="U12" s="23">
        <f t="shared" si="1"/>
        <v>1185</v>
      </c>
      <c r="V12" s="16"/>
      <c r="W12" s="91"/>
      <c r="X12" s="91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631546</v>
      </c>
      <c r="E13" s="236">
        <v>229759</v>
      </c>
      <c r="F13" s="236">
        <v>6.1163629999999998</v>
      </c>
      <c r="G13" s="236">
        <v>1</v>
      </c>
      <c r="H13" s="236">
        <v>82.834999999999994</v>
      </c>
      <c r="I13" s="236">
        <v>22.1</v>
      </c>
      <c r="J13" s="236">
        <v>9.6</v>
      </c>
      <c r="K13" s="236">
        <v>115.9</v>
      </c>
      <c r="L13" s="236">
        <v>1.0106999999999999</v>
      </c>
      <c r="M13" s="236">
        <v>73.847999999999999</v>
      </c>
      <c r="N13" s="236">
        <v>86.716999999999999</v>
      </c>
      <c r="O13" s="236">
        <v>74.694000000000003</v>
      </c>
      <c r="P13" s="236">
        <v>13.5</v>
      </c>
      <c r="Q13" s="236">
        <v>37.200000000000003</v>
      </c>
      <c r="R13" s="236">
        <v>21.7</v>
      </c>
      <c r="S13" s="236">
        <v>4.6900000000000004</v>
      </c>
      <c r="T13" s="16">
        <v>24</v>
      </c>
      <c r="U13" s="23">
        <f t="shared" si="1"/>
        <v>231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631315</v>
      </c>
      <c r="E14" s="236">
        <v>229722</v>
      </c>
      <c r="F14" s="236">
        <v>6.9368740000000004</v>
      </c>
      <c r="G14" s="236">
        <v>1</v>
      </c>
      <c r="H14" s="236">
        <v>84.177000000000007</v>
      </c>
      <c r="I14" s="236">
        <v>20.2</v>
      </c>
      <c r="J14" s="236">
        <v>27.4</v>
      </c>
      <c r="K14" s="236">
        <v>88.3</v>
      </c>
      <c r="L14" s="236">
        <v>1.0128999999999999</v>
      </c>
      <c r="M14" s="236">
        <v>78.962999999999994</v>
      </c>
      <c r="N14" s="236">
        <v>86.841999999999999</v>
      </c>
      <c r="O14" s="236">
        <v>84.897999999999996</v>
      </c>
      <c r="P14" s="236">
        <v>14.1</v>
      </c>
      <c r="Q14" s="236">
        <v>26.7</v>
      </c>
      <c r="R14" s="236">
        <v>18.100000000000001</v>
      </c>
      <c r="S14" s="236">
        <v>4.6900000000000004</v>
      </c>
      <c r="T14" s="16">
        <v>23</v>
      </c>
      <c r="U14" s="23">
        <f t="shared" si="1"/>
        <v>657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630658</v>
      </c>
      <c r="E15" s="236">
        <v>229623</v>
      </c>
      <c r="F15" s="236">
        <v>6.6373689999999996</v>
      </c>
      <c r="G15" s="236">
        <v>1</v>
      </c>
      <c r="H15" s="236">
        <v>82.613</v>
      </c>
      <c r="I15" s="236">
        <v>20.5</v>
      </c>
      <c r="J15" s="236">
        <v>44.5</v>
      </c>
      <c r="K15" s="236">
        <v>114.6</v>
      </c>
      <c r="L15" s="236">
        <v>1.0117</v>
      </c>
      <c r="M15" s="236">
        <v>77.796000000000006</v>
      </c>
      <c r="N15" s="236">
        <v>85.307000000000002</v>
      </c>
      <c r="O15" s="236">
        <v>82.122</v>
      </c>
      <c r="P15" s="236">
        <v>15</v>
      </c>
      <c r="Q15" s="236">
        <v>25.6</v>
      </c>
      <c r="R15" s="236">
        <v>22.1</v>
      </c>
      <c r="S15" s="236">
        <v>4.7</v>
      </c>
      <c r="T15" s="16">
        <v>22</v>
      </c>
      <c r="U15" s="23">
        <f t="shared" si="1"/>
        <v>1064</v>
      </c>
      <c r="V15" s="16"/>
      <c r="W15" s="91"/>
      <c r="X15" s="91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629594</v>
      </c>
      <c r="E16" s="236">
        <v>229464</v>
      </c>
      <c r="F16" s="236">
        <v>6.8307079999999996</v>
      </c>
      <c r="G16" s="236">
        <v>1</v>
      </c>
      <c r="H16" s="236">
        <v>82.602999999999994</v>
      </c>
      <c r="I16" s="236">
        <v>20</v>
      </c>
      <c r="J16" s="236">
        <v>46.5</v>
      </c>
      <c r="K16" s="236">
        <v>105</v>
      </c>
      <c r="L16" s="236">
        <v>1.0124</v>
      </c>
      <c r="M16" s="236">
        <v>75.736999999999995</v>
      </c>
      <c r="N16" s="236">
        <v>86.340999999999994</v>
      </c>
      <c r="O16" s="236">
        <v>83.997</v>
      </c>
      <c r="P16" s="236">
        <v>13.9</v>
      </c>
      <c r="Q16" s="236">
        <v>29.5</v>
      </c>
      <c r="R16" s="236">
        <v>19.7</v>
      </c>
      <c r="S16" s="236">
        <v>4.6900000000000004</v>
      </c>
      <c r="T16" s="22">
        <v>21</v>
      </c>
      <c r="U16" s="23">
        <f t="shared" si="1"/>
        <v>1113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628481</v>
      </c>
      <c r="E17" s="236">
        <v>229295</v>
      </c>
      <c r="F17" s="236">
        <v>6.2048009999999998</v>
      </c>
      <c r="G17" s="236">
        <v>1</v>
      </c>
      <c r="H17" s="236">
        <v>83.143000000000001</v>
      </c>
      <c r="I17" s="236">
        <v>21.9</v>
      </c>
      <c r="J17" s="236">
        <v>54</v>
      </c>
      <c r="K17" s="236">
        <v>120.3</v>
      </c>
      <c r="L17" s="236">
        <v>1.0107999999999999</v>
      </c>
      <c r="M17" s="236">
        <v>75.840999999999994</v>
      </c>
      <c r="N17" s="236">
        <v>86.128</v>
      </c>
      <c r="O17" s="236">
        <v>75.992000000000004</v>
      </c>
      <c r="P17" s="236">
        <v>16.100000000000001</v>
      </c>
      <c r="Q17" s="236">
        <v>29.2</v>
      </c>
      <c r="R17" s="236">
        <v>21.9</v>
      </c>
      <c r="S17" s="236">
        <v>4.7</v>
      </c>
      <c r="T17" s="16">
        <v>20</v>
      </c>
      <c r="U17" s="23">
        <f t="shared" si="1"/>
        <v>1293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627188</v>
      </c>
      <c r="E18" s="236">
        <v>229101</v>
      </c>
      <c r="F18" s="236">
        <v>6.3576410000000001</v>
      </c>
      <c r="G18" s="236">
        <v>1</v>
      </c>
      <c r="H18" s="236">
        <v>82.575000000000003</v>
      </c>
      <c r="I18" s="236">
        <v>20</v>
      </c>
      <c r="J18" s="236">
        <v>48.1</v>
      </c>
      <c r="K18" s="236">
        <v>123.8</v>
      </c>
      <c r="L18" s="236">
        <v>1.0112000000000001</v>
      </c>
      <c r="M18" s="236">
        <v>63.360999999999997</v>
      </c>
      <c r="N18" s="236">
        <v>85.885999999999996</v>
      </c>
      <c r="O18" s="236">
        <v>78.084999999999994</v>
      </c>
      <c r="P18" s="236">
        <v>13.1</v>
      </c>
      <c r="Q18" s="236">
        <v>26.9</v>
      </c>
      <c r="R18" s="236">
        <v>21.7</v>
      </c>
      <c r="S18" s="236">
        <v>4.7</v>
      </c>
      <c r="T18" s="16">
        <v>19</v>
      </c>
      <c r="U18" s="23">
        <f t="shared" si="1"/>
        <v>1152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626036</v>
      </c>
      <c r="E19" s="236">
        <v>228926</v>
      </c>
      <c r="F19" s="236">
        <v>6.7382249999999999</v>
      </c>
      <c r="G19" s="236">
        <v>1</v>
      </c>
      <c r="H19" s="236">
        <v>83.126000000000005</v>
      </c>
      <c r="I19" s="236">
        <v>21.3</v>
      </c>
      <c r="J19" s="236">
        <v>47</v>
      </c>
      <c r="K19" s="236">
        <v>118.3</v>
      </c>
      <c r="L19" s="236">
        <v>1.012</v>
      </c>
      <c r="M19" s="236">
        <v>81.343000000000004</v>
      </c>
      <c r="N19" s="236">
        <v>84.942999999999998</v>
      </c>
      <c r="O19" s="236">
        <v>83.424999999999997</v>
      </c>
      <c r="P19" s="236">
        <v>13.7</v>
      </c>
      <c r="Q19" s="236">
        <v>29.6</v>
      </c>
      <c r="R19" s="236">
        <v>21.8</v>
      </c>
      <c r="S19" s="236">
        <v>4.7</v>
      </c>
      <c r="T19" s="16">
        <v>18</v>
      </c>
      <c r="U19" s="23">
        <f t="shared" si="1"/>
        <v>1126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624910</v>
      </c>
      <c r="E20" s="236">
        <v>228757</v>
      </c>
      <c r="F20" s="236">
        <v>6.6733960000000003</v>
      </c>
      <c r="G20" s="236">
        <v>1</v>
      </c>
      <c r="H20" s="236">
        <v>84.328000000000003</v>
      </c>
      <c r="I20" s="236">
        <v>26.8</v>
      </c>
      <c r="J20" s="236">
        <v>7.8</v>
      </c>
      <c r="K20" s="236">
        <v>104.7</v>
      </c>
      <c r="L20" s="236">
        <v>1.0118</v>
      </c>
      <c r="M20" s="236">
        <v>81.953000000000003</v>
      </c>
      <c r="N20" s="236">
        <v>86.182000000000002</v>
      </c>
      <c r="O20" s="236">
        <v>82.551000000000002</v>
      </c>
      <c r="P20" s="236">
        <v>14.8</v>
      </c>
      <c r="Q20" s="236">
        <v>41.5</v>
      </c>
      <c r="R20" s="236">
        <v>21.9</v>
      </c>
      <c r="S20" s="236">
        <v>4.7</v>
      </c>
      <c r="T20" s="16">
        <v>17</v>
      </c>
      <c r="U20" s="23">
        <f t="shared" si="1"/>
        <v>189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624721</v>
      </c>
      <c r="E21" s="236">
        <v>228729</v>
      </c>
      <c r="F21" s="236">
        <v>6.9872639999999997</v>
      </c>
      <c r="G21" s="236">
        <v>1</v>
      </c>
      <c r="H21" s="236">
        <v>85.082999999999998</v>
      </c>
      <c r="I21" s="236">
        <v>19.399999999999999</v>
      </c>
      <c r="J21" s="236">
        <v>29.2</v>
      </c>
      <c r="K21" s="236">
        <v>99.4</v>
      </c>
      <c r="L21" s="236">
        <v>1.0128999999999999</v>
      </c>
      <c r="M21" s="236">
        <v>83.623000000000005</v>
      </c>
      <c r="N21" s="236">
        <v>87.028999999999996</v>
      </c>
      <c r="O21" s="236">
        <v>85.778000000000006</v>
      </c>
      <c r="P21" s="236">
        <v>11.5</v>
      </c>
      <c r="Q21" s="236">
        <v>28.5</v>
      </c>
      <c r="R21" s="236">
        <v>18.600000000000001</v>
      </c>
      <c r="S21" s="236">
        <v>4.7</v>
      </c>
      <c r="T21" s="16">
        <v>16</v>
      </c>
      <c r="U21" s="23">
        <f t="shared" si="1"/>
        <v>698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624023</v>
      </c>
      <c r="E22" s="236">
        <v>228625</v>
      </c>
      <c r="F22" s="236">
        <v>6.7736190000000001</v>
      </c>
      <c r="G22" s="236">
        <v>1</v>
      </c>
      <c r="H22" s="236">
        <v>84.700999999999993</v>
      </c>
      <c r="I22" s="236">
        <v>20.2</v>
      </c>
      <c r="J22" s="236">
        <v>46.9</v>
      </c>
      <c r="K22" s="236">
        <v>114.9</v>
      </c>
      <c r="L22" s="236">
        <v>1.0121</v>
      </c>
      <c r="M22" s="236">
        <v>83.04</v>
      </c>
      <c r="N22" s="236">
        <v>86.206000000000003</v>
      </c>
      <c r="O22" s="236">
        <v>83.790999999999997</v>
      </c>
      <c r="P22" s="236">
        <v>12.8</v>
      </c>
      <c r="Q22" s="236">
        <v>26.6</v>
      </c>
      <c r="R22" s="236">
        <v>21.4</v>
      </c>
      <c r="S22" s="236">
        <v>4.7</v>
      </c>
      <c r="T22" s="16">
        <v>15</v>
      </c>
      <c r="U22" s="23">
        <f t="shared" si="1"/>
        <v>1123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622900</v>
      </c>
      <c r="E23" s="236">
        <v>228460</v>
      </c>
      <c r="F23" s="236">
        <v>6.8130430000000004</v>
      </c>
      <c r="G23" s="236">
        <v>1</v>
      </c>
      <c r="H23" s="236">
        <v>84.82</v>
      </c>
      <c r="I23" s="236">
        <v>20</v>
      </c>
      <c r="J23" s="236">
        <v>48.1</v>
      </c>
      <c r="K23" s="236">
        <v>116</v>
      </c>
      <c r="L23" s="236">
        <v>1.0122</v>
      </c>
      <c r="M23" s="236">
        <v>83.387</v>
      </c>
      <c r="N23" s="236">
        <v>86.453000000000003</v>
      </c>
      <c r="O23" s="236">
        <v>84.325000000000003</v>
      </c>
      <c r="P23" s="236">
        <v>14</v>
      </c>
      <c r="Q23" s="236">
        <v>27.5</v>
      </c>
      <c r="R23" s="236">
        <v>21.4</v>
      </c>
      <c r="S23" s="236">
        <v>4.7</v>
      </c>
      <c r="T23" s="22">
        <v>14</v>
      </c>
      <c r="U23" s="23">
        <f t="shared" si="1"/>
        <v>1152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621748</v>
      </c>
      <c r="E24" s="236">
        <v>228291</v>
      </c>
      <c r="F24" s="236">
        <v>6.8397709999999998</v>
      </c>
      <c r="G24" s="236">
        <v>1</v>
      </c>
      <c r="H24" s="236">
        <v>83.376000000000005</v>
      </c>
      <c r="I24" s="236">
        <v>18.899999999999999</v>
      </c>
      <c r="J24" s="236">
        <v>47.7</v>
      </c>
      <c r="K24" s="236">
        <v>104.1</v>
      </c>
      <c r="L24" s="236">
        <v>1.0122</v>
      </c>
      <c r="M24" s="236">
        <v>77.847999999999999</v>
      </c>
      <c r="N24" s="236">
        <v>93.331000000000003</v>
      </c>
      <c r="O24" s="236">
        <v>84.680999999999997</v>
      </c>
      <c r="P24" s="236">
        <v>13.6</v>
      </c>
      <c r="Q24" s="236">
        <v>26.7</v>
      </c>
      <c r="R24" s="236">
        <v>21.3</v>
      </c>
      <c r="S24" s="236">
        <v>4.7</v>
      </c>
      <c r="T24" s="16">
        <v>13</v>
      </c>
      <c r="U24" s="23">
        <f t="shared" si="1"/>
        <v>1143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620605</v>
      </c>
      <c r="E25" s="236">
        <v>228119</v>
      </c>
      <c r="F25" s="236">
        <v>6.4463429999999997</v>
      </c>
      <c r="G25" s="236">
        <v>1</v>
      </c>
      <c r="H25" s="236">
        <v>81.072999999999993</v>
      </c>
      <c r="I25" s="236">
        <v>19.399999999999999</v>
      </c>
      <c r="J25" s="236">
        <v>47.7</v>
      </c>
      <c r="K25" s="236">
        <v>116.2</v>
      </c>
      <c r="L25" s="236">
        <v>1.0116000000000001</v>
      </c>
      <c r="M25" s="236">
        <v>76.778000000000006</v>
      </c>
      <c r="N25" s="236">
        <v>84.832999999999998</v>
      </c>
      <c r="O25" s="236">
        <v>78.756</v>
      </c>
      <c r="P25" s="236">
        <v>14.1</v>
      </c>
      <c r="Q25" s="236">
        <v>27.1</v>
      </c>
      <c r="R25" s="236">
        <v>20</v>
      </c>
      <c r="S25" s="236">
        <v>4.6900000000000004</v>
      </c>
      <c r="T25" s="16">
        <v>12</v>
      </c>
      <c r="U25" s="23">
        <f t="shared" si="1"/>
        <v>1143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619462</v>
      </c>
      <c r="E26" s="236">
        <v>227943</v>
      </c>
      <c r="F26" s="236">
        <v>6.394698</v>
      </c>
      <c r="G26" s="236">
        <v>1</v>
      </c>
      <c r="H26" s="236">
        <v>80.784000000000006</v>
      </c>
      <c r="I26" s="236">
        <v>20.399999999999999</v>
      </c>
      <c r="J26" s="236">
        <v>45.8</v>
      </c>
      <c r="K26" s="236">
        <v>102.2</v>
      </c>
      <c r="L26" s="236">
        <v>1.0113000000000001</v>
      </c>
      <c r="M26" s="236">
        <v>77.634</v>
      </c>
      <c r="N26" s="236">
        <v>83.951999999999998</v>
      </c>
      <c r="O26" s="236">
        <v>78.525000000000006</v>
      </c>
      <c r="P26" s="236">
        <v>13.6</v>
      </c>
      <c r="Q26" s="236">
        <v>28.6</v>
      </c>
      <c r="R26" s="236">
        <v>21.5</v>
      </c>
      <c r="S26" s="236">
        <v>4.71</v>
      </c>
      <c r="T26" s="16">
        <v>11</v>
      </c>
      <c r="U26" s="23">
        <f t="shared" si="1"/>
        <v>1098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618364</v>
      </c>
      <c r="E27" s="236">
        <v>227774</v>
      </c>
      <c r="F27" s="236">
        <v>6.4891949999999996</v>
      </c>
      <c r="G27" s="236">
        <v>1</v>
      </c>
      <c r="H27" s="236">
        <v>84.231999999999999</v>
      </c>
      <c r="I27" s="236">
        <v>27.9</v>
      </c>
      <c r="J27" s="236">
        <v>5.6</v>
      </c>
      <c r="K27" s="236">
        <v>82.2</v>
      </c>
      <c r="L27" s="236">
        <v>1.0114000000000001</v>
      </c>
      <c r="M27" s="236">
        <v>79.132999999999996</v>
      </c>
      <c r="N27" s="236">
        <v>86.554000000000002</v>
      </c>
      <c r="O27" s="236">
        <v>79.994</v>
      </c>
      <c r="P27" s="236">
        <v>14.3</v>
      </c>
      <c r="Q27" s="236">
        <v>45.5</v>
      </c>
      <c r="R27" s="236">
        <v>22</v>
      </c>
      <c r="S27" s="236">
        <v>4.71</v>
      </c>
      <c r="T27" s="16">
        <v>10</v>
      </c>
      <c r="U27" s="23">
        <f t="shared" si="1"/>
        <v>135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618229</v>
      </c>
      <c r="E28" s="236">
        <v>227754</v>
      </c>
      <c r="F28" s="236">
        <v>6.9511729999999998</v>
      </c>
      <c r="G28" s="236">
        <v>1</v>
      </c>
      <c r="H28" s="236">
        <v>83.954999999999998</v>
      </c>
      <c r="I28" s="236">
        <v>21.4</v>
      </c>
      <c r="J28" s="236">
        <v>26.2</v>
      </c>
      <c r="K28" s="236">
        <v>118.3</v>
      </c>
      <c r="L28" s="236">
        <v>1.0127999999999999</v>
      </c>
      <c r="M28" s="236">
        <v>81.515000000000001</v>
      </c>
      <c r="N28" s="236">
        <v>86.286000000000001</v>
      </c>
      <c r="O28" s="236">
        <v>85.5</v>
      </c>
      <c r="P28" s="236">
        <v>13.3</v>
      </c>
      <c r="Q28" s="236">
        <v>30.2</v>
      </c>
      <c r="R28" s="236">
        <v>19.2</v>
      </c>
      <c r="S28" s="236">
        <v>4.7</v>
      </c>
      <c r="T28" s="16">
        <v>9</v>
      </c>
      <c r="U28" s="23">
        <f t="shared" si="1"/>
        <v>628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617601</v>
      </c>
      <c r="E29" s="236">
        <v>227659</v>
      </c>
      <c r="F29" s="236">
        <v>6.8246789999999997</v>
      </c>
      <c r="G29" s="236">
        <v>1</v>
      </c>
      <c r="H29" s="236">
        <v>82.363</v>
      </c>
      <c r="I29" s="236">
        <v>22.1</v>
      </c>
      <c r="J29" s="236">
        <v>46.1</v>
      </c>
      <c r="K29" s="236">
        <v>108.3</v>
      </c>
      <c r="L29" s="236">
        <v>1.0122</v>
      </c>
      <c r="M29" s="236">
        <v>79.278000000000006</v>
      </c>
      <c r="N29" s="236">
        <v>85.691000000000003</v>
      </c>
      <c r="O29" s="236">
        <v>84.373000000000005</v>
      </c>
      <c r="P29" s="236">
        <v>16.399999999999999</v>
      </c>
      <c r="Q29" s="236">
        <v>34.200000000000003</v>
      </c>
      <c r="R29" s="236">
        <v>21.1</v>
      </c>
      <c r="S29" s="236">
        <v>4.71</v>
      </c>
      <c r="T29" s="16">
        <v>8</v>
      </c>
      <c r="U29" s="23">
        <f t="shared" si="1"/>
        <v>1107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616494</v>
      </c>
      <c r="E30" s="236">
        <v>227493</v>
      </c>
      <c r="F30" s="236">
        <v>6.6265409999999996</v>
      </c>
      <c r="G30" s="236">
        <v>1</v>
      </c>
      <c r="H30" s="236">
        <v>81.647000000000006</v>
      </c>
      <c r="I30" s="236">
        <v>23.5</v>
      </c>
      <c r="J30" s="236">
        <v>50.9</v>
      </c>
      <c r="K30" s="236">
        <v>127.8</v>
      </c>
      <c r="L30" s="236">
        <v>1.0118</v>
      </c>
      <c r="M30" s="236">
        <v>76.998999999999995</v>
      </c>
      <c r="N30" s="236">
        <v>84.331000000000003</v>
      </c>
      <c r="O30" s="236">
        <v>81.734999999999999</v>
      </c>
      <c r="P30" s="236">
        <v>17.399999999999999</v>
      </c>
      <c r="Q30" s="236">
        <v>40.299999999999997</v>
      </c>
      <c r="R30" s="236">
        <v>21.4</v>
      </c>
      <c r="S30" s="236">
        <v>4.7</v>
      </c>
      <c r="T30" s="22">
        <v>7</v>
      </c>
      <c r="U30" s="23">
        <f t="shared" si="1"/>
        <v>1220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615274</v>
      </c>
      <c r="E31" s="236">
        <v>227309</v>
      </c>
      <c r="F31" s="236">
        <v>6.4545019999999997</v>
      </c>
      <c r="G31" s="236">
        <v>1</v>
      </c>
      <c r="H31" s="236">
        <v>81.155000000000001</v>
      </c>
      <c r="I31" s="236">
        <v>22.3</v>
      </c>
      <c r="J31" s="236">
        <v>43.3</v>
      </c>
      <c r="K31" s="236">
        <v>87.7</v>
      </c>
      <c r="L31" s="236">
        <v>1.0116000000000001</v>
      </c>
      <c r="M31" s="236">
        <v>77.147999999999996</v>
      </c>
      <c r="N31" s="236">
        <v>84.075000000000003</v>
      </c>
      <c r="O31" s="236">
        <v>78.933999999999997</v>
      </c>
      <c r="P31" s="236">
        <v>14.9</v>
      </c>
      <c r="Q31" s="236">
        <v>40.700000000000003</v>
      </c>
      <c r="R31" s="236">
        <v>20.2</v>
      </c>
      <c r="S31" s="236">
        <v>4.6900000000000004</v>
      </c>
      <c r="T31" s="16">
        <v>6</v>
      </c>
      <c r="U31" s="23">
        <f t="shared" si="1"/>
        <v>1036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614238</v>
      </c>
      <c r="E32" s="236">
        <v>227151</v>
      </c>
      <c r="F32" s="236">
        <v>6.4467309999999998</v>
      </c>
      <c r="G32" s="236">
        <v>1</v>
      </c>
      <c r="H32" s="236">
        <v>81.197000000000003</v>
      </c>
      <c r="I32" s="236">
        <v>24.8</v>
      </c>
      <c r="J32" s="236">
        <v>47.6</v>
      </c>
      <c r="K32" s="236">
        <v>93.8</v>
      </c>
      <c r="L32" s="236">
        <v>1.0114000000000001</v>
      </c>
      <c r="M32" s="236">
        <v>77.843999999999994</v>
      </c>
      <c r="N32" s="236">
        <v>84.302999999999997</v>
      </c>
      <c r="O32" s="236">
        <v>79.129000000000005</v>
      </c>
      <c r="P32" s="236">
        <v>18.5</v>
      </c>
      <c r="Q32" s="236">
        <v>39.200000000000003</v>
      </c>
      <c r="R32" s="236">
        <v>21.1</v>
      </c>
      <c r="S32" s="236">
        <v>4.7</v>
      </c>
      <c r="T32" s="16">
        <v>5</v>
      </c>
      <c r="U32" s="23">
        <f t="shared" si="1"/>
        <v>1141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613097</v>
      </c>
      <c r="E33" s="236">
        <v>226977</v>
      </c>
      <c r="F33" s="236">
        <v>6.5421699999999996</v>
      </c>
      <c r="G33" s="236">
        <v>1</v>
      </c>
      <c r="H33" s="236">
        <v>82.316000000000003</v>
      </c>
      <c r="I33" s="236">
        <v>23.6</v>
      </c>
      <c r="J33" s="236">
        <v>54.2</v>
      </c>
      <c r="K33" s="236">
        <v>99.2</v>
      </c>
      <c r="L33" s="236">
        <v>1.0116000000000001</v>
      </c>
      <c r="M33" s="236">
        <v>78.27</v>
      </c>
      <c r="N33" s="236">
        <v>84.843000000000004</v>
      </c>
      <c r="O33" s="236">
        <v>80.478999999999999</v>
      </c>
      <c r="P33" s="236">
        <v>16.3</v>
      </c>
      <c r="Q33" s="236">
        <v>37.5</v>
      </c>
      <c r="R33" s="236">
        <v>21.2</v>
      </c>
      <c r="S33" s="236">
        <v>4.7</v>
      </c>
      <c r="T33" s="16">
        <v>4</v>
      </c>
      <c r="U33" s="23">
        <f t="shared" si="1"/>
        <v>1299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611798</v>
      </c>
      <c r="E34" s="236">
        <v>226782</v>
      </c>
      <c r="F34" s="236">
        <v>6.6957509999999996</v>
      </c>
      <c r="G34" s="236">
        <v>1</v>
      </c>
      <c r="H34" s="236">
        <v>84.257999999999996</v>
      </c>
      <c r="I34" s="236">
        <v>24.2</v>
      </c>
      <c r="J34" s="236">
        <v>8.1999999999999993</v>
      </c>
      <c r="K34" s="236">
        <v>95.3</v>
      </c>
      <c r="L34" s="236">
        <v>1.012</v>
      </c>
      <c r="M34" s="236">
        <v>81.739999999999995</v>
      </c>
      <c r="N34" s="236">
        <v>85.906999999999996</v>
      </c>
      <c r="O34" s="236">
        <v>82.481999999999999</v>
      </c>
      <c r="P34" s="236">
        <v>8.9</v>
      </c>
      <c r="Q34" s="236">
        <v>40.200000000000003</v>
      </c>
      <c r="R34" s="236">
        <v>20.8</v>
      </c>
      <c r="S34" s="236">
        <v>4.6900000000000004</v>
      </c>
      <c r="T34" s="16">
        <v>3</v>
      </c>
      <c r="U34" s="23">
        <f t="shared" si="1"/>
        <v>197</v>
      </c>
      <c r="V34" s="5"/>
      <c r="W34" s="92"/>
      <c r="X34" s="91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611601</v>
      </c>
      <c r="E35" s="236">
        <v>226753</v>
      </c>
      <c r="F35" s="236">
        <v>6.8838920000000003</v>
      </c>
      <c r="G35" s="236">
        <v>1</v>
      </c>
      <c r="H35" s="236">
        <v>84.494</v>
      </c>
      <c r="I35" s="236">
        <v>22.5</v>
      </c>
      <c r="J35" s="236">
        <v>0.3</v>
      </c>
      <c r="K35" s="236">
        <v>3.4</v>
      </c>
      <c r="L35" s="236">
        <v>1.0126999999999999</v>
      </c>
      <c r="M35" s="236">
        <v>82.665000000000006</v>
      </c>
      <c r="N35" s="236">
        <v>85.959000000000003</v>
      </c>
      <c r="O35" s="236">
        <v>84.301000000000002</v>
      </c>
      <c r="P35" s="236">
        <v>10.5</v>
      </c>
      <c r="Q35" s="236">
        <v>39.1</v>
      </c>
      <c r="R35" s="236">
        <v>18.399999999999999</v>
      </c>
      <c r="S35" s="236">
        <v>4.7</v>
      </c>
      <c r="T35" s="16">
        <v>2</v>
      </c>
      <c r="U35" s="23">
        <f t="shared" si="1"/>
        <v>9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611592</v>
      </c>
      <c r="E36" s="236">
        <v>226751</v>
      </c>
      <c r="F36" s="236">
        <v>6.9803160000000002</v>
      </c>
      <c r="G36" s="236">
        <v>1</v>
      </c>
      <c r="H36" s="236">
        <v>86.168999999999997</v>
      </c>
      <c r="I36" s="236">
        <v>18.399999999999999</v>
      </c>
      <c r="J36" s="236">
        <v>28.3</v>
      </c>
      <c r="K36" s="236">
        <v>110.4</v>
      </c>
      <c r="L36" s="236">
        <v>1.0132000000000001</v>
      </c>
      <c r="M36" s="236">
        <v>84.665999999999997</v>
      </c>
      <c r="N36" s="236">
        <v>87.366</v>
      </c>
      <c r="O36" s="236">
        <v>84.891000000000005</v>
      </c>
      <c r="P36" s="236">
        <v>9.1</v>
      </c>
      <c r="Q36" s="236">
        <v>26.9</v>
      </c>
      <c r="R36" s="236">
        <v>16.3</v>
      </c>
      <c r="S36" s="236">
        <v>4.6900000000000004</v>
      </c>
      <c r="T36" s="16">
        <v>1</v>
      </c>
      <c r="U36" s="23">
        <f t="shared" si="1"/>
        <v>678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610914</v>
      </c>
      <c r="E37" s="236">
        <v>226653</v>
      </c>
      <c r="F37" s="236">
        <v>6.9912460000000003</v>
      </c>
      <c r="G37" s="236">
        <v>1</v>
      </c>
      <c r="H37" s="236">
        <v>82.984999999999999</v>
      </c>
      <c r="I37" s="236">
        <v>21.8</v>
      </c>
      <c r="J37" s="236">
        <v>46.9</v>
      </c>
      <c r="K37" s="236">
        <v>89.5</v>
      </c>
      <c r="L37" s="236">
        <v>1.0126999999999999</v>
      </c>
      <c r="M37" s="236">
        <v>79.338999999999999</v>
      </c>
      <c r="N37" s="236">
        <v>87.203999999999994</v>
      </c>
      <c r="O37" s="236">
        <v>86.287999999999997</v>
      </c>
      <c r="P37" s="236">
        <v>16.600000000000001</v>
      </c>
      <c r="Q37" s="236">
        <v>32.5</v>
      </c>
      <c r="R37" s="236">
        <v>19.899999999999999</v>
      </c>
      <c r="S37" s="236">
        <v>4.6900000000000004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5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5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5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8"/>
      <c r="Y41" s="30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21">
        <v>32</v>
      </c>
      <c r="D6">
        <v>312470</v>
      </c>
      <c r="T6" s="22">
        <v>31</v>
      </c>
      <c r="U6" s="23">
        <f>D6-D7</f>
        <v>532</v>
      </c>
      <c r="V6" s="4"/>
      <c r="W6" s="227"/>
      <c r="X6" s="227"/>
      <c r="Y6" s="229"/>
    </row>
    <row r="7" spans="1:25">
      <c r="A7" s="21">
        <v>31</v>
      </c>
      <c r="B7" s="236"/>
      <c r="C7" s="236"/>
      <c r="D7">
        <v>311938</v>
      </c>
      <c r="T7" s="22">
        <v>30</v>
      </c>
      <c r="U7" s="23">
        <f>D7-D8</f>
        <v>1178</v>
      </c>
      <c r="V7" s="24">
        <v>1</v>
      </c>
      <c r="W7" s="112"/>
      <c r="X7" s="112"/>
      <c r="Y7" s="93">
        <f t="shared" ref="Y7:Y34" si="0">((X7*100)/D7)-100</f>
        <v>-100</v>
      </c>
    </row>
    <row r="8" spans="1:25">
      <c r="A8" s="16">
        <v>30</v>
      </c>
      <c r="B8" s="236"/>
      <c r="C8" s="236"/>
      <c r="D8">
        <v>310760</v>
      </c>
      <c r="T8" s="16">
        <v>29</v>
      </c>
      <c r="U8" s="23">
        <f>D8-D9</f>
        <v>1271</v>
      </c>
      <c r="V8" s="4"/>
      <c r="W8" s="91"/>
      <c r="X8" s="91"/>
      <c r="Y8" s="96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309489</v>
      </c>
      <c r="E9" s="236">
        <v>188167</v>
      </c>
      <c r="F9" s="236">
        <v>6.0417779999999999</v>
      </c>
      <c r="G9" s="236">
        <v>0</v>
      </c>
      <c r="H9" s="236">
        <v>74.730999999999995</v>
      </c>
      <c r="I9" s="236">
        <v>21</v>
      </c>
      <c r="J9" s="236">
        <v>54.4</v>
      </c>
      <c r="K9" s="236">
        <v>138.80000000000001</v>
      </c>
      <c r="L9" s="236">
        <v>1.0105999999999999</v>
      </c>
      <c r="M9" s="236">
        <v>72.456000000000003</v>
      </c>
      <c r="N9" s="236">
        <v>78.375</v>
      </c>
      <c r="O9" s="236">
        <v>73.516999999999996</v>
      </c>
      <c r="P9" s="236">
        <v>17.2</v>
      </c>
      <c r="Q9" s="236">
        <v>29.7</v>
      </c>
      <c r="R9" s="236">
        <v>21.2</v>
      </c>
      <c r="S9" s="236">
        <v>5.35</v>
      </c>
      <c r="T9" s="22">
        <v>28</v>
      </c>
      <c r="U9" s="23">
        <f t="shared" ref="U9:U36" si="1">D9-D10</f>
        <v>1286</v>
      </c>
      <c r="V9" s="24">
        <v>29</v>
      </c>
      <c r="W9" s="91"/>
      <c r="X9" s="91"/>
      <c r="Y9" s="96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308203</v>
      </c>
      <c r="E10" s="236">
        <v>187957</v>
      </c>
      <c r="F10" s="236">
        <v>6.059113</v>
      </c>
      <c r="G10" s="236">
        <v>0</v>
      </c>
      <c r="H10" s="236">
        <v>75.058000000000007</v>
      </c>
      <c r="I10" s="236">
        <v>22.1</v>
      </c>
      <c r="J10" s="236">
        <v>54.9</v>
      </c>
      <c r="K10" s="236">
        <v>192.1</v>
      </c>
      <c r="L10" s="236">
        <v>1.0105999999999999</v>
      </c>
      <c r="M10" s="236">
        <v>72.302999999999997</v>
      </c>
      <c r="N10" s="236">
        <v>79.135999999999996</v>
      </c>
      <c r="O10" s="236">
        <v>73.790999999999997</v>
      </c>
      <c r="P10" s="236">
        <v>17.3</v>
      </c>
      <c r="Q10" s="236">
        <v>29.1</v>
      </c>
      <c r="R10" s="236">
        <v>21.3</v>
      </c>
      <c r="S10" s="236">
        <v>5.35</v>
      </c>
      <c r="T10" s="16">
        <v>27</v>
      </c>
      <c r="U10" s="23">
        <f t="shared" si="1"/>
        <v>1288</v>
      </c>
      <c r="V10" s="16"/>
      <c r="W10" s="91"/>
      <c r="X10" s="91"/>
      <c r="Y10" s="96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306915</v>
      </c>
      <c r="E11" s="236">
        <v>187747</v>
      </c>
      <c r="F11" s="236">
        <v>6.022437</v>
      </c>
      <c r="G11" s="236">
        <v>0</v>
      </c>
      <c r="H11" s="236">
        <v>75.337999999999994</v>
      </c>
      <c r="I11" s="236">
        <v>23.2</v>
      </c>
      <c r="J11" s="236">
        <v>69.2</v>
      </c>
      <c r="K11" s="236">
        <v>215.4</v>
      </c>
      <c r="L11" s="236">
        <v>1.0104</v>
      </c>
      <c r="M11" s="236">
        <v>71.863</v>
      </c>
      <c r="N11" s="236">
        <v>77.599000000000004</v>
      </c>
      <c r="O11" s="236">
        <v>73.661000000000001</v>
      </c>
      <c r="P11" s="236">
        <v>17.8</v>
      </c>
      <c r="Q11" s="236">
        <v>29.3</v>
      </c>
      <c r="R11" s="236">
        <v>22.6</v>
      </c>
      <c r="S11" s="236">
        <v>5.35</v>
      </c>
      <c r="T11" s="16">
        <v>26</v>
      </c>
      <c r="U11" s="23">
        <f t="shared" si="1"/>
        <v>1646</v>
      </c>
      <c r="V11" s="16"/>
      <c r="W11" s="91"/>
      <c r="X11" s="91"/>
      <c r="Y11" s="96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305269</v>
      </c>
      <c r="E12" s="236">
        <v>187478</v>
      </c>
      <c r="F12" s="236">
        <v>6.1627169999999998</v>
      </c>
      <c r="G12" s="236">
        <v>0</v>
      </c>
      <c r="H12" s="236">
        <v>77.332999999999998</v>
      </c>
      <c r="I12" s="236">
        <v>23</v>
      </c>
      <c r="J12" s="236">
        <v>61.2</v>
      </c>
      <c r="K12" s="236">
        <v>145.4</v>
      </c>
      <c r="L12" s="236">
        <v>1.0106999999999999</v>
      </c>
      <c r="M12" s="236">
        <v>72.715999999999994</v>
      </c>
      <c r="N12" s="236">
        <v>84.850999999999999</v>
      </c>
      <c r="O12" s="236">
        <v>75.680999999999997</v>
      </c>
      <c r="P12" s="236">
        <v>17.7</v>
      </c>
      <c r="Q12" s="236">
        <v>29.3</v>
      </c>
      <c r="R12" s="236">
        <v>22.8</v>
      </c>
      <c r="S12" s="236">
        <v>5.35</v>
      </c>
      <c r="T12" s="16">
        <v>25</v>
      </c>
      <c r="U12" s="23">
        <f t="shared" si="1"/>
        <v>1449</v>
      </c>
      <c r="V12" s="16"/>
      <c r="W12" s="125"/>
      <c r="X12" s="125"/>
      <c r="Y12" s="96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303820</v>
      </c>
      <c r="E13" s="236">
        <v>187248</v>
      </c>
      <c r="F13" s="236">
        <v>6.0374439999999998</v>
      </c>
      <c r="G13" s="236">
        <v>0</v>
      </c>
      <c r="H13" s="236">
        <v>82.191000000000003</v>
      </c>
      <c r="I13" s="236">
        <v>21.5</v>
      </c>
      <c r="J13" s="236">
        <v>20.8</v>
      </c>
      <c r="K13" s="236">
        <v>144.1</v>
      </c>
      <c r="L13" s="236">
        <v>1.0105</v>
      </c>
      <c r="M13" s="236">
        <v>72.531000000000006</v>
      </c>
      <c r="N13" s="236">
        <v>86.296999999999997</v>
      </c>
      <c r="O13" s="236">
        <v>73.656999999999996</v>
      </c>
      <c r="P13" s="236">
        <v>13.5</v>
      </c>
      <c r="Q13" s="236">
        <v>30.6</v>
      </c>
      <c r="R13" s="236">
        <v>21.9</v>
      </c>
      <c r="S13" s="236">
        <v>5.35</v>
      </c>
      <c r="T13" s="16">
        <v>24</v>
      </c>
      <c r="U13" s="23">
        <f t="shared" si="1"/>
        <v>490</v>
      </c>
      <c r="V13" s="16"/>
      <c r="W13" s="91"/>
      <c r="X13" s="91"/>
      <c r="Y13" s="96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303330</v>
      </c>
      <c r="E14" s="236">
        <v>187172</v>
      </c>
      <c r="F14" s="236">
        <v>6.8121580000000002</v>
      </c>
      <c r="G14" s="236">
        <v>0</v>
      </c>
      <c r="H14" s="236">
        <v>83.527000000000001</v>
      </c>
      <c r="I14" s="236">
        <v>22.7</v>
      </c>
      <c r="J14" s="236">
        <v>36.1</v>
      </c>
      <c r="K14" s="236">
        <v>88.6</v>
      </c>
      <c r="L14" s="236">
        <v>1.0122</v>
      </c>
      <c r="M14" s="236">
        <v>78.441999999999993</v>
      </c>
      <c r="N14" s="236">
        <v>86.373000000000005</v>
      </c>
      <c r="O14" s="236">
        <v>84.228999999999999</v>
      </c>
      <c r="P14" s="236">
        <v>17.8</v>
      </c>
      <c r="Q14" s="236">
        <v>30.2</v>
      </c>
      <c r="R14" s="236">
        <v>21.2</v>
      </c>
      <c r="S14" s="236">
        <v>5.35</v>
      </c>
      <c r="T14" s="16">
        <v>23</v>
      </c>
      <c r="U14" s="23">
        <f t="shared" si="1"/>
        <v>848</v>
      </c>
      <c r="V14" s="16"/>
      <c r="W14" s="91"/>
      <c r="X14" s="91"/>
      <c r="Y14" s="96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302482</v>
      </c>
      <c r="E15" s="236">
        <v>187047</v>
      </c>
      <c r="F15" s="236">
        <v>6.6501590000000004</v>
      </c>
      <c r="G15" s="236">
        <v>0</v>
      </c>
      <c r="H15" s="236">
        <v>81.885999999999996</v>
      </c>
      <c r="I15" s="236">
        <v>21.3</v>
      </c>
      <c r="J15" s="236">
        <v>46.4</v>
      </c>
      <c r="K15" s="236">
        <v>148.19999999999999</v>
      </c>
      <c r="L15" s="236">
        <v>1.0121</v>
      </c>
      <c r="M15" s="236">
        <v>76.876999999999995</v>
      </c>
      <c r="N15" s="236">
        <v>84.712000000000003</v>
      </c>
      <c r="O15" s="236">
        <v>81.277000000000001</v>
      </c>
      <c r="P15" s="236">
        <v>16</v>
      </c>
      <c r="Q15" s="236">
        <v>27</v>
      </c>
      <c r="R15" s="236">
        <v>19</v>
      </c>
      <c r="S15" s="236">
        <v>5.35</v>
      </c>
      <c r="T15" s="16">
        <v>22</v>
      </c>
      <c r="U15" s="23">
        <f t="shared" si="1"/>
        <v>1080</v>
      </c>
      <c r="V15" s="16"/>
      <c r="W15" s="91"/>
      <c r="X15" s="91"/>
      <c r="Y15" s="96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301402</v>
      </c>
      <c r="E16" s="236">
        <v>186883</v>
      </c>
      <c r="F16" s="236">
        <v>6.7908489999999997</v>
      </c>
      <c r="G16" s="236">
        <v>0</v>
      </c>
      <c r="H16" s="236">
        <v>81.927000000000007</v>
      </c>
      <c r="I16" s="236">
        <v>21.3</v>
      </c>
      <c r="J16" s="236">
        <v>59.6</v>
      </c>
      <c r="K16" s="236">
        <v>205.4</v>
      </c>
      <c r="L16" s="236">
        <v>1.0123</v>
      </c>
      <c r="M16" s="236">
        <v>74.683000000000007</v>
      </c>
      <c r="N16" s="236">
        <v>85.867999999999995</v>
      </c>
      <c r="O16" s="236">
        <v>83.506</v>
      </c>
      <c r="P16" s="236">
        <v>16.8</v>
      </c>
      <c r="Q16" s="236">
        <v>29.6</v>
      </c>
      <c r="R16" s="236">
        <v>19.899999999999999</v>
      </c>
      <c r="S16" s="236">
        <v>5.35</v>
      </c>
      <c r="T16" s="22">
        <v>21</v>
      </c>
      <c r="U16" s="23">
        <f t="shared" si="1"/>
        <v>1399</v>
      </c>
      <c r="V16" s="24">
        <v>22</v>
      </c>
      <c r="W16" s="91"/>
      <c r="X16" s="91"/>
      <c r="Y16" s="96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300003</v>
      </c>
      <c r="E17" s="236">
        <v>186671</v>
      </c>
      <c r="F17" s="236">
        <v>6.0970940000000002</v>
      </c>
      <c r="G17" s="236">
        <v>0</v>
      </c>
      <c r="H17" s="236">
        <v>82.483000000000004</v>
      </c>
      <c r="I17" s="236">
        <v>23.3</v>
      </c>
      <c r="J17" s="236">
        <v>57.4</v>
      </c>
      <c r="K17" s="236">
        <v>203.8</v>
      </c>
      <c r="L17" s="236">
        <v>1.0104</v>
      </c>
      <c r="M17" s="236">
        <v>74.921999999999997</v>
      </c>
      <c r="N17" s="236">
        <v>85.703000000000003</v>
      </c>
      <c r="O17" s="236">
        <v>75.120999999999995</v>
      </c>
      <c r="P17" s="236">
        <v>18.100000000000001</v>
      </c>
      <c r="Q17" s="236">
        <v>30</v>
      </c>
      <c r="R17" s="236">
        <v>24</v>
      </c>
      <c r="S17" s="236">
        <v>5.36</v>
      </c>
      <c r="T17" s="16">
        <v>20</v>
      </c>
      <c r="U17" s="23">
        <f t="shared" si="1"/>
        <v>1345</v>
      </c>
      <c r="V17" s="16"/>
      <c r="W17" s="91"/>
      <c r="X17" s="91"/>
      <c r="Y17" s="96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298658</v>
      </c>
      <c r="E18" s="236">
        <v>186468</v>
      </c>
      <c r="F18" s="236">
        <v>6.2544469999999999</v>
      </c>
      <c r="G18" s="236">
        <v>0</v>
      </c>
      <c r="H18" s="236">
        <v>81.790000000000006</v>
      </c>
      <c r="I18" s="236">
        <v>21.7</v>
      </c>
      <c r="J18" s="236">
        <v>64.8</v>
      </c>
      <c r="K18" s="236">
        <v>203.5</v>
      </c>
      <c r="L18" s="236">
        <v>1.0108999999999999</v>
      </c>
      <c r="M18" s="236">
        <v>62.1</v>
      </c>
      <c r="N18" s="236">
        <v>85.403000000000006</v>
      </c>
      <c r="O18" s="236">
        <v>76.947000000000003</v>
      </c>
      <c r="P18" s="236">
        <v>17</v>
      </c>
      <c r="Q18" s="236">
        <v>28.7</v>
      </c>
      <c r="R18" s="236">
        <v>22.7</v>
      </c>
      <c r="S18" s="236">
        <v>5.35</v>
      </c>
      <c r="T18" s="16">
        <v>19</v>
      </c>
      <c r="U18" s="23">
        <f t="shared" si="1"/>
        <v>1536</v>
      </c>
      <c r="V18" s="16"/>
      <c r="W18" s="91"/>
      <c r="X18" s="91"/>
      <c r="Y18" s="96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297122</v>
      </c>
      <c r="E19" s="236">
        <v>186235</v>
      </c>
      <c r="F19" s="236">
        <v>6.6892209999999999</v>
      </c>
      <c r="G19" s="236">
        <v>0</v>
      </c>
      <c r="H19" s="236">
        <v>82.387</v>
      </c>
      <c r="I19" s="236">
        <v>22.8</v>
      </c>
      <c r="J19" s="236">
        <v>56.8</v>
      </c>
      <c r="K19" s="236">
        <v>152.80000000000001</v>
      </c>
      <c r="L19" s="236">
        <v>1.0118</v>
      </c>
      <c r="M19" s="236">
        <v>80.210999999999999</v>
      </c>
      <c r="N19" s="236">
        <v>84.28</v>
      </c>
      <c r="O19" s="236">
        <v>82.893000000000001</v>
      </c>
      <c r="P19" s="236">
        <v>17</v>
      </c>
      <c r="Q19" s="236">
        <v>31.1</v>
      </c>
      <c r="R19" s="236">
        <v>22.3</v>
      </c>
      <c r="S19" s="236">
        <v>5.35</v>
      </c>
      <c r="T19" s="16">
        <v>18</v>
      </c>
      <c r="U19" s="23">
        <f t="shared" si="1"/>
        <v>1339</v>
      </c>
      <c r="V19" s="16"/>
      <c r="W19" s="91"/>
      <c r="X19" s="91"/>
      <c r="Y19" s="96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295783</v>
      </c>
      <c r="E20" s="236">
        <v>186033</v>
      </c>
      <c r="F20" s="236">
        <v>6.5917659999999998</v>
      </c>
      <c r="G20" s="236">
        <v>0</v>
      </c>
      <c r="H20" s="236">
        <v>83.698999999999998</v>
      </c>
      <c r="I20" s="236">
        <v>23.9</v>
      </c>
      <c r="J20" s="236">
        <v>19.100000000000001</v>
      </c>
      <c r="K20" s="236">
        <v>109.5</v>
      </c>
      <c r="L20" s="236">
        <v>1.0115000000000001</v>
      </c>
      <c r="M20" s="236">
        <v>80.671999999999997</v>
      </c>
      <c r="N20" s="236">
        <v>85.721999999999994</v>
      </c>
      <c r="O20" s="236">
        <v>81.722999999999999</v>
      </c>
      <c r="P20" s="236">
        <v>14.5</v>
      </c>
      <c r="Q20" s="236">
        <v>31</v>
      </c>
      <c r="R20" s="236">
        <v>22.9</v>
      </c>
      <c r="S20" s="236">
        <v>5.36</v>
      </c>
      <c r="T20" s="16">
        <v>17</v>
      </c>
      <c r="U20" s="23">
        <f t="shared" si="1"/>
        <v>451</v>
      </c>
      <c r="V20" s="16"/>
      <c r="W20" s="91"/>
      <c r="X20" s="91"/>
      <c r="Y20" s="96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295332</v>
      </c>
      <c r="E21" s="236">
        <v>185965</v>
      </c>
      <c r="F21" s="236">
        <v>6.8919769999999998</v>
      </c>
      <c r="G21" s="236">
        <v>0</v>
      </c>
      <c r="H21" s="236">
        <v>84.44</v>
      </c>
      <c r="I21" s="236">
        <v>22.3</v>
      </c>
      <c r="J21" s="236">
        <v>53.2</v>
      </c>
      <c r="K21" s="236">
        <v>107</v>
      </c>
      <c r="L21" s="236">
        <v>1.0124</v>
      </c>
      <c r="M21" s="236">
        <v>82.646000000000001</v>
      </c>
      <c r="N21" s="236">
        <v>86.649000000000001</v>
      </c>
      <c r="O21" s="236">
        <v>85.323999999999998</v>
      </c>
      <c r="P21" s="236">
        <v>16.2</v>
      </c>
      <c r="Q21" s="236">
        <v>29.4</v>
      </c>
      <c r="R21" s="236">
        <v>21.1</v>
      </c>
      <c r="S21" s="236">
        <v>5.35</v>
      </c>
      <c r="T21" s="16">
        <v>16</v>
      </c>
      <c r="U21" s="23">
        <f t="shared" si="1"/>
        <v>1259</v>
      </c>
      <c r="V21" s="16"/>
      <c r="W21" s="91"/>
      <c r="X21" s="91"/>
      <c r="Y21" s="96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294073</v>
      </c>
      <c r="E22" s="236">
        <v>185780</v>
      </c>
      <c r="F22" s="236">
        <v>6.6913559999999999</v>
      </c>
      <c r="G22" s="236">
        <v>0</v>
      </c>
      <c r="H22" s="236">
        <v>84.034999999999997</v>
      </c>
      <c r="I22" s="236">
        <v>22</v>
      </c>
      <c r="J22" s="236">
        <v>49.2</v>
      </c>
      <c r="K22" s="236">
        <v>138.30000000000001</v>
      </c>
      <c r="L22" s="236">
        <v>1.0119</v>
      </c>
      <c r="M22" s="236">
        <v>82.346999999999994</v>
      </c>
      <c r="N22" s="236">
        <v>85.783000000000001</v>
      </c>
      <c r="O22" s="236">
        <v>82.763999999999996</v>
      </c>
      <c r="P22" s="236">
        <v>16.3</v>
      </c>
      <c r="Q22" s="236">
        <v>28.1</v>
      </c>
      <c r="R22" s="236">
        <v>21.8</v>
      </c>
      <c r="S22" s="236">
        <v>5.35</v>
      </c>
      <c r="T22" s="16">
        <v>15</v>
      </c>
      <c r="U22" s="23">
        <f t="shared" si="1"/>
        <v>1159</v>
      </c>
      <c r="V22" s="16"/>
      <c r="W22" s="125"/>
      <c r="X22" s="125"/>
      <c r="Y22" s="96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292914</v>
      </c>
      <c r="E23" s="236">
        <v>185609</v>
      </c>
      <c r="F23" s="236">
        <v>6.7298660000000003</v>
      </c>
      <c r="G23" s="236">
        <v>0</v>
      </c>
      <c r="H23" s="236">
        <v>84.078999999999994</v>
      </c>
      <c r="I23" s="236">
        <v>21.2</v>
      </c>
      <c r="J23" s="236">
        <v>61.4</v>
      </c>
      <c r="K23" s="236">
        <v>172.5</v>
      </c>
      <c r="L23" s="236">
        <v>1.0119</v>
      </c>
      <c r="M23" s="236">
        <v>82.387</v>
      </c>
      <c r="N23" s="236">
        <v>86.069000000000003</v>
      </c>
      <c r="O23" s="236">
        <v>83.381</v>
      </c>
      <c r="P23" s="236">
        <v>17.100000000000001</v>
      </c>
      <c r="Q23" s="236">
        <v>26.6</v>
      </c>
      <c r="R23" s="236">
        <v>22</v>
      </c>
      <c r="S23" s="236">
        <v>5.35</v>
      </c>
      <c r="T23" s="22">
        <v>14</v>
      </c>
      <c r="U23" s="23">
        <f t="shared" si="1"/>
        <v>1452</v>
      </c>
      <c r="V23" s="24">
        <v>15</v>
      </c>
      <c r="W23" s="91"/>
      <c r="X23" s="91"/>
      <c r="Y23" s="96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291462</v>
      </c>
      <c r="E24" s="236">
        <v>185395</v>
      </c>
      <c r="F24" s="236">
        <v>6.7756040000000004</v>
      </c>
      <c r="G24" s="236">
        <v>0</v>
      </c>
      <c r="H24" s="236">
        <v>82.629000000000005</v>
      </c>
      <c r="I24" s="236">
        <v>20.7</v>
      </c>
      <c r="J24" s="236">
        <v>58.1</v>
      </c>
      <c r="K24" s="236">
        <v>150.19999999999999</v>
      </c>
      <c r="L24" s="236">
        <v>1.0121</v>
      </c>
      <c r="M24" s="236">
        <v>76.75</v>
      </c>
      <c r="N24" s="236">
        <v>92.86</v>
      </c>
      <c r="O24" s="236">
        <v>83.873000000000005</v>
      </c>
      <c r="P24" s="236">
        <v>16.899999999999999</v>
      </c>
      <c r="Q24" s="236">
        <v>28</v>
      </c>
      <c r="R24" s="236">
        <v>21.6</v>
      </c>
      <c r="S24" s="236">
        <v>5.35</v>
      </c>
      <c r="T24" s="16">
        <v>13</v>
      </c>
      <c r="U24" s="23">
        <f t="shared" si="1"/>
        <v>1370</v>
      </c>
      <c r="V24" s="16"/>
      <c r="W24" s="91"/>
      <c r="X24" s="91"/>
      <c r="Y24" s="96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290092</v>
      </c>
      <c r="E25" s="236">
        <v>185189</v>
      </c>
      <c r="F25" s="236">
        <v>6.3976730000000002</v>
      </c>
      <c r="G25" s="236">
        <v>0</v>
      </c>
      <c r="H25" s="236">
        <v>80.311000000000007</v>
      </c>
      <c r="I25" s="236">
        <v>20.8</v>
      </c>
      <c r="J25" s="236">
        <v>54.5</v>
      </c>
      <c r="K25" s="236">
        <v>144.69999999999999</v>
      </c>
      <c r="L25" s="236">
        <v>1.0115000000000001</v>
      </c>
      <c r="M25" s="236">
        <v>75.539000000000001</v>
      </c>
      <c r="N25" s="236">
        <v>84.323999999999998</v>
      </c>
      <c r="O25" s="236">
        <v>77.995999999999995</v>
      </c>
      <c r="P25" s="236">
        <v>16.600000000000001</v>
      </c>
      <c r="Q25" s="236">
        <v>27.8</v>
      </c>
      <c r="R25" s="236">
        <v>19.7</v>
      </c>
      <c r="S25" s="236">
        <v>5.35</v>
      </c>
      <c r="T25" s="16">
        <v>12</v>
      </c>
      <c r="U25" s="23">
        <f t="shared" si="1"/>
        <v>1283</v>
      </c>
      <c r="V25" s="16"/>
      <c r="W25" s="91"/>
      <c r="X25" s="91"/>
      <c r="Y25" s="96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288809</v>
      </c>
      <c r="E26" s="236">
        <v>184993</v>
      </c>
      <c r="F26" s="236">
        <v>6.3036339999999997</v>
      </c>
      <c r="G26" s="236">
        <v>0</v>
      </c>
      <c r="H26" s="236">
        <v>80.013999999999996</v>
      </c>
      <c r="I26" s="236">
        <v>22.6</v>
      </c>
      <c r="J26" s="236">
        <v>53.3</v>
      </c>
      <c r="K26" s="236">
        <v>149.1</v>
      </c>
      <c r="L26" s="236">
        <v>1.0109999999999999</v>
      </c>
      <c r="M26" s="236">
        <v>76.48</v>
      </c>
      <c r="N26" s="236">
        <v>83.484999999999999</v>
      </c>
      <c r="O26" s="236">
        <v>77.494</v>
      </c>
      <c r="P26" s="236">
        <v>16.7</v>
      </c>
      <c r="Q26" s="236">
        <v>30.2</v>
      </c>
      <c r="R26" s="236">
        <v>22.3</v>
      </c>
      <c r="S26" s="236">
        <v>5.36</v>
      </c>
      <c r="T26" s="16">
        <v>11</v>
      </c>
      <c r="U26" s="23">
        <f t="shared" si="1"/>
        <v>1254</v>
      </c>
      <c r="V26" s="16"/>
      <c r="W26" s="92"/>
      <c r="X26" s="91"/>
      <c r="Y26" s="96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287555</v>
      </c>
      <c r="E27" s="236">
        <v>184799</v>
      </c>
      <c r="F27" s="236">
        <v>6.4090660000000002</v>
      </c>
      <c r="G27" s="236">
        <v>0</v>
      </c>
      <c r="H27" s="236">
        <v>83.59</v>
      </c>
      <c r="I27" s="236">
        <v>25.4</v>
      </c>
      <c r="J27" s="236">
        <v>6</v>
      </c>
      <c r="K27" s="236">
        <v>160.9</v>
      </c>
      <c r="L27" s="236">
        <v>1.0112000000000001</v>
      </c>
      <c r="M27" s="236">
        <v>78.117999999999995</v>
      </c>
      <c r="N27" s="236">
        <v>86.096000000000004</v>
      </c>
      <c r="O27" s="236">
        <v>79.114000000000004</v>
      </c>
      <c r="P27" s="236">
        <v>13.8</v>
      </c>
      <c r="Q27" s="236">
        <v>36.6</v>
      </c>
      <c r="R27" s="236">
        <v>22.7</v>
      </c>
      <c r="S27" s="236">
        <v>5.36</v>
      </c>
      <c r="T27" s="16">
        <v>10</v>
      </c>
      <c r="U27" s="23">
        <f t="shared" si="1"/>
        <v>142</v>
      </c>
      <c r="V27" s="16"/>
      <c r="W27" s="92"/>
      <c r="X27" s="91"/>
      <c r="Y27" s="96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287413</v>
      </c>
      <c r="E28" s="236">
        <v>184777</v>
      </c>
      <c r="F28" s="236">
        <v>6.9771000000000001</v>
      </c>
      <c r="G28" s="236">
        <v>0</v>
      </c>
      <c r="H28" s="236">
        <v>83.301000000000002</v>
      </c>
      <c r="I28" s="236">
        <v>22.8</v>
      </c>
      <c r="J28" s="236">
        <v>14.8</v>
      </c>
      <c r="K28" s="236">
        <v>88.5</v>
      </c>
      <c r="L28" s="236">
        <v>1.0132000000000001</v>
      </c>
      <c r="M28" s="236">
        <v>80.738</v>
      </c>
      <c r="N28" s="236">
        <v>85.688999999999993</v>
      </c>
      <c r="O28" s="236">
        <v>84.763999999999996</v>
      </c>
      <c r="P28" s="236">
        <v>12.8</v>
      </c>
      <c r="Q28" s="236">
        <v>31.9</v>
      </c>
      <c r="R28" s="236">
        <v>16.100000000000001</v>
      </c>
      <c r="S28" s="236">
        <v>5.35</v>
      </c>
      <c r="T28" s="16">
        <v>9</v>
      </c>
      <c r="U28" s="23">
        <f t="shared" si="1"/>
        <v>344</v>
      </c>
      <c r="V28" s="16"/>
      <c r="W28" s="92"/>
      <c r="X28" s="91"/>
      <c r="Y28" s="96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287069</v>
      </c>
      <c r="E29" s="236">
        <v>184724</v>
      </c>
      <c r="F29" s="236">
        <v>6.7886899999999999</v>
      </c>
      <c r="G29" s="236">
        <v>0</v>
      </c>
      <c r="H29" s="236">
        <v>81.671999999999997</v>
      </c>
      <c r="I29" s="236">
        <v>22.1</v>
      </c>
      <c r="J29" s="236">
        <v>53</v>
      </c>
      <c r="K29" s="236">
        <v>143.19999999999999</v>
      </c>
      <c r="L29" s="236">
        <v>1.0121</v>
      </c>
      <c r="M29" s="236">
        <v>78.578000000000003</v>
      </c>
      <c r="N29" s="236">
        <v>85.173000000000002</v>
      </c>
      <c r="O29" s="236">
        <v>83.894999999999996</v>
      </c>
      <c r="P29" s="236">
        <v>16.2</v>
      </c>
      <c r="Q29" s="236">
        <v>30.1</v>
      </c>
      <c r="R29" s="236">
        <v>21.1</v>
      </c>
      <c r="S29" s="236">
        <v>5.36</v>
      </c>
      <c r="T29" s="16">
        <v>8</v>
      </c>
      <c r="U29" s="23">
        <f t="shared" si="1"/>
        <v>1249</v>
      </c>
      <c r="V29" s="16"/>
      <c r="W29" s="92"/>
      <c r="X29" s="91"/>
      <c r="Y29" s="96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285820</v>
      </c>
      <c r="E30" s="236">
        <v>184535</v>
      </c>
      <c r="F30" s="236">
        <v>6.5890950000000004</v>
      </c>
      <c r="G30" s="236">
        <v>0</v>
      </c>
      <c r="H30" s="236">
        <v>81.022999999999996</v>
      </c>
      <c r="I30" s="236">
        <v>22.3</v>
      </c>
      <c r="J30" s="236">
        <v>51.3</v>
      </c>
      <c r="K30" s="236">
        <v>149.80000000000001</v>
      </c>
      <c r="L30" s="236">
        <v>1.0116000000000001</v>
      </c>
      <c r="M30" s="236">
        <v>75.756</v>
      </c>
      <c r="N30" s="236">
        <v>83.891999999999996</v>
      </c>
      <c r="O30" s="236">
        <v>81.387</v>
      </c>
      <c r="P30" s="236">
        <v>16</v>
      </c>
      <c r="Q30" s="236">
        <v>29.7</v>
      </c>
      <c r="R30" s="236">
        <v>22</v>
      </c>
      <c r="S30" s="236">
        <v>5.36</v>
      </c>
      <c r="T30" s="22">
        <v>7</v>
      </c>
      <c r="U30" s="23">
        <f t="shared" si="1"/>
        <v>1210</v>
      </c>
      <c r="V30" s="24">
        <v>8</v>
      </c>
      <c r="W30" s="92"/>
      <c r="X30" s="91"/>
      <c r="Y30" s="96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284610</v>
      </c>
      <c r="E31" s="236">
        <v>184350</v>
      </c>
      <c r="F31" s="236">
        <v>6.3788479999999996</v>
      </c>
      <c r="G31" s="236">
        <v>0</v>
      </c>
      <c r="H31" s="236">
        <v>80.448999999999998</v>
      </c>
      <c r="I31" s="236">
        <v>21.9</v>
      </c>
      <c r="J31" s="236">
        <v>67.8</v>
      </c>
      <c r="K31" s="236">
        <v>179.2</v>
      </c>
      <c r="L31" s="236">
        <v>1.0114000000000001</v>
      </c>
      <c r="M31" s="236">
        <v>76.045000000000002</v>
      </c>
      <c r="N31" s="236">
        <v>83.57</v>
      </c>
      <c r="O31" s="236">
        <v>77.887</v>
      </c>
      <c r="P31" s="236">
        <v>16.600000000000001</v>
      </c>
      <c r="Q31" s="236">
        <v>30.8</v>
      </c>
      <c r="R31" s="236">
        <v>20.2</v>
      </c>
      <c r="S31" s="236">
        <v>5.35</v>
      </c>
      <c r="T31" s="16">
        <v>6</v>
      </c>
      <c r="U31" s="23">
        <f t="shared" si="1"/>
        <v>1615</v>
      </c>
      <c r="V31" s="5"/>
      <c r="W31" s="92"/>
      <c r="X31" s="91"/>
      <c r="Y31" s="96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282995</v>
      </c>
      <c r="E32" s="236">
        <v>184102</v>
      </c>
      <c r="F32" s="236">
        <v>6.3751819999999997</v>
      </c>
      <c r="G32" s="236">
        <v>0</v>
      </c>
      <c r="H32" s="236">
        <v>80.45</v>
      </c>
      <c r="I32" s="236">
        <v>23.6</v>
      </c>
      <c r="J32" s="236">
        <v>56</v>
      </c>
      <c r="K32" s="236">
        <v>163.19999999999999</v>
      </c>
      <c r="L32" s="236">
        <v>1.0112000000000001</v>
      </c>
      <c r="M32" s="236">
        <v>76.896000000000001</v>
      </c>
      <c r="N32" s="236">
        <v>83.8</v>
      </c>
      <c r="O32" s="236">
        <v>78.304000000000002</v>
      </c>
      <c r="P32" s="236">
        <v>17.2</v>
      </c>
      <c r="Q32" s="236">
        <v>29.3</v>
      </c>
      <c r="R32" s="236">
        <v>21.7</v>
      </c>
      <c r="S32" s="236">
        <v>5.36</v>
      </c>
      <c r="T32" s="16">
        <v>5</v>
      </c>
      <c r="U32" s="23">
        <f t="shared" si="1"/>
        <v>1322</v>
      </c>
      <c r="V32" s="5"/>
      <c r="W32" s="92"/>
      <c r="X32" s="91"/>
      <c r="Y32" s="96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281673</v>
      </c>
      <c r="E33" s="236">
        <v>183898</v>
      </c>
      <c r="F33" s="236">
        <v>6.5020470000000001</v>
      </c>
      <c r="G33" s="236">
        <v>0</v>
      </c>
      <c r="H33" s="236">
        <v>81.765000000000001</v>
      </c>
      <c r="I33" s="236">
        <v>22.3</v>
      </c>
      <c r="J33" s="236">
        <v>53.8</v>
      </c>
      <c r="K33" s="236">
        <v>146.1</v>
      </c>
      <c r="L33" s="236">
        <v>1.0115000000000001</v>
      </c>
      <c r="M33" s="236">
        <v>77.397999999999996</v>
      </c>
      <c r="N33" s="236">
        <v>84.406999999999996</v>
      </c>
      <c r="O33" s="236">
        <v>80.073999999999998</v>
      </c>
      <c r="P33" s="236">
        <v>15.5</v>
      </c>
      <c r="Q33" s="236">
        <v>29.3</v>
      </c>
      <c r="R33" s="236">
        <v>21.7</v>
      </c>
      <c r="S33" s="236">
        <v>5.36</v>
      </c>
      <c r="T33" s="16">
        <v>4</v>
      </c>
      <c r="U33" s="23">
        <f t="shared" si="1"/>
        <v>1265</v>
      </c>
      <c r="V33" s="5"/>
      <c r="W33" s="92"/>
      <c r="X33" s="91"/>
      <c r="Y33" s="96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280408</v>
      </c>
      <c r="E34" s="236">
        <v>183707</v>
      </c>
      <c r="F34" s="236">
        <v>6.6624530000000002</v>
      </c>
      <c r="G34" s="236">
        <v>0</v>
      </c>
      <c r="H34" s="236">
        <v>83.700999999999993</v>
      </c>
      <c r="I34" s="236">
        <v>21.7</v>
      </c>
      <c r="J34" s="236">
        <v>9.5</v>
      </c>
      <c r="K34" s="236">
        <v>109.7</v>
      </c>
      <c r="L34" s="236">
        <v>1.0119</v>
      </c>
      <c r="M34" s="236">
        <v>80.938000000000002</v>
      </c>
      <c r="N34" s="236">
        <v>85.477000000000004</v>
      </c>
      <c r="O34" s="236">
        <v>81.98</v>
      </c>
      <c r="P34" s="236">
        <v>9.1999999999999993</v>
      </c>
      <c r="Q34" s="236">
        <v>34</v>
      </c>
      <c r="R34" s="236">
        <v>20.7</v>
      </c>
      <c r="S34" s="236">
        <v>5.35</v>
      </c>
      <c r="T34" s="16">
        <v>3</v>
      </c>
      <c r="U34" s="23">
        <f t="shared" si="1"/>
        <v>225</v>
      </c>
      <c r="V34" s="5"/>
      <c r="W34" s="92"/>
      <c r="X34" s="91"/>
      <c r="Y34" s="96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280183</v>
      </c>
      <c r="E35" s="236">
        <v>183673</v>
      </c>
      <c r="F35" s="236">
        <v>6.9279679999999999</v>
      </c>
      <c r="G35" s="236">
        <v>0</v>
      </c>
      <c r="H35" s="236">
        <v>83.935000000000002</v>
      </c>
      <c r="I35" s="236">
        <v>20.100000000000001</v>
      </c>
      <c r="J35" s="236">
        <v>16.2</v>
      </c>
      <c r="K35" s="236">
        <v>87.5</v>
      </c>
      <c r="L35" s="236">
        <v>1.0133000000000001</v>
      </c>
      <c r="M35" s="236">
        <v>81.927999999999997</v>
      </c>
      <c r="N35" s="236">
        <v>85.363</v>
      </c>
      <c r="O35" s="236">
        <v>83.742999999999995</v>
      </c>
      <c r="P35" s="236">
        <v>10.8</v>
      </c>
      <c r="Q35" s="236">
        <v>28.1</v>
      </c>
      <c r="R35" s="236">
        <v>15.1</v>
      </c>
      <c r="S35" s="236">
        <v>5.36</v>
      </c>
      <c r="T35" s="16">
        <v>2</v>
      </c>
      <c r="U35" s="23">
        <f t="shared" si="1"/>
        <v>380</v>
      </c>
      <c r="V35" s="5"/>
      <c r="W35" s="92"/>
      <c r="X35" s="91"/>
      <c r="Y35" s="96">
        <f>((X35*100)/D35)-100</f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279803</v>
      </c>
      <c r="E36" s="236">
        <v>183616</v>
      </c>
      <c r="F36" s="236">
        <v>6.8696489999999999</v>
      </c>
      <c r="G36" s="236">
        <v>0</v>
      </c>
      <c r="H36" s="236">
        <v>85.757999999999996</v>
      </c>
      <c r="I36" s="236">
        <v>20.9</v>
      </c>
      <c r="J36" s="236">
        <v>41.8</v>
      </c>
      <c r="K36" s="236">
        <v>91.5</v>
      </c>
      <c r="L36" s="236">
        <v>1.0125999999999999</v>
      </c>
      <c r="M36" s="236">
        <v>84.036000000000001</v>
      </c>
      <c r="N36" s="236">
        <v>86.96</v>
      </c>
      <c r="O36" s="236">
        <v>84.358999999999995</v>
      </c>
      <c r="P36" s="236">
        <v>14.6</v>
      </c>
      <c r="Q36" s="236">
        <v>28.3</v>
      </c>
      <c r="R36" s="236">
        <v>19.2</v>
      </c>
      <c r="S36" s="236">
        <v>5.35</v>
      </c>
      <c r="T36" s="16">
        <v>1</v>
      </c>
      <c r="U36" s="23">
        <f t="shared" si="1"/>
        <v>996</v>
      </c>
      <c r="V36" s="5"/>
      <c r="W36" s="92"/>
      <c r="X36" s="91"/>
      <c r="Y36" s="96">
        <f>((X36*100)/D36)-100</f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278807</v>
      </c>
      <c r="E37" s="236">
        <v>183472</v>
      </c>
      <c r="F37" s="236">
        <v>7.0070969999999999</v>
      </c>
      <c r="G37" s="236">
        <v>0</v>
      </c>
      <c r="H37" s="236">
        <v>82.290999999999997</v>
      </c>
      <c r="I37" s="236">
        <v>20.8</v>
      </c>
      <c r="J37" s="236">
        <v>57.1</v>
      </c>
      <c r="K37" s="236">
        <v>116</v>
      </c>
      <c r="L37" s="236">
        <v>1.0129999999999999</v>
      </c>
      <c r="M37" s="236">
        <v>78.466999999999999</v>
      </c>
      <c r="N37" s="236">
        <v>86.822999999999993</v>
      </c>
      <c r="O37" s="236">
        <v>85.876999999999995</v>
      </c>
      <c r="P37" s="236">
        <v>15.6</v>
      </c>
      <c r="Q37" s="236">
        <v>27.2</v>
      </c>
      <c r="R37" s="236">
        <v>18.100000000000001</v>
      </c>
      <c r="S37" s="236">
        <v>5.35</v>
      </c>
      <c r="T37" s="1"/>
      <c r="U37" s="26"/>
      <c r="V37" s="5"/>
      <c r="W37" s="92"/>
      <c r="X37" s="91"/>
      <c r="Y37" s="96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5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5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5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8"/>
      <c r="Y41" s="30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21">
        <v>32</v>
      </c>
      <c r="D6">
        <v>671365</v>
      </c>
      <c r="T6" s="22">
        <v>31</v>
      </c>
      <c r="U6" s="23">
        <f>D6-D7</f>
        <v>188</v>
      </c>
      <c r="V6" s="4"/>
      <c r="W6" s="227"/>
      <c r="X6" s="227"/>
      <c r="Y6" s="232"/>
    </row>
    <row r="7" spans="1:25">
      <c r="A7" s="21">
        <v>31</v>
      </c>
      <c r="B7" s="236"/>
      <c r="C7" s="236"/>
      <c r="D7">
        <v>671177</v>
      </c>
      <c r="T7" s="22">
        <v>30</v>
      </c>
      <c r="U7" s="23">
        <f>D7-D8</f>
        <v>239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670938</v>
      </c>
      <c r="T8" s="16">
        <v>29</v>
      </c>
      <c r="U8" s="23">
        <f>D8-D9</f>
        <v>200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670738</v>
      </c>
      <c r="E9" s="236">
        <v>116961</v>
      </c>
      <c r="F9" s="236">
        <v>6.1994179999999997</v>
      </c>
      <c r="G9" s="236">
        <v>0</v>
      </c>
      <c r="H9" s="236">
        <v>75.052999999999997</v>
      </c>
      <c r="I9" s="236">
        <v>19.5</v>
      </c>
      <c r="J9" s="236">
        <v>1.5</v>
      </c>
      <c r="K9" s="236">
        <v>4.5</v>
      </c>
      <c r="L9" s="236">
        <v>1.0116000000000001</v>
      </c>
      <c r="M9" s="236">
        <v>72.742999999999995</v>
      </c>
      <c r="N9" s="236">
        <v>78.703000000000003</v>
      </c>
      <c r="O9" s="236">
        <v>73.832999999999998</v>
      </c>
      <c r="P9" s="236">
        <v>12.9</v>
      </c>
      <c r="Q9" s="236">
        <v>35</v>
      </c>
      <c r="R9" s="236">
        <v>15.1</v>
      </c>
      <c r="S9" s="236">
        <v>5.43</v>
      </c>
      <c r="T9" s="22">
        <v>28</v>
      </c>
      <c r="U9" s="23">
        <f t="shared" ref="U9:U36" si="1">D9-D10</f>
        <v>35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670703</v>
      </c>
      <c r="E10" s="236">
        <v>116956</v>
      </c>
      <c r="F10" s="236">
        <v>6.19496</v>
      </c>
      <c r="G10" s="236">
        <v>0</v>
      </c>
      <c r="H10" s="236">
        <v>75.375</v>
      </c>
      <c r="I10" s="236">
        <v>21.9</v>
      </c>
      <c r="J10" s="236">
        <v>10</v>
      </c>
      <c r="K10" s="236">
        <v>85.8</v>
      </c>
      <c r="L10" s="236">
        <v>1.0115000000000001</v>
      </c>
      <c r="M10" s="236">
        <v>72.683000000000007</v>
      </c>
      <c r="N10" s="236">
        <v>79.427000000000007</v>
      </c>
      <c r="O10" s="236">
        <v>74.138999999999996</v>
      </c>
      <c r="P10" s="236">
        <v>12.8</v>
      </c>
      <c r="Q10" s="236">
        <v>32.9</v>
      </c>
      <c r="R10" s="236">
        <v>16.3</v>
      </c>
      <c r="S10" s="236">
        <v>5.45</v>
      </c>
      <c r="T10" s="16">
        <v>27</v>
      </c>
      <c r="U10" s="23">
        <f t="shared" si="1"/>
        <v>234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670469</v>
      </c>
      <c r="E11" s="236">
        <v>116917</v>
      </c>
      <c r="F11" s="236">
        <v>6.1268909999999996</v>
      </c>
      <c r="G11" s="236">
        <v>0</v>
      </c>
      <c r="H11" s="236">
        <v>75.659000000000006</v>
      </c>
      <c r="I11" s="236">
        <v>23.8</v>
      </c>
      <c r="J11" s="236">
        <v>17.7</v>
      </c>
      <c r="K11" s="236">
        <v>86.6</v>
      </c>
      <c r="L11" s="236">
        <v>1.0106999999999999</v>
      </c>
      <c r="M11" s="236">
        <v>72.367000000000004</v>
      </c>
      <c r="N11" s="236">
        <v>77.924999999999997</v>
      </c>
      <c r="O11" s="236">
        <v>74.838999999999999</v>
      </c>
      <c r="P11" s="236">
        <v>13</v>
      </c>
      <c r="Q11" s="236">
        <v>34.200000000000003</v>
      </c>
      <c r="R11" s="236">
        <v>21.7</v>
      </c>
      <c r="S11" s="236">
        <v>5.46</v>
      </c>
      <c r="T11" s="16">
        <v>26</v>
      </c>
      <c r="U11" s="23">
        <f t="shared" si="1"/>
        <v>415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670054</v>
      </c>
      <c r="E12" s="236">
        <v>116849</v>
      </c>
      <c r="F12" s="236">
        <v>6.2026019999999997</v>
      </c>
      <c r="G12" s="236">
        <v>0</v>
      </c>
      <c r="H12" s="236">
        <v>77.647999999999996</v>
      </c>
      <c r="I12" s="236">
        <v>22.9</v>
      </c>
      <c r="J12" s="236">
        <v>17.5</v>
      </c>
      <c r="K12" s="236">
        <v>87</v>
      </c>
      <c r="L12" s="236">
        <v>1.0107999999999999</v>
      </c>
      <c r="M12" s="236">
        <v>73.007999999999996</v>
      </c>
      <c r="N12" s="236">
        <v>85.156999999999996</v>
      </c>
      <c r="O12" s="236">
        <v>76.076999999999998</v>
      </c>
      <c r="P12" s="236">
        <v>13.9</v>
      </c>
      <c r="Q12" s="236">
        <v>31</v>
      </c>
      <c r="R12" s="236">
        <v>22.3</v>
      </c>
      <c r="S12" s="236">
        <v>5.44</v>
      </c>
      <c r="T12" s="16">
        <v>25</v>
      </c>
      <c r="U12" s="23">
        <f t="shared" si="1"/>
        <v>415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669639</v>
      </c>
      <c r="E13" s="236">
        <v>116781</v>
      </c>
      <c r="F13" s="236">
        <v>6.0934140000000001</v>
      </c>
      <c r="G13" s="236">
        <v>0</v>
      </c>
      <c r="H13" s="236">
        <v>82.441000000000003</v>
      </c>
      <c r="I13" s="236">
        <v>21.2</v>
      </c>
      <c r="J13" s="236">
        <v>6.9</v>
      </c>
      <c r="K13" s="236">
        <v>87</v>
      </c>
      <c r="L13" s="236">
        <v>1.0106999999999999</v>
      </c>
      <c r="M13" s="236">
        <v>72.921999999999997</v>
      </c>
      <c r="N13" s="236">
        <v>86.549000000000007</v>
      </c>
      <c r="O13" s="236">
        <v>74.247</v>
      </c>
      <c r="P13" s="236">
        <v>13.9</v>
      </c>
      <c r="Q13" s="236">
        <v>30.5</v>
      </c>
      <c r="R13" s="236">
        <v>21.3</v>
      </c>
      <c r="S13" s="236">
        <v>5.45</v>
      </c>
      <c r="T13" s="16">
        <v>24</v>
      </c>
      <c r="U13" s="23">
        <f t="shared" si="1"/>
        <v>166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669473</v>
      </c>
      <c r="E14" s="236">
        <v>116754</v>
      </c>
      <c r="F14" s="236">
        <v>6.9721630000000001</v>
      </c>
      <c r="G14" s="236">
        <v>0</v>
      </c>
      <c r="H14" s="236">
        <v>83.802999999999997</v>
      </c>
      <c r="I14" s="236">
        <v>22</v>
      </c>
      <c r="J14" s="236">
        <v>0.7</v>
      </c>
      <c r="K14" s="236">
        <v>3.5</v>
      </c>
      <c r="L14" s="236">
        <v>1.0132000000000001</v>
      </c>
      <c r="M14" s="236">
        <v>78.715000000000003</v>
      </c>
      <c r="N14" s="236">
        <v>86.625</v>
      </c>
      <c r="O14" s="236">
        <v>84.676000000000002</v>
      </c>
      <c r="P14" s="236">
        <v>13.9</v>
      </c>
      <c r="Q14" s="236">
        <v>31.6</v>
      </c>
      <c r="R14" s="236">
        <v>16</v>
      </c>
      <c r="S14" s="236">
        <v>5.45</v>
      </c>
      <c r="T14" s="16">
        <v>23</v>
      </c>
      <c r="U14" s="23">
        <f t="shared" si="1"/>
        <v>18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669455</v>
      </c>
      <c r="E15" s="236">
        <v>116752</v>
      </c>
      <c r="F15" s="236">
        <v>6.6805719999999997</v>
      </c>
      <c r="G15" s="236">
        <v>0</v>
      </c>
      <c r="H15" s="236">
        <v>82.188999999999993</v>
      </c>
      <c r="I15" s="236">
        <v>21.4</v>
      </c>
      <c r="J15" s="236">
        <v>10.1</v>
      </c>
      <c r="K15" s="236">
        <v>83.7</v>
      </c>
      <c r="L15" s="236">
        <v>1.0124</v>
      </c>
      <c r="M15" s="236">
        <v>77.218000000000004</v>
      </c>
      <c r="N15" s="236">
        <v>85.001000000000005</v>
      </c>
      <c r="O15" s="236">
        <v>81.108000000000004</v>
      </c>
      <c r="P15" s="236">
        <v>14.4</v>
      </c>
      <c r="Q15" s="236">
        <v>31</v>
      </c>
      <c r="R15" s="236">
        <v>17.3</v>
      </c>
      <c r="S15" s="236">
        <v>5.45</v>
      </c>
      <c r="T15" s="16">
        <v>22</v>
      </c>
      <c r="U15" s="23">
        <f t="shared" si="1"/>
        <v>237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669218</v>
      </c>
      <c r="E16" s="236">
        <v>116716</v>
      </c>
      <c r="F16" s="236">
        <v>6.7858169999999998</v>
      </c>
      <c r="G16" s="236">
        <v>0</v>
      </c>
      <c r="H16" s="236">
        <v>82.251000000000005</v>
      </c>
      <c r="I16" s="236">
        <v>21.1</v>
      </c>
      <c r="J16" s="236">
        <v>16.7</v>
      </c>
      <c r="K16" s="236">
        <v>87.9</v>
      </c>
      <c r="L16" s="236">
        <v>1.0123</v>
      </c>
      <c r="M16" s="236">
        <v>75.117000000000004</v>
      </c>
      <c r="N16" s="236">
        <v>86.167000000000002</v>
      </c>
      <c r="O16" s="236">
        <v>83.468999999999994</v>
      </c>
      <c r="P16" s="236">
        <v>13.7</v>
      </c>
      <c r="Q16" s="236">
        <v>32.6</v>
      </c>
      <c r="R16" s="236">
        <v>20</v>
      </c>
      <c r="S16" s="236">
        <v>5.44</v>
      </c>
      <c r="T16" s="22">
        <v>21</v>
      </c>
      <c r="U16" s="23">
        <f t="shared" si="1"/>
        <v>391</v>
      </c>
      <c r="V16" s="24">
        <v>22</v>
      </c>
      <c r="W16" s="91"/>
      <c r="X16" s="91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668827</v>
      </c>
      <c r="E17" s="236">
        <v>116656</v>
      </c>
      <c r="F17" s="236">
        <v>6.1471679999999997</v>
      </c>
      <c r="G17" s="236">
        <v>0</v>
      </c>
      <c r="H17" s="236">
        <v>82.783000000000001</v>
      </c>
      <c r="I17" s="236">
        <v>24</v>
      </c>
      <c r="J17" s="236">
        <v>11.6</v>
      </c>
      <c r="K17" s="236">
        <v>86.8</v>
      </c>
      <c r="L17" s="236">
        <v>1.0106999999999999</v>
      </c>
      <c r="M17" s="236">
        <v>75.188000000000002</v>
      </c>
      <c r="N17" s="236">
        <v>86.004000000000005</v>
      </c>
      <c r="O17" s="236">
        <v>75.295000000000002</v>
      </c>
      <c r="P17" s="236">
        <v>15.7</v>
      </c>
      <c r="Q17" s="236">
        <v>34.299999999999997</v>
      </c>
      <c r="R17" s="236">
        <v>22.2</v>
      </c>
      <c r="S17" s="236">
        <v>5.46</v>
      </c>
      <c r="T17" s="16">
        <v>20</v>
      </c>
      <c r="U17" s="23">
        <f t="shared" si="1"/>
        <v>275</v>
      </c>
      <c r="V17" s="16"/>
      <c r="W17" s="91"/>
      <c r="X17" s="91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668552</v>
      </c>
      <c r="E18" s="236">
        <v>116614</v>
      </c>
      <c r="F18" s="236">
        <v>6.3251720000000002</v>
      </c>
      <c r="G18" s="236">
        <v>0</v>
      </c>
      <c r="H18" s="236">
        <v>82.094999999999999</v>
      </c>
      <c r="I18" s="236">
        <v>20.8</v>
      </c>
      <c r="J18" s="236">
        <v>18.399999999999999</v>
      </c>
      <c r="K18" s="236">
        <v>88</v>
      </c>
      <c r="L18" s="236">
        <v>1.0112000000000001</v>
      </c>
      <c r="M18" s="236">
        <v>62.402999999999999</v>
      </c>
      <c r="N18" s="236">
        <v>85.700999999999993</v>
      </c>
      <c r="O18" s="236">
        <v>77.465999999999994</v>
      </c>
      <c r="P18" s="236">
        <v>12.2</v>
      </c>
      <c r="Q18" s="236">
        <v>30.1</v>
      </c>
      <c r="R18" s="236">
        <v>21.2</v>
      </c>
      <c r="S18" s="236">
        <v>5.45</v>
      </c>
      <c r="T18" s="16">
        <v>19</v>
      </c>
      <c r="U18" s="23">
        <f t="shared" si="1"/>
        <v>431</v>
      </c>
      <c r="V18" s="16"/>
      <c r="W18" s="91"/>
      <c r="X18" s="91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668121</v>
      </c>
      <c r="E19" s="236">
        <v>116547</v>
      </c>
      <c r="F19" s="236">
        <v>6.7154759999999998</v>
      </c>
      <c r="G19" s="236">
        <v>0</v>
      </c>
      <c r="H19" s="236">
        <v>82.694000000000003</v>
      </c>
      <c r="I19" s="236">
        <v>23</v>
      </c>
      <c r="J19" s="236">
        <v>17</v>
      </c>
      <c r="K19" s="236">
        <v>88.9</v>
      </c>
      <c r="L19" s="236">
        <v>1.0119</v>
      </c>
      <c r="M19" s="236">
        <v>80.534000000000006</v>
      </c>
      <c r="N19" s="236">
        <v>84.555999999999997</v>
      </c>
      <c r="O19" s="236">
        <v>83.025000000000006</v>
      </c>
      <c r="P19" s="236">
        <v>13.4</v>
      </c>
      <c r="Q19" s="236">
        <v>35</v>
      </c>
      <c r="R19" s="236">
        <v>21.6</v>
      </c>
      <c r="S19" s="236">
        <v>5.45</v>
      </c>
      <c r="T19" s="16">
        <v>18</v>
      </c>
      <c r="U19" s="23">
        <f t="shared" si="1"/>
        <v>402</v>
      </c>
      <c r="V19" s="16"/>
      <c r="W19" s="91"/>
      <c r="X19" s="91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667719</v>
      </c>
      <c r="E20" s="236">
        <v>116486</v>
      </c>
      <c r="F20" s="236">
        <v>6.7474189999999998</v>
      </c>
      <c r="G20" s="236">
        <v>0</v>
      </c>
      <c r="H20" s="236">
        <v>83.950999999999993</v>
      </c>
      <c r="I20" s="236">
        <v>23.7</v>
      </c>
      <c r="J20" s="236">
        <v>0.2</v>
      </c>
      <c r="K20" s="236">
        <v>3.6</v>
      </c>
      <c r="L20" s="236">
        <v>1.0125999999999999</v>
      </c>
      <c r="M20" s="236">
        <v>81.02</v>
      </c>
      <c r="N20" s="236">
        <v>85.93</v>
      </c>
      <c r="O20" s="236">
        <v>82.067999999999998</v>
      </c>
      <c r="P20" s="236">
        <v>14.1</v>
      </c>
      <c r="Q20" s="236">
        <v>34.6</v>
      </c>
      <c r="R20" s="236">
        <v>17.399999999999999</v>
      </c>
      <c r="S20" s="236">
        <v>5.44</v>
      </c>
      <c r="T20" s="16">
        <v>17</v>
      </c>
      <c r="U20" s="23">
        <f t="shared" si="1"/>
        <v>7</v>
      </c>
      <c r="V20" s="16"/>
      <c r="W20" s="91"/>
      <c r="X20" s="91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667712</v>
      </c>
      <c r="E21" s="236">
        <v>116485</v>
      </c>
      <c r="F21" s="236">
        <v>7.0646389999999997</v>
      </c>
      <c r="G21" s="236">
        <v>0</v>
      </c>
      <c r="H21" s="236">
        <v>84.72</v>
      </c>
      <c r="I21" s="236">
        <v>21.7</v>
      </c>
      <c r="J21" s="236">
        <v>5.5</v>
      </c>
      <c r="K21" s="236">
        <v>85.2</v>
      </c>
      <c r="L21" s="236">
        <v>1.0136000000000001</v>
      </c>
      <c r="M21" s="236">
        <v>82.971000000000004</v>
      </c>
      <c r="N21" s="236">
        <v>86.933000000000007</v>
      </c>
      <c r="O21" s="236">
        <v>85.516999999999996</v>
      </c>
      <c r="P21" s="236">
        <v>12</v>
      </c>
      <c r="Q21" s="236">
        <v>32.700000000000003</v>
      </c>
      <c r="R21" s="236">
        <v>14.8</v>
      </c>
      <c r="S21" s="236">
        <v>5.45</v>
      </c>
      <c r="T21" s="16">
        <v>16</v>
      </c>
      <c r="U21" s="23">
        <f t="shared" si="1"/>
        <v>126</v>
      </c>
      <c r="V21" s="16"/>
      <c r="W21" s="91"/>
      <c r="X21" s="91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667586</v>
      </c>
      <c r="E22" s="236">
        <v>116466</v>
      </c>
      <c r="F22" s="236">
        <v>6.7250329999999998</v>
      </c>
      <c r="G22" s="236">
        <v>0</v>
      </c>
      <c r="H22" s="236">
        <v>84.332999999999998</v>
      </c>
      <c r="I22" s="236">
        <v>21.8</v>
      </c>
      <c r="J22" s="236">
        <v>13.8</v>
      </c>
      <c r="K22" s="236">
        <v>91</v>
      </c>
      <c r="L22" s="236">
        <v>1.012</v>
      </c>
      <c r="M22" s="236">
        <v>82.644999999999996</v>
      </c>
      <c r="N22" s="236">
        <v>86.025000000000006</v>
      </c>
      <c r="O22" s="236">
        <v>83.194000000000003</v>
      </c>
      <c r="P22" s="236">
        <v>12.1</v>
      </c>
      <c r="Q22" s="236">
        <v>31.9</v>
      </c>
      <c r="R22" s="236">
        <v>21.7</v>
      </c>
      <c r="S22" s="236">
        <v>5.45</v>
      </c>
      <c r="T22" s="16">
        <v>15</v>
      </c>
      <c r="U22" s="23">
        <f t="shared" si="1"/>
        <v>324</v>
      </c>
      <c r="V22" s="16"/>
      <c r="W22" s="91"/>
      <c r="X22" s="91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667262</v>
      </c>
      <c r="E23" s="236">
        <v>116418</v>
      </c>
      <c r="F23" s="236">
        <v>6.790394</v>
      </c>
      <c r="G23" s="236">
        <v>0</v>
      </c>
      <c r="H23" s="236">
        <v>84.387</v>
      </c>
      <c r="I23" s="236">
        <v>20.9</v>
      </c>
      <c r="J23" s="236">
        <v>9.4</v>
      </c>
      <c r="K23" s="236">
        <v>88.1</v>
      </c>
      <c r="L23" s="236">
        <v>1.0122</v>
      </c>
      <c r="M23" s="236">
        <v>82.753</v>
      </c>
      <c r="N23" s="236">
        <v>86.335999999999999</v>
      </c>
      <c r="O23" s="236">
        <v>83.908000000000001</v>
      </c>
      <c r="P23" s="236">
        <v>13.6</v>
      </c>
      <c r="Q23" s="236">
        <v>30.7</v>
      </c>
      <c r="R23" s="236">
        <v>21.1</v>
      </c>
      <c r="S23" s="236">
        <v>5.46</v>
      </c>
      <c r="T23" s="22">
        <v>14</v>
      </c>
      <c r="U23" s="23">
        <f t="shared" si="1"/>
        <v>222</v>
      </c>
      <c r="V23" s="24">
        <v>15</v>
      </c>
      <c r="W23" s="91"/>
      <c r="X23" s="91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667040</v>
      </c>
      <c r="E24" s="236">
        <v>116386</v>
      </c>
      <c r="F24" s="236">
        <v>6.8304169999999997</v>
      </c>
      <c r="G24" s="236">
        <v>0</v>
      </c>
      <c r="H24" s="236">
        <v>82.944999999999993</v>
      </c>
      <c r="I24" s="236">
        <v>20.2</v>
      </c>
      <c r="J24" s="236">
        <v>18</v>
      </c>
      <c r="K24" s="236">
        <v>88.2</v>
      </c>
      <c r="L24" s="236">
        <v>1.0123</v>
      </c>
      <c r="M24" s="236">
        <v>77.191999999999993</v>
      </c>
      <c r="N24" s="236">
        <v>93.039000000000001</v>
      </c>
      <c r="O24" s="236">
        <v>84.242000000000004</v>
      </c>
      <c r="P24" s="236">
        <v>12.5</v>
      </c>
      <c r="Q24" s="236">
        <v>30</v>
      </c>
      <c r="R24" s="236">
        <v>20.399999999999999</v>
      </c>
      <c r="S24" s="236">
        <v>5.45</v>
      </c>
      <c r="T24" s="16">
        <v>13</v>
      </c>
      <c r="U24" s="23">
        <f t="shared" si="1"/>
        <v>422</v>
      </c>
      <c r="V24" s="16"/>
      <c r="W24" s="91"/>
      <c r="X24" s="91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666618</v>
      </c>
      <c r="E25" s="236">
        <v>116322</v>
      </c>
      <c r="F25" s="236">
        <v>6.4085999999999999</v>
      </c>
      <c r="G25" s="236">
        <v>0</v>
      </c>
      <c r="H25" s="236">
        <v>80.637</v>
      </c>
      <c r="I25" s="236">
        <v>20.2</v>
      </c>
      <c r="J25" s="236">
        <v>15.5</v>
      </c>
      <c r="K25" s="236">
        <v>89.1</v>
      </c>
      <c r="L25" s="236">
        <v>1.0114000000000001</v>
      </c>
      <c r="M25" s="236">
        <v>75.885000000000005</v>
      </c>
      <c r="N25" s="236">
        <v>84.650999999999996</v>
      </c>
      <c r="O25" s="236">
        <v>78.364999999999995</v>
      </c>
      <c r="P25" s="236">
        <v>13</v>
      </c>
      <c r="Q25" s="236">
        <v>28.4</v>
      </c>
      <c r="R25" s="236">
        <v>20.399999999999999</v>
      </c>
      <c r="S25" s="236">
        <v>5.45</v>
      </c>
      <c r="T25" s="16">
        <v>12</v>
      </c>
      <c r="U25" s="23">
        <f t="shared" si="1"/>
        <v>367</v>
      </c>
      <c r="V25" s="16"/>
      <c r="W25" s="91"/>
      <c r="X25" s="91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666251</v>
      </c>
      <c r="E26" s="236">
        <v>116264</v>
      </c>
      <c r="F26" s="236">
        <v>6.3489170000000001</v>
      </c>
      <c r="G26" s="236">
        <v>0</v>
      </c>
      <c r="H26" s="236">
        <v>80.317999999999998</v>
      </c>
      <c r="I26" s="236">
        <v>22.7</v>
      </c>
      <c r="J26" s="236">
        <v>17.5</v>
      </c>
      <c r="K26" s="236">
        <v>89.4</v>
      </c>
      <c r="L26" s="236">
        <v>1.0112000000000001</v>
      </c>
      <c r="M26" s="236">
        <v>76.867999999999995</v>
      </c>
      <c r="N26" s="236">
        <v>83.765000000000001</v>
      </c>
      <c r="O26" s="236">
        <v>77.804000000000002</v>
      </c>
      <c r="P26" s="236">
        <v>12.7</v>
      </c>
      <c r="Q26" s="236">
        <v>34.700000000000003</v>
      </c>
      <c r="R26" s="236">
        <v>21.2</v>
      </c>
      <c r="S26" s="236">
        <v>5.45</v>
      </c>
      <c r="T26" s="16">
        <v>11</v>
      </c>
      <c r="U26" s="23">
        <f t="shared" si="1"/>
        <v>412</v>
      </c>
      <c r="V26" s="16"/>
      <c r="W26" s="91"/>
      <c r="X26" s="91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665839</v>
      </c>
      <c r="E27" s="236">
        <v>116200</v>
      </c>
      <c r="F27" s="236">
        <v>6.431889</v>
      </c>
      <c r="G27" s="236">
        <v>0</v>
      </c>
      <c r="H27" s="236">
        <v>83.843999999999994</v>
      </c>
      <c r="I27" s="236">
        <v>25.1</v>
      </c>
      <c r="J27" s="236">
        <v>7.6</v>
      </c>
      <c r="K27" s="236">
        <v>86.5</v>
      </c>
      <c r="L27" s="236">
        <v>1.0112000000000001</v>
      </c>
      <c r="M27" s="236">
        <v>78.513999999999996</v>
      </c>
      <c r="N27" s="236">
        <v>86.317999999999998</v>
      </c>
      <c r="O27" s="236">
        <v>79.376000000000005</v>
      </c>
      <c r="P27" s="236">
        <v>15.1</v>
      </c>
      <c r="Q27" s="236">
        <v>35.700000000000003</v>
      </c>
      <c r="R27" s="236">
        <v>22.5</v>
      </c>
      <c r="S27" s="236">
        <v>5.46</v>
      </c>
      <c r="T27" s="16">
        <v>10</v>
      </c>
      <c r="U27" s="23">
        <f t="shared" si="1"/>
        <v>183</v>
      </c>
      <c r="V27" s="16"/>
      <c r="W27" s="91"/>
      <c r="X27" s="91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665656</v>
      </c>
      <c r="E28" s="236">
        <v>116173</v>
      </c>
      <c r="F28" s="236">
        <v>7.0040060000000004</v>
      </c>
      <c r="G28" s="236">
        <v>0</v>
      </c>
      <c r="H28" s="236">
        <v>83.558999999999997</v>
      </c>
      <c r="I28" s="236">
        <v>24.2</v>
      </c>
      <c r="J28" s="236">
        <v>0.5</v>
      </c>
      <c r="K28" s="236">
        <v>3.4</v>
      </c>
      <c r="L28" s="236">
        <v>1.0133000000000001</v>
      </c>
      <c r="M28" s="236">
        <v>80.97</v>
      </c>
      <c r="N28" s="236">
        <v>85.902000000000001</v>
      </c>
      <c r="O28" s="236">
        <v>85.004000000000005</v>
      </c>
      <c r="P28" s="236">
        <v>13.3</v>
      </c>
      <c r="Q28" s="236">
        <v>37.1</v>
      </c>
      <c r="R28" s="236">
        <v>15.7</v>
      </c>
      <c r="S28" s="236">
        <v>5.45</v>
      </c>
      <c r="T28" s="16">
        <v>9</v>
      </c>
      <c r="U28" s="23">
        <f t="shared" si="1"/>
        <v>12</v>
      </c>
      <c r="V28" s="16"/>
      <c r="W28" s="91"/>
      <c r="X28" s="91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665644</v>
      </c>
      <c r="E29" s="236">
        <v>116171</v>
      </c>
      <c r="F29" s="236">
        <v>6.8400879999999997</v>
      </c>
      <c r="G29" s="236">
        <v>0</v>
      </c>
      <c r="H29" s="236">
        <v>81.977000000000004</v>
      </c>
      <c r="I29" s="236">
        <v>22.5</v>
      </c>
      <c r="J29" s="236">
        <v>16.600000000000001</v>
      </c>
      <c r="K29" s="236">
        <v>89.2</v>
      </c>
      <c r="L29" s="236">
        <v>1.0124</v>
      </c>
      <c r="M29" s="236">
        <v>78.926000000000002</v>
      </c>
      <c r="N29" s="236">
        <v>85.450999999999993</v>
      </c>
      <c r="O29" s="236">
        <v>84.138999999999996</v>
      </c>
      <c r="P29" s="236">
        <v>13</v>
      </c>
      <c r="Q29" s="236">
        <v>34.299999999999997</v>
      </c>
      <c r="R29" s="236">
        <v>19.8</v>
      </c>
      <c r="S29" s="236">
        <v>5.46</v>
      </c>
      <c r="T29" s="16">
        <v>8</v>
      </c>
      <c r="U29" s="23">
        <f t="shared" si="1"/>
        <v>391</v>
      </c>
      <c r="V29" s="16"/>
      <c r="W29" s="91"/>
      <c r="X29" s="91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665253</v>
      </c>
      <c r="E30" s="236">
        <v>116112</v>
      </c>
      <c r="F30" s="236">
        <v>6.5570620000000002</v>
      </c>
      <c r="G30" s="236">
        <v>0</v>
      </c>
      <c r="H30" s="236">
        <v>81.338999999999999</v>
      </c>
      <c r="I30" s="236">
        <v>22.7</v>
      </c>
      <c r="J30" s="236">
        <v>8.6</v>
      </c>
      <c r="K30" s="236">
        <v>89.6</v>
      </c>
      <c r="L30" s="236">
        <v>1.0115000000000001</v>
      </c>
      <c r="M30" s="236">
        <v>76.165999999999997</v>
      </c>
      <c r="N30" s="236">
        <v>84.2</v>
      </c>
      <c r="O30" s="236">
        <v>81.028000000000006</v>
      </c>
      <c r="P30" s="236">
        <v>12.7</v>
      </c>
      <c r="Q30" s="236">
        <v>35.200000000000003</v>
      </c>
      <c r="R30" s="236">
        <v>22.2</v>
      </c>
      <c r="S30" s="236">
        <v>5.46</v>
      </c>
      <c r="T30" s="22">
        <v>7</v>
      </c>
      <c r="U30" s="23">
        <f t="shared" si="1"/>
        <v>204</v>
      </c>
      <c r="V30" s="24">
        <v>8</v>
      </c>
      <c r="W30" s="91"/>
      <c r="X30" s="91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665049</v>
      </c>
      <c r="E31" s="236">
        <v>116081</v>
      </c>
      <c r="F31" s="236">
        <v>6.5764459999999998</v>
      </c>
      <c r="G31" s="236">
        <v>0</v>
      </c>
      <c r="H31" s="236">
        <v>80.766000000000005</v>
      </c>
      <c r="I31" s="236">
        <v>20.399999999999999</v>
      </c>
      <c r="J31" s="236">
        <v>1.6</v>
      </c>
      <c r="K31" s="236">
        <v>4.5999999999999996</v>
      </c>
      <c r="L31" s="236">
        <v>1.0127999999999999</v>
      </c>
      <c r="M31" s="236">
        <v>76.48</v>
      </c>
      <c r="N31" s="236">
        <v>83.885000000000005</v>
      </c>
      <c r="O31" s="236">
        <v>78.204999999999998</v>
      </c>
      <c r="P31" s="236">
        <v>10.5</v>
      </c>
      <c r="Q31" s="236">
        <v>32.700000000000003</v>
      </c>
      <c r="R31" s="236">
        <v>12.8</v>
      </c>
      <c r="S31" s="236">
        <v>5.45</v>
      </c>
      <c r="T31" s="16">
        <v>6</v>
      </c>
      <c r="U31" s="23">
        <f t="shared" si="1"/>
        <v>39</v>
      </c>
      <c r="V31" s="5"/>
      <c r="W31" s="91"/>
      <c r="X31" s="91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665010</v>
      </c>
      <c r="E32" s="236">
        <v>116075</v>
      </c>
      <c r="F32" s="236">
        <v>6.5313980000000003</v>
      </c>
      <c r="G32" s="236">
        <v>0</v>
      </c>
      <c r="H32" s="236">
        <v>80.753</v>
      </c>
      <c r="I32" s="236">
        <v>23.9</v>
      </c>
      <c r="J32" s="236">
        <v>1.7</v>
      </c>
      <c r="K32" s="236">
        <v>4.5</v>
      </c>
      <c r="L32" s="236">
        <v>1.0122</v>
      </c>
      <c r="M32" s="236">
        <v>77.23</v>
      </c>
      <c r="N32" s="236">
        <v>84.096999999999994</v>
      </c>
      <c r="O32" s="236">
        <v>78.849000000000004</v>
      </c>
      <c r="P32" s="236">
        <v>14.2</v>
      </c>
      <c r="Q32" s="236">
        <v>33.200000000000003</v>
      </c>
      <c r="R32" s="236">
        <v>16.600000000000001</v>
      </c>
      <c r="S32" s="236">
        <v>5.47</v>
      </c>
      <c r="T32" s="16">
        <v>5</v>
      </c>
      <c r="U32" s="23">
        <f t="shared" si="1"/>
        <v>42</v>
      </c>
      <c r="V32" s="5"/>
      <c r="W32" s="91"/>
      <c r="X32" s="91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664968</v>
      </c>
      <c r="E33" s="236">
        <v>116069</v>
      </c>
      <c r="F33" s="236">
        <v>6.5852440000000003</v>
      </c>
      <c r="G33" s="236">
        <v>0</v>
      </c>
      <c r="H33" s="236">
        <v>82.052000000000007</v>
      </c>
      <c r="I33" s="236">
        <v>22</v>
      </c>
      <c r="J33" s="236">
        <v>9.8000000000000007</v>
      </c>
      <c r="K33" s="236">
        <v>86.6</v>
      </c>
      <c r="L33" s="236">
        <v>1.0125999999999999</v>
      </c>
      <c r="M33" s="236">
        <v>77.727999999999994</v>
      </c>
      <c r="N33" s="236">
        <v>84.715999999999994</v>
      </c>
      <c r="O33" s="236">
        <v>78.912000000000006</v>
      </c>
      <c r="P33" s="236">
        <v>10.7</v>
      </c>
      <c r="Q33" s="236">
        <v>32.200000000000003</v>
      </c>
      <c r="R33" s="236">
        <v>14.6</v>
      </c>
      <c r="S33" s="236">
        <v>5.46</v>
      </c>
      <c r="T33" s="16">
        <v>4</v>
      </c>
      <c r="U33" s="23">
        <f t="shared" si="1"/>
        <v>226</v>
      </c>
      <c r="V33" s="5"/>
      <c r="W33" s="91"/>
      <c r="X33" s="91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664742</v>
      </c>
      <c r="E34" s="236">
        <v>116033</v>
      </c>
      <c r="F34" s="236">
        <v>6.6857329999999999</v>
      </c>
      <c r="G34" s="236">
        <v>0</v>
      </c>
      <c r="H34" s="236">
        <v>83.944000000000003</v>
      </c>
      <c r="I34" s="236">
        <v>22</v>
      </c>
      <c r="J34" s="236">
        <v>7.5</v>
      </c>
      <c r="K34" s="236">
        <v>88.1</v>
      </c>
      <c r="L34" s="236">
        <v>1.012</v>
      </c>
      <c r="M34" s="236">
        <v>81.254999999999995</v>
      </c>
      <c r="N34" s="236">
        <v>85.71</v>
      </c>
      <c r="O34" s="236">
        <v>82.22</v>
      </c>
      <c r="P34" s="236">
        <v>10.5</v>
      </c>
      <c r="Q34" s="236">
        <v>32.200000000000003</v>
      </c>
      <c r="R34" s="236">
        <v>20.399999999999999</v>
      </c>
      <c r="S34" s="236">
        <v>5.46</v>
      </c>
      <c r="T34" s="16">
        <v>3</v>
      </c>
      <c r="U34" s="23">
        <f t="shared" si="1"/>
        <v>179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664563</v>
      </c>
      <c r="E35" s="236">
        <v>116007</v>
      </c>
      <c r="F35" s="236">
        <v>6.9653309999999999</v>
      </c>
      <c r="G35" s="236">
        <v>0</v>
      </c>
      <c r="H35" s="236">
        <v>84.188999999999993</v>
      </c>
      <c r="I35" s="236">
        <v>20.8</v>
      </c>
      <c r="J35" s="236">
        <v>0.4</v>
      </c>
      <c r="K35" s="236">
        <v>7.9</v>
      </c>
      <c r="L35" s="236">
        <v>1.0135000000000001</v>
      </c>
      <c r="M35" s="236">
        <v>82.204999999999998</v>
      </c>
      <c r="N35" s="236">
        <v>85.628</v>
      </c>
      <c r="O35" s="236">
        <v>83.906000000000006</v>
      </c>
      <c r="P35" s="236">
        <v>10.9</v>
      </c>
      <c r="Q35" s="236">
        <v>31.7</v>
      </c>
      <c r="R35" s="236">
        <v>14.1</v>
      </c>
      <c r="S35" s="236">
        <v>5.47</v>
      </c>
      <c r="T35" s="16">
        <v>2</v>
      </c>
      <c r="U35" s="23">
        <f t="shared" si="1"/>
        <v>11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664552</v>
      </c>
      <c r="E36" s="236">
        <v>116006</v>
      </c>
      <c r="F36" s="236">
        <v>6.8707960000000003</v>
      </c>
      <c r="G36" s="236">
        <v>0</v>
      </c>
      <c r="H36" s="236">
        <v>86.02</v>
      </c>
      <c r="I36" s="236">
        <v>20.2</v>
      </c>
      <c r="J36" s="236">
        <v>6.8</v>
      </c>
      <c r="K36" s="236">
        <v>88.6</v>
      </c>
      <c r="L36" s="236">
        <v>1.0126999999999999</v>
      </c>
      <c r="M36" s="236">
        <v>84.213999999999999</v>
      </c>
      <c r="N36" s="236">
        <v>87.242999999999995</v>
      </c>
      <c r="O36" s="236">
        <v>84.213999999999999</v>
      </c>
      <c r="P36" s="236">
        <v>10.1</v>
      </c>
      <c r="Q36" s="236">
        <v>29.8</v>
      </c>
      <c r="R36" s="236">
        <v>18.7</v>
      </c>
      <c r="S36" s="236">
        <v>5.45</v>
      </c>
      <c r="T36" s="16">
        <v>1</v>
      </c>
      <c r="U36" s="23">
        <f t="shared" si="1"/>
        <v>159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664393</v>
      </c>
      <c r="E37" s="236">
        <v>115983</v>
      </c>
      <c r="F37" s="236">
        <v>7.1980360000000001</v>
      </c>
      <c r="G37" s="236">
        <v>0</v>
      </c>
      <c r="H37" s="236">
        <v>82.617999999999995</v>
      </c>
      <c r="I37" s="236">
        <v>18.8</v>
      </c>
      <c r="J37" s="236">
        <v>1.1000000000000001</v>
      </c>
      <c r="K37" s="236">
        <v>4.5</v>
      </c>
      <c r="L37" s="236">
        <v>1.0143</v>
      </c>
      <c r="M37" s="236">
        <v>78.807000000000002</v>
      </c>
      <c r="N37" s="236">
        <v>87.072999999999993</v>
      </c>
      <c r="O37" s="236">
        <v>86.209000000000003</v>
      </c>
      <c r="P37" s="236">
        <v>9.6999999999999993</v>
      </c>
      <c r="Q37" s="236">
        <v>28.5</v>
      </c>
      <c r="R37" s="236">
        <v>11.7</v>
      </c>
      <c r="S37" s="236">
        <v>5.46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2"/>
      <c r="X38" s="323"/>
      <c r="Y38" s="324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2"/>
      <c r="X39" s="323"/>
      <c r="Y39" s="32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2"/>
      <c r="X40" s="323"/>
      <c r="Y40" s="32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26"/>
      <c r="X41" s="327"/>
      <c r="Y41" s="32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"/>
  <sheetViews>
    <sheetView workbookViewId="0">
      <selection activeCell="AW10" sqref="AW10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21">
        <v>32</v>
      </c>
      <c r="D6">
        <v>193898</v>
      </c>
      <c r="T6" s="22">
        <v>31</v>
      </c>
      <c r="U6" s="23">
        <f>D6-D7</f>
        <v>2187</v>
      </c>
      <c r="V6" s="4"/>
      <c r="W6" s="227"/>
      <c r="X6" s="227"/>
      <c r="Y6" s="232"/>
    </row>
    <row r="7" spans="1:25">
      <c r="A7" s="21">
        <v>31</v>
      </c>
      <c r="B7" s="236"/>
      <c r="C7" s="236"/>
      <c r="D7">
        <v>191711</v>
      </c>
      <c r="T7" s="22">
        <v>30</v>
      </c>
      <c r="U7" s="23">
        <f>D7-D8</f>
        <v>4137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187574</v>
      </c>
      <c r="T8" s="16">
        <v>29</v>
      </c>
      <c r="U8" s="23">
        <f>D8-D9</f>
        <v>4383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183191</v>
      </c>
      <c r="E9" s="236">
        <v>754941</v>
      </c>
      <c r="F9" s="236">
        <v>5.9915380000000003</v>
      </c>
      <c r="G9" s="236">
        <v>0</v>
      </c>
      <c r="H9" s="236">
        <v>74.754000000000005</v>
      </c>
      <c r="I9" s="236">
        <v>24</v>
      </c>
      <c r="J9" s="236">
        <v>121.1</v>
      </c>
      <c r="K9" s="236">
        <v>244.4</v>
      </c>
      <c r="L9" s="236">
        <v>1.0102</v>
      </c>
      <c r="M9" s="236">
        <v>72.352999999999994</v>
      </c>
      <c r="N9" s="236">
        <v>78.44</v>
      </c>
      <c r="O9" s="236">
        <v>73.525999999999996</v>
      </c>
      <c r="P9" s="236">
        <v>21.8</v>
      </c>
      <c r="Q9" s="236">
        <v>28.6</v>
      </c>
      <c r="R9" s="236">
        <v>23.6</v>
      </c>
      <c r="S9" s="236">
        <v>5.0999999999999996</v>
      </c>
      <c r="T9" s="22">
        <v>28</v>
      </c>
      <c r="U9" s="23">
        <f t="shared" ref="U9:U36" si="1">D9-D10</f>
        <v>2904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180287</v>
      </c>
      <c r="E10" s="236">
        <v>754461</v>
      </c>
      <c r="F10" s="236">
        <v>6.0097969999999998</v>
      </c>
      <c r="G10" s="236">
        <v>0</v>
      </c>
      <c r="H10" s="236">
        <v>75.052000000000007</v>
      </c>
      <c r="I10" s="236">
        <v>24.9</v>
      </c>
      <c r="J10" s="236">
        <v>142.69999999999999</v>
      </c>
      <c r="K10" s="236">
        <v>275.8</v>
      </c>
      <c r="L10" s="236">
        <v>1.0102</v>
      </c>
      <c r="M10" s="236">
        <v>72.322000000000003</v>
      </c>
      <c r="N10" s="236">
        <v>79.153000000000006</v>
      </c>
      <c r="O10" s="236">
        <v>73.867000000000004</v>
      </c>
      <c r="P10" s="236">
        <v>22.3</v>
      </c>
      <c r="Q10" s="236">
        <v>29.9</v>
      </c>
      <c r="R10" s="236">
        <v>23.9</v>
      </c>
      <c r="S10" s="236">
        <v>5.0999999999999996</v>
      </c>
      <c r="T10" s="16">
        <v>27</v>
      </c>
      <c r="U10" s="23">
        <f t="shared" si="1"/>
        <v>3421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176866</v>
      </c>
      <c r="E11" s="236">
        <v>753897</v>
      </c>
      <c r="F11" s="236">
        <v>5.9873890000000003</v>
      </c>
      <c r="G11" s="236">
        <v>0</v>
      </c>
      <c r="H11" s="236">
        <v>75.290000000000006</v>
      </c>
      <c r="I11" s="236">
        <v>25.3</v>
      </c>
      <c r="J11" s="236">
        <v>164</v>
      </c>
      <c r="K11" s="236">
        <v>272.2</v>
      </c>
      <c r="L11" s="236">
        <v>1.0102</v>
      </c>
      <c r="M11" s="236">
        <v>71.965000000000003</v>
      </c>
      <c r="N11" s="236">
        <v>77.694000000000003</v>
      </c>
      <c r="O11" s="236">
        <v>73.563999999999993</v>
      </c>
      <c r="P11" s="236">
        <v>23.1</v>
      </c>
      <c r="Q11" s="236">
        <v>29.6</v>
      </c>
      <c r="R11" s="236">
        <v>23.9</v>
      </c>
      <c r="S11" s="236">
        <v>5.0999999999999996</v>
      </c>
      <c r="T11" s="16">
        <v>26</v>
      </c>
      <c r="U11" s="23">
        <f t="shared" si="1"/>
        <v>3936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172930</v>
      </c>
      <c r="E12" s="236">
        <v>753249</v>
      </c>
      <c r="F12" s="236">
        <v>6.1233810000000002</v>
      </c>
      <c r="G12" s="236">
        <v>0</v>
      </c>
      <c r="H12" s="236">
        <v>77.197999999999993</v>
      </c>
      <c r="I12" s="236">
        <v>25</v>
      </c>
      <c r="J12" s="236">
        <v>188.7</v>
      </c>
      <c r="K12" s="236">
        <v>272.8</v>
      </c>
      <c r="L12" s="236">
        <v>1.0105</v>
      </c>
      <c r="M12" s="236">
        <v>72.545000000000002</v>
      </c>
      <c r="N12" s="236">
        <v>84.783000000000001</v>
      </c>
      <c r="O12" s="236">
        <v>75.5</v>
      </c>
      <c r="P12" s="236">
        <v>23.2</v>
      </c>
      <c r="Q12" s="236">
        <v>28.2</v>
      </c>
      <c r="R12" s="236">
        <v>24</v>
      </c>
      <c r="S12" s="236">
        <v>5.0999999999999996</v>
      </c>
      <c r="T12" s="16">
        <v>25</v>
      </c>
      <c r="U12" s="23">
        <f t="shared" si="1"/>
        <v>4531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168399</v>
      </c>
      <c r="E13" s="236">
        <v>752519</v>
      </c>
      <c r="F13" s="236">
        <v>5.9880259999999996</v>
      </c>
      <c r="G13" s="236">
        <v>0</v>
      </c>
      <c r="H13" s="236">
        <v>82.194000000000003</v>
      </c>
      <c r="I13" s="236">
        <v>24.7</v>
      </c>
      <c r="J13" s="236">
        <v>90</v>
      </c>
      <c r="K13" s="236">
        <v>267.60000000000002</v>
      </c>
      <c r="L13" s="236">
        <v>1.0102</v>
      </c>
      <c r="M13" s="236">
        <v>72.489000000000004</v>
      </c>
      <c r="N13" s="236">
        <v>86.263999999999996</v>
      </c>
      <c r="O13" s="236">
        <v>73.58</v>
      </c>
      <c r="P13" s="236">
        <v>21.5</v>
      </c>
      <c r="Q13" s="236">
        <v>30.1</v>
      </c>
      <c r="R13" s="236">
        <v>24</v>
      </c>
      <c r="S13" s="236">
        <v>5.0999999999999996</v>
      </c>
      <c r="T13" s="16">
        <v>24</v>
      </c>
      <c r="U13" s="23">
        <f t="shared" si="1"/>
        <v>2158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166241</v>
      </c>
      <c r="E14" s="236">
        <v>752187</v>
      </c>
      <c r="F14" s="236">
        <v>6.7834659999999998</v>
      </c>
      <c r="G14" s="236">
        <v>0</v>
      </c>
      <c r="H14" s="236">
        <v>83.543999999999997</v>
      </c>
      <c r="I14" s="236">
        <v>24.2</v>
      </c>
      <c r="J14" s="236">
        <v>90.6</v>
      </c>
      <c r="K14" s="236">
        <v>271.39999999999998</v>
      </c>
      <c r="L14" s="236">
        <v>1.012</v>
      </c>
      <c r="M14" s="236">
        <v>78.497</v>
      </c>
      <c r="N14" s="236">
        <v>86.433999999999997</v>
      </c>
      <c r="O14" s="236">
        <v>84.320999999999998</v>
      </c>
      <c r="P14" s="236">
        <v>21.4</v>
      </c>
      <c r="Q14" s="236">
        <v>29.3</v>
      </c>
      <c r="R14" s="236">
        <v>22.6</v>
      </c>
      <c r="S14" s="236">
        <v>5.0999999999999996</v>
      </c>
      <c r="T14" s="16">
        <v>23</v>
      </c>
      <c r="U14" s="23">
        <f t="shared" si="1"/>
        <v>2172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164069</v>
      </c>
      <c r="E15" s="236">
        <v>751860</v>
      </c>
      <c r="F15" s="236">
        <v>6.5226100000000002</v>
      </c>
      <c r="G15" s="236">
        <v>0</v>
      </c>
      <c r="H15" s="236">
        <v>81.897000000000006</v>
      </c>
      <c r="I15" s="236">
        <v>24.6</v>
      </c>
      <c r="J15" s="236">
        <v>132.6</v>
      </c>
      <c r="K15" s="236">
        <v>280.39999999999998</v>
      </c>
      <c r="L15" s="236">
        <v>1.0113000000000001</v>
      </c>
      <c r="M15" s="236">
        <v>76.977999999999994</v>
      </c>
      <c r="N15" s="236">
        <v>84.674999999999997</v>
      </c>
      <c r="O15" s="236">
        <v>81.114000000000004</v>
      </c>
      <c r="P15" s="236">
        <v>22.6</v>
      </c>
      <c r="Q15" s="236">
        <v>27.8</v>
      </c>
      <c r="R15" s="236">
        <v>24</v>
      </c>
      <c r="S15" s="236">
        <v>5.0999999999999996</v>
      </c>
      <c r="T15" s="16">
        <v>22</v>
      </c>
      <c r="U15" s="23">
        <f t="shared" si="1"/>
        <v>3181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160888</v>
      </c>
      <c r="E16" s="236">
        <v>751374</v>
      </c>
      <c r="F16" s="236">
        <v>6.7044949999999996</v>
      </c>
      <c r="G16" s="236">
        <v>0</v>
      </c>
      <c r="H16" s="236">
        <v>81.912999999999997</v>
      </c>
      <c r="I16" s="236">
        <v>24.3</v>
      </c>
      <c r="J16" s="236">
        <v>147.6</v>
      </c>
      <c r="K16" s="236">
        <v>270.89999999999998</v>
      </c>
      <c r="L16" s="236">
        <v>1.0117</v>
      </c>
      <c r="M16" s="236">
        <v>74.573999999999998</v>
      </c>
      <c r="N16" s="236">
        <v>85.915000000000006</v>
      </c>
      <c r="O16" s="236">
        <v>83.52</v>
      </c>
      <c r="P16" s="236">
        <v>22.2</v>
      </c>
      <c r="Q16" s="236">
        <v>28.6</v>
      </c>
      <c r="R16" s="236">
        <v>23.5</v>
      </c>
      <c r="S16" s="236">
        <v>5.0999999999999996</v>
      </c>
      <c r="T16" s="22">
        <v>21</v>
      </c>
      <c r="U16" s="23">
        <f t="shared" si="1"/>
        <v>3541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157347</v>
      </c>
      <c r="E17" s="236">
        <v>750832</v>
      </c>
      <c r="F17" s="236">
        <v>6.0834830000000002</v>
      </c>
      <c r="G17" s="236">
        <v>0</v>
      </c>
      <c r="H17" s="236">
        <v>82.408000000000001</v>
      </c>
      <c r="I17" s="236">
        <v>25.1</v>
      </c>
      <c r="J17" s="236">
        <v>172.5</v>
      </c>
      <c r="K17" s="236">
        <v>267.5</v>
      </c>
      <c r="L17" s="236">
        <v>1.0103</v>
      </c>
      <c r="M17" s="236">
        <v>74.850999999999999</v>
      </c>
      <c r="N17" s="236">
        <v>85.617999999999995</v>
      </c>
      <c r="O17" s="236">
        <v>75.036000000000001</v>
      </c>
      <c r="P17" s="236">
        <v>23.2</v>
      </c>
      <c r="Q17" s="236">
        <v>28.7</v>
      </c>
      <c r="R17" s="236">
        <v>24.3</v>
      </c>
      <c r="S17" s="236">
        <v>5.1100000000000003</v>
      </c>
      <c r="T17" s="16">
        <v>20</v>
      </c>
      <c r="U17" s="23">
        <f t="shared" si="1"/>
        <v>4137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153210</v>
      </c>
      <c r="E18" s="236">
        <v>750203</v>
      </c>
      <c r="F18" s="236">
        <v>6.2479199999999997</v>
      </c>
      <c r="G18" s="236">
        <v>0</v>
      </c>
      <c r="H18" s="236">
        <v>81.709999999999994</v>
      </c>
      <c r="I18" s="236">
        <v>24.4</v>
      </c>
      <c r="J18" s="236">
        <v>173.6</v>
      </c>
      <c r="K18" s="236">
        <v>241.4</v>
      </c>
      <c r="L18" s="236">
        <v>1.0107999999999999</v>
      </c>
      <c r="M18" s="236">
        <v>61.978999999999999</v>
      </c>
      <c r="N18" s="236">
        <v>85.231999999999999</v>
      </c>
      <c r="O18" s="236">
        <v>77.052999999999997</v>
      </c>
      <c r="P18" s="236">
        <v>22.9</v>
      </c>
      <c r="Q18" s="236">
        <v>27.6</v>
      </c>
      <c r="R18" s="236">
        <v>23.4</v>
      </c>
      <c r="S18" s="236">
        <v>5.0999999999999996</v>
      </c>
      <c r="T18" s="16">
        <v>19</v>
      </c>
      <c r="U18" s="23">
        <f t="shared" si="1"/>
        <v>4168</v>
      </c>
      <c r="V18" s="16"/>
      <c r="W18" s="91"/>
      <c r="X18" s="91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149042</v>
      </c>
      <c r="E19" s="236">
        <v>749567</v>
      </c>
      <c r="F19" s="236">
        <v>6.6596270000000004</v>
      </c>
      <c r="G19" s="236">
        <v>0</v>
      </c>
      <c r="H19" s="236">
        <v>82.298000000000002</v>
      </c>
      <c r="I19" s="236">
        <v>25</v>
      </c>
      <c r="J19" s="236">
        <v>175.5</v>
      </c>
      <c r="K19" s="236">
        <v>291.89999999999998</v>
      </c>
      <c r="L19" s="236">
        <v>1.0116000000000001</v>
      </c>
      <c r="M19" s="236">
        <v>80.147999999999996</v>
      </c>
      <c r="N19" s="236">
        <v>84.164000000000001</v>
      </c>
      <c r="O19" s="236">
        <v>82.941000000000003</v>
      </c>
      <c r="P19" s="236">
        <v>22.9</v>
      </c>
      <c r="Q19" s="236">
        <v>28.8</v>
      </c>
      <c r="R19" s="236">
        <v>23.7</v>
      </c>
      <c r="S19" s="236">
        <v>5.1100000000000003</v>
      </c>
      <c r="T19" s="16">
        <v>18</v>
      </c>
      <c r="U19" s="23">
        <f t="shared" si="1"/>
        <v>4209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144833</v>
      </c>
      <c r="E20" s="236">
        <v>748928</v>
      </c>
      <c r="F20" s="236">
        <v>6.56494</v>
      </c>
      <c r="G20" s="236">
        <v>0</v>
      </c>
      <c r="H20" s="236">
        <v>83.700999999999993</v>
      </c>
      <c r="I20" s="236">
        <v>25.7</v>
      </c>
      <c r="J20" s="236">
        <v>88.6</v>
      </c>
      <c r="K20" s="236">
        <v>232.9</v>
      </c>
      <c r="L20" s="236">
        <v>1.0114000000000001</v>
      </c>
      <c r="M20" s="236">
        <v>80.569999999999993</v>
      </c>
      <c r="N20" s="236">
        <v>85.71</v>
      </c>
      <c r="O20" s="236">
        <v>81.709999999999994</v>
      </c>
      <c r="P20" s="236">
        <v>22.5</v>
      </c>
      <c r="Q20" s="236">
        <v>33.9</v>
      </c>
      <c r="R20" s="236">
        <v>24</v>
      </c>
      <c r="S20" s="236">
        <v>5.1100000000000003</v>
      </c>
      <c r="T20" s="16">
        <v>17</v>
      </c>
      <c r="U20" s="23">
        <f t="shared" si="1"/>
        <v>2123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142710</v>
      </c>
      <c r="E21" s="236">
        <v>748610</v>
      </c>
      <c r="F21" s="236">
        <v>6.8609090000000004</v>
      </c>
      <c r="G21" s="236">
        <v>0</v>
      </c>
      <c r="H21" s="236">
        <v>84.474000000000004</v>
      </c>
      <c r="I21" s="236">
        <v>24</v>
      </c>
      <c r="J21" s="236">
        <v>94.5</v>
      </c>
      <c r="K21" s="236">
        <v>250.2</v>
      </c>
      <c r="L21" s="236">
        <v>1.0121</v>
      </c>
      <c r="M21" s="236">
        <v>82.572999999999993</v>
      </c>
      <c r="N21" s="236">
        <v>86.712999999999994</v>
      </c>
      <c r="O21" s="236">
        <v>85.358999999999995</v>
      </c>
      <c r="P21" s="236">
        <v>20.5</v>
      </c>
      <c r="Q21" s="236">
        <v>28.9</v>
      </c>
      <c r="R21" s="236">
        <v>22.5</v>
      </c>
      <c r="S21" s="236">
        <v>5.0999999999999996</v>
      </c>
      <c r="T21" s="16">
        <v>16</v>
      </c>
      <c r="U21" s="23">
        <f t="shared" si="1"/>
        <v>2267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140443</v>
      </c>
      <c r="E22" s="236">
        <v>748272</v>
      </c>
      <c r="F22" s="236">
        <v>6.639583</v>
      </c>
      <c r="G22" s="236">
        <v>0</v>
      </c>
      <c r="H22" s="236">
        <v>83.962999999999994</v>
      </c>
      <c r="I22" s="236">
        <v>24.8</v>
      </c>
      <c r="J22" s="236">
        <v>174.1</v>
      </c>
      <c r="K22" s="236">
        <v>270.5</v>
      </c>
      <c r="L22" s="236">
        <v>1.0115000000000001</v>
      </c>
      <c r="M22" s="236">
        <v>82.155000000000001</v>
      </c>
      <c r="N22" s="236">
        <v>85.641000000000005</v>
      </c>
      <c r="O22" s="236">
        <v>82.694999999999993</v>
      </c>
      <c r="P22" s="236">
        <v>22.9</v>
      </c>
      <c r="Q22" s="236">
        <v>28.9</v>
      </c>
      <c r="R22" s="236">
        <v>23.8</v>
      </c>
      <c r="S22" s="236">
        <v>5.1100000000000003</v>
      </c>
      <c r="T22" s="16">
        <v>15</v>
      </c>
      <c r="U22" s="23">
        <f t="shared" si="1"/>
        <v>4174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136269</v>
      </c>
      <c r="E23" s="236">
        <v>747650</v>
      </c>
      <c r="F23" s="236">
        <v>6.6951869999999998</v>
      </c>
      <c r="G23" s="236">
        <v>0</v>
      </c>
      <c r="H23" s="236">
        <v>83.992000000000004</v>
      </c>
      <c r="I23" s="236">
        <v>24.5</v>
      </c>
      <c r="J23" s="236">
        <v>181.8</v>
      </c>
      <c r="K23" s="236">
        <v>274.2</v>
      </c>
      <c r="L23" s="236">
        <v>1.0117</v>
      </c>
      <c r="M23" s="236">
        <v>82.195999999999998</v>
      </c>
      <c r="N23" s="236">
        <v>85.921999999999997</v>
      </c>
      <c r="O23" s="236">
        <v>83.433000000000007</v>
      </c>
      <c r="P23" s="236">
        <v>23.2</v>
      </c>
      <c r="Q23" s="236">
        <v>27.5</v>
      </c>
      <c r="R23" s="236">
        <v>23.7</v>
      </c>
      <c r="S23" s="236">
        <v>5.1100000000000003</v>
      </c>
      <c r="T23" s="22">
        <v>14</v>
      </c>
      <c r="U23" s="23">
        <f t="shared" si="1"/>
        <v>4362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131907</v>
      </c>
      <c r="E24" s="236">
        <v>747000</v>
      </c>
      <c r="F24" s="236">
        <v>6.7233720000000003</v>
      </c>
      <c r="G24" s="236">
        <v>0</v>
      </c>
      <c r="H24" s="236">
        <v>82.558000000000007</v>
      </c>
      <c r="I24" s="236">
        <v>24.5</v>
      </c>
      <c r="J24" s="236">
        <v>177.7</v>
      </c>
      <c r="K24" s="236">
        <v>287.8</v>
      </c>
      <c r="L24" s="236">
        <v>1.0117</v>
      </c>
      <c r="M24" s="236">
        <v>76.975999999999999</v>
      </c>
      <c r="N24" s="236">
        <v>92.620999999999995</v>
      </c>
      <c r="O24" s="236">
        <v>83.820999999999998</v>
      </c>
      <c r="P24" s="236">
        <v>22.9</v>
      </c>
      <c r="Q24" s="236">
        <v>27.8</v>
      </c>
      <c r="R24" s="236">
        <v>23.6</v>
      </c>
      <c r="S24" s="236">
        <v>5.1100000000000003</v>
      </c>
      <c r="T24" s="16">
        <v>13</v>
      </c>
      <c r="U24" s="23">
        <f t="shared" si="1"/>
        <v>4261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127646</v>
      </c>
      <c r="E25" s="236">
        <v>746354</v>
      </c>
      <c r="F25" s="236">
        <v>6.3049059999999999</v>
      </c>
      <c r="G25" s="236">
        <v>0</v>
      </c>
      <c r="H25" s="236">
        <v>80.253</v>
      </c>
      <c r="I25" s="236">
        <v>24.5</v>
      </c>
      <c r="J25" s="236">
        <v>175.9</v>
      </c>
      <c r="K25" s="236">
        <v>260.5</v>
      </c>
      <c r="L25" s="236">
        <v>1.0107999999999999</v>
      </c>
      <c r="M25" s="236">
        <v>75.281999999999996</v>
      </c>
      <c r="N25" s="236">
        <v>84.31</v>
      </c>
      <c r="O25" s="236">
        <v>78.037000000000006</v>
      </c>
      <c r="P25" s="236">
        <v>22.9</v>
      </c>
      <c r="Q25" s="236">
        <v>27.8</v>
      </c>
      <c r="R25" s="236">
        <v>23.9</v>
      </c>
      <c r="S25" s="236">
        <v>5.1100000000000003</v>
      </c>
      <c r="T25" s="16">
        <v>12</v>
      </c>
      <c r="U25" s="23">
        <f t="shared" si="1"/>
        <v>4221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123425</v>
      </c>
      <c r="E26" s="236">
        <v>745699</v>
      </c>
      <c r="F26" s="236">
        <v>6.2528259999999998</v>
      </c>
      <c r="G26" s="236">
        <v>0</v>
      </c>
      <c r="H26" s="236">
        <v>79.918999999999997</v>
      </c>
      <c r="I26" s="236">
        <v>25</v>
      </c>
      <c r="J26" s="236">
        <v>175.8</v>
      </c>
      <c r="K26" s="236">
        <v>271.8</v>
      </c>
      <c r="L26" s="236">
        <v>1.0106999999999999</v>
      </c>
      <c r="M26" s="236">
        <v>76.311000000000007</v>
      </c>
      <c r="N26" s="236">
        <v>83.459000000000003</v>
      </c>
      <c r="O26" s="236">
        <v>77.27</v>
      </c>
      <c r="P26" s="236">
        <v>23.1</v>
      </c>
      <c r="Q26" s="236">
        <v>29.6</v>
      </c>
      <c r="R26" s="236">
        <v>23.8</v>
      </c>
      <c r="S26" s="236">
        <v>5.1100000000000003</v>
      </c>
      <c r="T26" s="16">
        <v>11</v>
      </c>
      <c r="U26" s="23">
        <f t="shared" si="1"/>
        <v>4217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119208</v>
      </c>
      <c r="E27" s="236">
        <v>745041</v>
      </c>
      <c r="F27" s="236">
        <v>6.3689429999999998</v>
      </c>
      <c r="G27" s="236">
        <v>0</v>
      </c>
      <c r="H27" s="236">
        <v>83.62</v>
      </c>
      <c r="I27" s="236">
        <v>25.8</v>
      </c>
      <c r="J27" s="236">
        <v>78.5</v>
      </c>
      <c r="K27" s="236">
        <v>184.5</v>
      </c>
      <c r="L27" s="236">
        <v>1.0108999999999999</v>
      </c>
      <c r="M27" s="236">
        <v>78.337000000000003</v>
      </c>
      <c r="N27" s="236">
        <v>86.131</v>
      </c>
      <c r="O27" s="236">
        <v>78.992999999999995</v>
      </c>
      <c r="P27" s="236">
        <v>22.9</v>
      </c>
      <c r="Q27" s="236">
        <v>32.5</v>
      </c>
      <c r="R27" s="236">
        <v>24.1</v>
      </c>
      <c r="S27" s="236">
        <v>5.12</v>
      </c>
      <c r="T27" s="16">
        <v>10</v>
      </c>
      <c r="U27" s="23">
        <f t="shared" si="1"/>
        <v>1882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117326</v>
      </c>
      <c r="E28" s="236">
        <v>744759</v>
      </c>
      <c r="F28" s="236">
        <v>6.8087710000000001</v>
      </c>
      <c r="G28" s="236">
        <v>0</v>
      </c>
      <c r="H28" s="236">
        <v>83.314999999999998</v>
      </c>
      <c r="I28" s="236">
        <v>24.9</v>
      </c>
      <c r="J28" s="236">
        <v>88.5</v>
      </c>
      <c r="K28" s="236">
        <v>254.1</v>
      </c>
      <c r="L28" s="236">
        <v>1.012</v>
      </c>
      <c r="M28" s="236">
        <v>80.578999999999994</v>
      </c>
      <c r="N28" s="236">
        <v>85.704999999999998</v>
      </c>
      <c r="O28" s="236">
        <v>84.8</v>
      </c>
      <c r="P28" s="236">
        <v>21.7</v>
      </c>
      <c r="Q28" s="236">
        <v>29.4</v>
      </c>
      <c r="R28" s="236">
        <v>23</v>
      </c>
      <c r="S28" s="236">
        <v>5.1100000000000003</v>
      </c>
      <c r="T28" s="16">
        <v>9</v>
      </c>
      <c r="U28" s="23">
        <f t="shared" si="1"/>
        <v>2118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115208</v>
      </c>
      <c r="E29" s="236">
        <v>744438</v>
      </c>
      <c r="F29" s="236">
        <v>6.7207439999999998</v>
      </c>
      <c r="G29" s="236">
        <v>0</v>
      </c>
      <c r="H29" s="236">
        <v>81.643000000000001</v>
      </c>
      <c r="I29" s="236">
        <v>25</v>
      </c>
      <c r="J29" s="236">
        <v>148.30000000000001</v>
      </c>
      <c r="K29" s="236">
        <v>259.60000000000002</v>
      </c>
      <c r="L29" s="236">
        <v>1.0117</v>
      </c>
      <c r="M29" s="236">
        <v>78.688999999999993</v>
      </c>
      <c r="N29" s="236">
        <v>85.100999999999999</v>
      </c>
      <c r="O29" s="236">
        <v>83.763000000000005</v>
      </c>
      <c r="P29" s="236">
        <v>22.8</v>
      </c>
      <c r="Q29" s="236">
        <v>31.2</v>
      </c>
      <c r="R29" s="236">
        <v>23.6</v>
      </c>
      <c r="S29" s="236">
        <v>5.1100000000000003</v>
      </c>
      <c r="T29" s="16">
        <v>8</v>
      </c>
      <c r="U29" s="23">
        <f t="shared" si="1"/>
        <v>3565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111643</v>
      </c>
      <c r="E30" s="236">
        <v>743894</v>
      </c>
      <c r="F30" s="236">
        <v>6.5654839999999997</v>
      </c>
      <c r="G30" s="236">
        <v>0</v>
      </c>
      <c r="H30" s="236">
        <v>81.001999999999995</v>
      </c>
      <c r="I30" s="236">
        <v>24.9</v>
      </c>
      <c r="J30" s="236">
        <v>149.19999999999999</v>
      </c>
      <c r="K30" s="236">
        <v>264.5</v>
      </c>
      <c r="L30" s="236">
        <v>1.0114000000000001</v>
      </c>
      <c r="M30" s="236">
        <v>75.941000000000003</v>
      </c>
      <c r="N30" s="236">
        <v>83.861000000000004</v>
      </c>
      <c r="O30" s="236">
        <v>81.525999999999996</v>
      </c>
      <c r="P30" s="236">
        <v>22.4</v>
      </c>
      <c r="Q30" s="236">
        <v>29.5</v>
      </c>
      <c r="R30" s="236">
        <v>23.4</v>
      </c>
      <c r="S30" s="236">
        <v>5.12</v>
      </c>
      <c r="T30" s="22">
        <v>7</v>
      </c>
      <c r="U30" s="23">
        <f t="shared" si="1"/>
        <v>3578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108065</v>
      </c>
      <c r="E31" s="236">
        <v>743343</v>
      </c>
      <c r="F31" s="236">
        <v>6.3112729999999999</v>
      </c>
      <c r="G31" s="236">
        <v>0</v>
      </c>
      <c r="H31" s="236">
        <v>80.432000000000002</v>
      </c>
      <c r="I31" s="236">
        <v>24.4</v>
      </c>
      <c r="J31" s="236">
        <v>152.69999999999999</v>
      </c>
      <c r="K31" s="236">
        <v>272</v>
      </c>
      <c r="L31" s="236">
        <v>1.0108999999999999</v>
      </c>
      <c r="M31" s="236">
        <v>76.209999999999994</v>
      </c>
      <c r="N31" s="236">
        <v>83.653000000000006</v>
      </c>
      <c r="O31" s="236">
        <v>77.847999999999999</v>
      </c>
      <c r="P31" s="236">
        <v>21.9</v>
      </c>
      <c r="Q31" s="236">
        <v>28</v>
      </c>
      <c r="R31" s="236">
        <v>23.1</v>
      </c>
      <c r="S31" s="236">
        <v>5.12</v>
      </c>
      <c r="T31" s="16">
        <v>6</v>
      </c>
      <c r="U31" s="23">
        <f t="shared" si="1"/>
        <v>3664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104401</v>
      </c>
      <c r="E32" s="236">
        <v>742776</v>
      </c>
      <c r="F32" s="236">
        <v>6.3316730000000003</v>
      </c>
      <c r="G32" s="236">
        <v>0</v>
      </c>
      <c r="H32" s="236">
        <v>80.373999999999995</v>
      </c>
      <c r="I32" s="236">
        <v>25</v>
      </c>
      <c r="J32" s="236">
        <v>174.5</v>
      </c>
      <c r="K32" s="236">
        <v>270</v>
      </c>
      <c r="L32" s="236">
        <v>1.0108999999999999</v>
      </c>
      <c r="M32" s="236">
        <v>76.941000000000003</v>
      </c>
      <c r="N32" s="236">
        <v>83.707999999999998</v>
      </c>
      <c r="O32" s="236">
        <v>78.358999999999995</v>
      </c>
      <c r="P32" s="236">
        <v>23.1</v>
      </c>
      <c r="Q32" s="236">
        <v>28.1</v>
      </c>
      <c r="R32" s="236">
        <v>23.8</v>
      </c>
      <c r="S32" s="236">
        <v>5.13</v>
      </c>
      <c r="T32" s="16">
        <v>5</v>
      </c>
      <c r="U32" s="23">
        <f t="shared" si="1"/>
        <v>4187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100214</v>
      </c>
      <c r="E33" s="236">
        <v>742126</v>
      </c>
      <c r="F33" s="236">
        <v>6.447927</v>
      </c>
      <c r="G33" s="236">
        <v>0</v>
      </c>
      <c r="H33" s="236">
        <v>81.658000000000001</v>
      </c>
      <c r="I33" s="236">
        <v>24.7</v>
      </c>
      <c r="J33" s="236">
        <v>177.8</v>
      </c>
      <c r="K33" s="236">
        <v>262.89999999999998</v>
      </c>
      <c r="L33" s="236">
        <v>1.0112000000000001</v>
      </c>
      <c r="M33" s="236">
        <v>77.347999999999999</v>
      </c>
      <c r="N33" s="236">
        <v>84.352000000000004</v>
      </c>
      <c r="O33" s="236">
        <v>79.89</v>
      </c>
      <c r="P33" s="236">
        <v>22.5</v>
      </c>
      <c r="Q33" s="236">
        <v>28.3</v>
      </c>
      <c r="R33" s="236">
        <v>23.4</v>
      </c>
      <c r="S33" s="236">
        <v>5.12</v>
      </c>
      <c r="T33" s="16">
        <v>4</v>
      </c>
      <c r="U33" s="23">
        <f t="shared" si="1"/>
        <v>4269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95945</v>
      </c>
      <c r="E34" s="236">
        <v>741473</v>
      </c>
      <c r="F34" s="236">
        <v>6.5829719999999998</v>
      </c>
      <c r="G34" s="236">
        <v>0</v>
      </c>
      <c r="H34" s="236">
        <v>83.691999999999993</v>
      </c>
      <c r="I34" s="236">
        <v>25.1</v>
      </c>
      <c r="J34" s="236">
        <v>83.1</v>
      </c>
      <c r="K34" s="236">
        <v>258.39999999999998</v>
      </c>
      <c r="L34" s="236">
        <v>1.0115000000000001</v>
      </c>
      <c r="M34" s="236">
        <v>80.841999999999999</v>
      </c>
      <c r="N34" s="236">
        <v>85.340999999999994</v>
      </c>
      <c r="O34" s="236">
        <v>81.75</v>
      </c>
      <c r="P34" s="236">
        <v>21</v>
      </c>
      <c r="Q34" s="236">
        <v>31.8</v>
      </c>
      <c r="R34" s="236">
        <v>23.3</v>
      </c>
      <c r="S34" s="236">
        <v>5.12</v>
      </c>
      <c r="T34" s="16">
        <v>3</v>
      </c>
      <c r="U34" s="23">
        <f t="shared" si="1"/>
        <v>1986</v>
      </c>
      <c r="V34" s="5"/>
      <c r="W34" s="99"/>
      <c r="X34" s="99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93959</v>
      </c>
      <c r="E35" s="236">
        <v>741176</v>
      </c>
      <c r="F35" s="236">
        <v>6.7732010000000002</v>
      </c>
      <c r="G35" s="236">
        <v>0</v>
      </c>
      <c r="H35" s="236">
        <v>84</v>
      </c>
      <c r="I35" s="236">
        <v>23.8</v>
      </c>
      <c r="J35" s="236">
        <v>38</v>
      </c>
      <c r="K35" s="236">
        <v>129.80000000000001</v>
      </c>
      <c r="L35" s="236">
        <v>1.0121</v>
      </c>
      <c r="M35" s="236">
        <v>81.927999999999997</v>
      </c>
      <c r="N35" s="236">
        <v>85.421000000000006</v>
      </c>
      <c r="O35" s="236">
        <v>83.784000000000006</v>
      </c>
      <c r="P35" s="236">
        <v>18.899999999999999</v>
      </c>
      <c r="Q35" s="236">
        <v>30.6</v>
      </c>
      <c r="R35" s="236">
        <v>21.4</v>
      </c>
      <c r="S35" s="236">
        <v>5.12</v>
      </c>
      <c r="T35" s="16">
        <v>2</v>
      </c>
      <c r="U35" s="23">
        <f t="shared" si="1"/>
        <v>895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93064</v>
      </c>
      <c r="E36" s="236">
        <v>741043</v>
      </c>
      <c r="F36" s="236">
        <v>6.8257279999999998</v>
      </c>
      <c r="G36" s="236">
        <v>0</v>
      </c>
      <c r="H36" s="236">
        <v>85.736000000000004</v>
      </c>
      <c r="I36" s="236">
        <v>23.6</v>
      </c>
      <c r="J36" s="236">
        <v>116.9</v>
      </c>
      <c r="K36" s="236">
        <v>253.9</v>
      </c>
      <c r="L36" s="236">
        <v>1.0122</v>
      </c>
      <c r="M36" s="236">
        <v>84.1</v>
      </c>
      <c r="N36" s="236">
        <v>87.031000000000006</v>
      </c>
      <c r="O36" s="236">
        <v>84.471000000000004</v>
      </c>
      <c r="P36" s="236">
        <v>18.399999999999999</v>
      </c>
      <c r="Q36" s="236">
        <v>28.4</v>
      </c>
      <c r="R36" s="236">
        <v>21.3</v>
      </c>
      <c r="S36" s="236">
        <v>5.12</v>
      </c>
      <c r="T36" s="16">
        <v>1</v>
      </c>
      <c r="U36" s="23">
        <f t="shared" si="1"/>
        <v>2799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90265</v>
      </c>
      <c r="E37" s="236">
        <v>740633</v>
      </c>
      <c r="F37" s="236">
        <v>6.8615880000000002</v>
      </c>
      <c r="G37" s="236">
        <v>0</v>
      </c>
      <c r="H37" s="236">
        <v>82.224000000000004</v>
      </c>
      <c r="I37" s="236">
        <v>24.3</v>
      </c>
      <c r="J37" s="236">
        <v>173.1</v>
      </c>
      <c r="K37" s="236">
        <v>267.7</v>
      </c>
      <c r="L37" s="236">
        <v>1.0121</v>
      </c>
      <c r="M37" s="236">
        <v>78.332999999999998</v>
      </c>
      <c r="N37" s="236">
        <v>86.75</v>
      </c>
      <c r="O37" s="236">
        <v>85.613</v>
      </c>
      <c r="P37" s="236">
        <v>22.4</v>
      </c>
      <c r="Q37" s="236">
        <v>28.2</v>
      </c>
      <c r="R37" s="236">
        <v>23.2</v>
      </c>
      <c r="S37" s="236">
        <v>5.12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21">
        <v>32</v>
      </c>
      <c r="D6">
        <v>240536</v>
      </c>
      <c r="T6" s="22">
        <v>31</v>
      </c>
      <c r="U6" s="23">
        <f>D6-D7</f>
        <v>654</v>
      </c>
      <c r="V6" s="4"/>
      <c r="W6" s="227"/>
      <c r="X6" s="227"/>
      <c r="Y6" s="232"/>
    </row>
    <row r="7" spans="1:25">
      <c r="A7" s="21">
        <v>31</v>
      </c>
      <c r="B7" s="236"/>
      <c r="C7" s="236"/>
      <c r="D7">
        <v>239882</v>
      </c>
      <c r="T7" s="22">
        <v>30</v>
      </c>
      <c r="U7" s="23">
        <f>D7-D8</f>
        <v>0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239882</v>
      </c>
      <c r="T8" s="16">
        <v>29</v>
      </c>
      <c r="U8" s="23">
        <f>D8-D9</f>
        <v>1805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238077</v>
      </c>
      <c r="E9" s="236">
        <v>796492</v>
      </c>
      <c r="F9" s="236">
        <v>6.118233</v>
      </c>
      <c r="G9" s="236">
        <v>0</v>
      </c>
      <c r="H9" s="236">
        <v>75.260999999999996</v>
      </c>
      <c r="I9" s="236">
        <v>21.2</v>
      </c>
      <c r="J9" s="236">
        <v>236.7</v>
      </c>
      <c r="K9" s="236">
        <v>286.3</v>
      </c>
      <c r="L9" s="236">
        <v>1.0106999999999999</v>
      </c>
      <c r="M9" s="236">
        <v>73.037999999999997</v>
      </c>
      <c r="N9" s="236">
        <v>78.378</v>
      </c>
      <c r="O9" s="236">
        <v>74.555000000000007</v>
      </c>
      <c r="P9" s="236">
        <v>19.899999999999999</v>
      </c>
      <c r="Q9" s="236">
        <v>24.1</v>
      </c>
      <c r="R9" s="236">
        <v>21.1</v>
      </c>
      <c r="S9" s="236">
        <v>4.7</v>
      </c>
      <c r="T9" s="22">
        <v>28</v>
      </c>
      <c r="U9" s="23">
        <f t="shared" ref="U9:U36" si="1">D9-D10</f>
        <v>5680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232397</v>
      </c>
      <c r="E10" s="236">
        <v>795572</v>
      </c>
      <c r="F10" s="236">
        <v>6.1032929999999999</v>
      </c>
      <c r="G10" s="236">
        <v>0</v>
      </c>
      <c r="H10" s="236">
        <v>75.474000000000004</v>
      </c>
      <c r="I10" s="236">
        <v>21.6</v>
      </c>
      <c r="J10" s="236">
        <v>270.3</v>
      </c>
      <c r="K10" s="236">
        <v>311.89999999999998</v>
      </c>
      <c r="L10" s="236">
        <v>1.0106999999999999</v>
      </c>
      <c r="M10" s="236">
        <v>72.899000000000001</v>
      </c>
      <c r="N10" s="236">
        <v>79.055000000000007</v>
      </c>
      <c r="O10" s="236">
        <v>74.462000000000003</v>
      </c>
      <c r="P10" s="236">
        <v>20.2</v>
      </c>
      <c r="Q10" s="236">
        <v>23.9</v>
      </c>
      <c r="R10" s="236">
        <v>21.5</v>
      </c>
      <c r="S10" s="236">
        <v>4.71</v>
      </c>
      <c r="T10" s="16">
        <v>27</v>
      </c>
      <c r="U10" s="23">
        <f t="shared" si="1"/>
        <v>6488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225909</v>
      </c>
      <c r="E11" s="236">
        <v>794521</v>
      </c>
      <c r="F11" s="236">
        <v>6.0729069999999998</v>
      </c>
      <c r="G11" s="236">
        <v>0</v>
      </c>
      <c r="H11" s="236">
        <v>75.558999999999997</v>
      </c>
      <c r="I11" s="236">
        <v>22.4</v>
      </c>
      <c r="J11" s="236">
        <v>263.3</v>
      </c>
      <c r="K11" s="236">
        <v>313.7</v>
      </c>
      <c r="L11" s="236">
        <v>1.0105999999999999</v>
      </c>
      <c r="M11" s="236">
        <v>72.846000000000004</v>
      </c>
      <c r="N11" s="236">
        <v>77.546999999999997</v>
      </c>
      <c r="O11" s="236">
        <v>73.977000000000004</v>
      </c>
      <c r="P11" s="236">
        <v>20.3</v>
      </c>
      <c r="Q11" s="236">
        <v>25.1</v>
      </c>
      <c r="R11" s="236">
        <v>21.3</v>
      </c>
      <c r="S11" s="236">
        <v>4.71</v>
      </c>
      <c r="T11" s="16">
        <v>26</v>
      </c>
      <c r="U11" s="23">
        <f t="shared" si="1"/>
        <v>6318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219591</v>
      </c>
      <c r="E12" s="236">
        <v>793496</v>
      </c>
      <c r="F12" s="236">
        <v>6.1808259999999997</v>
      </c>
      <c r="G12" s="236">
        <v>0</v>
      </c>
      <c r="H12" s="236">
        <v>77.643000000000001</v>
      </c>
      <c r="I12" s="236">
        <v>22.3</v>
      </c>
      <c r="J12" s="236">
        <v>258.8</v>
      </c>
      <c r="K12" s="236">
        <v>311.89999999999998</v>
      </c>
      <c r="L12" s="236">
        <v>1.0107999999999999</v>
      </c>
      <c r="M12" s="236">
        <v>73.307000000000002</v>
      </c>
      <c r="N12" s="236">
        <v>84.9</v>
      </c>
      <c r="O12" s="236">
        <v>75.715999999999994</v>
      </c>
      <c r="P12" s="236">
        <v>20.7</v>
      </c>
      <c r="Q12" s="236">
        <v>24.7</v>
      </c>
      <c r="R12" s="236">
        <v>22.1</v>
      </c>
      <c r="S12" s="236">
        <v>4.71</v>
      </c>
      <c r="T12" s="16">
        <v>25</v>
      </c>
      <c r="U12" s="23">
        <f t="shared" si="1"/>
        <v>6211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213380</v>
      </c>
      <c r="E13" s="236">
        <v>792509</v>
      </c>
      <c r="F13" s="236">
        <v>6.069661</v>
      </c>
      <c r="G13" s="236">
        <v>0</v>
      </c>
      <c r="H13" s="236">
        <v>82.813000000000002</v>
      </c>
      <c r="I13" s="236">
        <v>24</v>
      </c>
      <c r="J13" s="236">
        <v>31</v>
      </c>
      <c r="K13" s="236">
        <v>318.39999999999998</v>
      </c>
      <c r="L13" s="236">
        <v>1.0105</v>
      </c>
      <c r="M13" s="236">
        <v>73.263000000000005</v>
      </c>
      <c r="N13" s="236">
        <v>86.725999999999999</v>
      </c>
      <c r="O13" s="236">
        <v>74.275000000000006</v>
      </c>
      <c r="P13" s="236">
        <v>16.100000000000001</v>
      </c>
      <c r="Q13" s="236">
        <v>33.1</v>
      </c>
      <c r="R13" s="236">
        <v>22.4</v>
      </c>
      <c r="S13" s="236">
        <v>4.71</v>
      </c>
      <c r="T13" s="16">
        <v>24</v>
      </c>
      <c r="U13" s="23">
        <f t="shared" si="1"/>
        <v>742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212638</v>
      </c>
      <c r="E14" s="236">
        <v>792391</v>
      </c>
      <c r="F14" s="236">
        <v>6.9519330000000004</v>
      </c>
      <c r="G14" s="236">
        <v>0</v>
      </c>
      <c r="H14" s="236">
        <v>84.204999999999998</v>
      </c>
      <c r="I14" s="236">
        <v>23.9</v>
      </c>
      <c r="J14" s="236">
        <v>0</v>
      </c>
      <c r="K14" s="236">
        <v>0</v>
      </c>
      <c r="L14" s="236">
        <v>1.0130999999999999</v>
      </c>
      <c r="M14" s="236">
        <v>79.125</v>
      </c>
      <c r="N14" s="236">
        <v>86.869</v>
      </c>
      <c r="O14" s="236">
        <v>84.736000000000004</v>
      </c>
      <c r="P14" s="236">
        <v>15.7</v>
      </c>
      <c r="Q14" s="236">
        <v>33.9</v>
      </c>
      <c r="R14" s="236">
        <v>17</v>
      </c>
      <c r="S14" s="236">
        <v>4.71</v>
      </c>
      <c r="T14" s="16">
        <v>23</v>
      </c>
      <c r="U14" s="23">
        <f t="shared" si="1"/>
        <v>0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212638</v>
      </c>
      <c r="E15" s="236">
        <v>792391</v>
      </c>
      <c r="F15" s="236">
        <v>6.7342449999999996</v>
      </c>
      <c r="G15" s="236">
        <v>0</v>
      </c>
      <c r="H15" s="236">
        <v>82.55</v>
      </c>
      <c r="I15" s="236">
        <v>21.6</v>
      </c>
      <c r="J15" s="236">
        <v>75.099999999999994</v>
      </c>
      <c r="K15" s="236">
        <v>301.89999999999998</v>
      </c>
      <c r="L15" s="236">
        <v>1.0123</v>
      </c>
      <c r="M15" s="236">
        <v>77.358000000000004</v>
      </c>
      <c r="N15" s="236">
        <v>85.385999999999996</v>
      </c>
      <c r="O15" s="236">
        <v>82.381</v>
      </c>
      <c r="P15" s="236">
        <v>15.8</v>
      </c>
      <c r="Q15" s="236">
        <v>31.3</v>
      </c>
      <c r="R15" s="236">
        <v>18.899999999999999</v>
      </c>
      <c r="S15" s="236">
        <v>4.72</v>
      </c>
      <c r="T15" s="16">
        <v>22</v>
      </c>
      <c r="U15" s="23">
        <f t="shared" si="1"/>
        <v>1798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210840</v>
      </c>
      <c r="E16" s="236">
        <v>792120</v>
      </c>
      <c r="F16" s="236">
        <v>6.7887089999999999</v>
      </c>
      <c r="G16" s="236">
        <v>0</v>
      </c>
      <c r="H16" s="236">
        <v>82.171999999999997</v>
      </c>
      <c r="I16" s="236">
        <v>21.3</v>
      </c>
      <c r="J16" s="236">
        <v>275.39999999999998</v>
      </c>
      <c r="K16" s="236">
        <v>314.8</v>
      </c>
      <c r="L16" s="236">
        <v>1.0122</v>
      </c>
      <c r="M16" s="236">
        <v>75.245999999999995</v>
      </c>
      <c r="N16" s="236">
        <v>85.956000000000003</v>
      </c>
      <c r="O16" s="236">
        <v>83.876999999999995</v>
      </c>
      <c r="P16" s="236">
        <v>19.899999999999999</v>
      </c>
      <c r="Q16" s="236">
        <v>24</v>
      </c>
      <c r="R16" s="236">
        <v>21.1</v>
      </c>
      <c r="S16" s="236">
        <v>4.71</v>
      </c>
      <c r="T16" s="22">
        <v>21</v>
      </c>
      <c r="U16" s="23">
        <f t="shared" si="1"/>
        <v>6611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204229</v>
      </c>
      <c r="E17" s="236">
        <v>791128</v>
      </c>
      <c r="F17" s="236">
        <v>6.1839009999999996</v>
      </c>
      <c r="G17" s="236">
        <v>0</v>
      </c>
      <c r="H17" s="236">
        <v>82.733999999999995</v>
      </c>
      <c r="I17" s="236">
        <v>22</v>
      </c>
      <c r="J17" s="236">
        <v>268.7</v>
      </c>
      <c r="K17" s="236">
        <v>314.89999999999998</v>
      </c>
      <c r="L17" s="236">
        <v>1.0107999999999999</v>
      </c>
      <c r="M17" s="236">
        <v>75.406000000000006</v>
      </c>
      <c r="N17" s="236">
        <v>85.760999999999996</v>
      </c>
      <c r="O17" s="236">
        <v>75.573999999999998</v>
      </c>
      <c r="P17" s="236">
        <v>20.6</v>
      </c>
      <c r="Q17" s="236">
        <v>24.7</v>
      </c>
      <c r="R17" s="236">
        <v>21.5</v>
      </c>
      <c r="S17" s="236">
        <v>4.72</v>
      </c>
      <c r="T17" s="16">
        <v>20</v>
      </c>
      <c r="U17" s="23">
        <f t="shared" si="1"/>
        <v>6448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197781</v>
      </c>
      <c r="E18" s="236">
        <v>790163</v>
      </c>
      <c r="F18" s="236">
        <v>6.3394409999999999</v>
      </c>
      <c r="G18" s="236">
        <v>0</v>
      </c>
      <c r="H18" s="236">
        <v>82.248999999999995</v>
      </c>
      <c r="I18" s="236">
        <v>21.6</v>
      </c>
      <c r="J18" s="236">
        <v>243.6</v>
      </c>
      <c r="K18" s="236">
        <v>314.39999999999998</v>
      </c>
      <c r="L18" s="236">
        <v>1.0112000000000001</v>
      </c>
      <c r="M18" s="236">
        <v>62.954999999999998</v>
      </c>
      <c r="N18" s="236">
        <v>85.695999999999998</v>
      </c>
      <c r="O18" s="236">
        <v>77.73</v>
      </c>
      <c r="P18" s="236">
        <v>20</v>
      </c>
      <c r="Q18" s="236">
        <v>24.1</v>
      </c>
      <c r="R18" s="236">
        <v>21.4</v>
      </c>
      <c r="S18" s="236">
        <v>4.72</v>
      </c>
      <c r="T18" s="16">
        <v>19</v>
      </c>
      <c r="U18" s="23">
        <f t="shared" si="1"/>
        <v>5846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191935</v>
      </c>
      <c r="E19" s="236">
        <v>789285</v>
      </c>
      <c r="F19" s="236">
        <v>6.7184609999999996</v>
      </c>
      <c r="G19" s="236">
        <v>0</v>
      </c>
      <c r="H19" s="236">
        <v>82.843000000000004</v>
      </c>
      <c r="I19" s="236">
        <v>22.5</v>
      </c>
      <c r="J19" s="236">
        <v>225.3</v>
      </c>
      <c r="K19" s="236">
        <v>308.60000000000002</v>
      </c>
      <c r="L19" s="236">
        <v>1.0119</v>
      </c>
      <c r="M19" s="236">
        <v>80.957999999999998</v>
      </c>
      <c r="N19" s="236">
        <v>84.566999999999993</v>
      </c>
      <c r="O19" s="236">
        <v>83.168999999999997</v>
      </c>
      <c r="P19" s="236">
        <v>20.5</v>
      </c>
      <c r="Q19" s="236">
        <v>25.2</v>
      </c>
      <c r="R19" s="236">
        <v>21.9</v>
      </c>
      <c r="S19" s="236">
        <v>4.72</v>
      </c>
      <c r="T19" s="16">
        <v>18</v>
      </c>
      <c r="U19" s="23">
        <f t="shared" si="1"/>
        <v>5404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186531</v>
      </c>
      <c r="E20" s="236">
        <v>788476</v>
      </c>
      <c r="F20" s="236">
        <v>6.650601</v>
      </c>
      <c r="G20" s="236">
        <v>0</v>
      </c>
      <c r="H20" s="236">
        <v>84.313999999999993</v>
      </c>
      <c r="I20" s="236">
        <v>27.2</v>
      </c>
      <c r="J20" s="236">
        <v>23.9</v>
      </c>
      <c r="K20" s="236">
        <v>317.3</v>
      </c>
      <c r="L20" s="236">
        <v>1.0116000000000001</v>
      </c>
      <c r="M20" s="236">
        <v>81.53</v>
      </c>
      <c r="N20" s="236">
        <v>86.07</v>
      </c>
      <c r="O20" s="236">
        <v>82.614000000000004</v>
      </c>
      <c r="P20" s="236">
        <v>16.3</v>
      </c>
      <c r="Q20" s="236">
        <v>38</v>
      </c>
      <c r="R20" s="236">
        <v>23.1</v>
      </c>
      <c r="S20" s="236">
        <v>4.72</v>
      </c>
      <c r="T20" s="16">
        <v>17</v>
      </c>
      <c r="U20" s="23">
        <f t="shared" si="1"/>
        <v>572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185959</v>
      </c>
      <c r="E21" s="236">
        <v>788391</v>
      </c>
      <c r="F21" s="236">
        <v>7.0505950000000004</v>
      </c>
      <c r="G21" s="236">
        <v>0</v>
      </c>
      <c r="H21" s="236">
        <v>85.102999999999994</v>
      </c>
      <c r="I21" s="236">
        <v>23.4</v>
      </c>
      <c r="J21" s="236">
        <v>0</v>
      </c>
      <c r="K21" s="236">
        <v>0</v>
      </c>
      <c r="L21" s="236">
        <v>1.0134000000000001</v>
      </c>
      <c r="M21" s="236">
        <v>83.593999999999994</v>
      </c>
      <c r="N21" s="236">
        <v>87.06</v>
      </c>
      <c r="O21" s="236">
        <v>85.825000000000003</v>
      </c>
      <c r="P21" s="236">
        <v>13.4</v>
      </c>
      <c r="Q21" s="236">
        <v>35</v>
      </c>
      <c r="R21" s="236">
        <v>16.3</v>
      </c>
      <c r="S21" s="236">
        <v>4.72</v>
      </c>
      <c r="T21" s="16">
        <v>16</v>
      </c>
      <c r="U21" s="23">
        <f t="shared" si="1"/>
        <v>0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185959</v>
      </c>
      <c r="E22" s="236">
        <v>788391</v>
      </c>
      <c r="F22" s="236">
        <v>6.896935</v>
      </c>
      <c r="G22" s="236">
        <v>0</v>
      </c>
      <c r="H22" s="236">
        <v>84.733000000000004</v>
      </c>
      <c r="I22" s="236">
        <v>23.8</v>
      </c>
      <c r="J22" s="236">
        <v>0.8</v>
      </c>
      <c r="K22" s="236">
        <v>151.9</v>
      </c>
      <c r="L22" s="236">
        <v>1.0129999999999999</v>
      </c>
      <c r="M22" s="236">
        <v>83.256</v>
      </c>
      <c r="N22" s="236">
        <v>86.216999999999999</v>
      </c>
      <c r="O22" s="236">
        <v>83.850999999999999</v>
      </c>
      <c r="P22" s="236">
        <v>13.6</v>
      </c>
      <c r="Q22" s="236">
        <v>34.700000000000003</v>
      </c>
      <c r="R22" s="236">
        <v>16.600000000000001</v>
      </c>
      <c r="S22" s="236">
        <v>4.72</v>
      </c>
      <c r="T22" s="16">
        <v>15</v>
      </c>
      <c r="U22" s="23">
        <f t="shared" si="1"/>
        <v>17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185942</v>
      </c>
      <c r="E23" s="236">
        <v>788388</v>
      </c>
      <c r="F23" s="236">
        <v>6.7998560000000001</v>
      </c>
      <c r="G23" s="236">
        <v>0</v>
      </c>
      <c r="H23" s="236">
        <v>84.637</v>
      </c>
      <c r="I23" s="236">
        <v>21.9</v>
      </c>
      <c r="J23" s="236">
        <v>185.4</v>
      </c>
      <c r="K23" s="236">
        <v>286.60000000000002</v>
      </c>
      <c r="L23" s="236">
        <v>1.0121</v>
      </c>
      <c r="M23" s="236">
        <v>83.131</v>
      </c>
      <c r="N23" s="236">
        <v>86.31</v>
      </c>
      <c r="O23" s="236">
        <v>84.198999999999998</v>
      </c>
      <c r="P23" s="236">
        <v>19.899999999999999</v>
      </c>
      <c r="Q23" s="236">
        <v>24.6</v>
      </c>
      <c r="R23" s="236">
        <v>21.6</v>
      </c>
      <c r="S23" s="236">
        <v>4.72</v>
      </c>
      <c r="T23" s="22">
        <v>14</v>
      </c>
      <c r="U23" s="23">
        <f t="shared" si="1"/>
        <v>4445</v>
      </c>
      <c r="V23" s="24">
        <v>15</v>
      </c>
      <c r="W23" s="99"/>
      <c r="X23" s="99"/>
      <c r="Y23" s="224" t="e">
        <f>((X23*100)/#REF!)-100</f>
        <v>#REF!</v>
      </c>
    </row>
    <row r="24" spans="1:25">
      <c r="A24" s="16">
        <v>14</v>
      </c>
      <c r="B24" s="236" t="s">
        <v>212</v>
      </c>
      <c r="C24" s="236" t="s">
        <v>194</v>
      </c>
      <c r="D24" s="236">
        <v>181497</v>
      </c>
      <c r="E24" s="236">
        <v>787737</v>
      </c>
      <c r="F24" s="236">
        <v>6.8378730000000001</v>
      </c>
      <c r="G24" s="236">
        <v>0</v>
      </c>
      <c r="H24" s="236">
        <v>83.03</v>
      </c>
      <c r="I24" s="236">
        <v>21.2</v>
      </c>
      <c r="J24" s="236">
        <v>250.7</v>
      </c>
      <c r="K24" s="236">
        <v>303.89999999999998</v>
      </c>
      <c r="L24" s="236">
        <v>1.0122</v>
      </c>
      <c r="M24" s="236">
        <v>77.483000000000004</v>
      </c>
      <c r="N24" s="236">
        <v>93.037000000000006</v>
      </c>
      <c r="O24" s="236">
        <v>84.584000000000003</v>
      </c>
      <c r="P24" s="236">
        <v>19.899999999999999</v>
      </c>
      <c r="Q24" s="236">
        <v>24</v>
      </c>
      <c r="R24" s="236">
        <v>21.1</v>
      </c>
      <c r="S24" s="236">
        <v>4.72</v>
      </c>
      <c r="T24" s="16">
        <v>13</v>
      </c>
      <c r="U24" s="23">
        <f t="shared" si="1"/>
        <v>6015</v>
      </c>
      <c r="V24" s="16"/>
      <c r="W24" s="99"/>
      <c r="X24" s="99"/>
      <c r="Y24" s="224" t="e">
        <f>((X24*100)/#REF!)-100</f>
        <v>#REF!</v>
      </c>
    </row>
    <row r="25" spans="1:25">
      <c r="A25" s="16">
        <v>13</v>
      </c>
      <c r="B25" s="236" t="s">
        <v>213</v>
      </c>
      <c r="C25" s="236" t="s">
        <v>194</v>
      </c>
      <c r="D25" s="236">
        <v>175482</v>
      </c>
      <c r="E25" s="236">
        <v>786840</v>
      </c>
      <c r="F25" s="236">
        <v>6.3977599999999999</v>
      </c>
      <c r="G25" s="236">
        <v>0</v>
      </c>
      <c r="H25" s="236">
        <v>80.680999999999997</v>
      </c>
      <c r="I25" s="236">
        <v>21.5</v>
      </c>
      <c r="J25" s="236">
        <v>261.60000000000002</v>
      </c>
      <c r="K25" s="236">
        <v>315.89999999999998</v>
      </c>
      <c r="L25" s="236">
        <v>1.0113000000000001</v>
      </c>
      <c r="M25" s="236">
        <v>76.358000000000004</v>
      </c>
      <c r="N25" s="236">
        <v>84.450999999999993</v>
      </c>
      <c r="O25" s="236">
        <v>78.408000000000001</v>
      </c>
      <c r="P25" s="236">
        <v>19.899999999999999</v>
      </c>
      <c r="Q25" s="236">
        <v>24.4</v>
      </c>
      <c r="R25" s="236">
        <v>21</v>
      </c>
      <c r="S25" s="236">
        <v>4.72</v>
      </c>
      <c r="T25" s="16">
        <v>12</v>
      </c>
      <c r="U25" s="23">
        <f t="shared" si="1"/>
        <v>6277</v>
      </c>
      <c r="V25" s="16"/>
      <c r="W25" s="99"/>
      <c r="X25" s="99"/>
      <c r="Y25" s="224" t="e">
        <f>((X25*100)/#REF!)-100</f>
        <v>#REF!</v>
      </c>
    </row>
    <row r="26" spans="1:25">
      <c r="A26" s="16">
        <v>12</v>
      </c>
      <c r="B26" s="236" t="s">
        <v>214</v>
      </c>
      <c r="C26" s="236" t="s">
        <v>194</v>
      </c>
      <c r="D26" s="236">
        <v>169205</v>
      </c>
      <c r="E26" s="236">
        <v>785882</v>
      </c>
      <c r="F26" s="236">
        <v>6.3775510000000004</v>
      </c>
      <c r="G26" s="236">
        <v>0</v>
      </c>
      <c r="H26" s="236">
        <v>80.438999999999993</v>
      </c>
      <c r="I26" s="236">
        <v>22.2</v>
      </c>
      <c r="J26" s="236">
        <v>246.5</v>
      </c>
      <c r="K26" s="236">
        <v>314.60000000000002</v>
      </c>
      <c r="L26" s="236">
        <v>1.0112000000000001</v>
      </c>
      <c r="M26" s="236">
        <v>77.299000000000007</v>
      </c>
      <c r="N26" s="236">
        <v>83.674999999999997</v>
      </c>
      <c r="O26" s="236">
        <v>78.275999999999996</v>
      </c>
      <c r="P26" s="236">
        <v>20.100000000000001</v>
      </c>
      <c r="Q26" s="236">
        <v>25.7</v>
      </c>
      <c r="R26" s="236">
        <v>21.5</v>
      </c>
      <c r="S26" s="236">
        <v>4.72</v>
      </c>
      <c r="T26" s="16">
        <v>11</v>
      </c>
      <c r="U26" s="23">
        <f t="shared" si="1"/>
        <v>5916</v>
      </c>
      <c r="V26" s="16"/>
      <c r="W26" s="99"/>
      <c r="X26" s="99"/>
      <c r="Y26" s="224" t="e">
        <f>((X26*100)/#REF!)-100</f>
        <v>#REF!</v>
      </c>
    </row>
    <row r="27" spans="1:25">
      <c r="A27" s="16">
        <v>11</v>
      </c>
      <c r="B27" s="236" t="s">
        <v>215</v>
      </c>
      <c r="C27" s="236" t="s">
        <v>194</v>
      </c>
      <c r="D27" s="236">
        <v>163289</v>
      </c>
      <c r="E27" s="236">
        <v>784974</v>
      </c>
      <c r="F27" s="236">
        <v>6.4399930000000003</v>
      </c>
      <c r="G27" s="236">
        <v>0</v>
      </c>
      <c r="H27" s="236">
        <v>84.194999999999993</v>
      </c>
      <c r="I27" s="236">
        <v>27.7</v>
      </c>
      <c r="J27" s="236">
        <v>30.8</v>
      </c>
      <c r="K27" s="236">
        <v>319.39999999999998</v>
      </c>
      <c r="L27" s="236">
        <v>1.0112000000000001</v>
      </c>
      <c r="M27" s="236">
        <v>78.650000000000006</v>
      </c>
      <c r="N27" s="236">
        <v>86.522999999999996</v>
      </c>
      <c r="O27" s="236">
        <v>79.575000000000003</v>
      </c>
      <c r="P27" s="236">
        <v>17.3</v>
      </c>
      <c r="Q27" s="236">
        <v>38.799999999999997</v>
      </c>
      <c r="R27" s="236">
        <v>22.8</v>
      </c>
      <c r="S27" s="236">
        <v>4.72</v>
      </c>
      <c r="T27" s="16">
        <v>10</v>
      </c>
      <c r="U27" s="23">
        <f t="shared" si="1"/>
        <v>738</v>
      </c>
      <c r="V27" s="16"/>
      <c r="W27" s="99"/>
      <c r="X27" s="99"/>
      <c r="Y27" s="224" t="e">
        <f>((X27*100)/#REF!)-100</f>
        <v>#REF!</v>
      </c>
    </row>
    <row r="28" spans="1:25">
      <c r="A28" s="16">
        <v>10</v>
      </c>
      <c r="B28" s="236" t="s">
        <v>216</v>
      </c>
      <c r="C28" s="236" t="s">
        <v>194</v>
      </c>
      <c r="D28" s="236">
        <v>162551</v>
      </c>
      <c r="E28" s="236">
        <v>784862</v>
      </c>
      <c r="F28" s="236">
        <v>7.0027780000000002</v>
      </c>
      <c r="G28" s="236">
        <v>0</v>
      </c>
      <c r="H28" s="236">
        <v>83.97</v>
      </c>
      <c r="I28" s="236">
        <v>26.3</v>
      </c>
      <c r="J28" s="236">
        <v>0</v>
      </c>
      <c r="K28" s="236">
        <v>0</v>
      </c>
      <c r="L28" s="236">
        <v>1.0130999999999999</v>
      </c>
      <c r="M28" s="236">
        <v>81.540000000000006</v>
      </c>
      <c r="N28" s="236">
        <v>86.290999999999997</v>
      </c>
      <c r="O28" s="236">
        <v>85.518000000000001</v>
      </c>
      <c r="P28" s="236">
        <v>15</v>
      </c>
      <c r="Q28" s="236">
        <v>40.799999999999997</v>
      </c>
      <c r="R28" s="236">
        <v>17.3</v>
      </c>
      <c r="S28" s="236">
        <v>4.72</v>
      </c>
      <c r="T28" s="16">
        <v>9</v>
      </c>
      <c r="U28" s="23">
        <f t="shared" si="1"/>
        <v>0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162551</v>
      </c>
      <c r="E29" s="236">
        <v>784862</v>
      </c>
      <c r="F29" s="236">
        <v>6.9498189999999997</v>
      </c>
      <c r="G29" s="236">
        <v>0</v>
      </c>
      <c r="H29" s="236">
        <v>82.248999999999995</v>
      </c>
      <c r="I29" s="236">
        <v>20.5</v>
      </c>
      <c r="J29" s="236">
        <v>95.8</v>
      </c>
      <c r="K29" s="236">
        <v>314.8</v>
      </c>
      <c r="L29" s="236">
        <v>1.0132000000000001</v>
      </c>
      <c r="M29" s="236">
        <v>79.052000000000007</v>
      </c>
      <c r="N29" s="236">
        <v>85.745000000000005</v>
      </c>
      <c r="O29" s="236">
        <v>84.441999999999993</v>
      </c>
      <c r="P29" s="236">
        <v>13.4</v>
      </c>
      <c r="Q29" s="236">
        <v>25</v>
      </c>
      <c r="R29" s="236">
        <v>16.2</v>
      </c>
      <c r="S29" s="236">
        <v>4.72</v>
      </c>
      <c r="T29" s="16">
        <v>8</v>
      </c>
      <c r="U29" s="23">
        <f t="shared" si="1"/>
        <v>2303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160248</v>
      </c>
      <c r="E30" s="236">
        <v>784510</v>
      </c>
      <c r="F30" s="236">
        <v>6.6341960000000002</v>
      </c>
      <c r="G30" s="236">
        <v>0</v>
      </c>
      <c r="H30" s="236">
        <v>81.2</v>
      </c>
      <c r="I30" s="236">
        <v>21.5</v>
      </c>
      <c r="J30" s="236">
        <v>273.2</v>
      </c>
      <c r="K30" s="236">
        <v>311.60000000000002</v>
      </c>
      <c r="L30" s="236">
        <v>1.0118</v>
      </c>
      <c r="M30" s="236">
        <v>76.355000000000004</v>
      </c>
      <c r="N30" s="236">
        <v>83.977000000000004</v>
      </c>
      <c r="O30" s="236">
        <v>81.727999999999994</v>
      </c>
      <c r="P30" s="236">
        <v>20.100000000000001</v>
      </c>
      <c r="Q30" s="236">
        <v>24.1</v>
      </c>
      <c r="R30" s="236">
        <v>21.1</v>
      </c>
      <c r="S30" s="236">
        <v>4.7300000000000004</v>
      </c>
      <c r="T30" s="22">
        <v>7</v>
      </c>
      <c r="U30" s="23">
        <f t="shared" si="1"/>
        <v>6558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153690</v>
      </c>
      <c r="E31" s="236">
        <v>783513</v>
      </c>
      <c r="F31" s="236">
        <v>6.425751</v>
      </c>
      <c r="G31" s="236">
        <v>0</v>
      </c>
      <c r="H31" s="236">
        <v>80.738</v>
      </c>
      <c r="I31" s="236">
        <v>21.5</v>
      </c>
      <c r="J31" s="236">
        <v>267.5</v>
      </c>
      <c r="K31" s="236">
        <v>316.3</v>
      </c>
      <c r="L31" s="236">
        <v>1.0115000000000001</v>
      </c>
      <c r="M31" s="236">
        <v>76.724000000000004</v>
      </c>
      <c r="N31" s="236">
        <v>83.709000000000003</v>
      </c>
      <c r="O31" s="236">
        <v>78.632999999999996</v>
      </c>
      <c r="P31" s="236">
        <v>19.8</v>
      </c>
      <c r="Q31" s="236">
        <v>24.4</v>
      </c>
      <c r="R31" s="236">
        <v>20.5</v>
      </c>
      <c r="S31" s="236">
        <v>4.72</v>
      </c>
      <c r="T31" s="16">
        <v>6</v>
      </c>
      <c r="U31" s="23">
        <f t="shared" si="1"/>
        <v>6419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147271</v>
      </c>
      <c r="E32" s="236">
        <v>782534</v>
      </c>
      <c r="F32" s="236">
        <v>6.4376189999999998</v>
      </c>
      <c r="G32" s="236">
        <v>0</v>
      </c>
      <c r="H32" s="236">
        <v>80.792000000000002</v>
      </c>
      <c r="I32" s="236">
        <v>22</v>
      </c>
      <c r="J32" s="236">
        <v>265</v>
      </c>
      <c r="K32" s="236">
        <v>312.3</v>
      </c>
      <c r="L32" s="236">
        <v>1.0114000000000001</v>
      </c>
      <c r="M32" s="236">
        <v>77.441000000000003</v>
      </c>
      <c r="N32" s="236">
        <v>83.852000000000004</v>
      </c>
      <c r="O32" s="236">
        <v>78.927000000000007</v>
      </c>
      <c r="P32" s="236">
        <v>20.3</v>
      </c>
      <c r="Q32" s="236">
        <v>24</v>
      </c>
      <c r="R32" s="236">
        <v>20.9</v>
      </c>
      <c r="S32" s="236">
        <v>4.7300000000000004</v>
      </c>
      <c r="T32" s="16">
        <v>5</v>
      </c>
      <c r="U32" s="23">
        <f t="shared" si="1"/>
        <v>6359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140912</v>
      </c>
      <c r="E33" s="236">
        <v>781561</v>
      </c>
      <c r="F33" s="236">
        <v>6.6016240000000002</v>
      </c>
      <c r="G33" s="236">
        <v>0</v>
      </c>
      <c r="H33" s="236">
        <v>81.881</v>
      </c>
      <c r="I33" s="236">
        <v>22.2</v>
      </c>
      <c r="J33" s="236">
        <v>275.10000000000002</v>
      </c>
      <c r="K33" s="236">
        <v>311.89999999999998</v>
      </c>
      <c r="L33" s="236">
        <v>1.0117</v>
      </c>
      <c r="M33" s="236">
        <v>77.872</v>
      </c>
      <c r="N33" s="236">
        <v>84.436000000000007</v>
      </c>
      <c r="O33" s="236">
        <v>81.325999999999993</v>
      </c>
      <c r="P33" s="236">
        <v>20.3</v>
      </c>
      <c r="Q33" s="236">
        <v>24.3</v>
      </c>
      <c r="R33" s="236">
        <v>21.2</v>
      </c>
      <c r="S33" s="236">
        <v>4.7300000000000004</v>
      </c>
      <c r="T33" s="16">
        <v>4</v>
      </c>
      <c r="U33" s="23">
        <f t="shared" si="1"/>
        <v>6603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134309</v>
      </c>
      <c r="E34" s="236">
        <v>780563</v>
      </c>
      <c r="F34" s="236">
        <v>6.638128</v>
      </c>
      <c r="G34" s="236">
        <v>0</v>
      </c>
      <c r="H34" s="236">
        <v>84.228999999999999</v>
      </c>
      <c r="I34" s="236">
        <v>24.9</v>
      </c>
      <c r="J34" s="236">
        <v>29.8</v>
      </c>
      <c r="K34" s="236">
        <v>322.60000000000002</v>
      </c>
      <c r="L34" s="236">
        <v>1.0118</v>
      </c>
      <c r="M34" s="236">
        <v>81.192999999999998</v>
      </c>
      <c r="N34" s="236">
        <v>85.873999999999995</v>
      </c>
      <c r="O34" s="236">
        <v>81.981999999999999</v>
      </c>
      <c r="P34" s="236">
        <v>13.9</v>
      </c>
      <c r="Q34" s="236">
        <v>35.200000000000003</v>
      </c>
      <c r="R34" s="236">
        <v>21.7</v>
      </c>
      <c r="S34" s="236">
        <v>4.72</v>
      </c>
      <c r="T34" s="16">
        <v>3</v>
      </c>
      <c r="U34" s="23">
        <f t="shared" si="1"/>
        <v>716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133593</v>
      </c>
      <c r="E35" s="236">
        <v>780457</v>
      </c>
      <c r="F35" s="236">
        <v>6.9687000000000001</v>
      </c>
      <c r="G35" s="236">
        <v>0</v>
      </c>
      <c r="H35" s="236">
        <v>84.503</v>
      </c>
      <c r="I35" s="236">
        <v>22.9</v>
      </c>
      <c r="J35" s="236">
        <v>0</v>
      </c>
      <c r="K35" s="236">
        <v>0</v>
      </c>
      <c r="L35" s="236">
        <v>1.0134000000000001</v>
      </c>
      <c r="M35" s="236">
        <v>82.667000000000002</v>
      </c>
      <c r="N35" s="236">
        <v>85.980999999999995</v>
      </c>
      <c r="O35" s="236">
        <v>84.152000000000001</v>
      </c>
      <c r="P35" s="236">
        <v>12.3</v>
      </c>
      <c r="Q35" s="236">
        <v>35.700000000000003</v>
      </c>
      <c r="R35" s="236">
        <v>14.7</v>
      </c>
      <c r="S35" s="236">
        <v>4.72</v>
      </c>
      <c r="T35" s="16">
        <v>2</v>
      </c>
      <c r="U35" s="23">
        <f t="shared" si="1"/>
        <v>0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133593</v>
      </c>
      <c r="E36" s="236">
        <v>780457</v>
      </c>
      <c r="F36" s="236">
        <v>7.0703579999999997</v>
      </c>
      <c r="G36" s="236">
        <v>0</v>
      </c>
      <c r="H36" s="236">
        <v>86.180999999999997</v>
      </c>
      <c r="I36" s="236">
        <v>22.1</v>
      </c>
      <c r="J36" s="236">
        <v>0</v>
      </c>
      <c r="K36" s="236">
        <v>0</v>
      </c>
      <c r="L36" s="236">
        <v>1.0139</v>
      </c>
      <c r="M36" s="236">
        <v>84.632999999999996</v>
      </c>
      <c r="N36" s="236">
        <v>87.376000000000005</v>
      </c>
      <c r="O36" s="236">
        <v>84.912000000000006</v>
      </c>
      <c r="P36" s="236">
        <v>10.9</v>
      </c>
      <c r="Q36" s="236">
        <v>33.9</v>
      </c>
      <c r="R36" s="236">
        <v>12.9</v>
      </c>
      <c r="S36" s="236">
        <v>4.72</v>
      </c>
      <c r="T36" s="16">
        <v>1</v>
      </c>
      <c r="U36" s="23">
        <f t="shared" si="1"/>
        <v>0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133593</v>
      </c>
      <c r="E37" s="236">
        <v>780457</v>
      </c>
      <c r="F37" s="236">
        <v>7.0904550000000004</v>
      </c>
      <c r="G37" s="236">
        <v>0</v>
      </c>
      <c r="H37" s="236">
        <v>82.635999999999996</v>
      </c>
      <c r="I37" s="236">
        <v>20.3</v>
      </c>
      <c r="J37" s="236">
        <v>233.2</v>
      </c>
      <c r="K37" s="236">
        <v>313.39999999999998</v>
      </c>
      <c r="L37" s="236">
        <v>1.0137</v>
      </c>
      <c r="M37" s="236">
        <v>78.923000000000002</v>
      </c>
      <c r="N37" s="236">
        <v>87.222999999999999</v>
      </c>
      <c r="O37" s="236">
        <v>85.875</v>
      </c>
      <c r="P37" s="236">
        <v>14.5</v>
      </c>
      <c r="Q37" s="236">
        <v>22.9</v>
      </c>
      <c r="R37" s="236">
        <v>14.9</v>
      </c>
      <c r="S37" s="236">
        <v>4.72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42"/>
  <sheetViews>
    <sheetView view="pageBreakPreview" zoomScale="80" zoomScaleNormal="100" zoomScaleSheetLayoutView="8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B35" sqref="B35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21">
        <v>32</v>
      </c>
      <c r="C6" s="236">
        <v>863442</v>
      </c>
      <c r="D6">
        <v>863423</v>
      </c>
      <c r="T6" s="22">
        <v>31</v>
      </c>
      <c r="U6" s="23">
        <f>D6-D7</f>
        <v>15908</v>
      </c>
      <c r="V6" s="4"/>
      <c r="W6" s="227"/>
      <c r="X6" s="227"/>
      <c r="Y6" s="232"/>
    </row>
    <row r="7" spans="1:25" ht="15.75" thickBot="1">
      <c r="A7" s="21">
        <v>31</v>
      </c>
      <c r="B7" s="236"/>
      <c r="C7" s="236">
        <v>847540</v>
      </c>
      <c r="D7">
        <v>847515</v>
      </c>
      <c r="T7" s="22">
        <v>30</v>
      </c>
      <c r="U7" s="23">
        <f>D7-D8</f>
        <v>17139</v>
      </c>
      <c r="V7" s="24">
        <v>1</v>
      </c>
      <c r="W7" s="258">
        <v>42010.405081018522</v>
      </c>
      <c r="X7" s="259">
        <v>863442</v>
      </c>
      <c r="Y7" s="224">
        <f t="shared" ref="Y7:Y26" si="0">((X7*100)/D7)-100</f>
        <v>1.8792587741809825</v>
      </c>
    </row>
    <row r="8" spans="1:25" ht="15.75" thickBot="1">
      <c r="A8" s="16">
        <v>30</v>
      </c>
      <c r="B8" s="236"/>
      <c r="C8" s="236">
        <v>830401</v>
      </c>
      <c r="D8">
        <v>830376</v>
      </c>
      <c r="T8" s="16">
        <v>29</v>
      </c>
      <c r="U8" s="23">
        <f>D8-D9</f>
        <v>20095</v>
      </c>
      <c r="V8" s="4"/>
      <c r="W8" s="260" t="s">
        <v>270</v>
      </c>
      <c r="X8" s="259">
        <v>847540</v>
      </c>
      <c r="Y8" s="224">
        <f t="shared" si="0"/>
        <v>2.067015424337896</v>
      </c>
    </row>
    <row r="9" spans="1:25" s="25" customFormat="1" ht="15.75" thickBot="1">
      <c r="A9" s="21">
        <v>29</v>
      </c>
      <c r="B9" s="236" t="s">
        <v>250</v>
      </c>
      <c r="C9" s="236" t="s">
        <v>194</v>
      </c>
      <c r="D9" s="236">
        <v>810281</v>
      </c>
      <c r="E9" s="236">
        <v>112053</v>
      </c>
      <c r="F9" s="236">
        <v>6.0480650000000002</v>
      </c>
      <c r="G9" s="236">
        <v>0</v>
      </c>
      <c r="H9" s="236">
        <v>74.847999999999999</v>
      </c>
      <c r="I9" s="236">
        <v>23.2</v>
      </c>
      <c r="J9" s="236">
        <v>728.3</v>
      </c>
      <c r="K9" s="236">
        <v>1279.5</v>
      </c>
      <c r="L9" s="236">
        <v>1.0104</v>
      </c>
      <c r="M9" s="236">
        <v>71.878</v>
      </c>
      <c r="N9" s="236">
        <v>77.808999999999997</v>
      </c>
      <c r="O9" s="236">
        <v>74.134</v>
      </c>
      <c r="P9" s="236">
        <v>21.9</v>
      </c>
      <c r="Q9" s="236">
        <v>25.2</v>
      </c>
      <c r="R9" s="236">
        <v>23</v>
      </c>
      <c r="S9" s="236">
        <v>5.78</v>
      </c>
      <c r="T9" s="22">
        <v>28</v>
      </c>
      <c r="U9" s="23">
        <f t="shared" ref="U9:U36" si="1">D9-D10</f>
        <v>17465</v>
      </c>
      <c r="V9" s="24">
        <v>29</v>
      </c>
      <c r="W9" s="260" t="s">
        <v>271</v>
      </c>
      <c r="X9" s="259">
        <v>830401</v>
      </c>
      <c r="Y9" s="224">
        <f t="shared" si="0"/>
        <v>2.483089199919533</v>
      </c>
    </row>
    <row r="10" spans="1:25" ht="15.75" thickBot="1">
      <c r="A10" s="16">
        <v>28</v>
      </c>
      <c r="B10" s="236" t="s">
        <v>251</v>
      </c>
      <c r="C10" s="236" t="s">
        <v>194</v>
      </c>
      <c r="D10" s="236">
        <v>792816</v>
      </c>
      <c r="E10" s="236">
        <v>109178</v>
      </c>
      <c r="F10" s="236">
        <v>6.0511720000000002</v>
      </c>
      <c r="G10" s="236">
        <v>0</v>
      </c>
      <c r="H10" s="236">
        <v>75.099999999999994</v>
      </c>
      <c r="I10" s="236">
        <v>23.6</v>
      </c>
      <c r="J10" s="236">
        <v>787.8</v>
      </c>
      <c r="K10" s="236">
        <v>1439.1</v>
      </c>
      <c r="L10" s="236">
        <v>1.0104</v>
      </c>
      <c r="M10" s="236">
        <v>70.897999999999996</v>
      </c>
      <c r="N10" s="236">
        <v>79.03</v>
      </c>
      <c r="O10" s="236">
        <v>74.295000000000002</v>
      </c>
      <c r="P10" s="236">
        <v>22.3</v>
      </c>
      <c r="Q10" s="236">
        <v>25.2</v>
      </c>
      <c r="R10" s="236">
        <v>23.4</v>
      </c>
      <c r="S10" s="236">
        <v>5.78</v>
      </c>
      <c r="T10" s="16">
        <v>27</v>
      </c>
      <c r="U10" s="23">
        <f t="shared" si="1"/>
        <v>18901</v>
      </c>
      <c r="V10" s="16"/>
      <c r="W10" s="260" t="s">
        <v>272</v>
      </c>
      <c r="X10" s="259">
        <v>810306</v>
      </c>
      <c r="Y10" s="224">
        <f t="shared" si="0"/>
        <v>2.2060604225949021</v>
      </c>
    </row>
    <row r="11" spans="1:25" ht="15.75" thickBot="1">
      <c r="A11" s="16">
        <v>27</v>
      </c>
      <c r="B11" s="236" t="s">
        <v>252</v>
      </c>
      <c r="C11" s="236" t="s">
        <v>194</v>
      </c>
      <c r="D11" s="236">
        <v>773915</v>
      </c>
      <c r="E11" s="236">
        <v>106074</v>
      </c>
      <c r="F11" s="236">
        <v>6.054125</v>
      </c>
      <c r="G11" s="236">
        <v>0</v>
      </c>
      <c r="H11" s="236">
        <v>75.209999999999994</v>
      </c>
      <c r="I11" s="236">
        <v>23.6</v>
      </c>
      <c r="J11" s="236">
        <v>738.2</v>
      </c>
      <c r="K11" s="236">
        <v>1365.3</v>
      </c>
      <c r="L11" s="236">
        <v>1.0104</v>
      </c>
      <c r="M11" s="236">
        <v>72.27</v>
      </c>
      <c r="N11" s="236">
        <v>77.837999999999994</v>
      </c>
      <c r="O11" s="236">
        <v>74.337000000000003</v>
      </c>
      <c r="P11" s="236">
        <v>21.9</v>
      </c>
      <c r="Q11" s="236">
        <v>25.1</v>
      </c>
      <c r="R11" s="236">
        <v>23.4</v>
      </c>
      <c r="S11" s="236">
        <v>5.78</v>
      </c>
      <c r="T11" s="16">
        <v>26</v>
      </c>
      <c r="U11" s="23">
        <f t="shared" si="1"/>
        <v>17706</v>
      </c>
      <c r="V11" s="16"/>
      <c r="W11" s="260" t="s">
        <v>273</v>
      </c>
      <c r="X11" s="259">
        <v>792841</v>
      </c>
      <c r="Y11" s="224">
        <f t="shared" si="0"/>
        <v>2.4454881996084907</v>
      </c>
    </row>
    <row r="12" spans="1:25" ht="15.75" thickBot="1">
      <c r="A12" s="16">
        <v>26</v>
      </c>
      <c r="B12" s="236" t="s">
        <v>253</v>
      </c>
      <c r="C12" s="236" t="s">
        <v>194</v>
      </c>
      <c r="D12" s="236">
        <v>756209</v>
      </c>
      <c r="E12" s="236">
        <v>103168</v>
      </c>
      <c r="F12" s="236">
        <v>6.1023379999999996</v>
      </c>
      <c r="G12" s="236">
        <v>0</v>
      </c>
      <c r="H12" s="236">
        <v>77.391000000000005</v>
      </c>
      <c r="I12" s="236">
        <v>23.5</v>
      </c>
      <c r="J12" s="236">
        <v>674.3</v>
      </c>
      <c r="K12" s="236">
        <v>1334.9</v>
      </c>
      <c r="L12" s="236">
        <v>1.0104</v>
      </c>
      <c r="M12" s="236">
        <v>71.751000000000005</v>
      </c>
      <c r="N12" s="236">
        <v>84.942999999999998</v>
      </c>
      <c r="O12" s="236">
        <v>75.093999999999994</v>
      </c>
      <c r="P12" s="236">
        <v>22.3</v>
      </c>
      <c r="Q12" s="236">
        <v>25</v>
      </c>
      <c r="R12" s="236">
        <v>23.6</v>
      </c>
      <c r="S12" s="236">
        <v>5.78</v>
      </c>
      <c r="T12" s="16">
        <v>25</v>
      </c>
      <c r="U12" s="23">
        <f t="shared" si="1"/>
        <v>16161</v>
      </c>
      <c r="V12" s="16"/>
      <c r="W12" s="260" t="s">
        <v>274</v>
      </c>
      <c r="X12" s="259">
        <v>773940</v>
      </c>
      <c r="Y12" s="224">
        <f t="shared" si="0"/>
        <v>2.3447221601435615</v>
      </c>
    </row>
    <row r="13" spans="1:25" ht="15.75" thickBot="1">
      <c r="A13" s="16">
        <v>25</v>
      </c>
      <c r="B13" s="236" t="s">
        <v>254</v>
      </c>
      <c r="C13" s="236" t="s">
        <v>194</v>
      </c>
      <c r="D13" s="236">
        <v>740048</v>
      </c>
      <c r="E13" s="236">
        <v>100565</v>
      </c>
      <c r="F13" s="236">
        <v>5.9939140000000002</v>
      </c>
      <c r="G13" s="236">
        <v>0</v>
      </c>
      <c r="H13" s="236">
        <v>81.802000000000007</v>
      </c>
      <c r="I13" s="236">
        <v>23.5</v>
      </c>
      <c r="J13" s="236">
        <v>877.7</v>
      </c>
      <c r="K13" s="236">
        <v>1482.2</v>
      </c>
      <c r="L13" s="236">
        <v>1.0102</v>
      </c>
      <c r="M13" s="236">
        <v>72.555999999999997</v>
      </c>
      <c r="N13" s="236">
        <v>86.269000000000005</v>
      </c>
      <c r="O13" s="236">
        <v>73.548000000000002</v>
      </c>
      <c r="P13" s="236">
        <v>22.3</v>
      </c>
      <c r="Q13" s="236">
        <v>25</v>
      </c>
      <c r="R13" s="236">
        <v>23.6</v>
      </c>
      <c r="S13" s="236">
        <v>5.78</v>
      </c>
      <c r="T13" s="16">
        <v>24</v>
      </c>
      <c r="U13" s="23">
        <f t="shared" si="1"/>
        <v>21060</v>
      </c>
      <c r="V13" s="16"/>
      <c r="W13" s="260" t="s">
        <v>275</v>
      </c>
      <c r="X13" s="259">
        <v>756240</v>
      </c>
      <c r="Y13" s="224">
        <f t="shared" si="0"/>
        <v>2.1879661859771318</v>
      </c>
    </row>
    <row r="14" spans="1:25" ht="15.75" thickBot="1">
      <c r="A14" s="16">
        <v>24</v>
      </c>
      <c r="B14" s="236" t="s">
        <v>255</v>
      </c>
      <c r="C14" s="236" t="s">
        <v>194</v>
      </c>
      <c r="D14" s="236">
        <v>718988</v>
      </c>
      <c r="E14" s="236">
        <v>97354</v>
      </c>
      <c r="F14" s="236">
        <v>6.7738160000000001</v>
      </c>
      <c r="G14" s="236">
        <v>0</v>
      </c>
      <c r="H14" s="236">
        <v>83.623999999999995</v>
      </c>
      <c r="I14" s="236">
        <v>23.4</v>
      </c>
      <c r="J14" s="236">
        <v>619.70000000000005</v>
      </c>
      <c r="K14" s="236">
        <v>1193.2</v>
      </c>
      <c r="L14" s="236">
        <v>1.0119</v>
      </c>
      <c r="M14" s="236">
        <v>77.941000000000003</v>
      </c>
      <c r="N14" s="236">
        <v>86.542000000000002</v>
      </c>
      <c r="O14" s="236">
        <v>84.391999999999996</v>
      </c>
      <c r="P14" s="236">
        <v>22.1</v>
      </c>
      <c r="Q14" s="236">
        <v>24.9</v>
      </c>
      <c r="R14" s="236">
        <v>23.2</v>
      </c>
      <c r="S14" s="236">
        <v>5.78</v>
      </c>
      <c r="T14" s="16">
        <v>23</v>
      </c>
      <c r="U14" s="23">
        <f t="shared" si="1"/>
        <v>14854</v>
      </c>
      <c r="V14" s="16"/>
      <c r="W14" s="260" t="s">
        <v>276</v>
      </c>
      <c r="X14" s="259">
        <v>740079</v>
      </c>
      <c r="Y14" s="224">
        <f t="shared" si="0"/>
        <v>2.9334286524948965</v>
      </c>
    </row>
    <row r="15" spans="1:25" ht="15.75" thickBot="1">
      <c r="A15" s="16">
        <v>23</v>
      </c>
      <c r="B15" s="236" t="s">
        <v>256</v>
      </c>
      <c r="C15" s="236" t="s">
        <v>194</v>
      </c>
      <c r="D15" s="236">
        <v>704134</v>
      </c>
      <c r="E15" s="236">
        <v>95136</v>
      </c>
      <c r="F15" s="236">
        <v>6.5431020000000002</v>
      </c>
      <c r="G15" s="236">
        <v>0</v>
      </c>
      <c r="H15" s="236">
        <v>81.974000000000004</v>
      </c>
      <c r="I15" s="236">
        <v>23.5</v>
      </c>
      <c r="J15" s="236">
        <v>685.3</v>
      </c>
      <c r="K15" s="236">
        <v>1252.5</v>
      </c>
      <c r="L15" s="236">
        <v>1.0114000000000001</v>
      </c>
      <c r="M15" s="236">
        <v>76.067999999999998</v>
      </c>
      <c r="N15" s="236">
        <v>85.024000000000001</v>
      </c>
      <c r="O15" s="236">
        <v>81.171000000000006</v>
      </c>
      <c r="P15" s="236">
        <v>22.4</v>
      </c>
      <c r="Q15" s="236">
        <v>25.1</v>
      </c>
      <c r="R15" s="236">
        <v>23.3</v>
      </c>
      <c r="S15" s="236">
        <v>5.79</v>
      </c>
      <c r="T15" s="16">
        <v>22</v>
      </c>
      <c r="U15" s="23">
        <f t="shared" si="1"/>
        <v>16409</v>
      </c>
      <c r="V15" s="16"/>
      <c r="W15" s="260" t="s">
        <v>277</v>
      </c>
      <c r="X15" s="259">
        <v>719007</v>
      </c>
      <c r="Y15" s="224">
        <f t="shared" si="0"/>
        <v>2.1122399997727683</v>
      </c>
    </row>
    <row r="16" spans="1:25" s="25" customFormat="1" ht="15.75" thickBot="1">
      <c r="A16" s="21">
        <v>22</v>
      </c>
      <c r="B16" s="236" t="s">
        <v>236</v>
      </c>
      <c r="C16" s="236" t="s">
        <v>194</v>
      </c>
      <c r="D16" s="236">
        <v>687725</v>
      </c>
      <c r="E16" s="236">
        <v>92640</v>
      </c>
      <c r="F16" s="236">
        <v>6.6899309999999996</v>
      </c>
      <c r="G16" s="236">
        <v>0</v>
      </c>
      <c r="H16" s="236">
        <v>82.195999999999998</v>
      </c>
      <c r="I16" s="236">
        <v>23</v>
      </c>
      <c r="J16" s="236">
        <v>512.4</v>
      </c>
      <c r="K16" s="236">
        <v>1075.9000000000001</v>
      </c>
      <c r="L16" s="236">
        <v>1.0118</v>
      </c>
      <c r="M16" s="236">
        <v>74.968999999999994</v>
      </c>
      <c r="N16" s="236">
        <v>86.016999999999996</v>
      </c>
      <c r="O16" s="236">
        <v>83.078999999999994</v>
      </c>
      <c r="P16" s="236">
        <v>21.5</v>
      </c>
      <c r="Q16" s="236">
        <v>25.3</v>
      </c>
      <c r="R16" s="236">
        <v>22.8</v>
      </c>
      <c r="S16" s="236">
        <v>5.78</v>
      </c>
      <c r="T16" s="22">
        <v>21</v>
      </c>
      <c r="U16" s="23">
        <f t="shared" si="1"/>
        <v>12272</v>
      </c>
      <c r="V16" s="24">
        <v>22</v>
      </c>
      <c r="W16" s="260" t="s">
        <v>278</v>
      </c>
      <c r="X16" s="259">
        <v>704160</v>
      </c>
      <c r="Y16" s="224">
        <f t="shared" si="0"/>
        <v>2.3897633501763096</v>
      </c>
    </row>
    <row r="17" spans="1:25" ht="15.75" thickBot="1">
      <c r="A17" s="16">
        <v>21</v>
      </c>
      <c r="B17" s="236" t="s">
        <v>237</v>
      </c>
      <c r="C17" s="236" t="s">
        <v>194</v>
      </c>
      <c r="D17" s="236">
        <v>675453</v>
      </c>
      <c r="E17" s="236">
        <v>90776</v>
      </c>
      <c r="F17" s="236">
        <v>6.1149019999999998</v>
      </c>
      <c r="G17" s="236">
        <v>0</v>
      </c>
      <c r="H17" s="236">
        <v>82.721000000000004</v>
      </c>
      <c r="I17" s="236">
        <v>23.5</v>
      </c>
      <c r="J17" s="236">
        <v>537.9</v>
      </c>
      <c r="K17" s="236">
        <v>915.6</v>
      </c>
      <c r="L17" s="236">
        <v>1.0105</v>
      </c>
      <c r="M17" s="236">
        <v>75.191000000000003</v>
      </c>
      <c r="N17" s="236">
        <v>85.680999999999997</v>
      </c>
      <c r="O17" s="236">
        <v>75.191000000000003</v>
      </c>
      <c r="P17" s="236">
        <v>22.1</v>
      </c>
      <c r="Q17" s="236">
        <v>25.8</v>
      </c>
      <c r="R17" s="236">
        <v>23.4</v>
      </c>
      <c r="S17" s="236">
        <v>5.79</v>
      </c>
      <c r="T17" s="16">
        <v>20</v>
      </c>
      <c r="U17" s="23">
        <f t="shared" si="1"/>
        <v>12884</v>
      </c>
      <c r="V17" s="16"/>
      <c r="W17" s="260" t="s">
        <v>279</v>
      </c>
      <c r="X17" s="259">
        <v>687751</v>
      </c>
      <c r="Y17" s="224">
        <f t="shared" si="0"/>
        <v>1.8207040312205294</v>
      </c>
    </row>
    <row r="18" spans="1:25" ht="15.75" thickBot="1">
      <c r="A18" s="16">
        <v>20</v>
      </c>
      <c r="B18" s="236" t="s">
        <v>238</v>
      </c>
      <c r="C18" s="236" t="s">
        <v>194</v>
      </c>
      <c r="D18" s="236">
        <v>662569</v>
      </c>
      <c r="E18" s="236">
        <v>88832</v>
      </c>
      <c r="F18" s="236">
        <v>6.2816609999999997</v>
      </c>
      <c r="G18" s="236">
        <v>0</v>
      </c>
      <c r="H18" s="236">
        <v>82.114999999999995</v>
      </c>
      <c r="I18" s="236">
        <v>23.1</v>
      </c>
      <c r="J18" s="236">
        <v>569.4</v>
      </c>
      <c r="K18" s="236">
        <v>990</v>
      </c>
      <c r="L18" s="236">
        <v>1.0108999999999999</v>
      </c>
      <c r="M18" s="236">
        <v>62.512</v>
      </c>
      <c r="N18" s="236">
        <v>85.619</v>
      </c>
      <c r="O18" s="236">
        <v>77.501000000000005</v>
      </c>
      <c r="P18" s="236">
        <v>21.6</v>
      </c>
      <c r="Q18" s="236">
        <v>25.6</v>
      </c>
      <c r="R18" s="236">
        <v>23.3</v>
      </c>
      <c r="S18" s="236">
        <v>5.78</v>
      </c>
      <c r="T18" s="16">
        <v>19</v>
      </c>
      <c r="U18" s="23">
        <f t="shared" si="1"/>
        <v>13647</v>
      </c>
      <c r="V18" s="16"/>
      <c r="W18" s="260" t="s">
        <v>280</v>
      </c>
      <c r="X18" s="259">
        <v>675471</v>
      </c>
      <c r="Y18" s="224">
        <f t="shared" si="0"/>
        <v>1.9472688882214584</v>
      </c>
    </row>
    <row r="19" spans="1:25" ht="15.75" thickBot="1">
      <c r="A19" s="16">
        <v>19</v>
      </c>
      <c r="B19" s="236" t="s">
        <v>239</v>
      </c>
      <c r="C19" s="236" t="s">
        <v>194</v>
      </c>
      <c r="D19" s="236">
        <v>648922</v>
      </c>
      <c r="E19" s="236">
        <v>86760</v>
      </c>
      <c r="F19" s="236">
        <v>6.6826410000000003</v>
      </c>
      <c r="G19" s="236">
        <v>0</v>
      </c>
      <c r="H19" s="236">
        <v>82.634</v>
      </c>
      <c r="I19" s="236">
        <v>23.3</v>
      </c>
      <c r="J19" s="236">
        <v>597.5</v>
      </c>
      <c r="K19" s="236">
        <v>1045.9000000000001</v>
      </c>
      <c r="L19" s="236">
        <v>1.0117</v>
      </c>
      <c r="M19" s="236">
        <v>80.466999999999999</v>
      </c>
      <c r="N19" s="236">
        <v>84.71</v>
      </c>
      <c r="O19" s="236">
        <v>83.049000000000007</v>
      </c>
      <c r="P19" s="236">
        <v>21.4</v>
      </c>
      <c r="Q19" s="236">
        <v>25.4</v>
      </c>
      <c r="R19" s="236">
        <v>23</v>
      </c>
      <c r="S19" s="236">
        <v>5.78</v>
      </c>
      <c r="T19" s="16">
        <v>18</v>
      </c>
      <c r="U19" s="23">
        <f t="shared" si="1"/>
        <v>14320</v>
      </c>
      <c r="V19" s="16"/>
      <c r="W19" s="260" t="s">
        <v>281</v>
      </c>
      <c r="X19" s="259">
        <v>662588</v>
      </c>
      <c r="Y19" s="224">
        <f t="shared" si="0"/>
        <v>2.1059541824749317</v>
      </c>
    </row>
    <row r="20" spans="1:25" ht="15.75" thickBot="1">
      <c r="A20" s="16">
        <v>18</v>
      </c>
      <c r="B20" s="236" t="s">
        <v>240</v>
      </c>
      <c r="C20" s="236" t="s">
        <v>194</v>
      </c>
      <c r="D20" s="236">
        <v>634602</v>
      </c>
      <c r="E20" s="236">
        <v>84599</v>
      </c>
      <c r="F20" s="236">
        <v>6.6372489999999997</v>
      </c>
      <c r="G20" s="236">
        <v>0</v>
      </c>
      <c r="H20" s="236">
        <v>83.975999999999999</v>
      </c>
      <c r="I20" s="236">
        <v>23.4</v>
      </c>
      <c r="J20" s="236">
        <v>429.7</v>
      </c>
      <c r="K20" s="236">
        <v>835.8</v>
      </c>
      <c r="L20" s="236">
        <v>1.0116000000000001</v>
      </c>
      <c r="M20" s="236">
        <v>81.631</v>
      </c>
      <c r="N20" s="236">
        <v>85.753</v>
      </c>
      <c r="O20" s="236">
        <v>82.441999999999993</v>
      </c>
      <c r="P20" s="236">
        <v>21.3</v>
      </c>
      <c r="Q20" s="236">
        <v>25.8</v>
      </c>
      <c r="R20" s="236">
        <v>23.1</v>
      </c>
      <c r="S20" s="236">
        <v>5.79</v>
      </c>
      <c r="T20" s="16">
        <v>17</v>
      </c>
      <c r="U20" s="23">
        <f t="shared" si="1"/>
        <v>10296</v>
      </c>
      <c r="V20" s="16"/>
      <c r="W20" s="260" t="s">
        <v>282</v>
      </c>
      <c r="X20" s="259">
        <v>648942</v>
      </c>
      <c r="Y20" s="224">
        <f t="shared" si="0"/>
        <v>2.2596840224266543</v>
      </c>
    </row>
    <row r="21" spans="1:25" ht="15.75" thickBot="1">
      <c r="A21" s="16">
        <v>17</v>
      </c>
      <c r="B21" s="236" t="s">
        <v>241</v>
      </c>
      <c r="C21" s="236" t="s">
        <v>194</v>
      </c>
      <c r="D21" s="236">
        <v>624306</v>
      </c>
      <c r="E21" s="236">
        <v>83069</v>
      </c>
      <c r="F21" s="236">
        <v>6.8477639999999997</v>
      </c>
      <c r="G21" s="236">
        <v>0</v>
      </c>
      <c r="H21" s="236">
        <v>84.617000000000004</v>
      </c>
      <c r="I21" s="236">
        <v>23.1</v>
      </c>
      <c r="J21" s="236">
        <v>524.6</v>
      </c>
      <c r="K21" s="236">
        <v>926</v>
      </c>
      <c r="L21" s="236">
        <v>1.0121</v>
      </c>
      <c r="M21" s="236">
        <v>82.725999999999999</v>
      </c>
      <c r="N21" s="236">
        <v>86.724999999999994</v>
      </c>
      <c r="O21" s="236">
        <v>85.287999999999997</v>
      </c>
      <c r="P21" s="236">
        <v>20.6</v>
      </c>
      <c r="Q21" s="236">
        <v>25.5</v>
      </c>
      <c r="R21" s="236">
        <v>22.8</v>
      </c>
      <c r="S21" s="236">
        <v>5.78</v>
      </c>
      <c r="T21" s="16">
        <v>16</v>
      </c>
      <c r="U21" s="23">
        <f t="shared" si="1"/>
        <v>12562</v>
      </c>
      <c r="V21" s="16"/>
      <c r="W21" s="260" t="s">
        <v>283</v>
      </c>
      <c r="X21" s="259">
        <v>634621</v>
      </c>
      <c r="Y21" s="224">
        <f t="shared" si="0"/>
        <v>1.6522346413457569</v>
      </c>
    </row>
    <row r="22" spans="1:25" ht="15.75" thickBot="1">
      <c r="A22" s="16">
        <v>16</v>
      </c>
      <c r="B22" s="236" t="s">
        <v>242</v>
      </c>
      <c r="C22" s="236" t="s">
        <v>194</v>
      </c>
      <c r="D22" s="236">
        <v>611744</v>
      </c>
      <c r="E22" s="236">
        <v>81215</v>
      </c>
      <c r="F22" s="236">
        <v>6.655996</v>
      </c>
      <c r="G22" s="236">
        <v>0</v>
      </c>
      <c r="H22" s="236">
        <v>84.146000000000001</v>
      </c>
      <c r="I22" s="236">
        <v>23.3</v>
      </c>
      <c r="J22" s="236">
        <v>608.9</v>
      </c>
      <c r="K22" s="236">
        <v>1187.8</v>
      </c>
      <c r="L22" s="236">
        <v>1.0116000000000001</v>
      </c>
      <c r="M22" s="236">
        <v>82.460999999999999</v>
      </c>
      <c r="N22" s="236">
        <v>85.905000000000001</v>
      </c>
      <c r="O22" s="236">
        <v>82.741</v>
      </c>
      <c r="P22" s="236">
        <v>22</v>
      </c>
      <c r="Q22" s="236">
        <v>25.1</v>
      </c>
      <c r="R22" s="236">
        <v>23.2</v>
      </c>
      <c r="S22" s="236">
        <v>5.78</v>
      </c>
      <c r="T22" s="16">
        <v>15</v>
      </c>
      <c r="U22" s="23">
        <f t="shared" si="1"/>
        <v>14587</v>
      </c>
      <c r="V22" s="16"/>
      <c r="W22" s="260" t="s">
        <v>284</v>
      </c>
      <c r="X22" s="259">
        <v>624326</v>
      </c>
      <c r="Y22" s="224">
        <f t="shared" si="0"/>
        <v>2.056742689752582</v>
      </c>
    </row>
    <row r="23" spans="1:25" s="25" customFormat="1" ht="15.75" thickBot="1">
      <c r="A23" s="21">
        <v>15</v>
      </c>
      <c r="B23" s="236" t="s">
        <v>211</v>
      </c>
      <c r="C23" s="236" t="s">
        <v>194</v>
      </c>
      <c r="D23" s="236">
        <v>597157</v>
      </c>
      <c r="E23" s="236">
        <v>79053</v>
      </c>
      <c r="F23" s="236">
        <v>6.7510630000000003</v>
      </c>
      <c r="G23" s="236">
        <v>0</v>
      </c>
      <c r="H23" s="236">
        <v>84.224000000000004</v>
      </c>
      <c r="I23" s="236">
        <v>23.2</v>
      </c>
      <c r="J23" s="236">
        <v>652.5</v>
      </c>
      <c r="K23" s="236">
        <v>1065.0999999999999</v>
      </c>
      <c r="L23" s="236">
        <v>1.0118</v>
      </c>
      <c r="M23" s="236">
        <v>82.671999999999997</v>
      </c>
      <c r="N23" s="236">
        <v>86.210999999999999</v>
      </c>
      <c r="O23" s="236">
        <v>84.043999999999997</v>
      </c>
      <c r="P23" s="236">
        <v>21.8</v>
      </c>
      <c r="Q23" s="236">
        <v>24.6</v>
      </c>
      <c r="R23" s="236">
        <v>23.1</v>
      </c>
      <c r="S23" s="236">
        <v>5.79</v>
      </c>
      <c r="T23" s="22">
        <v>14</v>
      </c>
      <c r="U23" s="23">
        <f t="shared" si="1"/>
        <v>15643</v>
      </c>
      <c r="V23" s="24">
        <v>15</v>
      </c>
      <c r="W23" s="260" t="s">
        <v>285</v>
      </c>
      <c r="X23" s="259">
        <v>611763</v>
      </c>
      <c r="Y23" s="224">
        <f t="shared" si="0"/>
        <v>2.4459229314903723</v>
      </c>
    </row>
    <row r="24" spans="1:25" ht="15.75" thickBot="1">
      <c r="A24" s="16">
        <v>14</v>
      </c>
      <c r="B24" s="236" t="s">
        <v>212</v>
      </c>
      <c r="C24" s="236" t="s">
        <v>194</v>
      </c>
      <c r="D24" s="236">
        <v>581514</v>
      </c>
      <c r="E24" s="236">
        <v>76737</v>
      </c>
      <c r="F24" s="236">
        <v>6.7736539999999996</v>
      </c>
      <c r="G24" s="236">
        <v>0</v>
      </c>
      <c r="H24" s="236">
        <v>82.878</v>
      </c>
      <c r="I24" s="236">
        <v>22.8</v>
      </c>
      <c r="J24" s="236">
        <v>586.29999999999995</v>
      </c>
      <c r="K24" s="236">
        <v>1005.1</v>
      </c>
      <c r="L24" s="236">
        <v>1.0119</v>
      </c>
      <c r="M24" s="236">
        <v>77.102000000000004</v>
      </c>
      <c r="N24" s="236">
        <v>92.927000000000007</v>
      </c>
      <c r="O24" s="236">
        <v>84.295000000000002</v>
      </c>
      <c r="P24" s="236">
        <v>21.4</v>
      </c>
      <c r="Q24" s="236">
        <v>24.6</v>
      </c>
      <c r="R24" s="236">
        <v>22.9</v>
      </c>
      <c r="S24" s="236">
        <v>5.79</v>
      </c>
      <c r="T24" s="16">
        <v>13</v>
      </c>
      <c r="U24" s="23">
        <f t="shared" si="1"/>
        <v>14048</v>
      </c>
      <c r="V24" s="16"/>
      <c r="W24" s="260" t="s">
        <v>286</v>
      </c>
      <c r="X24" s="259">
        <v>597176</v>
      </c>
      <c r="Y24" s="224">
        <f t="shared" si="0"/>
        <v>2.6933143484077817</v>
      </c>
    </row>
    <row r="25" spans="1:25" ht="15.75" thickBot="1">
      <c r="A25" s="16">
        <v>13</v>
      </c>
      <c r="B25" s="236" t="s">
        <v>213</v>
      </c>
      <c r="C25" s="236" t="s">
        <v>194</v>
      </c>
      <c r="D25" s="236">
        <v>567466</v>
      </c>
      <c r="E25" s="236">
        <v>74619</v>
      </c>
      <c r="F25" s="236">
        <v>6.3210649999999999</v>
      </c>
      <c r="G25" s="236">
        <v>0</v>
      </c>
      <c r="H25" s="236">
        <v>80.614999999999995</v>
      </c>
      <c r="I25" s="236">
        <v>23</v>
      </c>
      <c r="J25" s="236">
        <v>563.29999999999995</v>
      </c>
      <c r="K25" s="236">
        <v>1031</v>
      </c>
      <c r="L25" s="236">
        <v>1.0109999999999999</v>
      </c>
      <c r="M25" s="236">
        <v>75.959000000000003</v>
      </c>
      <c r="N25" s="236">
        <v>84.486000000000004</v>
      </c>
      <c r="O25" s="236">
        <v>77.953000000000003</v>
      </c>
      <c r="P25" s="236">
        <v>21.5</v>
      </c>
      <c r="Q25" s="236">
        <v>25.1</v>
      </c>
      <c r="R25" s="236">
        <v>22.9</v>
      </c>
      <c r="S25" s="236">
        <v>5.79</v>
      </c>
      <c r="T25" s="16">
        <v>12</v>
      </c>
      <c r="U25" s="23">
        <f t="shared" si="1"/>
        <v>13495</v>
      </c>
      <c r="V25" s="16"/>
      <c r="W25" s="260" t="s">
        <v>287</v>
      </c>
      <c r="X25" s="259">
        <v>581532</v>
      </c>
      <c r="Y25" s="224">
        <f t="shared" si="0"/>
        <v>2.4787388143078175</v>
      </c>
    </row>
    <row r="26" spans="1:25">
      <c r="A26" s="16">
        <v>12</v>
      </c>
      <c r="B26" s="236" t="s">
        <v>214</v>
      </c>
      <c r="C26" s="236" t="s">
        <v>194</v>
      </c>
      <c r="D26" s="236">
        <v>553971</v>
      </c>
      <c r="E26" s="236">
        <v>72544</v>
      </c>
      <c r="F26" s="236">
        <v>6.3408889999999998</v>
      </c>
      <c r="G26" s="236">
        <v>0</v>
      </c>
      <c r="H26" s="236">
        <v>80.423000000000002</v>
      </c>
      <c r="I26" s="236">
        <v>23.2</v>
      </c>
      <c r="J26" s="236">
        <v>492.5</v>
      </c>
      <c r="K26" s="236">
        <v>862.2</v>
      </c>
      <c r="L26" s="236">
        <v>1.0109999999999999</v>
      </c>
      <c r="M26" s="236">
        <v>77.177000000000007</v>
      </c>
      <c r="N26" s="236">
        <v>83.733999999999995</v>
      </c>
      <c r="O26" s="236">
        <v>78.224000000000004</v>
      </c>
      <c r="P26" s="236">
        <v>21.1</v>
      </c>
      <c r="Q26" s="236">
        <v>25.9</v>
      </c>
      <c r="R26" s="236">
        <v>22.9</v>
      </c>
      <c r="S26" s="236">
        <v>5.79</v>
      </c>
      <c r="T26" s="16">
        <v>11</v>
      </c>
      <c r="U26" s="23">
        <f t="shared" si="1"/>
        <v>11792</v>
      </c>
      <c r="V26" s="16"/>
      <c r="W26" s="261" t="s">
        <v>288</v>
      </c>
      <c r="X26" s="262">
        <v>567483</v>
      </c>
      <c r="Y26" s="224">
        <f t="shared" si="0"/>
        <v>2.4391168490769388</v>
      </c>
    </row>
    <row r="27" spans="1:25">
      <c r="A27" s="16">
        <v>11</v>
      </c>
      <c r="B27" s="236" t="s">
        <v>215</v>
      </c>
      <c r="C27" s="236" t="s">
        <v>194</v>
      </c>
      <c r="D27" s="236">
        <v>542179</v>
      </c>
      <c r="E27" s="236">
        <v>70721</v>
      </c>
      <c r="F27" s="236">
        <v>6.4033920000000002</v>
      </c>
      <c r="G27" s="236">
        <v>0</v>
      </c>
      <c r="H27" s="236">
        <v>83.727000000000004</v>
      </c>
      <c r="I27" s="236">
        <v>23.6</v>
      </c>
      <c r="J27" s="236">
        <v>562.9</v>
      </c>
      <c r="K27" s="236">
        <v>993.9</v>
      </c>
      <c r="L27" s="236">
        <v>1.0111000000000001</v>
      </c>
      <c r="M27" s="236">
        <v>78.103999999999999</v>
      </c>
      <c r="N27" s="236">
        <v>86.186000000000007</v>
      </c>
      <c r="O27" s="236">
        <v>79.230999999999995</v>
      </c>
      <c r="P27" s="236">
        <v>21.9</v>
      </c>
      <c r="Q27" s="236">
        <v>26.3</v>
      </c>
      <c r="R27" s="236">
        <v>23.3</v>
      </c>
      <c r="S27" s="236">
        <v>5.79</v>
      </c>
      <c r="T27" s="16">
        <v>10</v>
      </c>
      <c r="U27" s="23">
        <f t="shared" si="1"/>
        <v>13497</v>
      </c>
      <c r="V27" s="16"/>
      <c r="W27" s="99"/>
      <c r="X27" s="99"/>
      <c r="Y27" s="224">
        <f t="shared" ref="Y27:Y36" si="2">((X27*100)/D27)-100</f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528682</v>
      </c>
      <c r="E28" s="236">
        <v>68707</v>
      </c>
      <c r="F28" s="236">
        <v>6.8441869999999998</v>
      </c>
      <c r="G28" s="236">
        <v>0</v>
      </c>
      <c r="H28" s="236">
        <v>83.503</v>
      </c>
      <c r="I28" s="236">
        <v>23.4</v>
      </c>
      <c r="J28" s="236">
        <v>529.29999999999995</v>
      </c>
      <c r="K28" s="236">
        <v>1025.3</v>
      </c>
      <c r="L28" s="236">
        <v>1.0121</v>
      </c>
      <c r="M28" s="236">
        <v>81.042000000000002</v>
      </c>
      <c r="N28" s="236">
        <v>85.938999999999993</v>
      </c>
      <c r="O28" s="236">
        <v>85.245000000000005</v>
      </c>
      <c r="P28" s="236">
        <v>22</v>
      </c>
      <c r="Q28" s="236">
        <v>25.5</v>
      </c>
      <c r="R28" s="236">
        <v>22.8</v>
      </c>
      <c r="S28" s="236">
        <v>5.79</v>
      </c>
      <c r="T28" s="16">
        <v>9</v>
      </c>
      <c r="U28" s="23">
        <f t="shared" si="1"/>
        <v>12689</v>
      </c>
      <c r="V28" s="16"/>
      <c r="W28" s="99"/>
      <c r="X28" s="99"/>
      <c r="Y28" s="224">
        <f t="shared" si="2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515993</v>
      </c>
      <c r="E29" s="236">
        <v>66815</v>
      </c>
      <c r="F29" s="236">
        <v>6.7818839999999998</v>
      </c>
      <c r="G29" s="236">
        <v>0</v>
      </c>
      <c r="H29" s="236">
        <v>82.028000000000006</v>
      </c>
      <c r="I29" s="236">
        <v>22.9</v>
      </c>
      <c r="J29" s="236">
        <v>435.9</v>
      </c>
      <c r="K29" s="236">
        <v>849.4</v>
      </c>
      <c r="L29" s="236">
        <v>1.012</v>
      </c>
      <c r="M29" s="236">
        <v>78.786000000000001</v>
      </c>
      <c r="N29" s="236">
        <v>85.450999999999993</v>
      </c>
      <c r="O29" s="236">
        <v>84.176000000000002</v>
      </c>
      <c r="P29" s="236">
        <v>20.7</v>
      </c>
      <c r="Q29" s="236">
        <v>25.9</v>
      </c>
      <c r="R29" s="236">
        <v>22.3</v>
      </c>
      <c r="S29" s="236">
        <v>5.79</v>
      </c>
      <c r="T29" s="16">
        <v>8</v>
      </c>
      <c r="U29" s="23">
        <f t="shared" si="1"/>
        <v>10434</v>
      </c>
      <c r="V29" s="16"/>
      <c r="W29" s="99"/>
      <c r="X29" s="99"/>
      <c r="Y29" s="224">
        <f t="shared" si="2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505559</v>
      </c>
      <c r="E30" s="236">
        <v>65232</v>
      </c>
      <c r="F30" s="236">
        <v>6.5338409999999998</v>
      </c>
      <c r="G30" s="236">
        <v>0</v>
      </c>
      <c r="H30" s="236">
        <v>81.141000000000005</v>
      </c>
      <c r="I30" s="236">
        <v>23.1</v>
      </c>
      <c r="J30" s="236">
        <v>586.79999999999995</v>
      </c>
      <c r="K30" s="236">
        <v>1176.4000000000001</v>
      </c>
      <c r="L30" s="236">
        <v>1.0114000000000001</v>
      </c>
      <c r="M30" s="236">
        <v>75.635999999999996</v>
      </c>
      <c r="N30" s="236">
        <v>84.031999999999996</v>
      </c>
      <c r="O30" s="236">
        <v>80.956999999999994</v>
      </c>
      <c r="P30" s="236">
        <v>21.6</v>
      </c>
      <c r="Q30" s="236">
        <v>25.5</v>
      </c>
      <c r="R30" s="236">
        <v>23</v>
      </c>
      <c r="S30" s="236">
        <v>5.8</v>
      </c>
      <c r="T30" s="22">
        <v>7</v>
      </c>
      <c r="U30" s="23">
        <f t="shared" si="1"/>
        <v>14062</v>
      </c>
      <c r="V30" s="24">
        <v>8</v>
      </c>
      <c r="W30" s="99"/>
      <c r="X30" s="99"/>
      <c r="Y30" s="224">
        <f t="shared" si="2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491497</v>
      </c>
      <c r="E31" s="236">
        <v>63075</v>
      </c>
      <c r="F31" s="236">
        <v>6.3429890000000002</v>
      </c>
      <c r="G31" s="236">
        <v>0</v>
      </c>
      <c r="H31" s="236">
        <v>80.418999999999997</v>
      </c>
      <c r="I31" s="236">
        <v>23.1</v>
      </c>
      <c r="J31" s="236">
        <v>751.2</v>
      </c>
      <c r="K31" s="236">
        <v>1373.6</v>
      </c>
      <c r="L31" s="236">
        <v>1.0109999999999999</v>
      </c>
      <c r="M31" s="236">
        <v>75.995999999999995</v>
      </c>
      <c r="N31" s="236">
        <v>83.489000000000004</v>
      </c>
      <c r="O31" s="236">
        <v>78.204999999999998</v>
      </c>
      <c r="P31" s="236">
        <v>21.3</v>
      </c>
      <c r="Q31" s="236">
        <v>25.5</v>
      </c>
      <c r="R31" s="236">
        <v>22.8</v>
      </c>
      <c r="S31" s="236">
        <v>5.79</v>
      </c>
      <c r="T31" s="16">
        <v>6</v>
      </c>
      <c r="U31" s="23">
        <f t="shared" si="1"/>
        <v>18016</v>
      </c>
      <c r="V31" s="5"/>
      <c r="W31" s="99"/>
      <c r="X31" s="99"/>
      <c r="Y31" s="224">
        <f t="shared" si="2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473481</v>
      </c>
      <c r="E32" s="236">
        <v>60298</v>
      </c>
      <c r="F32" s="236">
        <v>6.3547539999999998</v>
      </c>
      <c r="G32" s="236">
        <v>0</v>
      </c>
      <c r="H32" s="236">
        <v>80.744</v>
      </c>
      <c r="I32" s="236">
        <v>23.3</v>
      </c>
      <c r="J32" s="236">
        <v>577.70000000000005</v>
      </c>
      <c r="K32" s="236">
        <v>1017.1</v>
      </c>
      <c r="L32" s="236">
        <v>1.0111000000000001</v>
      </c>
      <c r="M32" s="236">
        <v>77.209999999999994</v>
      </c>
      <c r="N32" s="236">
        <v>84.009</v>
      </c>
      <c r="O32" s="236">
        <v>78.364000000000004</v>
      </c>
      <c r="P32" s="236">
        <v>21.9</v>
      </c>
      <c r="Q32" s="236">
        <v>25.2</v>
      </c>
      <c r="R32" s="236">
        <v>22.8</v>
      </c>
      <c r="S32" s="236">
        <v>5.8</v>
      </c>
      <c r="T32" s="16">
        <v>5</v>
      </c>
      <c r="U32" s="23">
        <f t="shared" si="1"/>
        <v>13836</v>
      </c>
      <c r="V32" s="5"/>
      <c r="W32" s="99"/>
      <c r="X32" s="99"/>
      <c r="Y32" s="224">
        <f t="shared" si="2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459645</v>
      </c>
      <c r="E33" s="236">
        <v>58168</v>
      </c>
      <c r="F33" s="236">
        <v>6.4847979999999996</v>
      </c>
      <c r="G33" s="236">
        <v>0</v>
      </c>
      <c r="H33" s="236">
        <v>81.855000000000004</v>
      </c>
      <c r="I33" s="236">
        <v>22.9</v>
      </c>
      <c r="J33" s="236">
        <v>549.5</v>
      </c>
      <c r="K33" s="236">
        <v>1028.8</v>
      </c>
      <c r="L33" s="236">
        <v>1.0113000000000001</v>
      </c>
      <c r="M33" s="236">
        <v>77.388000000000005</v>
      </c>
      <c r="N33" s="236">
        <v>84.54</v>
      </c>
      <c r="O33" s="236">
        <v>80.144000000000005</v>
      </c>
      <c r="P33" s="236">
        <v>21.1</v>
      </c>
      <c r="Q33" s="236">
        <v>24.9</v>
      </c>
      <c r="R33" s="236">
        <v>22.6</v>
      </c>
      <c r="S33" s="236">
        <v>5.79</v>
      </c>
      <c r="T33" s="16">
        <v>4</v>
      </c>
      <c r="U33" s="23">
        <f t="shared" si="1"/>
        <v>13157</v>
      </c>
      <c r="V33" s="5"/>
      <c r="W33" s="99"/>
      <c r="X33" s="99"/>
      <c r="Y33" s="224">
        <f t="shared" si="2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446488</v>
      </c>
      <c r="E34" s="236">
        <v>56167</v>
      </c>
      <c r="F34" s="236">
        <v>6.5899000000000001</v>
      </c>
      <c r="G34" s="236">
        <v>0</v>
      </c>
      <c r="H34" s="236">
        <v>83.721000000000004</v>
      </c>
      <c r="I34" s="236">
        <v>22.9</v>
      </c>
      <c r="J34" s="236">
        <v>579.70000000000005</v>
      </c>
      <c r="K34" s="236">
        <v>1114.7</v>
      </c>
      <c r="L34" s="236">
        <v>1.0116000000000001</v>
      </c>
      <c r="M34" s="236">
        <v>81.123000000000005</v>
      </c>
      <c r="N34" s="236">
        <v>85.51</v>
      </c>
      <c r="O34" s="236">
        <v>81.564999999999998</v>
      </c>
      <c r="P34" s="236">
        <v>20.7</v>
      </c>
      <c r="Q34" s="236">
        <v>24.8</v>
      </c>
      <c r="R34" s="236">
        <v>22.5</v>
      </c>
      <c r="S34" s="236">
        <v>5.79</v>
      </c>
      <c r="T34" s="16">
        <v>3</v>
      </c>
      <c r="U34" s="23">
        <f t="shared" si="1"/>
        <v>13895</v>
      </c>
      <c r="V34" s="5"/>
      <c r="W34" s="223"/>
      <c r="X34" s="125"/>
      <c r="Y34" s="224">
        <f t="shared" si="2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432593</v>
      </c>
      <c r="E35" s="236">
        <v>54101</v>
      </c>
      <c r="F35" s="236">
        <v>6.7413759999999998</v>
      </c>
      <c r="G35" s="236">
        <v>0</v>
      </c>
      <c r="H35" s="236">
        <v>83.885000000000005</v>
      </c>
      <c r="I35" s="236">
        <v>22.8</v>
      </c>
      <c r="J35" s="236">
        <v>646.9</v>
      </c>
      <c r="K35" s="236">
        <v>1104.4000000000001</v>
      </c>
      <c r="L35" s="236">
        <v>1.0119</v>
      </c>
      <c r="M35" s="236">
        <v>81.477999999999994</v>
      </c>
      <c r="N35" s="236">
        <v>85.634</v>
      </c>
      <c r="O35" s="236">
        <v>83.763000000000005</v>
      </c>
      <c r="P35" s="236">
        <v>21.2</v>
      </c>
      <c r="Q35" s="236">
        <v>25</v>
      </c>
      <c r="R35" s="236">
        <v>22.7</v>
      </c>
      <c r="S35" s="236">
        <v>5.79</v>
      </c>
      <c r="T35" s="16">
        <v>2</v>
      </c>
      <c r="U35" s="23">
        <f t="shared" si="1"/>
        <v>15500</v>
      </c>
      <c r="V35" s="5"/>
      <c r="W35" s="92"/>
      <c r="X35" s="91"/>
      <c r="Y35" s="224">
        <f t="shared" si="2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417093</v>
      </c>
      <c r="E36" s="236">
        <v>51801</v>
      </c>
      <c r="F36" s="236">
        <v>6.766934</v>
      </c>
      <c r="G36" s="236">
        <v>0</v>
      </c>
      <c r="H36" s="236">
        <v>85.813000000000002</v>
      </c>
      <c r="I36" s="236">
        <v>23.7</v>
      </c>
      <c r="J36" s="236">
        <v>259.2</v>
      </c>
      <c r="K36" s="236">
        <v>1010.1</v>
      </c>
      <c r="L36" s="236">
        <v>1.012</v>
      </c>
      <c r="M36" s="236">
        <v>83.691000000000003</v>
      </c>
      <c r="N36" s="236">
        <v>87.123999999999995</v>
      </c>
      <c r="O36" s="236">
        <v>84.004000000000005</v>
      </c>
      <c r="P36" s="236">
        <v>17.7</v>
      </c>
      <c r="Q36" s="236">
        <v>29.1</v>
      </c>
      <c r="R36" s="236">
        <v>22.4</v>
      </c>
      <c r="S36" s="236">
        <v>5.79</v>
      </c>
      <c r="T36" s="16">
        <v>1</v>
      </c>
      <c r="U36" s="23">
        <f t="shared" si="1"/>
        <v>6224</v>
      </c>
      <c r="V36" s="5"/>
      <c r="W36" s="92"/>
      <c r="X36" s="91"/>
      <c r="Y36" s="224">
        <f t="shared" si="2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410869</v>
      </c>
      <c r="E37" s="236">
        <v>50896</v>
      </c>
      <c r="F37" s="236">
        <v>6.9122089999999998</v>
      </c>
      <c r="G37" s="236">
        <v>0</v>
      </c>
      <c r="H37" s="236">
        <v>82.69</v>
      </c>
      <c r="I37" s="236">
        <v>22.3</v>
      </c>
      <c r="J37" s="236">
        <v>377.3</v>
      </c>
      <c r="K37" s="236">
        <v>735.3</v>
      </c>
      <c r="L37" s="236">
        <v>1.0123</v>
      </c>
      <c r="M37" s="236">
        <v>79.162000000000006</v>
      </c>
      <c r="N37" s="236">
        <v>86.820999999999998</v>
      </c>
      <c r="O37" s="236">
        <v>85.831999999999994</v>
      </c>
      <c r="P37" s="236">
        <v>20.5</v>
      </c>
      <c r="Q37" s="236">
        <v>24.4</v>
      </c>
      <c r="R37" s="236">
        <v>21.8</v>
      </c>
      <c r="S37" s="236">
        <v>5.79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889970</v>
      </c>
      <c r="T6" s="22">
        <v>31</v>
      </c>
      <c r="U6" s="23">
        <f>D6-D7</f>
        <v>2120</v>
      </c>
      <c r="V6" s="4"/>
      <c r="W6" s="230"/>
      <c r="X6" s="230"/>
      <c r="Y6" s="233"/>
    </row>
    <row r="7" spans="1:25">
      <c r="A7" s="21">
        <v>31</v>
      </c>
      <c r="B7" s="236"/>
      <c r="C7" s="236"/>
      <c r="D7">
        <v>887850</v>
      </c>
      <c r="T7" s="22">
        <v>30</v>
      </c>
      <c r="U7" s="23">
        <f>D7-D8</f>
        <v>2276</v>
      </c>
      <c r="V7" s="24">
        <v>1</v>
      </c>
      <c r="W7" s="113"/>
      <c r="X7" s="113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885574</v>
      </c>
      <c r="T8" s="16">
        <v>29</v>
      </c>
      <c r="U8" s="23">
        <f>D8-D9</f>
        <v>3420</v>
      </c>
      <c r="V8" s="4"/>
      <c r="W8" s="112"/>
      <c r="X8" s="112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882154</v>
      </c>
      <c r="E9" s="236">
        <v>438624</v>
      </c>
      <c r="F9" s="236">
        <v>6.1175009999999999</v>
      </c>
      <c r="G9" s="236">
        <v>0</v>
      </c>
      <c r="H9" s="236">
        <v>75.813000000000002</v>
      </c>
      <c r="I9" s="236">
        <v>22.7</v>
      </c>
      <c r="J9" s="236">
        <v>137</v>
      </c>
      <c r="K9" s="236">
        <v>216.6</v>
      </c>
      <c r="L9" s="236">
        <v>1.0105999999999999</v>
      </c>
      <c r="M9" s="236">
        <v>73.611999999999995</v>
      </c>
      <c r="N9" s="236">
        <v>78.983999999999995</v>
      </c>
      <c r="O9" s="236">
        <v>74.805000000000007</v>
      </c>
      <c r="P9" s="236">
        <v>20.5</v>
      </c>
      <c r="Q9" s="236">
        <v>28.3</v>
      </c>
      <c r="R9" s="236">
        <v>22</v>
      </c>
      <c r="S9" s="236">
        <v>4.84</v>
      </c>
      <c r="T9" s="22">
        <v>28</v>
      </c>
      <c r="U9" s="23">
        <f t="shared" ref="U9:U36" si="1">D9-D10</f>
        <v>3265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878889</v>
      </c>
      <c r="E10" s="236">
        <v>438095</v>
      </c>
      <c r="F10" s="236">
        <v>6.1201100000000004</v>
      </c>
      <c r="G10" s="236">
        <v>0</v>
      </c>
      <c r="H10" s="236">
        <v>76.135999999999996</v>
      </c>
      <c r="I10" s="236">
        <v>23.8</v>
      </c>
      <c r="J10" s="236">
        <v>140.1</v>
      </c>
      <c r="K10" s="236">
        <v>225.8</v>
      </c>
      <c r="L10" s="236">
        <v>1.0105999999999999</v>
      </c>
      <c r="M10" s="236">
        <v>73.662999999999997</v>
      </c>
      <c r="N10" s="236">
        <v>79.709000000000003</v>
      </c>
      <c r="O10" s="236">
        <v>75.051000000000002</v>
      </c>
      <c r="P10" s="236">
        <v>21.3</v>
      </c>
      <c r="Q10" s="236">
        <v>28.3</v>
      </c>
      <c r="R10" s="236">
        <v>22.4</v>
      </c>
      <c r="S10" s="236">
        <v>4.84</v>
      </c>
      <c r="T10" s="16">
        <v>27</v>
      </c>
      <c r="U10" s="23">
        <f t="shared" si="1"/>
        <v>3334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875555</v>
      </c>
      <c r="E11" s="236">
        <v>437555</v>
      </c>
      <c r="F11" s="236">
        <v>6.2116100000000003</v>
      </c>
      <c r="G11" s="236">
        <v>0</v>
      </c>
      <c r="H11" s="236">
        <v>76.171999999999997</v>
      </c>
      <c r="I11" s="236">
        <v>23.9</v>
      </c>
      <c r="J11" s="236">
        <v>143.1</v>
      </c>
      <c r="K11" s="236">
        <v>231.4</v>
      </c>
      <c r="L11" s="236">
        <v>1.0108999999999999</v>
      </c>
      <c r="M11" s="236">
        <v>73.546999999999997</v>
      </c>
      <c r="N11" s="236">
        <v>78.302000000000007</v>
      </c>
      <c r="O11" s="236">
        <v>75.885999999999996</v>
      </c>
      <c r="P11" s="236">
        <v>21</v>
      </c>
      <c r="Q11" s="236">
        <v>28</v>
      </c>
      <c r="R11" s="236">
        <v>21.8</v>
      </c>
      <c r="S11" s="236">
        <v>4.83</v>
      </c>
      <c r="T11" s="16">
        <v>26</v>
      </c>
      <c r="U11" s="23">
        <f t="shared" si="1"/>
        <v>3406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872149</v>
      </c>
      <c r="E12" s="236">
        <v>437003</v>
      </c>
      <c r="F12" s="236">
        <v>6.2337680000000004</v>
      </c>
      <c r="G12" s="236">
        <v>0</v>
      </c>
      <c r="H12" s="236">
        <v>78.251999999999995</v>
      </c>
      <c r="I12" s="236">
        <v>23.7</v>
      </c>
      <c r="J12" s="236">
        <v>137.69999999999999</v>
      </c>
      <c r="K12" s="236">
        <v>215.6</v>
      </c>
      <c r="L12" s="236">
        <v>1.0108999999999999</v>
      </c>
      <c r="M12" s="236">
        <v>74.010999999999996</v>
      </c>
      <c r="N12" s="236">
        <v>85.400999999999996</v>
      </c>
      <c r="O12" s="236">
        <v>76.421000000000006</v>
      </c>
      <c r="P12" s="236">
        <v>21.1</v>
      </c>
      <c r="Q12" s="236">
        <v>27.3</v>
      </c>
      <c r="R12" s="236">
        <v>22.3</v>
      </c>
      <c r="S12" s="236">
        <v>4.84</v>
      </c>
      <c r="T12" s="16">
        <v>25</v>
      </c>
      <c r="U12" s="23">
        <f t="shared" si="1"/>
        <v>3280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868869</v>
      </c>
      <c r="E13" s="236">
        <v>436484</v>
      </c>
      <c r="F13" s="236">
        <v>6.1448390000000002</v>
      </c>
      <c r="G13" s="236">
        <v>0</v>
      </c>
      <c r="H13" s="236">
        <v>82.965000000000003</v>
      </c>
      <c r="I13" s="236">
        <v>23.3</v>
      </c>
      <c r="J13" s="236">
        <v>102.2</v>
      </c>
      <c r="K13" s="236">
        <v>205.4</v>
      </c>
      <c r="L13" s="236">
        <v>1.0106999999999999</v>
      </c>
      <c r="M13" s="236">
        <v>74.001000000000005</v>
      </c>
      <c r="N13" s="236">
        <v>86.867999999999995</v>
      </c>
      <c r="O13" s="236">
        <v>75.126999999999995</v>
      </c>
      <c r="P13" s="236">
        <v>20.5</v>
      </c>
      <c r="Q13" s="236">
        <v>28.2</v>
      </c>
      <c r="R13" s="236">
        <v>21.9</v>
      </c>
      <c r="S13" s="236">
        <v>4.83</v>
      </c>
      <c r="T13" s="16">
        <v>24</v>
      </c>
      <c r="U13" s="23">
        <f t="shared" si="1"/>
        <v>2414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866455</v>
      </c>
      <c r="E14" s="236">
        <v>436121</v>
      </c>
      <c r="F14" s="236">
        <v>6.8927519999999998</v>
      </c>
      <c r="G14" s="236">
        <v>0</v>
      </c>
      <c r="H14" s="236">
        <v>84.361000000000004</v>
      </c>
      <c r="I14" s="236">
        <v>22.8</v>
      </c>
      <c r="J14" s="236">
        <v>97.5</v>
      </c>
      <c r="K14" s="236">
        <v>207.3</v>
      </c>
      <c r="L14" s="236">
        <v>1.0124</v>
      </c>
      <c r="M14" s="236">
        <v>79.248999999999995</v>
      </c>
      <c r="N14" s="236">
        <v>87.004999999999995</v>
      </c>
      <c r="O14" s="236">
        <v>85.126000000000005</v>
      </c>
      <c r="P14" s="236">
        <v>19.8</v>
      </c>
      <c r="Q14" s="236">
        <v>27.4</v>
      </c>
      <c r="R14" s="236">
        <v>20.7</v>
      </c>
      <c r="S14" s="236">
        <v>4.84</v>
      </c>
      <c r="T14" s="16">
        <v>23</v>
      </c>
      <c r="U14" s="23">
        <f t="shared" si="1"/>
        <v>2281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864174</v>
      </c>
      <c r="E15" s="236">
        <v>435783</v>
      </c>
      <c r="F15" s="236">
        <v>6.623081</v>
      </c>
      <c r="G15" s="236">
        <v>0</v>
      </c>
      <c r="H15" s="236">
        <v>82.793999999999997</v>
      </c>
      <c r="I15" s="236">
        <v>23.4</v>
      </c>
      <c r="J15" s="236">
        <v>144.80000000000001</v>
      </c>
      <c r="K15" s="236">
        <v>210.5</v>
      </c>
      <c r="L15" s="236">
        <v>1.0117</v>
      </c>
      <c r="M15" s="236">
        <v>77.929000000000002</v>
      </c>
      <c r="N15" s="236">
        <v>85.516999999999996</v>
      </c>
      <c r="O15" s="236">
        <v>82.024000000000001</v>
      </c>
      <c r="P15" s="236">
        <v>21.5</v>
      </c>
      <c r="Q15" s="236">
        <v>26.3</v>
      </c>
      <c r="R15" s="236">
        <v>22.1</v>
      </c>
      <c r="S15" s="236">
        <v>4.8499999999999996</v>
      </c>
      <c r="T15" s="16">
        <v>22</v>
      </c>
      <c r="U15" s="23">
        <f t="shared" si="1"/>
        <v>3452</v>
      </c>
      <c r="V15" s="16"/>
      <c r="W15" s="91"/>
      <c r="X15" s="91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860722</v>
      </c>
      <c r="E16" s="236">
        <v>435264</v>
      </c>
      <c r="F16" s="236">
        <v>6.7702989999999996</v>
      </c>
      <c r="G16" s="236">
        <v>0</v>
      </c>
      <c r="H16" s="236">
        <v>82.813999999999993</v>
      </c>
      <c r="I16" s="236">
        <v>23</v>
      </c>
      <c r="J16" s="236">
        <v>141.4</v>
      </c>
      <c r="K16" s="236">
        <v>220.9</v>
      </c>
      <c r="L16" s="236">
        <v>1.012</v>
      </c>
      <c r="M16" s="236">
        <v>75.882000000000005</v>
      </c>
      <c r="N16" s="236">
        <v>86.494</v>
      </c>
      <c r="O16" s="236">
        <v>84.003</v>
      </c>
      <c r="P16" s="236">
        <v>20.3</v>
      </c>
      <c r="Q16" s="236">
        <v>28.7</v>
      </c>
      <c r="R16" s="236">
        <v>22</v>
      </c>
      <c r="S16" s="236">
        <v>4.8499999999999996</v>
      </c>
      <c r="T16" s="22">
        <v>21</v>
      </c>
      <c r="U16" s="23">
        <f t="shared" si="1"/>
        <v>3367</v>
      </c>
      <c r="V16" s="24">
        <v>22</v>
      </c>
      <c r="W16" s="91"/>
      <c r="X16" s="91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857355</v>
      </c>
      <c r="E17" s="236">
        <v>434759</v>
      </c>
      <c r="F17" s="236">
        <v>6.2077109999999998</v>
      </c>
      <c r="G17" s="236">
        <v>0</v>
      </c>
      <c r="H17" s="236">
        <v>83.337000000000003</v>
      </c>
      <c r="I17" s="236">
        <v>24</v>
      </c>
      <c r="J17" s="236">
        <v>147.1</v>
      </c>
      <c r="K17" s="236">
        <v>218.9</v>
      </c>
      <c r="L17" s="236">
        <v>1.0107999999999999</v>
      </c>
      <c r="M17" s="236">
        <v>76.108999999999995</v>
      </c>
      <c r="N17" s="236">
        <v>86.257999999999996</v>
      </c>
      <c r="O17" s="236">
        <v>76.263000000000005</v>
      </c>
      <c r="P17" s="236">
        <v>21.5</v>
      </c>
      <c r="Q17" s="236">
        <v>28.7</v>
      </c>
      <c r="R17" s="236">
        <v>22.7</v>
      </c>
      <c r="S17" s="236">
        <v>4.8499999999999996</v>
      </c>
      <c r="T17" s="16">
        <v>20</v>
      </c>
      <c r="U17" s="23">
        <f t="shared" si="1"/>
        <v>3511</v>
      </c>
      <c r="V17" s="16"/>
      <c r="W17" s="112"/>
      <c r="X17" s="112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853844</v>
      </c>
      <c r="E18" s="236">
        <v>434233</v>
      </c>
      <c r="F18" s="236">
        <v>6.3923699999999997</v>
      </c>
      <c r="G18" s="236">
        <v>0</v>
      </c>
      <c r="H18" s="236">
        <v>82.781000000000006</v>
      </c>
      <c r="I18" s="236">
        <v>23.1</v>
      </c>
      <c r="J18" s="236">
        <v>146.69999999999999</v>
      </c>
      <c r="K18" s="236">
        <v>214.7</v>
      </c>
      <c r="L18" s="236">
        <v>1.0113000000000001</v>
      </c>
      <c r="M18" s="236">
        <v>63.514000000000003</v>
      </c>
      <c r="N18" s="236">
        <v>86.043000000000006</v>
      </c>
      <c r="O18" s="236">
        <v>78.521000000000001</v>
      </c>
      <c r="P18" s="236">
        <v>20.9</v>
      </c>
      <c r="Q18" s="236">
        <v>27.6</v>
      </c>
      <c r="R18" s="236">
        <v>21.5</v>
      </c>
      <c r="S18" s="236">
        <v>4.84</v>
      </c>
      <c r="T18" s="16">
        <v>19</v>
      </c>
      <c r="U18" s="23">
        <f t="shared" si="1"/>
        <v>3496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850348</v>
      </c>
      <c r="E19" s="236">
        <v>433708</v>
      </c>
      <c r="F19" s="236">
        <v>6.7303670000000002</v>
      </c>
      <c r="G19" s="236">
        <v>0</v>
      </c>
      <c r="H19" s="236">
        <v>83.328999999999994</v>
      </c>
      <c r="I19" s="236">
        <v>23.8</v>
      </c>
      <c r="J19" s="236">
        <v>144.5</v>
      </c>
      <c r="K19" s="236">
        <v>214.3</v>
      </c>
      <c r="L19" s="236">
        <v>1.0119</v>
      </c>
      <c r="M19" s="236">
        <v>81.497</v>
      </c>
      <c r="N19" s="236">
        <v>85.147000000000006</v>
      </c>
      <c r="O19" s="236">
        <v>83.578000000000003</v>
      </c>
      <c r="P19" s="236">
        <v>21.1</v>
      </c>
      <c r="Q19" s="236">
        <v>28</v>
      </c>
      <c r="R19" s="236">
        <v>22.3</v>
      </c>
      <c r="S19" s="236">
        <v>4.8499999999999996</v>
      </c>
      <c r="T19" s="16">
        <v>18</v>
      </c>
      <c r="U19" s="23">
        <f t="shared" si="1"/>
        <v>3449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846899</v>
      </c>
      <c r="E20" s="236">
        <v>433192</v>
      </c>
      <c r="F20" s="236">
        <v>6.7023659999999996</v>
      </c>
      <c r="G20" s="236">
        <v>0</v>
      </c>
      <c r="H20" s="236">
        <v>84.504000000000005</v>
      </c>
      <c r="I20" s="236">
        <v>24.6</v>
      </c>
      <c r="J20" s="236">
        <v>80</v>
      </c>
      <c r="K20" s="236">
        <v>207.4</v>
      </c>
      <c r="L20" s="236">
        <v>1.0119</v>
      </c>
      <c r="M20" s="236">
        <v>82.174999999999997</v>
      </c>
      <c r="N20" s="236">
        <v>86.213999999999999</v>
      </c>
      <c r="O20" s="236">
        <v>83.012</v>
      </c>
      <c r="P20" s="236">
        <v>17.7</v>
      </c>
      <c r="Q20" s="236">
        <v>31.9</v>
      </c>
      <c r="R20" s="236">
        <v>22.1</v>
      </c>
      <c r="S20" s="236">
        <v>4.8499999999999996</v>
      </c>
      <c r="T20" s="16">
        <v>17</v>
      </c>
      <c r="U20" s="23">
        <f t="shared" si="1"/>
        <v>1883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845016</v>
      </c>
      <c r="E21" s="236">
        <v>432914</v>
      </c>
      <c r="F21" s="236">
        <v>7.0095099999999997</v>
      </c>
      <c r="G21" s="236">
        <v>0</v>
      </c>
      <c r="H21" s="236">
        <v>85.26</v>
      </c>
      <c r="I21" s="236">
        <v>22.3</v>
      </c>
      <c r="J21" s="236">
        <v>56</v>
      </c>
      <c r="K21" s="236">
        <v>115.5</v>
      </c>
      <c r="L21" s="236">
        <v>1.0130999999999999</v>
      </c>
      <c r="M21" s="236">
        <v>83.757000000000005</v>
      </c>
      <c r="N21" s="236">
        <v>87.177000000000007</v>
      </c>
      <c r="O21" s="236">
        <v>85.837000000000003</v>
      </c>
      <c r="P21" s="236">
        <v>17</v>
      </c>
      <c r="Q21" s="236">
        <v>29.2</v>
      </c>
      <c r="R21" s="236">
        <v>17.8</v>
      </c>
      <c r="S21" s="236">
        <v>4.8499999999999996</v>
      </c>
      <c r="T21" s="16">
        <v>16</v>
      </c>
      <c r="U21" s="23">
        <f t="shared" si="1"/>
        <v>1265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843751</v>
      </c>
      <c r="E22" s="236">
        <v>432729</v>
      </c>
      <c r="F22" s="236">
        <v>6.8175330000000001</v>
      </c>
      <c r="G22" s="236">
        <v>0</v>
      </c>
      <c r="H22" s="236">
        <v>84.867000000000004</v>
      </c>
      <c r="I22" s="236">
        <v>23.2</v>
      </c>
      <c r="J22" s="236">
        <v>139.6</v>
      </c>
      <c r="K22" s="236">
        <v>210.4</v>
      </c>
      <c r="L22" s="236">
        <v>1.0123</v>
      </c>
      <c r="M22" s="236">
        <v>83.33</v>
      </c>
      <c r="N22" s="236">
        <v>86.346000000000004</v>
      </c>
      <c r="O22" s="236">
        <v>83.906999999999996</v>
      </c>
      <c r="P22" s="236">
        <v>19.600000000000001</v>
      </c>
      <c r="Q22" s="236">
        <v>26.6</v>
      </c>
      <c r="R22" s="236">
        <v>20.2</v>
      </c>
      <c r="S22" s="236">
        <v>4.8499999999999996</v>
      </c>
      <c r="T22" s="16">
        <v>15</v>
      </c>
      <c r="U22" s="23">
        <f t="shared" si="1"/>
        <v>3320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840431</v>
      </c>
      <c r="E23" s="236">
        <v>432241</v>
      </c>
      <c r="F23" s="236">
        <v>6.8270949999999999</v>
      </c>
      <c r="G23" s="236">
        <v>0</v>
      </c>
      <c r="H23" s="236">
        <v>84.998999999999995</v>
      </c>
      <c r="I23" s="236">
        <v>23.2</v>
      </c>
      <c r="J23" s="236">
        <v>150.5</v>
      </c>
      <c r="K23" s="236">
        <v>214.4</v>
      </c>
      <c r="L23" s="236">
        <v>1.0121</v>
      </c>
      <c r="M23" s="236">
        <v>83.611999999999995</v>
      </c>
      <c r="N23" s="236">
        <v>86.567999999999998</v>
      </c>
      <c r="O23" s="236">
        <v>84.730999999999995</v>
      </c>
      <c r="P23" s="236">
        <v>21.1</v>
      </c>
      <c r="Q23" s="236">
        <v>27.7</v>
      </c>
      <c r="R23" s="236">
        <v>22.3</v>
      </c>
      <c r="S23" s="236">
        <v>4.8499999999999996</v>
      </c>
      <c r="T23" s="22">
        <v>14</v>
      </c>
      <c r="U23" s="23">
        <f t="shared" si="1"/>
        <v>3601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836830</v>
      </c>
      <c r="E24" s="236">
        <v>431713</v>
      </c>
      <c r="F24" s="236">
        <v>6.8503170000000004</v>
      </c>
      <c r="G24" s="236">
        <v>0</v>
      </c>
      <c r="H24" s="236">
        <v>83.570999999999998</v>
      </c>
      <c r="I24" s="236">
        <v>22.7</v>
      </c>
      <c r="J24" s="236">
        <v>150.80000000000001</v>
      </c>
      <c r="K24" s="236">
        <v>218.4</v>
      </c>
      <c r="L24" s="236">
        <v>1.0122</v>
      </c>
      <c r="M24" s="236">
        <v>78.198999999999998</v>
      </c>
      <c r="N24" s="236">
        <v>93.42</v>
      </c>
      <c r="O24" s="236">
        <v>84.944000000000003</v>
      </c>
      <c r="P24" s="236">
        <v>20.5</v>
      </c>
      <c r="Q24" s="236">
        <v>26.8</v>
      </c>
      <c r="R24" s="236">
        <v>22.1</v>
      </c>
      <c r="S24" s="236">
        <v>4.8499999999999996</v>
      </c>
      <c r="T24" s="16">
        <v>13</v>
      </c>
      <c r="U24" s="23">
        <f t="shared" si="1"/>
        <v>3601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833229</v>
      </c>
      <c r="E25" s="236">
        <v>431177</v>
      </c>
      <c r="F25" s="236">
        <v>6.4205810000000003</v>
      </c>
      <c r="G25" s="236">
        <v>0</v>
      </c>
      <c r="H25" s="236">
        <v>81.272999999999996</v>
      </c>
      <c r="I25" s="236">
        <v>23</v>
      </c>
      <c r="J25" s="236">
        <v>149.9</v>
      </c>
      <c r="K25" s="236">
        <v>215.3</v>
      </c>
      <c r="L25" s="236">
        <v>1.0113000000000001</v>
      </c>
      <c r="M25" s="236">
        <v>76.902000000000001</v>
      </c>
      <c r="N25" s="236">
        <v>84.994</v>
      </c>
      <c r="O25" s="236">
        <v>79.126000000000005</v>
      </c>
      <c r="P25" s="236">
        <v>20.6</v>
      </c>
      <c r="Q25" s="236">
        <v>27.6</v>
      </c>
      <c r="R25" s="236">
        <v>22.3</v>
      </c>
      <c r="S25" s="236">
        <v>4.8600000000000003</v>
      </c>
      <c r="T25" s="16">
        <v>12</v>
      </c>
      <c r="U25" s="23">
        <f t="shared" si="1"/>
        <v>3580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829649</v>
      </c>
      <c r="E26" s="236">
        <v>430631</v>
      </c>
      <c r="F26" s="236">
        <v>6.4072420000000001</v>
      </c>
      <c r="G26" s="236">
        <v>0</v>
      </c>
      <c r="H26" s="236">
        <v>80.998000000000005</v>
      </c>
      <c r="I26" s="236">
        <v>23.6</v>
      </c>
      <c r="J26" s="236">
        <v>154.80000000000001</v>
      </c>
      <c r="K26" s="236">
        <v>220.2</v>
      </c>
      <c r="L26" s="236">
        <v>1.0113000000000001</v>
      </c>
      <c r="M26" s="236">
        <v>77.905000000000001</v>
      </c>
      <c r="N26" s="236">
        <v>84.102999999999994</v>
      </c>
      <c r="O26" s="236">
        <v>78.781999999999996</v>
      </c>
      <c r="P26" s="236">
        <v>20.7</v>
      </c>
      <c r="Q26" s="236">
        <v>28.2</v>
      </c>
      <c r="R26" s="236">
        <v>22</v>
      </c>
      <c r="S26" s="236">
        <v>4.8499999999999996</v>
      </c>
      <c r="T26" s="16">
        <v>11</v>
      </c>
      <c r="U26" s="23">
        <f t="shared" si="1"/>
        <v>3698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825951</v>
      </c>
      <c r="E27" s="236">
        <v>430064</v>
      </c>
      <c r="F27" s="236">
        <v>6.4861639999999996</v>
      </c>
      <c r="G27" s="236">
        <v>0</v>
      </c>
      <c r="H27" s="236">
        <v>84.370999999999995</v>
      </c>
      <c r="I27" s="236">
        <v>24.6</v>
      </c>
      <c r="J27" s="236">
        <v>112.4</v>
      </c>
      <c r="K27" s="236">
        <v>283.89999999999998</v>
      </c>
      <c r="L27" s="236">
        <v>1.0114000000000001</v>
      </c>
      <c r="M27" s="236">
        <v>79.314999999999998</v>
      </c>
      <c r="N27" s="236">
        <v>86.617000000000004</v>
      </c>
      <c r="O27" s="236">
        <v>80.105999999999995</v>
      </c>
      <c r="P27" s="236">
        <v>20.7</v>
      </c>
      <c r="Q27" s="236">
        <v>30</v>
      </c>
      <c r="R27" s="236">
        <v>22.5</v>
      </c>
      <c r="S27" s="236">
        <v>4.87</v>
      </c>
      <c r="T27" s="16">
        <v>10</v>
      </c>
      <c r="U27" s="23">
        <f t="shared" si="1"/>
        <v>2666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823285</v>
      </c>
      <c r="E28" s="236">
        <v>429669</v>
      </c>
      <c r="F28" s="236">
        <v>6.9258670000000002</v>
      </c>
      <c r="G28" s="236">
        <v>0</v>
      </c>
      <c r="H28" s="236">
        <v>84.114999999999995</v>
      </c>
      <c r="I28" s="236">
        <v>23.6</v>
      </c>
      <c r="J28" s="236">
        <v>114.1</v>
      </c>
      <c r="K28" s="236">
        <v>206.9</v>
      </c>
      <c r="L28" s="236">
        <v>1.0125</v>
      </c>
      <c r="M28" s="236">
        <v>81.671000000000006</v>
      </c>
      <c r="N28" s="236">
        <v>86.412999999999997</v>
      </c>
      <c r="O28" s="236">
        <v>85.653999999999996</v>
      </c>
      <c r="P28" s="236">
        <v>19.7</v>
      </c>
      <c r="Q28" s="236">
        <v>28.5</v>
      </c>
      <c r="R28" s="236">
        <v>20.7</v>
      </c>
      <c r="S28" s="236">
        <v>4.8600000000000003</v>
      </c>
      <c r="T28" s="16">
        <v>9</v>
      </c>
      <c r="U28" s="23">
        <f t="shared" si="1"/>
        <v>2694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820591</v>
      </c>
      <c r="E29" s="236">
        <v>429268</v>
      </c>
      <c r="F29" s="236">
        <v>6.8201599999999996</v>
      </c>
      <c r="G29" s="236">
        <v>0</v>
      </c>
      <c r="H29" s="236">
        <v>82.55</v>
      </c>
      <c r="I29" s="236">
        <v>23.5</v>
      </c>
      <c r="J29" s="236">
        <v>154.80000000000001</v>
      </c>
      <c r="K29" s="236">
        <v>216.1</v>
      </c>
      <c r="L29" s="236">
        <v>1.0121</v>
      </c>
      <c r="M29" s="236">
        <v>79.578999999999994</v>
      </c>
      <c r="N29" s="236">
        <v>85.808999999999997</v>
      </c>
      <c r="O29" s="236">
        <v>84.507999999999996</v>
      </c>
      <c r="P29" s="236">
        <v>21.2</v>
      </c>
      <c r="Q29" s="236">
        <v>28.7</v>
      </c>
      <c r="R29" s="236">
        <v>21.9</v>
      </c>
      <c r="S29" s="236">
        <v>4.8600000000000003</v>
      </c>
      <c r="T29" s="16">
        <v>8</v>
      </c>
      <c r="U29" s="23">
        <f t="shared" si="1"/>
        <v>3704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816887</v>
      </c>
      <c r="E30" s="236">
        <v>428710</v>
      </c>
      <c r="F30" s="236">
        <v>6.5880710000000002</v>
      </c>
      <c r="G30" s="236">
        <v>0</v>
      </c>
      <c r="H30" s="236">
        <v>81.823999999999998</v>
      </c>
      <c r="I30" s="236">
        <v>23.5</v>
      </c>
      <c r="J30" s="236">
        <v>153.6</v>
      </c>
      <c r="K30" s="236">
        <v>215.8</v>
      </c>
      <c r="L30" s="236">
        <v>1.0116000000000001</v>
      </c>
      <c r="M30" s="236">
        <v>77.120999999999995</v>
      </c>
      <c r="N30" s="236">
        <v>84.47</v>
      </c>
      <c r="O30" s="236">
        <v>81.414000000000001</v>
      </c>
      <c r="P30" s="236">
        <v>21.2</v>
      </c>
      <c r="Q30" s="236">
        <v>28</v>
      </c>
      <c r="R30" s="236">
        <v>22.1</v>
      </c>
      <c r="S30" s="236">
        <v>5.07</v>
      </c>
      <c r="T30" s="22">
        <v>7</v>
      </c>
      <c r="U30" s="23">
        <f t="shared" si="1"/>
        <v>3671</v>
      </c>
      <c r="V30" s="24">
        <v>8</v>
      </c>
      <c r="W30" s="92"/>
      <c r="X30" s="91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813216</v>
      </c>
      <c r="E31" s="236">
        <v>428152</v>
      </c>
      <c r="F31" s="236">
        <v>6.419022</v>
      </c>
      <c r="G31" s="236">
        <v>0</v>
      </c>
      <c r="H31" s="236">
        <v>81.319999999999993</v>
      </c>
      <c r="I31" s="236">
        <v>23.2</v>
      </c>
      <c r="J31" s="236">
        <v>156.69999999999999</v>
      </c>
      <c r="K31" s="236">
        <v>216.9</v>
      </c>
      <c r="L31" s="236">
        <v>1.0113000000000001</v>
      </c>
      <c r="M31" s="236">
        <v>77.376000000000005</v>
      </c>
      <c r="N31" s="236">
        <v>84.201999999999998</v>
      </c>
      <c r="O31" s="236">
        <v>78.906999999999996</v>
      </c>
      <c r="P31" s="236">
        <v>20.8</v>
      </c>
      <c r="Q31" s="236">
        <v>28.1</v>
      </c>
      <c r="R31" s="236">
        <v>21.6</v>
      </c>
      <c r="S31" s="236">
        <v>5.07</v>
      </c>
      <c r="T31" s="16">
        <v>6</v>
      </c>
      <c r="U31" s="23">
        <f t="shared" si="1"/>
        <v>3748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809468</v>
      </c>
      <c r="E32" s="236">
        <v>427580</v>
      </c>
      <c r="F32" s="236">
        <v>6.4428020000000004</v>
      </c>
      <c r="G32" s="236">
        <v>0</v>
      </c>
      <c r="H32" s="236">
        <v>81.382999999999996</v>
      </c>
      <c r="I32" s="236">
        <v>24.1</v>
      </c>
      <c r="J32" s="236">
        <v>159.5</v>
      </c>
      <c r="K32" s="236">
        <v>216.8</v>
      </c>
      <c r="L32" s="236">
        <v>1.0113000000000001</v>
      </c>
      <c r="M32" s="236">
        <v>78.084000000000003</v>
      </c>
      <c r="N32" s="236">
        <v>84.430999999999997</v>
      </c>
      <c r="O32" s="236">
        <v>79.488</v>
      </c>
      <c r="P32" s="236">
        <v>21.5</v>
      </c>
      <c r="Q32" s="236">
        <v>27.4</v>
      </c>
      <c r="R32" s="236">
        <v>22.4</v>
      </c>
      <c r="S32" s="236">
        <v>5.08</v>
      </c>
      <c r="T32" s="16">
        <v>5</v>
      </c>
      <c r="U32" s="23">
        <f t="shared" si="1"/>
        <v>3803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805665</v>
      </c>
      <c r="E33" s="236">
        <v>426998</v>
      </c>
      <c r="F33" s="236">
        <v>6.4687359999999998</v>
      </c>
      <c r="G33" s="236">
        <v>0</v>
      </c>
      <c r="H33" s="236">
        <v>82.474000000000004</v>
      </c>
      <c r="I33" s="236">
        <v>23.6</v>
      </c>
      <c r="J33" s="236">
        <v>157.5</v>
      </c>
      <c r="K33" s="236">
        <v>220</v>
      </c>
      <c r="L33" s="236">
        <v>1.0114000000000001</v>
      </c>
      <c r="M33" s="236">
        <v>78.495999999999995</v>
      </c>
      <c r="N33" s="236">
        <v>84.983000000000004</v>
      </c>
      <c r="O33" s="236">
        <v>79.662999999999997</v>
      </c>
      <c r="P33" s="236">
        <v>20.9</v>
      </c>
      <c r="Q33" s="236">
        <v>27.3</v>
      </c>
      <c r="R33" s="236">
        <v>21.8</v>
      </c>
      <c r="S33" s="236">
        <v>5.07</v>
      </c>
      <c r="T33" s="16">
        <v>4</v>
      </c>
      <c r="U33" s="23">
        <f t="shared" si="1"/>
        <v>3755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801910</v>
      </c>
      <c r="E34" s="236">
        <v>426432</v>
      </c>
      <c r="F34" s="236">
        <v>6.6880199999999999</v>
      </c>
      <c r="G34" s="236">
        <v>0</v>
      </c>
      <c r="H34" s="236">
        <v>84.391999999999996</v>
      </c>
      <c r="I34" s="236">
        <v>23.1</v>
      </c>
      <c r="J34" s="236">
        <v>115.6</v>
      </c>
      <c r="K34" s="236">
        <v>200.1</v>
      </c>
      <c r="L34" s="236">
        <v>1.0119</v>
      </c>
      <c r="M34" s="236">
        <v>81.944000000000003</v>
      </c>
      <c r="N34" s="236">
        <v>86.019000000000005</v>
      </c>
      <c r="O34" s="236">
        <v>82.5</v>
      </c>
      <c r="P34" s="236">
        <v>14.6</v>
      </c>
      <c r="Q34" s="236">
        <v>28.5</v>
      </c>
      <c r="R34" s="236">
        <v>21.1</v>
      </c>
      <c r="S34" s="236">
        <v>5.07</v>
      </c>
      <c r="T34" s="16">
        <v>3</v>
      </c>
      <c r="U34" s="23">
        <f t="shared" si="1"/>
        <v>2755</v>
      </c>
      <c r="V34" s="5"/>
      <c r="W34" s="99"/>
      <c r="X34" s="99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799155</v>
      </c>
      <c r="E35" s="236">
        <v>426026</v>
      </c>
      <c r="F35" s="236">
        <v>6.9954270000000003</v>
      </c>
      <c r="G35" s="236">
        <v>0</v>
      </c>
      <c r="H35" s="236">
        <v>84.653999999999996</v>
      </c>
      <c r="I35" s="236">
        <v>21.2</v>
      </c>
      <c r="J35" s="236">
        <v>13.3</v>
      </c>
      <c r="K35" s="236">
        <v>33.200000000000003</v>
      </c>
      <c r="L35" s="236">
        <v>1.0135000000000001</v>
      </c>
      <c r="M35" s="236">
        <v>82.811000000000007</v>
      </c>
      <c r="N35" s="236">
        <v>86.122</v>
      </c>
      <c r="O35" s="236">
        <v>84.483000000000004</v>
      </c>
      <c r="P35" s="236">
        <v>13.6</v>
      </c>
      <c r="Q35" s="236">
        <v>31.8</v>
      </c>
      <c r="R35" s="236">
        <v>14.6</v>
      </c>
      <c r="S35" s="236">
        <v>5.0599999999999996</v>
      </c>
      <c r="T35" s="16">
        <v>2</v>
      </c>
      <c r="U35" s="23">
        <f t="shared" si="1"/>
        <v>287</v>
      </c>
      <c r="V35" s="5"/>
      <c r="W35" s="99"/>
      <c r="X35" s="99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798868</v>
      </c>
      <c r="E36" s="236">
        <v>425984</v>
      </c>
      <c r="F36" s="236">
        <v>6.9967790000000001</v>
      </c>
      <c r="G36" s="236">
        <v>0</v>
      </c>
      <c r="H36" s="236">
        <v>86.308999999999997</v>
      </c>
      <c r="I36" s="236">
        <v>21.5</v>
      </c>
      <c r="J36" s="236">
        <v>61.6</v>
      </c>
      <c r="K36" s="236">
        <v>125.2</v>
      </c>
      <c r="L36" s="236">
        <v>1.0133000000000001</v>
      </c>
      <c r="M36" s="236">
        <v>84.804000000000002</v>
      </c>
      <c r="N36" s="236">
        <v>87.504999999999995</v>
      </c>
      <c r="O36" s="236">
        <v>84.878</v>
      </c>
      <c r="P36" s="236">
        <v>14.9</v>
      </c>
      <c r="Q36" s="236">
        <v>27.8</v>
      </c>
      <c r="R36" s="236">
        <v>15.7</v>
      </c>
      <c r="S36" s="236">
        <v>5.0599999999999996</v>
      </c>
      <c r="T36" s="16">
        <v>1</v>
      </c>
      <c r="U36" s="23">
        <f t="shared" si="1"/>
        <v>1416</v>
      </c>
      <c r="V36" s="5"/>
      <c r="W36" s="99"/>
      <c r="X36" s="99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797452</v>
      </c>
      <c r="E37" s="236">
        <v>425780</v>
      </c>
      <c r="F37" s="236">
        <v>7.0216209999999997</v>
      </c>
      <c r="G37" s="236">
        <v>0</v>
      </c>
      <c r="H37" s="236">
        <v>83.18</v>
      </c>
      <c r="I37" s="236">
        <v>22.5</v>
      </c>
      <c r="J37" s="236">
        <v>150.4</v>
      </c>
      <c r="K37" s="236">
        <v>214.5</v>
      </c>
      <c r="L37" s="236">
        <v>1.0128999999999999</v>
      </c>
      <c r="M37" s="236">
        <v>79.700999999999993</v>
      </c>
      <c r="N37" s="236">
        <v>87.319000000000003</v>
      </c>
      <c r="O37" s="236">
        <v>86.53</v>
      </c>
      <c r="P37" s="236">
        <v>19.2</v>
      </c>
      <c r="Q37" s="236">
        <v>26</v>
      </c>
      <c r="R37" s="236">
        <v>19.399999999999999</v>
      </c>
      <c r="S37" s="236">
        <v>5.0599999999999996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514980</v>
      </c>
      <c r="T6" s="22">
        <v>31</v>
      </c>
      <c r="U6" s="23">
        <f>D6-D7</f>
        <v>530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514450</v>
      </c>
      <c r="T7" s="22">
        <v>30</v>
      </c>
      <c r="U7" s="23">
        <f>D7-D8</f>
        <v>108</v>
      </c>
      <c r="V7" s="24">
        <v>1</v>
      </c>
      <c r="W7" s="112"/>
      <c r="X7" s="112"/>
      <c r="Y7" s="224">
        <f t="shared" ref="Y7:Y27" si="0">((X7*100)/D7)-100</f>
        <v>-100</v>
      </c>
    </row>
    <row r="8" spans="1:25">
      <c r="A8" s="16">
        <v>30</v>
      </c>
      <c r="B8" s="236"/>
      <c r="C8" s="236"/>
      <c r="D8">
        <v>514342</v>
      </c>
      <c r="T8" s="16">
        <v>29</v>
      </c>
      <c r="U8" s="23">
        <f>D8-D9</f>
        <v>2346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511996</v>
      </c>
      <c r="E9" s="236">
        <v>743393</v>
      </c>
      <c r="F9" s="236">
        <v>6.0392570000000001</v>
      </c>
      <c r="G9" s="236">
        <v>0</v>
      </c>
      <c r="H9" s="236">
        <v>75.484999999999999</v>
      </c>
      <c r="I9" s="236">
        <v>22.7</v>
      </c>
      <c r="J9" s="236">
        <v>105.1</v>
      </c>
      <c r="K9" s="236">
        <v>298.3</v>
      </c>
      <c r="L9" s="236">
        <v>1.0103</v>
      </c>
      <c r="M9" s="236">
        <v>73.117000000000004</v>
      </c>
      <c r="N9" s="236">
        <v>78.867000000000004</v>
      </c>
      <c r="O9" s="236">
        <v>74.304000000000002</v>
      </c>
      <c r="P9" s="236">
        <v>15.9</v>
      </c>
      <c r="Q9" s="236">
        <v>29.2</v>
      </c>
      <c r="R9" s="236">
        <v>24</v>
      </c>
      <c r="S9" s="236">
        <v>5</v>
      </c>
      <c r="T9" s="22">
        <v>28</v>
      </c>
      <c r="U9" s="23">
        <f t="shared" ref="U9:U36" si="1">D9-D10</f>
        <v>2510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509486</v>
      </c>
      <c r="E10" s="236">
        <v>742981</v>
      </c>
      <c r="F10" s="236">
        <v>6.0762280000000004</v>
      </c>
      <c r="G10" s="236">
        <v>0</v>
      </c>
      <c r="H10" s="236">
        <v>75.826999999999998</v>
      </c>
      <c r="I10" s="236">
        <v>23.7</v>
      </c>
      <c r="J10" s="236">
        <v>98.9</v>
      </c>
      <c r="K10" s="236">
        <v>253</v>
      </c>
      <c r="L10" s="236">
        <v>1.0104</v>
      </c>
      <c r="M10" s="236">
        <v>73.239999999999995</v>
      </c>
      <c r="N10" s="236">
        <v>79.569000000000003</v>
      </c>
      <c r="O10" s="236">
        <v>74.674000000000007</v>
      </c>
      <c r="P10" s="236">
        <v>16.8</v>
      </c>
      <c r="Q10" s="236">
        <v>29.4</v>
      </c>
      <c r="R10" s="236">
        <v>23.5</v>
      </c>
      <c r="S10" s="236">
        <v>5.01</v>
      </c>
      <c r="T10" s="16">
        <v>27</v>
      </c>
      <c r="U10" s="23">
        <f t="shared" si="1"/>
        <v>2350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507136</v>
      </c>
      <c r="E11" s="236">
        <v>742595</v>
      </c>
      <c r="F11" s="236">
        <v>6.108765</v>
      </c>
      <c r="G11" s="236">
        <v>0</v>
      </c>
      <c r="H11" s="236">
        <v>75.894999999999996</v>
      </c>
      <c r="I11" s="236">
        <v>23.9</v>
      </c>
      <c r="J11" s="236">
        <v>106.1</v>
      </c>
      <c r="K11" s="236">
        <v>327.9</v>
      </c>
      <c r="L11" s="236">
        <v>1.0104</v>
      </c>
      <c r="M11" s="236">
        <v>72.748999999999995</v>
      </c>
      <c r="N11" s="236">
        <v>78.120999999999995</v>
      </c>
      <c r="O11" s="236">
        <v>75.375</v>
      </c>
      <c r="P11" s="236">
        <v>15.7</v>
      </c>
      <c r="Q11" s="236">
        <v>30.5</v>
      </c>
      <c r="R11" s="236">
        <v>24.3</v>
      </c>
      <c r="S11" s="236">
        <v>5.01</v>
      </c>
      <c r="T11" s="16">
        <v>26</v>
      </c>
      <c r="U11" s="23">
        <f t="shared" si="1"/>
        <v>2520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504616</v>
      </c>
      <c r="E12" s="236">
        <v>742182</v>
      </c>
      <c r="F12" s="236">
        <v>6.1579069999999998</v>
      </c>
      <c r="G12" s="236">
        <v>0</v>
      </c>
      <c r="H12" s="236">
        <v>77.921000000000006</v>
      </c>
      <c r="I12" s="236">
        <v>23.9</v>
      </c>
      <c r="J12" s="236">
        <v>122</v>
      </c>
      <c r="K12" s="236">
        <v>375.6</v>
      </c>
      <c r="L12" s="236">
        <v>1.0105</v>
      </c>
      <c r="M12" s="236">
        <v>73.521000000000001</v>
      </c>
      <c r="N12" s="236">
        <v>85.298000000000002</v>
      </c>
      <c r="O12" s="236">
        <v>76.087999999999994</v>
      </c>
      <c r="P12" s="236">
        <v>16.5</v>
      </c>
      <c r="Q12" s="236">
        <v>28.9</v>
      </c>
      <c r="R12" s="236">
        <v>24.3</v>
      </c>
      <c r="S12" s="236">
        <v>5.01</v>
      </c>
      <c r="T12" s="16">
        <v>25</v>
      </c>
      <c r="U12" s="23">
        <f t="shared" si="1"/>
        <v>2890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501726</v>
      </c>
      <c r="E13" s="236">
        <v>741711</v>
      </c>
      <c r="F13" s="236">
        <v>6.0621600000000004</v>
      </c>
      <c r="G13" s="236">
        <v>0</v>
      </c>
      <c r="H13" s="236">
        <v>82.793000000000006</v>
      </c>
      <c r="I13" s="236">
        <v>22.9</v>
      </c>
      <c r="J13" s="236">
        <v>33</v>
      </c>
      <c r="K13" s="236">
        <v>294.7</v>
      </c>
      <c r="L13" s="236">
        <v>1.0103</v>
      </c>
      <c r="M13" s="236">
        <v>73.453999999999994</v>
      </c>
      <c r="N13" s="236">
        <v>86.724000000000004</v>
      </c>
      <c r="O13" s="236">
        <v>74.718000000000004</v>
      </c>
      <c r="P13" s="236">
        <v>16.3</v>
      </c>
      <c r="Q13" s="236">
        <v>31.5</v>
      </c>
      <c r="R13" s="236">
        <v>24.3</v>
      </c>
      <c r="S13" s="236">
        <v>5.01</v>
      </c>
      <c r="T13" s="16">
        <v>24</v>
      </c>
      <c r="U13" s="23">
        <f t="shared" si="1"/>
        <v>798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500928</v>
      </c>
      <c r="E14" s="236">
        <v>741585</v>
      </c>
      <c r="F14" s="236">
        <v>6.9912380000000001</v>
      </c>
      <c r="G14" s="236">
        <v>0</v>
      </c>
      <c r="H14" s="236">
        <v>84.191000000000003</v>
      </c>
      <c r="I14" s="236">
        <v>23</v>
      </c>
      <c r="J14" s="236">
        <v>0</v>
      </c>
      <c r="K14" s="236">
        <v>0</v>
      </c>
      <c r="L14" s="236">
        <v>1.0133000000000001</v>
      </c>
      <c r="M14" s="236">
        <v>79.099000000000004</v>
      </c>
      <c r="N14" s="236">
        <v>86.843999999999994</v>
      </c>
      <c r="O14" s="236">
        <v>84.995999999999995</v>
      </c>
      <c r="P14" s="236">
        <v>15</v>
      </c>
      <c r="Q14" s="236">
        <v>33.799999999999997</v>
      </c>
      <c r="R14" s="236">
        <v>16.2</v>
      </c>
      <c r="S14" s="236">
        <v>5.01</v>
      </c>
      <c r="T14" s="16">
        <v>23</v>
      </c>
      <c r="U14" s="23">
        <f t="shared" si="1"/>
        <v>0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500928</v>
      </c>
      <c r="E15" s="236">
        <v>741585</v>
      </c>
      <c r="F15" s="236">
        <v>6.7107020000000004</v>
      </c>
      <c r="G15" s="236">
        <v>0</v>
      </c>
      <c r="H15" s="236">
        <v>82.519000000000005</v>
      </c>
      <c r="I15" s="236">
        <v>23.2</v>
      </c>
      <c r="J15" s="236">
        <v>102.7</v>
      </c>
      <c r="K15" s="236">
        <v>244.4</v>
      </c>
      <c r="L15" s="236">
        <v>1.0124</v>
      </c>
      <c r="M15" s="236">
        <v>77.555000000000007</v>
      </c>
      <c r="N15" s="236">
        <v>85.322999999999993</v>
      </c>
      <c r="O15" s="236">
        <v>81.739000000000004</v>
      </c>
      <c r="P15" s="236">
        <v>15.8</v>
      </c>
      <c r="Q15" s="236">
        <v>29.3</v>
      </c>
      <c r="R15" s="236">
        <v>17.899999999999999</v>
      </c>
      <c r="S15" s="236">
        <v>5.0199999999999996</v>
      </c>
      <c r="T15" s="16">
        <v>22</v>
      </c>
      <c r="U15" s="23">
        <f t="shared" si="1"/>
        <v>2432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498496</v>
      </c>
      <c r="E16" s="236">
        <v>741214</v>
      </c>
      <c r="F16" s="236">
        <v>6.7161419999999996</v>
      </c>
      <c r="G16" s="236">
        <v>0</v>
      </c>
      <c r="H16" s="236">
        <v>82.481999999999999</v>
      </c>
      <c r="I16" s="236">
        <v>23.2</v>
      </c>
      <c r="J16" s="236">
        <v>124.1</v>
      </c>
      <c r="K16" s="236">
        <v>366.6</v>
      </c>
      <c r="L16" s="236">
        <v>1.0117</v>
      </c>
      <c r="M16" s="236">
        <v>74.947000000000003</v>
      </c>
      <c r="N16" s="236">
        <v>86.320999999999998</v>
      </c>
      <c r="O16" s="236">
        <v>83.751000000000005</v>
      </c>
      <c r="P16" s="236">
        <v>16.2</v>
      </c>
      <c r="Q16" s="236">
        <v>28.9</v>
      </c>
      <c r="R16" s="236">
        <v>23.7</v>
      </c>
      <c r="S16" s="236">
        <v>5.0199999999999996</v>
      </c>
      <c r="T16" s="22">
        <v>21</v>
      </c>
      <c r="U16" s="23">
        <f t="shared" si="1"/>
        <v>2947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495549</v>
      </c>
      <c r="E17" s="236">
        <v>740762</v>
      </c>
      <c r="F17" s="236">
        <v>6.138522</v>
      </c>
      <c r="G17" s="236">
        <v>0</v>
      </c>
      <c r="H17" s="236">
        <v>83.027000000000001</v>
      </c>
      <c r="I17" s="236">
        <v>23.9</v>
      </c>
      <c r="J17" s="236">
        <v>117.8</v>
      </c>
      <c r="K17" s="236">
        <v>346.5</v>
      </c>
      <c r="L17" s="236">
        <v>1.0104</v>
      </c>
      <c r="M17" s="236">
        <v>75.552000000000007</v>
      </c>
      <c r="N17" s="236">
        <v>86.144999999999996</v>
      </c>
      <c r="O17" s="236">
        <v>75.822000000000003</v>
      </c>
      <c r="P17" s="236">
        <v>17.8</v>
      </c>
      <c r="Q17" s="236">
        <v>29.5</v>
      </c>
      <c r="R17" s="236">
        <v>24.4</v>
      </c>
      <c r="S17" s="236">
        <v>5.0199999999999996</v>
      </c>
      <c r="T17" s="16">
        <v>20</v>
      </c>
      <c r="U17" s="23">
        <f t="shared" si="1"/>
        <v>2809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492740</v>
      </c>
      <c r="E18" s="236">
        <v>740335</v>
      </c>
      <c r="F18" s="236">
        <v>6.3131880000000002</v>
      </c>
      <c r="G18" s="236">
        <v>0</v>
      </c>
      <c r="H18" s="236">
        <v>82.414000000000001</v>
      </c>
      <c r="I18" s="236">
        <v>22.8</v>
      </c>
      <c r="J18" s="236">
        <v>130.30000000000001</v>
      </c>
      <c r="K18" s="236">
        <v>358.5</v>
      </c>
      <c r="L18" s="236">
        <v>1.0108999999999999</v>
      </c>
      <c r="M18" s="236">
        <v>62.914000000000001</v>
      </c>
      <c r="N18" s="236">
        <v>85.879000000000005</v>
      </c>
      <c r="O18" s="236">
        <v>78.066999999999993</v>
      </c>
      <c r="P18" s="236">
        <v>14.6</v>
      </c>
      <c r="Q18" s="236">
        <v>28.9</v>
      </c>
      <c r="R18" s="236">
        <v>23.7</v>
      </c>
      <c r="S18" s="236">
        <v>5.01</v>
      </c>
      <c r="T18" s="16">
        <v>19</v>
      </c>
      <c r="U18" s="23">
        <f t="shared" si="1"/>
        <v>3119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489621</v>
      </c>
      <c r="E19" s="236">
        <v>739858</v>
      </c>
      <c r="F19" s="236">
        <v>6.6759399999999998</v>
      </c>
      <c r="G19" s="236">
        <v>0</v>
      </c>
      <c r="H19" s="236">
        <v>82.995999999999995</v>
      </c>
      <c r="I19" s="236">
        <v>24</v>
      </c>
      <c r="J19" s="236">
        <v>126.5</v>
      </c>
      <c r="K19" s="236">
        <v>383.2</v>
      </c>
      <c r="L19" s="236">
        <v>1.0116000000000001</v>
      </c>
      <c r="M19" s="236">
        <v>81.150999999999996</v>
      </c>
      <c r="N19" s="236">
        <v>84.953999999999994</v>
      </c>
      <c r="O19" s="236">
        <v>83.272999999999996</v>
      </c>
      <c r="P19" s="236">
        <v>16.100000000000001</v>
      </c>
      <c r="Q19" s="236">
        <v>30.1</v>
      </c>
      <c r="R19" s="236">
        <v>24</v>
      </c>
      <c r="S19" s="236">
        <v>5.0199999999999996</v>
      </c>
      <c r="T19" s="16">
        <v>18</v>
      </c>
      <c r="U19" s="23">
        <f t="shared" si="1"/>
        <v>3009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486612</v>
      </c>
      <c r="E20" s="236">
        <v>739402</v>
      </c>
      <c r="F20" s="236">
        <v>6.6296790000000003</v>
      </c>
      <c r="G20" s="236">
        <v>0</v>
      </c>
      <c r="H20" s="236">
        <v>84.302000000000007</v>
      </c>
      <c r="I20" s="236">
        <v>25.8</v>
      </c>
      <c r="J20" s="236">
        <v>20.2</v>
      </c>
      <c r="K20" s="236">
        <v>310.10000000000002</v>
      </c>
      <c r="L20" s="236">
        <v>1.0115000000000001</v>
      </c>
      <c r="M20" s="236">
        <v>81.605999999999995</v>
      </c>
      <c r="N20" s="236">
        <v>86.05</v>
      </c>
      <c r="O20" s="236">
        <v>82.671999999999997</v>
      </c>
      <c r="P20" s="236">
        <v>17.5</v>
      </c>
      <c r="Q20" s="236">
        <v>36.9</v>
      </c>
      <c r="R20" s="236">
        <v>24.1</v>
      </c>
      <c r="S20" s="236">
        <v>5.0199999999999996</v>
      </c>
      <c r="T20" s="16">
        <v>17</v>
      </c>
      <c r="U20" s="23">
        <f t="shared" si="1"/>
        <v>577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486035</v>
      </c>
      <c r="E21" s="236">
        <v>739316</v>
      </c>
      <c r="F21" s="236">
        <v>7.0006440000000003</v>
      </c>
      <c r="G21" s="236">
        <v>0</v>
      </c>
      <c r="H21" s="236">
        <v>85.066000000000003</v>
      </c>
      <c r="I21" s="236">
        <v>23.5</v>
      </c>
      <c r="J21" s="236">
        <v>25.3</v>
      </c>
      <c r="K21" s="236">
        <v>197.7</v>
      </c>
      <c r="L21" s="236">
        <v>1.0130999999999999</v>
      </c>
      <c r="M21" s="236">
        <v>83.57</v>
      </c>
      <c r="N21" s="236">
        <v>87.031000000000006</v>
      </c>
      <c r="O21" s="236">
        <v>85.653999999999996</v>
      </c>
      <c r="P21" s="236">
        <v>14</v>
      </c>
      <c r="Q21" s="236">
        <v>34.799999999999997</v>
      </c>
      <c r="R21" s="236">
        <v>17.7</v>
      </c>
      <c r="S21" s="236">
        <v>5.01</v>
      </c>
      <c r="T21" s="16">
        <v>16</v>
      </c>
      <c r="U21" s="23">
        <f t="shared" si="1"/>
        <v>649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485386</v>
      </c>
      <c r="E22" s="236">
        <v>739221</v>
      </c>
      <c r="F22" s="236">
        <v>6.9024770000000002</v>
      </c>
      <c r="G22" s="236">
        <v>0</v>
      </c>
      <c r="H22" s="236">
        <v>84.608999999999995</v>
      </c>
      <c r="I22" s="236">
        <v>23.4</v>
      </c>
      <c r="J22" s="236">
        <v>108.6</v>
      </c>
      <c r="K22" s="236">
        <v>305.60000000000002</v>
      </c>
      <c r="L22" s="236">
        <v>1.0130999999999999</v>
      </c>
      <c r="M22" s="236">
        <v>82.97</v>
      </c>
      <c r="N22" s="236">
        <v>86.171000000000006</v>
      </c>
      <c r="O22" s="236">
        <v>83.74</v>
      </c>
      <c r="P22" s="236">
        <v>15.2</v>
      </c>
      <c r="Q22" s="236">
        <v>28.8</v>
      </c>
      <c r="R22" s="236">
        <v>16.100000000000001</v>
      </c>
      <c r="S22" s="236">
        <v>5.0199999999999996</v>
      </c>
      <c r="T22" s="16">
        <v>15</v>
      </c>
      <c r="U22" s="23">
        <f t="shared" si="1"/>
        <v>2555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482831</v>
      </c>
      <c r="E23" s="236">
        <v>738841</v>
      </c>
      <c r="F23" s="236">
        <v>6.7649920000000003</v>
      </c>
      <c r="G23" s="236">
        <v>0</v>
      </c>
      <c r="H23" s="236">
        <v>84.688000000000002</v>
      </c>
      <c r="I23" s="236">
        <v>23.8</v>
      </c>
      <c r="J23" s="236">
        <v>135.9</v>
      </c>
      <c r="K23" s="236">
        <v>368.1</v>
      </c>
      <c r="L23" s="236">
        <v>1.0118</v>
      </c>
      <c r="M23" s="236">
        <v>82.861000000000004</v>
      </c>
      <c r="N23" s="236">
        <v>86.459000000000003</v>
      </c>
      <c r="O23" s="236">
        <v>84.444000000000003</v>
      </c>
      <c r="P23" s="236">
        <v>18.399999999999999</v>
      </c>
      <c r="Q23" s="236">
        <v>28.6</v>
      </c>
      <c r="R23" s="236">
        <v>23.8</v>
      </c>
      <c r="S23" s="236">
        <v>5.0199999999999996</v>
      </c>
      <c r="T23" s="22">
        <v>14</v>
      </c>
      <c r="U23" s="23">
        <f t="shared" si="1"/>
        <v>3239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479592</v>
      </c>
      <c r="E24" s="236">
        <v>738361</v>
      </c>
      <c r="F24" s="236">
        <v>6.7836030000000003</v>
      </c>
      <c r="G24" s="236">
        <v>0</v>
      </c>
      <c r="H24" s="236">
        <v>83.283000000000001</v>
      </c>
      <c r="I24" s="236">
        <v>22</v>
      </c>
      <c r="J24" s="236">
        <v>102.4</v>
      </c>
      <c r="K24" s="236">
        <v>334.6</v>
      </c>
      <c r="L24" s="236">
        <v>1.0119</v>
      </c>
      <c r="M24" s="236">
        <v>77.841999999999999</v>
      </c>
      <c r="N24" s="236">
        <v>93.254999999999995</v>
      </c>
      <c r="O24" s="236">
        <v>84.617999999999995</v>
      </c>
      <c r="P24" s="236">
        <v>14.7</v>
      </c>
      <c r="Q24" s="236">
        <v>28.4</v>
      </c>
      <c r="R24" s="236">
        <v>23.5</v>
      </c>
      <c r="S24" s="236">
        <v>5.0199999999999996</v>
      </c>
      <c r="T24" s="16">
        <v>13</v>
      </c>
      <c r="U24" s="23">
        <f t="shared" si="1"/>
        <v>2464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477128</v>
      </c>
      <c r="E25" s="236">
        <v>737984</v>
      </c>
      <c r="F25" s="236">
        <v>6.3736350000000002</v>
      </c>
      <c r="G25" s="236">
        <v>0</v>
      </c>
      <c r="H25" s="236">
        <v>80.942999999999998</v>
      </c>
      <c r="I25" s="236">
        <v>22.3</v>
      </c>
      <c r="J25" s="236">
        <v>115.1</v>
      </c>
      <c r="K25" s="236">
        <v>349.7</v>
      </c>
      <c r="L25" s="236">
        <v>1.0109999999999999</v>
      </c>
      <c r="M25" s="236">
        <v>76.498000000000005</v>
      </c>
      <c r="N25" s="236">
        <v>84.715999999999994</v>
      </c>
      <c r="O25" s="236">
        <v>78.847999999999999</v>
      </c>
      <c r="P25" s="236">
        <v>15.3</v>
      </c>
      <c r="Q25" s="236">
        <v>28.7</v>
      </c>
      <c r="R25" s="236">
        <v>23.4</v>
      </c>
      <c r="S25" s="236">
        <v>5.0199999999999996</v>
      </c>
      <c r="T25" s="16">
        <v>12</v>
      </c>
      <c r="U25" s="23">
        <f t="shared" si="1"/>
        <v>2772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474356</v>
      </c>
      <c r="E26" s="236">
        <v>737552</v>
      </c>
      <c r="F26" s="236">
        <v>6.3429080000000004</v>
      </c>
      <c r="G26" s="236">
        <v>0</v>
      </c>
      <c r="H26" s="236">
        <v>80.638000000000005</v>
      </c>
      <c r="I26" s="236">
        <v>23.4</v>
      </c>
      <c r="J26" s="236">
        <v>127.3</v>
      </c>
      <c r="K26" s="236">
        <v>366.5</v>
      </c>
      <c r="L26" s="236">
        <v>1.0109999999999999</v>
      </c>
      <c r="M26" s="236">
        <v>77.478999999999999</v>
      </c>
      <c r="N26" s="236">
        <v>83.956000000000003</v>
      </c>
      <c r="O26" s="236">
        <v>78.436999999999998</v>
      </c>
      <c r="P26" s="236">
        <v>15.2</v>
      </c>
      <c r="Q26" s="236">
        <v>30</v>
      </c>
      <c r="R26" s="236">
        <v>23.5</v>
      </c>
      <c r="S26" s="236">
        <v>5.03</v>
      </c>
      <c r="T26" s="16">
        <v>11</v>
      </c>
      <c r="U26" s="23">
        <f t="shared" si="1"/>
        <v>3042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471314</v>
      </c>
      <c r="E27" s="236">
        <v>737078</v>
      </c>
      <c r="F27" s="236">
        <v>6.4156849999999999</v>
      </c>
      <c r="G27" s="236">
        <v>0</v>
      </c>
      <c r="H27" s="236">
        <v>84.201999999999998</v>
      </c>
      <c r="I27" s="236">
        <v>25.9</v>
      </c>
      <c r="J27" s="236">
        <v>28.8</v>
      </c>
      <c r="K27" s="236">
        <v>302.2</v>
      </c>
      <c r="L27" s="236">
        <v>1.0109999999999999</v>
      </c>
      <c r="M27" s="236">
        <v>78.882999999999996</v>
      </c>
      <c r="N27" s="236">
        <v>86.533000000000001</v>
      </c>
      <c r="O27" s="236">
        <v>79.73</v>
      </c>
      <c r="P27" s="236">
        <v>16.8</v>
      </c>
      <c r="Q27" s="236">
        <v>36.4</v>
      </c>
      <c r="R27" s="236">
        <v>24.4</v>
      </c>
      <c r="S27" s="236">
        <v>5.03</v>
      </c>
      <c r="T27" s="16">
        <v>10</v>
      </c>
      <c r="U27" s="23">
        <f t="shared" si="1"/>
        <v>700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470614</v>
      </c>
      <c r="E28" s="236">
        <v>736972</v>
      </c>
      <c r="F28" s="236">
        <v>6.974888</v>
      </c>
      <c r="G28" s="236">
        <v>0</v>
      </c>
      <c r="H28" s="236">
        <v>83.933999999999997</v>
      </c>
      <c r="I28" s="236">
        <v>24.4</v>
      </c>
      <c r="J28" s="236">
        <v>21</v>
      </c>
      <c r="K28" s="236">
        <v>227.3</v>
      </c>
      <c r="L28" s="236">
        <v>1.0128999999999999</v>
      </c>
      <c r="M28" s="236">
        <v>81.373000000000005</v>
      </c>
      <c r="N28" s="236">
        <v>86.271000000000001</v>
      </c>
      <c r="O28" s="236">
        <v>85.466999999999999</v>
      </c>
      <c r="P28" s="236">
        <v>14.3</v>
      </c>
      <c r="Q28" s="236">
        <v>38.200000000000003</v>
      </c>
      <c r="R28" s="236">
        <v>18.2</v>
      </c>
      <c r="S28" s="236">
        <v>5.0199999999999996</v>
      </c>
      <c r="T28" s="16">
        <v>9</v>
      </c>
      <c r="U28" s="23">
        <f t="shared" si="1"/>
        <v>512</v>
      </c>
      <c r="V28" s="16"/>
      <c r="W28" s="99"/>
      <c r="X28" s="99"/>
      <c r="Y28" s="224" t="e">
        <f>((X28*100)/#REF!)-100</f>
        <v>#REF!</v>
      </c>
    </row>
    <row r="29" spans="1:25">
      <c r="A29" s="16">
        <v>9</v>
      </c>
      <c r="B29" s="236" t="s">
        <v>217</v>
      </c>
      <c r="C29" s="236" t="s">
        <v>194</v>
      </c>
      <c r="D29" s="236">
        <v>470102</v>
      </c>
      <c r="E29" s="236">
        <v>736894</v>
      </c>
      <c r="F29" s="236">
        <v>6.831232</v>
      </c>
      <c r="G29" s="236">
        <v>0</v>
      </c>
      <c r="H29" s="236">
        <v>82.278000000000006</v>
      </c>
      <c r="I29" s="236">
        <v>23.4</v>
      </c>
      <c r="J29" s="236">
        <v>99.5</v>
      </c>
      <c r="K29" s="236">
        <v>251.1</v>
      </c>
      <c r="L29" s="236">
        <v>1.0123</v>
      </c>
      <c r="M29" s="236">
        <v>79.301000000000002</v>
      </c>
      <c r="N29" s="236">
        <v>85.65</v>
      </c>
      <c r="O29" s="236">
        <v>84.415999999999997</v>
      </c>
      <c r="P29" s="236">
        <v>15.4</v>
      </c>
      <c r="Q29" s="236">
        <v>30.1</v>
      </c>
      <c r="R29" s="236">
        <v>20.9</v>
      </c>
      <c r="S29" s="236">
        <v>5.0199999999999996</v>
      </c>
      <c r="T29" s="16">
        <v>8</v>
      </c>
      <c r="U29" s="23">
        <f t="shared" si="1"/>
        <v>2381</v>
      </c>
      <c r="V29" s="16"/>
      <c r="W29" s="99"/>
      <c r="X29" s="99"/>
      <c r="Y29" s="224" t="e">
        <f>((X29*100)/#REF!)-100</f>
        <v>#REF!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467721</v>
      </c>
      <c r="E30" s="236">
        <v>736530</v>
      </c>
      <c r="F30" s="236">
        <v>6.5338560000000001</v>
      </c>
      <c r="G30" s="236">
        <v>1</v>
      </c>
      <c r="H30" s="236">
        <v>81.527000000000001</v>
      </c>
      <c r="I30" s="236">
        <v>23.5</v>
      </c>
      <c r="J30" s="236">
        <v>119.1</v>
      </c>
      <c r="K30" s="236">
        <v>351.1</v>
      </c>
      <c r="L30" s="236">
        <v>1.0113000000000001</v>
      </c>
      <c r="M30" s="236">
        <v>76.659000000000006</v>
      </c>
      <c r="N30" s="236">
        <v>84.331999999999994</v>
      </c>
      <c r="O30" s="236">
        <v>81.155000000000001</v>
      </c>
      <c r="P30" s="236">
        <v>15.4</v>
      </c>
      <c r="Q30" s="236">
        <v>29.6</v>
      </c>
      <c r="R30" s="236">
        <v>23.6</v>
      </c>
      <c r="S30" s="236">
        <v>4.9400000000000004</v>
      </c>
      <c r="T30" s="22">
        <v>7</v>
      </c>
      <c r="U30" s="23">
        <f t="shared" si="1"/>
        <v>2853</v>
      </c>
      <c r="V30" s="24">
        <v>8</v>
      </c>
      <c r="W30" s="99"/>
      <c r="X30" s="99"/>
      <c r="Y30" s="224" t="e">
        <f>((X30*100)/#REF!)-100</f>
        <v>#REF!</v>
      </c>
    </row>
    <row r="31" spans="1:25">
      <c r="A31" s="16">
        <v>7</v>
      </c>
      <c r="B31" s="236" t="s">
        <v>197</v>
      </c>
      <c r="C31" s="236" t="s">
        <v>194</v>
      </c>
      <c r="D31" s="236">
        <v>464868</v>
      </c>
      <c r="E31" s="236">
        <v>736090</v>
      </c>
      <c r="F31" s="236">
        <v>6.3541879999999997</v>
      </c>
      <c r="G31" s="236">
        <v>1</v>
      </c>
      <c r="H31" s="236">
        <v>81.022999999999996</v>
      </c>
      <c r="I31" s="236">
        <v>23</v>
      </c>
      <c r="J31" s="236">
        <v>121.8</v>
      </c>
      <c r="K31" s="236">
        <v>361.1</v>
      </c>
      <c r="L31" s="236">
        <v>1.0109999999999999</v>
      </c>
      <c r="M31" s="236">
        <v>76.861000000000004</v>
      </c>
      <c r="N31" s="236">
        <v>84.072999999999993</v>
      </c>
      <c r="O31" s="236">
        <v>78.513999999999996</v>
      </c>
      <c r="P31" s="236">
        <v>14.4</v>
      </c>
      <c r="Q31" s="236">
        <v>29.4</v>
      </c>
      <c r="R31" s="236">
        <v>23.3</v>
      </c>
      <c r="S31" s="236">
        <v>4.93</v>
      </c>
      <c r="T31" s="16">
        <v>6</v>
      </c>
      <c r="U31" s="23">
        <f t="shared" si="1"/>
        <v>2906</v>
      </c>
      <c r="V31" s="5"/>
      <c r="W31" s="99"/>
      <c r="X31" s="99"/>
      <c r="Y31" s="224" t="e">
        <f>((X31*100)/#REF!)-100</f>
        <v>#REF!</v>
      </c>
    </row>
    <row r="32" spans="1:25">
      <c r="A32" s="16">
        <v>6</v>
      </c>
      <c r="B32" s="236" t="s">
        <v>198</v>
      </c>
      <c r="C32" s="236" t="s">
        <v>194</v>
      </c>
      <c r="D32" s="236">
        <v>461962</v>
      </c>
      <c r="E32" s="236">
        <v>735639</v>
      </c>
      <c r="F32" s="236">
        <v>6.3836909999999998</v>
      </c>
      <c r="G32" s="236">
        <v>1</v>
      </c>
      <c r="H32" s="236">
        <v>81.064999999999998</v>
      </c>
      <c r="I32" s="236">
        <v>24.4</v>
      </c>
      <c r="J32" s="236">
        <v>118.5</v>
      </c>
      <c r="K32" s="236">
        <v>341.1</v>
      </c>
      <c r="L32" s="236">
        <v>1.0109999999999999</v>
      </c>
      <c r="M32" s="236">
        <v>77.742000000000004</v>
      </c>
      <c r="N32" s="236">
        <v>84.284000000000006</v>
      </c>
      <c r="O32" s="236">
        <v>79.064999999999998</v>
      </c>
      <c r="P32" s="236">
        <v>18</v>
      </c>
      <c r="Q32" s="236">
        <v>29.2</v>
      </c>
      <c r="R32" s="236">
        <v>23.7</v>
      </c>
      <c r="S32" s="236">
        <v>4.95</v>
      </c>
      <c r="T32" s="16">
        <v>5</v>
      </c>
      <c r="U32" s="23">
        <f t="shared" si="1"/>
        <v>2844</v>
      </c>
      <c r="V32" s="5"/>
      <c r="W32" s="99"/>
      <c r="X32" s="99"/>
      <c r="Y32" s="224" t="e">
        <f>((X32*100)/#REF!)-100</f>
        <v>#REF!</v>
      </c>
    </row>
    <row r="33" spans="1:25">
      <c r="A33" s="16">
        <v>5</v>
      </c>
      <c r="B33" s="236" t="s">
        <v>199</v>
      </c>
      <c r="C33" s="236" t="s">
        <v>194</v>
      </c>
      <c r="D33" s="236">
        <v>459118</v>
      </c>
      <c r="E33" s="236">
        <v>735197</v>
      </c>
      <c r="F33" s="236">
        <v>6.4051210000000003</v>
      </c>
      <c r="G33" s="236">
        <v>1</v>
      </c>
      <c r="H33" s="236">
        <v>82.188999999999993</v>
      </c>
      <c r="I33" s="236">
        <v>23.2</v>
      </c>
      <c r="J33" s="236">
        <v>118.8</v>
      </c>
      <c r="K33" s="236">
        <v>371</v>
      </c>
      <c r="L33" s="236">
        <v>1.0111000000000001</v>
      </c>
      <c r="M33" s="236">
        <v>78.037999999999997</v>
      </c>
      <c r="N33" s="236">
        <v>84.843000000000004</v>
      </c>
      <c r="O33" s="236">
        <v>79.200999999999993</v>
      </c>
      <c r="P33" s="236">
        <v>14.2</v>
      </c>
      <c r="Q33" s="236">
        <v>28.7</v>
      </c>
      <c r="R33" s="236">
        <v>23.2</v>
      </c>
      <c r="S33" s="236">
        <v>4.93</v>
      </c>
      <c r="T33" s="16">
        <v>4</v>
      </c>
      <c r="U33" s="23">
        <f t="shared" si="1"/>
        <v>2838</v>
      </c>
      <c r="V33" s="5"/>
      <c r="W33" s="99"/>
      <c r="X33" s="99"/>
      <c r="Y33" s="224" t="e">
        <f>((X33*100)/#REF!)-100</f>
        <v>#REF!</v>
      </c>
    </row>
    <row r="34" spans="1:25">
      <c r="A34" s="16">
        <v>4</v>
      </c>
      <c r="B34" s="236" t="s">
        <v>200</v>
      </c>
      <c r="C34" s="236" t="s">
        <v>194</v>
      </c>
      <c r="D34" s="236">
        <v>456280</v>
      </c>
      <c r="E34" s="236">
        <v>734762</v>
      </c>
      <c r="F34" s="236">
        <v>6.6179370000000004</v>
      </c>
      <c r="G34" s="236">
        <v>1</v>
      </c>
      <c r="H34" s="236">
        <v>84.23</v>
      </c>
      <c r="I34" s="236">
        <v>23.3</v>
      </c>
      <c r="J34" s="236">
        <v>19.100000000000001</v>
      </c>
      <c r="K34" s="236">
        <v>318.39999999999998</v>
      </c>
      <c r="L34" s="236">
        <v>1.0116000000000001</v>
      </c>
      <c r="M34" s="236">
        <v>81.650000000000006</v>
      </c>
      <c r="N34" s="236">
        <v>85.9</v>
      </c>
      <c r="O34" s="236">
        <v>82.171999999999997</v>
      </c>
      <c r="P34" s="236">
        <v>12.5</v>
      </c>
      <c r="Q34" s="236">
        <v>34.299999999999997</v>
      </c>
      <c r="R34" s="236">
        <v>23.1</v>
      </c>
      <c r="S34" s="236">
        <v>4.93</v>
      </c>
      <c r="T34" s="16">
        <v>3</v>
      </c>
      <c r="U34" s="23">
        <f t="shared" si="1"/>
        <v>555</v>
      </c>
      <c r="V34" s="5"/>
      <c r="W34" s="223"/>
      <c r="X34" s="125"/>
      <c r="Y34" s="224" t="e">
        <f>((X34*100)/#REF!)-100</f>
        <v>#REF!</v>
      </c>
    </row>
    <row r="35" spans="1:25">
      <c r="A35" s="16">
        <v>3</v>
      </c>
      <c r="B35" s="236" t="s">
        <v>201</v>
      </c>
      <c r="C35" s="236" t="s">
        <v>194</v>
      </c>
      <c r="D35" s="236">
        <v>455725</v>
      </c>
      <c r="E35" s="236">
        <v>734680</v>
      </c>
      <c r="F35" s="236">
        <v>6.9022139999999998</v>
      </c>
      <c r="G35" s="236">
        <v>1</v>
      </c>
      <c r="H35" s="236">
        <v>84.486999999999995</v>
      </c>
      <c r="I35" s="236">
        <v>22.1</v>
      </c>
      <c r="J35" s="236">
        <v>1.7</v>
      </c>
      <c r="K35" s="236">
        <v>25.5</v>
      </c>
      <c r="L35" s="236">
        <v>1.0128999999999999</v>
      </c>
      <c r="M35" s="236">
        <v>82.644000000000005</v>
      </c>
      <c r="N35" s="236">
        <v>85.947000000000003</v>
      </c>
      <c r="O35" s="236">
        <v>84.251000000000005</v>
      </c>
      <c r="P35" s="236">
        <v>11.9</v>
      </c>
      <c r="Q35" s="236">
        <v>35.700000000000003</v>
      </c>
      <c r="R35" s="236">
        <v>17.600000000000001</v>
      </c>
      <c r="S35" s="236">
        <v>4.93</v>
      </c>
      <c r="T35" s="16">
        <v>2</v>
      </c>
      <c r="U35" s="23">
        <f t="shared" si="1"/>
        <v>49</v>
      </c>
      <c r="V35" s="5"/>
      <c r="W35" s="92"/>
      <c r="X35" s="91"/>
      <c r="Y35" s="224" t="e">
        <f>((X35*100)/#REF!)-100</f>
        <v>#REF!</v>
      </c>
    </row>
    <row r="36" spans="1:25">
      <c r="A36" s="16">
        <v>2</v>
      </c>
      <c r="B36" s="236" t="s">
        <v>202</v>
      </c>
      <c r="C36" s="236" t="s">
        <v>194</v>
      </c>
      <c r="D36" s="236">
        <v>455676</v>
      </c>
      <c r="E36" s="236">
        <v>734673</v>
      </c>
      <c r="F36" s="236">
        <v>7.0762900000000002</v>
      </c>
      <c r="G36" s="236">
        <v>1</v>
      </c>
      <c r="H36" s="236">
        <v>86.174000000000007</v>
      </c>
      <c r="I36" s="236">
        <v>20.8</v>
      </c>
      <c r="J36" s="236">
        <v>0</v>
      </c>
      <c r="K36" s="236">
        <v>0</v>
      </c>
      <c r="L36" s="236">
        <v>1.014</v>
      </c>
      <c r="M36" s="236">
        <v>84.63</v>
      </c>
      <c r="N36" s="236">
        <v>87.356999999999999</v>
      </c>
      <c r="O36" s="236">
        <v>84.644999999999996</v>
      </c>
      <c r="P36" s="236">
        <v>10.5</v>
      </c>
      <c r="Q36" s="236">
        <v>32.5</v>
      </c>
      <c r="R36" s="236">
        <v>11.9</v>
      </c>
      <c r="S36" s="236">
        <v>4.93</v>
      </c>
      <c r="T36" s="16">
        <v>1</v>
      </c>
      <c r="U36" s="23">
        <f t="shared" si="1"/>
        <v>0</v>
      </c>
      <c r="V36" s="5"/>
      <c r="W36" s="92"/>
      <c r="X36" s="91"/>
      <c r="Y36" s="224" t="e">
        <f>((X36*100)/#REF!)-100</f>
        <v>#REF!</v>
      </c>
    </row>
    <row r="37" spans="1:25">
      <c r="A37" s="16">
        <v>1</v>
      </c>
      <c r="B37" s="236" t="s">
        <v>195</v>
      </c>
      <c r="C37" s="236" t="s">
        <v>194</v>
      </c>
      <c r="D37" s="236">
        <v>455676</v>
      </c>
      <c r="E37" s="236">
        <v>734673</v>
      </c>
      <c r="F37" s="236">
        <v>7.1974039999999997</v>
      </c>
      <c r="G37" s="236">
        <v>1</v>
      </c>
      <c r="H37" s="236">
        <v>82.899000000000001</v>
      </c>
      <c r="I37" s="236">
        <v>21</v>
      </c>
      <c r="J37" s="236">
        <v>100.5</v>
      </c>
      <c r="K37" s="236">
        <v>320.3</v>
      </c>
      <c r="L37" s="236">
        <v>1.0143</v>
      </c>
      <c r="M37" s="236">
        <v>79.305999999999997</v>
      </c>
      <c r="N37" s="236">
        <v>87.218000000000004</v>
      </c>
      <c r="O37" s="236">
        <v>86.394999999999996</v>
      </c>
      <c r="P37" s="236">
        <v>11</v>
      </c>
      <c r="Q37" s="236">
        <v>27.6</v>
      </c>
      <c r="R37" s="236">
        <v>12.3</v>
      </c>
      <c r="S37" s="236">
        <v>4.93</v>
      </c>
      <c r="T37" s="1"/>
      <c r="U37" s="26"/>
      <c r="V37" s="5"/>
      <c r="W37" s="92"/>
      <c r="X37" s="91"/>
      <c r="Y37" s="224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732495</v>
      </c>
      <c r="T6" s="22">
        <v>31</v>
      </c>
      <c r="U6" s="23">
        <f>D6-D7</f>
        <v>1388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731107</v>
      </c>
      <c r="T7" s="22">
        <v>30</v>
      </c>
      <c r="U7" s="23">
        <f>D7-D8</f>
        <v>1973</v>
      </c>
      <c r="V7" s="24">
        <v>1</v>
      </c>
      <c r="W7" s="112"/>
      <c r="X7" s="112"/>
      <c r="Y7" s="224">
        <f t="shared" ref="Y7:Y27" si="0">((X7*100)/D7)-100</f>
        <v>-100</v>
      </c>
    </row>
    <row r="8" spans="1:25">
      <c r="A8" s="16">
        <v>30</v>
      </c>
      <c r="B8" s="236"/>
      <c r="C8" s="236"/>
      <c r="D8">
        <v>729134</v>
      </c>
      <c r="T8" s="16">
        <v>29</v>
      </c>
      <c r="U8" s="23">
        <f>D8-D9</f>
        <v>2586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726548</v>
      </c>
      <c r="E9" s="236">
        <v>104740</v>
      </c>
      <c r="F9" s="236">
        <v>6.0797249999999998</v>
      </c>
      <c r="G9" s="236">
        <v>0</v>
      </c>
      <c r="H9" s="236">
        <v>75.037999999999997</v>
      </c>
      <c r="I9" s="236">
        <v>19.7</v>
      </c>
      <c r="J9" s="236">
        <v>105.5</v>
      </c>
      <c r="K9" s="236">
        <v>198.9</v>
      </c>
      <c r="L9" s="236">
        <v>1.0107999999999999</v>
      </c>
      <c r="M9" s="236">
        <v>72.757000000000005</v>
      </c>
      <c r="N9" s="236">
        <v>78.72</v>
      </c>
      <c r="O9" s="236">
        <v>73.713999999999999</v>
      </c>
      <c r="P9" s="236">
        <v>17.7</v>
      </c>
      <c r="Q9" s="236">
        <v>24.4</v>
      </c>
      <c r="R9" s="236">
        <v>20.100000000000001</v>
      </c>
      <c r="S9" s="236">
        <v>5.64</v>
      </c>
      <c r="T9" s="22">
        <v>28</v>
      </c>
      <c r="U9" s="23">
        <f t="shared" ref="U9:U36" si="1">D9-D10</f>
        <v>2513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724035</v>
      </c>
      <c r="E10" s="236">
        <v>104333</v>
      </c>
      <c r="F10" s="236">
        <v>6.108339</v>
      </c>
      <c r="G10" s="236">
        <v>0</v>
      </c>
      <c r="H10" s="236">
        <v>75.364999999999995</v>
      </c>
      <c r="I10" s="236">
        <v>20.3</v>
      </c>
      <c r="J10" s="236">
        <v>104.9</v>
      </c>
      <c r="K10" s="236">
        <v>208.2</v>
      </c>
      <c r="L10" s="236">
        <v>1.0107999999999999</v>
      </c>
      <c r="M10" s="236">
        <v>72.629000000000005</v>
      </c>
      <c r="N10" s="236">
        <v>79.480999999999995</v>
      </c>
      <c r="O10" s="236">
        <v>74.105000000000004</v>
      </c>
      <c r="P10" s="236">
        <v>17.600000000000001</v>
      </c>
      <c r="Q10" s="236">
        <v>24.2</v>
      </c>
      <c r="R10" s="236">
        <v>20.100000000000001</v>
      </c>
      <c r="S10" s="236">
        <v>5.65</v>
      </c>
      <c r="T10" s="16">
        <v>27</v>
      </c>
      <c r="U10" s="23">
        <f t="shared" si="1"/>
        <v>2493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721542</v>
      </c>
      <c r="E11" s="236">
        <v>103930</v>
      </c>
      <c r="F11" s="236">
        <v>6.1318169999999999</v>
      </c>
      <c r="G11" s="236">
        <v>0</v>
      </c>
      <c r="H11" s="236">
        <v>75.644999999999996</v>
      </c>
      <c r="I11" s="236">
        <v>20.8</v>
      </c>
      <c r="J11" s="236">
        <v>105</v>
      </c>
      <c r="K11" s="236">
        <v>199.5</v>
      </c>
      <c r="L11" s="236">
        <v>1.0108999999999999</v>
      </c>
      <c r="M11" s="236">
        <v>72.204999999999998</v>
      </c>
      <c r="N11" s="236">
        <v>77.938000000000002</v>
      </c>
      <c r="O11" s="236">
        <v>74.510999999999996</v>
      </c>
      <c r="P11" s="236">
        <v>17.899999999999999</v>
      </c>
      <c r="Q11" s="236">
        <v>24.5</v>
      </c>
      <c r="R11" s="236">
        <v>20.399999999999999</v>
      </c>
      <c r="S11" s="236">
        <v>5.65</v>
      </c>
      <c r="T11" s="16">
        <v>26</v>
      </c>
      <c r="U11" s="23">
        <f t="shared" si="1"/>
        <v>2501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719041</v>
      </c>
      <c r="E12" s="236">
        <v>103527</v>
      </c>
      <c r="F12" s="236">
        <v>6.2302410000000004</v>
      </c>
      <c r="G12" s="236">
        <v>0</v>
      </c>
      <c r="H12" s="236">
        <v>77.637</v>
      </c>
      <c r="I12" s="236">
        <v>20.6</v>
      </c>
      <c r="J12" s="236">
        <v>109.3</v>
      </c>
      <c r="K12" s="236">
        <v>228</v>
      </c>
      <c r="L12" s="236">
        <v>1.0109999999999999</v>
      </c>
      <c r="M12" s="236">
        <v>72.924000000000007</v>
      </c>
      <c r="N12" s="236">
        <v>85.177999999999997</v>
      </c>
      <c r="O12" s="236">
        <v>75.994</v>
      </c>
      <c r="P12" s="236">
        <v>18</v>
      </c>
      <c r="Q12" s="236">
        <v>24.5</v>
      </c>
      <c r="R12" s="236">
        <v>20.7</v>
      </c>
      <c r="S12" s="236">
        <v>5.65</v>
      </c>
      <c r="T12" s="16">
        <v>25</v>
      </c>
      <c r="U12" s="23">
        <f t="shared" si="1"/>
        <v>2605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716436</v>
      </c>
      <c r="E13" s="236">
        <v>103116</v>
      </c>
      <c r="F13" s="236">
        <v>6.1044150000000004</v>
      </c>
      <c r="G13" s="236">
        <v>0</v>
      </c>
      <c r="H13" s="236">
        <v>82.495999999999995</v>
      </c>
      <c r="I13" s="236">
        <v>20.6</v>
      </c>
      <c r="J13" s="236">
        <v>57.2</v>
      </c>
      <c r="K13" s="236">
        <v>223.6</v>
      </c>
      <c r="L13" s="236">
        <v>1.0107999999999999</v>
      </c>
      <c r="M13" s="236">
        <v>72.790000000000006</v>
      </c>
      <c r="N13" s="236">
        <v>86.611999999999995</v>
      </c>
      <c r="O13" s="236">
        <v>74.076999999999998</v>
      </c>
      <c r="P13" s="236">
        <v>16.600000000000001</v>
      </c>
      <c r="Q13" s="236">
        <v>27.4</v>
      </c>
      <c r="R13" s="236">
        <v>20.2</v>
      </c>
      <c r="S13" s="236">
        <v>5.66</v>
      </c>
      <c r="T13" s="16">
        <v>24</v>
      </c>
      <c r="U13" s="23">
        <f t="shared" si="1"/>
        <v>1279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715157</v>
      </c>
      <c r="E14" s="236">
        <v>102922</v>
      </c>
      <c r="F14" s="236">
        <v>6.8897750000000002</v>
      </c>
      <c r="G14" s="236">
        <v>0</v>
      </c>
      <c r="H14" s="236">
        <v>83.832999999999998</v>
      </c>
      <c r="I14" s="236">
        <v>20.399999999999999</v>
      </c>
      <c r="J14" s="236">
        <v>93.7</v>
      </c>
      <c r="K14" s="236">
        <v>225.8</v>
      </c>
      <c r="L14" s="236">
        <v>1.0125999999999999</v>
      </c>
      <c r="M14" s="236">
        <v>78.762</v>
      </c>
      <c r="N14" s="236">
        <v>86.656000000000006</v>
      </c>
      <c r="O14" s="236">
        <v>84.676000000000002</v>
      </c>
      <c r="P14" s="236">
        <v>18.399999999999999</v>
      </c>
      <c r="Q14" s="236">
        <v>23.6</v>
      </c>
      <c r="R14" s="236">
        <v>19.3</v>
      </c>
      <c r="S14" s="236">
        <v>5.65</v>
      </c>
      <c r="T14" s="16">
        <v>23</v>
      </c>
      <c r="U14" s="23">
        <f t="shared" si="1"/>
        <v>2219</v>
      </c>
      <c r="V14" s="16"/>
      <c r="W14" s="99"/>
      <c r="X14" s="99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712938</v>
      </c>
      <c r="E15" s="236">
        <v>102596</v>
      </c>
      <c r="F15" s="236">
        <v>6.622617</v>
      </c>
      <c r="G15" s="236">
        <v>0</v>
      </c>
      <c r="H15" s="236">
        <v>82.186000000000007</v>
      </c>
      <c r="I15" s="236">
        <v>20.2</v>
      </c>
      <c r="J15" s="236">
        <v>103.9</v>
      </c>
      <c r="K15" s="236">
        <v>217.6</v>
      </c>
      <c r="L15" s="236">
        <v>1.012</v>
      </c>
      <c r="M15" s="236">
        <v>77.14</v>
      </c>
      <c r="N15" s="236">
        <v>85.037000000000006</v>
      </c>
      <c r="O15" s="236">
        <v>81.150000000000006</v>
      </c>
      <c r="P15" s="236">
        <v>18.2</v>
      </c>
      <c r="Q15" s="236">
        <v>22.8</v>
      </c>
      <c r="R15" s="236">
        <v>19.8</v>
      </c>
      <c r="S15" s="236">
        <v>5.66</v>
      </c>
      <c r="T15" s="16">
        <v>22</v>
      </c>
      <c r="U15" s="23">
        <f t="shared" si="1"/>
        <v>2467</v>
      </c>
      <c r="V15" s="16"/>
      <c r="W15" s="99"/>
      <c r="X15" s="99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710471</v>
      </c>
      <c r="E16" s="236">
        <v>102227</v>
      </c>
      <c r="F16" s="236">
        <v>6.8060650000000003</v>
      </c>
      <c r="G16" s="236">
        <v>0</v>
      </c>
      <c r="H16" s="236">
        <v>82.233000000000004</v>
      </c>
      <c r="I16" s="236">
        <v>19.899999999999999</v>
      </c>
      <c r="J16" s="236">
        <v>114.7</v>
      </c>
      <c r="K16" s="236">
        <v>286.8</v>
      </c>
      <c r="L16" s="236">
        <v>1.0124</v>
      </c>
      <c r="M16" s="236">
        <v>75.138999999999996</v>
      </c>
      <c r="N16" s="236">
        <v>86.167000000000002</v>
      </c>
      <c r="O16" s="236">
        <v>83.483000000000004</v>
      </c>
      <c r="P16" s="236">
        <v>17.8</v>
      </c>
      <c r="Q16" s="236">
        <v>24.5</v>
      </c>
      <c r="R16" s="236">
        <v>19.2</v>
      </c>
      <c r="S16" s="236">
        <v>5.64</v>
      </c>
      <c r="T16" s="22">
        <v>21</v>
      </c>
      <c r="U16" s="23">
        <f t="shared" si="1"/>
        <v>2736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707735</v>
      </c>
      <c r="E17" s="236">
        <v>101819</v>
      </c>
      <c r="F17" s="236">
        <v>6.1769970000000001</v>
      </c>
      <c r="G17" s="236">
        <v>0</v>
      </c>
      <c r="H17" s="236">
        <v>82.781999999999996</v>
      </c>
      <c r="I17" s="236">
        <v>20.7</v>
      </c>
      <c r="J17" s="236">
        <v>102.1</v>
      </c>
      <c r="K17" s="236">
        <v>205.7</v>
      </c>
      <c r="L17" s="236">
        <v>1.0108999999999999</v>
      </c>
      <c r="M17" s="236">
        <v>75.165000000000006</v>
      </c>
      <c r="N17" s="236">
        <v>86.040999999999997</v>
      </c>
      <c r="O17" s="236">
        <v>75.218999999999994</v>
      </c>
      <c r="P17" s="236">
        <v>17.899999999999999</v>
      </c>
      <c r="Q17" s="236">
        <v>24.5</v>
      </c>
      <c r="R17" s="236">
        <v>20.6</v>
      </c>
      <c r="S17" s="236">
        <v>5.66</v>
      </c>
      <c r="T17" s="16">
        <v>20</v>
      </c>
      <c r="U17" s="23">
        <f t="shared" si="1"/>
        <v>2423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705312</v>
      </c>
      <c r="E18" s="236">
        <v>101458</v>
      </c>
      <c r="F18" s="236">
        <v>6.3561949999999996</v>
      </c>
      <c r="G18" s="236">
        <v>0</v>
      </c>
      <c r="H18" s="236">
        <v>82.091999999999999</v>
      </c>
      <c r="I18" s="236">
        <v>19.7</v>
      </c>
      <c r="J18" s="236">
        <v>102.6</v>
      </c>
      <c r="K18" s="236">
        <v>214</v>
      </c>
      <c r="L18" s="236">
        <v>1.0114000000000001</v>
      </c>
      <c r="M18" s="236">
        <v>62.4</v>
      </c>
      <c r="N18" s="236">
        <v>85.730999999999995</v>
      </c>
      <c r="O18" s="236">
        <v>77.382000000000005</v>
      </c>
      <c r="P18" s="236">
        <v>17.5</v>
      </c>
      <c r="Q18" s="236">
        <v>23.8</v>
      </c>
      <c r="R18" s="236">
        <v>19.600000000000001</v>
      </c>
      <c r="S18" s="236">
        <v>5.65</v>
      </c>
      <c r="T18" s="16">
        <v>19</v>
      </c>
      <c r="U18" s="23">
        <f t="shared" si="1"/>
        <v>2439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702873</v>
      </c>
      <c r="E19" s="236">
        <v>101092</v>
      </c>
      <c r="F19" s="236">
        <v>6.7741850000000001</v>
      </c>
      <c r="G19" s="236">
        <v>0</v>
      </c>
      <c r="H19" s="236">
        <v>82.683000000000007</v>
      </c>
      <c r="I19" s="236">
        <v>20.399999999999999</v>
      </c>
      <c r="J19" s="236">
        <v>112.1</v>
      </c>
      <c r="K19" s="236">
        <v>225.8</v>
      </c>
      <c r="L19" s="236">
        <v>1.0123</v>
      </c>
      <c r="M19" s="236">
        <v>80.460999999999999</v>
      </c>
      <c r="N19" s="236">
        <v>84.572000000000003</v>
      </c>
      <c r="O19" s="236">
        <v>83.16</v>
      </c>
      <c r="P19" s="236">
        <v>17.8</v>
      </c>
      <c r="Q19" s="236">
        <v>25.8</v>
      </c>
      <c r="R19" s="236">
        <v>19.600000000000001</v>
      </c>
      <c r="S19" s="236">
        <v>5.65</v>
      </c>
      <c r="T19" s="16">
        <v>18</v>
      </c>
      <c r="U19" s="23">
        <f t="shared" si="1"/>
        <v>2671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700202</v>
      </c>
      <c r="E20" s="236">
        <v>100695</v>
      </c>
      <c r="F20" s="236">
        <v>6.6813859999999998</v>
      </c>
      <c r="G20" s="236">
        <v>0</v>
      </c>
      <c r="H20" s="236">
        <v>84.013999999999996</v>
      </c>
      <c r="I20" s="236">
        <v>22</v>
      </c>
      <c r="J20" s="236">
        <v>48.3</v>
      </c>
      <c r="K20" s="236">
        <v>221.5</v>
      </c>
      <c r="L20" s="236">
        <v>1.0121</v>
      </c>
      <c r="M20" s="236">
        <v>80.951999999999998</v>
      </c>
      <c r="N20" s="236">
        <v>86.022999999999996</v>
      </c>
      <c r="O20" s="236">
        <v>81.948999999999998</v>
      </c>
      <c r="P20" s="236">
        <v>17.7</v>
      </c>
      <c r="Q20" s="236">
        <v>27.8</v>
      </c>
      <c r="R20" s="236">
        <v>19.8</v>
      </c>
      <c r="S20" s="236">
        <v>5.65</v>
      </c>
      <c r="T20" s="16">
        <v>17</v>
      </c>
      <c r="U20" s="23">
        <f t="shared" si="1"/>
        <v>1070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699132</v>
      </c>
      <c r="E21" s="236">
        <v>100537</v>
      </c>
      <c r="F21" s="236">
        <v>6.9857779999999998</v>
      </c>
      <c r="G21" s="236">
        <v>0</v>
      </c>
      <c r="H21" s="236">
        <v>84.754999999999995</v>
      </c>
      <c r="I21" s="236">
        <v>19.600000000000001</v>
      </c>
      <c r="J21" s="236">
        <v>70.2</v>
      </c>
      <c r="K21" s="236">
        <v>211.8</v>
      </c>
      <c r="L21" s="236">
        <v>1.0129999999999999</v>
      </c>
      <c r="M21" s="236">
        <v>82.905000000000001</v>
      </c>
      <c r="N21" s="236">
        <v>87.009</v>
      </c>
      <c r="O21" s="236">
        <v>85.585999999999999</v>
      </c>
      <c r="P21" s="236">
        <v>15.5</v>
      </c>
      <c r="Q21" s="236">
        <v>24.2</v>
      </c>
      <c r="R21" s="236">
        <v>18.100000000000001</v>
      </c>
      <c r="S21" s="236">
        <v>5.67</v>
      </c>
      <c r="T21" s="16">
        <v>16</v>
      </c>
      <c r="U21" s="23">
        <f t="shared" si="1"/>
        <v>1610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697522</v>
      </c>
      <c r="E22" s="236">
        <v>100302</v>
      </c>
      <c r="F22" s="236">
        <v>6.7771549999999996</v>
      </c>
      <c r="G22" s="236">
        <v>0</v>
      </c>
      <c r="H22" s="236">
        <v>84.326999999999998</v>
      </c>
      <c r="I22" s="236">
        <v>20.3</v>
      </c>
      <c r="J22" s="236">
        <v>108.7</v>
      </c>
      <c r="K22" s="236">
        <v>233.7</v>
      </c>
      <c r="L22" s="236">
        <v>1.0124</v>
      </c>
      <c r="M22" s="236">
        <v>82.632000000000005</v>
      </c>
      <c r="N22" s="236">
        <v>86.063999999999993</v>
      </c>
      <c r="O22" s="236">
        <v>83.156999999999996</v>
      </c>
      <c r="P22" s="236">
        <v>17.600000000000001</v>
      </c>
      <c r="Q22" s="236">
        <v>24.5</v>
      </c>
      <c r="R22" s="236">
        <v>19.399999999999999</v>
      </c>
      <c r="S22" s="236">
        <v>5.66</v>
      </c>
      <c r="T22" s="16">
        <v>15</v>
      </c>
      <c r="U22" s="23">
        <f t="shared" si="1"/>
        <v>2584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694938</v>
      </c>
      <c r="E23" s="236">
        <v>99925</v>
      </c>
      <c r="F23" s="236">
        <v>6.8288339999999996</v>
      </c>
      <c r="G23" s="236">
        <v>0</v>
      </c>
      <c r="H23" s="236">
        <v>84.382999999999996</v>
      </c>
      <c r="I23" s="236">
        <v>19.7</v>
      </c>
      <c r="J23" s="236">
        <v>99.4</v>
      </c>
      <c r="K23" s="236">
        <v>209.8</v>
      </c>
      <c r="L23" s="236">
        <v>1.0125</v>
      </c>
      <c r="M23" s="236">
        <v>82.623999999999995</v>
      </c>
      <c r="N23" s="236">
        <v>86.39</v>
      </c>
      <c r="O23" s="236">
        <v>83.798000000000002</v>
      </c>
      <c r="P23" s="236">
        <v>18</v>
      </c>
      <c r="Q23" s="236">
        <v>24</v>
      </c>
      <c r="R23" s="236">
        <v>19.2</v>
      </c>
      <c r="S23" s="236">
        <v>5.65</v>
      </c>
      <c r="T23" s="22">
        <v>14</v>
      </c>
      <c r="U23" s="23">
        <f t="shared" si="1"/>
        <v>2354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692584</v>
      </c>
      <c r="E24" s="236">
        <v>99582</v>
      </c>
      <c r="F24" s="236">
        <v>6.8656370000000004</v>
      </c>
      <c r="G24" s="236">
        <v>0</v>
      </c>
      <c r="H24" s="236">
        <v>82.923000000000002</v>
      </c>
      <c r="I24" s="236">
        <v>19.3</v>
      </c>
      <c r="J24" s="236">
        <v>115.7</v>
      </c>
      <c r="K24" s="236">
        <v>212.1</v>
      </c>
      <c r="L24" s="236">
        <v>1.0125999999999999</v>
      </c>
      <c r="M24" s="236">
        <v>77.043999999999997</v>
      </c>
      <c r="N24" s="236">
        <v>93.171999999999997</v>
      </c>
      <c r="O24" s="236">
        <v>84.194000000000003</v>
      </c>
      <c r="P24" s="236">
        <v>16.899999999999999</v>
      </c>
      <c r="Q24" s="236">
        <v>22.6</v>
      </c>
      <c r="R24" s="236">
        <v>18.899999999999999</v>
      </c>
      <c r="S24" s="236">
        <v>5.63</v>
      </c>
      <c r="T24" s="16">
        <v>13</v>
      </c>
      <c r="U24" s="23">
        <f t="shared" si="1"/>
        <v>2757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689827</v>
      </c>
      <c r="E25" s="236">
        <v>99173</v>
      </c>
      <c r="F25" s="236">
        <v>6.4419779999999998</v>
      </c>
      <c r="G25" s="236">
        <v>0</v>
      </c>
      <c r="H25" s="236">
        <v>80.61</v>
      </c>
      <c r="I25" s="236">
        <v>19.2</v>
      </c>
      <c r="J25" s="236">
        <v>111.1</v>
      </c>
      <c r="K25" s="236">
        <v>225.8</v>
      </c>
      <c r="L25" s="236">
        <v>1.0117</v>
      </c>
      <c r="M25" s="236">
        <v>75.75</v>
      </c>
      <c r="N25" s="236">
        <v>84.667000000000002</v>
      </c>
      <c r="O25" s="236">
        <v>78.319999999999993</v>
      </c>
      <c r="P25" s="236">
        <v>16.899999999999999</v>
      </c>
      <c r="Q25" s="236">
        <v>22.8</v>
      </c>
      <c r="R25" s="236">
        <v>18.8</v>
      </c>
      <c r="S25" s="236">
        <v>5.65</v>
      </c>
      <c r="T25" s="16">
        <v>12</v>
      </c>
      <c r="U25" s="23">
        <f t="shared" si="1"/>
        <v>2649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687178</v>
      </c>
      <c r="E26" s="236">
        <v>98770</v>
      </c>
      <c r="F26" s="236">
        <v>6.3916069999999996</v>
      </c>
      <c r="G26" s="236">
        <v>0</v>
      </c>
      <c r="H26" s="236">
        <v>80.31</v>
      </c>
      <c r="I26" s="236">
        <v>20.100000000000001</v>
      </c>
      <c r="J26" s="236">
        <v>111.6</v>
      </c>
      <c r="K26" s="236">
        <v>243.3</v>
      </c>
      <c r="L26" s="236">
        <v>1.0116000000000001</v>
      </c>
      <c r="M26" s="236">
        <v>76.816000000000003</v>
      </c>
      <c r="N26" s="236">
        <v>83.778999999999996</v>
      </c>
      <c r="O26" s="236">
        <v>77.679000000000002</v>
      </c>
      <c r="P26" s="236">
        <v>17</v>
      </c>
      <c r="Q26" s="236">
        <v>24.5</v>
      </c>
      <c r="R26" s="236">
        <v>19</v>
      </c>
      <c r="S26" s="236">
        <v>5.65</v>
      </c>
      <c r="T26" s="16">
        <v>11</v>
      </c>
      <c r="U26" s="23">
        <f t="shared" si="1"/>
        <v>2657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684521</v>
      </c>
      <c r="E27" s="236">
        <v>98365</v>
      </c>
      <c r="F27" s="236">
        <v>6.5015650000000003</v>
      </c>
      <c r="G27" s="236">
        <v>0</v>
      </c>
      <c r="H27" s="236">
        <v>83.900999999999996</v>
      </c>
      <c r="I27" s="236">
        <v>21.7</v>
      </c>
      <c r="J27" s="236">
        <v>60.5</v>
      </c>
      <c r="K27" s="236">
        <v>209.7</v>
      </c>
      <c r="L27" s="236">
        <v>1.0118</v>
      </c>
      <c r="M27" s="236">
        <v>78.436999999999998</v>
      </c>
      <c r="N27" s="236">
        <v>86.421999999999997</v>
      </c>
      <c r="O27" s="236">
        <v>79.36</v>
      </c>
      <c r="P27" s="236">
        <v>17.2</v>
      </c>
      <c r="Q27" s="236">
        <v>28.2</v>
      </c>
      <c r="R27" s="236">
        <v>19.5</v>
      </c>
      <c r="S27" s="236">
        <v>5.65</v>
      </c>
      <c r="T27" s="16">
        <v>10</v>
      </c>
      <c r="U27" s="23">
        <f t="shared" si="1"/>
        <v>1351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683170</v>
      </c>
      <c r="E28" s="236">
        <v>98165</v>
      </c>
      <c r="F28" s="236">
        <v>6.9361519999999999</v>
      </c>
      <c r="G28" s="236">
        <v>0</v>
      </c>
      <c r="H28" s="236">
        <v>83.608000000000004</v>
      </c>
      <c r="I28" s="236">
        <v>20.2</v>
      </c>
      <c r="J28" s="236">
        <v>64.599999999999994</v>
      </c>
      <c r="K28" s="236">
        <v>195.4</v>
      </c>
      <c r="L28" s="236">
        <v>1.0127999999999999</v>
      </c>
      <c r="M28" s="236">
        <v>80.980999999999995</v>
      </c>
      <c r="N28" s="236">
        <v>85.972999999999999</v>
      </c>
      <c r="O28" s="236">
        <v>85.031000000000006</v>
      </c>
      <c r="P28" s="236">
        <v>16.100000000000001</v>
      </c>
      <c r="Q28" s="236">
        <v>25.2</v>
      </c>
      <c r="R28" s="236">
        <v>18.5</v>
      </c>
      <c r="S28" s="236">
        <v>5.65</v>
      </c>
      <c r="T28" s="16">
        <v>9</v>
      </c>
      <c r="U28" s="23">
        <f t="shared" si="1"/>
        <v>1463</v>
      </c>
      <c r="V28" s="16"/>
      <c r="W28" s="99"/>
      <c r="X28" s="99"/>
      <c r="Y28" s="224" t="e">
        <f>((X28*100)/#REF!)-100</f>
        <v>#REF!</v>
      </c>
    </row>
    <row r="29" spans="1:25">
      <c r="A29" s="16">
        <v>9</v>
      </c>
      <c r="B29" s="236" t="s">
        <v>217</v>
      </c>
      <c r="C29" s="236" t="s">
        <v>194</v>
      </c>
      <c r="D29" s="236">
        <v>681707</v>
      </c>
      <c r="E29" s="236">
        <v>97948</v>
      </c>
      <c r="F29" s="236">
        <v>6.87331</v>
      </c>
      <c r="G29" s="236">
        <v>0</v>
      </c>
      <c r="H29" s="236">
        <v>81.971000000000004</v>
      </c>
      <c r="I29" s="236">
        <v>19.7</v>
      </c>
      <c r="J29" s="236">
        <v>105.5</v>
      </c>
      <c r="K29" s="236">
        <v>203.6</v>
      </c>
      <c r="L29" s="236">
        <v>1.0126999999999999</v>
      </c>
      <c r="M29" s="236">
        <v>78.932000000000002</v>
      </c>
      <c r="N29" s="236">
        <v>85.471000000000004</v>
      </c>
      <c r="O29" s="236">
        <v>84.137</v>
      </c>
      <c r="P29" s="236">
        <v>16.7</v>
      </c>
      <c r="Q29" s="236">
        <v>24.5</v>
      </c>
      <c r="R29" s="236">
        <v>18.399999999999999</v>
      </c>
      <c r="S29" s="236">
        <v>5.65</v>
      </c>
      <c r="T29" s="16">
        <v>8</v>
      </c>
      <c r="U29" s="23">
        <f t="shared" si="1"/>
        <v>2502</v>
      </c>
      <c r="V29" s="16"/>
      <c r="W29" s="99"/>
      <c r="X29" s="99"/>
      <c r="Y29" s="224" t="e">
        <f>((X29*100)/#REF!)-100</f>
        <v>#REF!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679205</v>
      </c>
      <c r="E30" s="236">
        <v>97574</v>
      </c>
      <c r="F30" s="236">
        <v>6.6367760000000002</v>
      </c>
      <c r="G30" s="236">
        <v>0</v>
      </c>
      <c r="H30" s="236">
        <v>70.146000000000001</v>
      </c>
      <c r="I30" s="236">
        <v>20.9</v>
      </c>
      <c r="J30" s="236">
        <v>87.4</v>
      </c>
      <c r="K30" s="236">
        <v>197.7</v>
      </c>
      <c r="L30" s="236">
        <v>1.0122</v>
      </c>
      <c r="M30" s="236">
        <v>9.0999999999999998E-2</v>
      </c>
      <c r="N30" s="236">
        <v>84.234999999999999</v>
      </c>
      <c r="O30" s="236">
        <v>80.957999999999998</v>
      </c>
      <c r="P30" s="236">
        <v>17.100000000000001</v>
      </c>
      <c r="Q30" s="236">
        <v>33</v>
      </c>
      <c r="R30" s="236">
        <v>18.600000000000001</v>
      </c>
      <c r="S30" s="236">
        <v>5.62</v>
      </c>
      <c r="T30" s="22">
        <v>7</v>
      </c>
      <c r="U30" s="23">
        <f t="shared" si="1"/>
        <v>2481</v>
      </c>
      <c r="V30" s="24">
        <v>8</v>
      </c>
      <c r="W30" s="99"/>
      <c r="X30" s="99"/>
      <c r="Y30" s="224" t="e">
        <f>((X30*100)/#REF!)-100</f>
        <v>#REF!</v>
      </c>
    </row>
    <row r="31" spans="1:25">
      <c r="A31" s="16">
        <v>7</v>
      </c>
      <c r="B31" s="236" t="s">
        <v>197</v>
      </c>
      <c r="C31" s="236" t="s">
        <v>194</v>
      </c>
      <c r="D31" s="236">
        <v>676724</v>
      </c>
      <c r="E31" s="236">
        <v>97250</v>
      </c>
      <c r="F31" s="236">
        <v>6.4327139999999998</v>
      </c>
      <c r="G31" s="236">
        <v>0</v>
      </c>
      <c r="H31" s="236">
        <v>80.75</v>
      </c>
      <c r="I31" s="236">
        <v>19.5</v>
      </c>
      <c r="J31" s="236">
        <v>110.7</v>
      </c>
      <c r="K31" s="236">
        <v>219.8</v>
      </c>
      <c r="L31" s="236">
        <v>1.0118</v>
      </c>
      <c r="M31" s="236">
        <v>76.391000000000005</v>
      </c>
      <c r="N31" s="236">
        <v>83.882000000000005</v>
      </c>
      <c r="O31" s="236">
        <v>77.935000000000002</v>
      </c>
      <c r="P31" s="236">
        <v>16.899999999999999</v>
      </c>
      <c r="Q31" s="236">
        <v>23.9</v>
      </c>
      <c r="R31" s="236">
        <v>18</v>
      </c>
      <c r="S31" s="236">
        <v>5.61</v>
      </c>
      <c r="T31" s="16">
        <v>6</v>
      </c>
      <c r="U31" s="23">
        <f t="shared" si="1"/>
        <v>2638</v>
      </c>
      <c r="V31" s="5"/>
      <c r="W31" s="99"/>
      <c r="X31" s="99"/>
      <c r="Y31" s="224" t="e">
        <f>((X31*100)/#REF!)-100</f>
        <v>#REF!</v>
      </c>
    </row>
    <row r="32" spans="1:25">
      <c r="A32" s="16">
        <v>6</v>
      </c>
      <c r="B32" s="236" t="s">
        <v>198</v>
      </c>
      <c r="C32" s="236" t="s">
        <v>194</v>
      </c>
      <c r="D32" s="236">
        <v>674086</v>
      </c>
      <c r="E32" s="236">
        <v>96851</v>
      </c>
      <c r="F32" s="236">
        <v>6.4668890000000001</v>
      </c>
      <c r="G32" s="236">
        <v>0</v>
      </c>
      <c r="H32" s="236">
        <v>80.751000000000005</v>
      </c>
      <c r="I32" s="236">
        <v>20.3</v>
      </c>
      <c r="J32" s="236">
        <v>100.8</v>
      </c>
      <c r="K32" s="236">
        <v>218</v>
      </c>
      <c r="L32" s="236">
        <v>1.0118</v>
      </c>
      <c r="M32" s="236">
        <v>77.188999999999993</v>
      </c>
      <c r="N32" s="236">
        <v>84.12</v>
      </c>
      <c r="O32" s="236">
        <v>78.691999999999993</v>
      </c>
      <c r="P32" s="236">
        <v>17.5</v>
      </c>
      <c r="Q32" s="236">
        <v>23.8</v>
      </c>
      <c r="R32" s="236">
        <v>18.899999999999999</v>
      </c>
      <c r="S32" s="236">
        <v>5.63</v>
      </c>
      <c r="T32" s="16">
        <v>5</v>
      </c>
      <c r="U32" s="23">
        <f t="shared" si="1"/>
        <v>2398</v>
      </c>
      <c r="V32" s="5"/>
      <c r="W32" s="99"/>
      <c r="X32" s="99"/>
      <c r="Y32" s="224" t="e">
        <f>((X32*100)/#REF!)-100</f>
        <v>#REF!</v>
      </c>
    </row>
    <row r="33" spans="1:25">
      <c r="A33" s="16">
        <v>5</v>
      </c>
      <c r="B33" s="236" t="s">
        <v>199</v>
      </c>
      <c r="C33" s="236" t="s">
        <v>194</v>
      </c>
      <c r="D33" s="236">
        <v>671688</v>
      </c>
      <c r="E33" s="236">
        <v>96486</v>
      </c>
      <c r="F33" s="236">
        <v>6.5028119999999996</v>
      </c>
      <c r="G33" s="236">
        <v>0</v>
      </c>
      <c r="H33" s="236">
        <v>82.055999999999997</v>
      </c>
      <c r="I33" s="236">
        <v>19.600000000000001</v>
      </c>
      <c r="J33" s="236">
        <v>105</v>
      </c>
      <c r="K33" s="236">
        <v>221.1</v>
      </c>
      <c r="L33" s="236">
        <v>1.0119</v>
      </c>
      <c r="M33" s="236">
        <v>77.709999999999994</v>
      </c>
      <c r="N33" s="236">
        <v>84.762</v>
      </c>
      <c r="O33" s="236">
        <v>78.921000000000006</v>
      </c>
      <c r="P33" s="236">
        <v>16.3</v>
      </c>
      <c r="Q33" s="236">
        <v>23.6</v>
      </c>
      <c r="R33" s="236">
        <v>18.100000000000001</v>
      </c>
      <c r="S33" s="236">
        <v>5.61</v>
      </c>
      <c r="T33" s="16">
        <v>4</v>
      </c>
      <c r="U33" s="23">
        <f t="shared" si="1"/>
        <v>2497</v>
      </c>
      <c r="V33" s="5"/>
      <c r="W33" s="99"/>
      <c r="X33" s="99"/>
      <c r="Y33" s="224" t="e">
        <f>((X33*100)/#REF!)-100</f>
        <v>#REF!</v>
      </c>
    </row>
    <row r="34" spans="1:25">
      <c r="A34" s="16">
        <v>4</v>
      </c>
      <c r="B34" s="236" t="s">
        <v>200</v>
      </c>
      <c r="C34" s="236" t="s">
        <v>194</v>
      </c>
      <c r="D34" s="236">
        <v>669191</v>
      </c>
      <c r="E34" s="236">
        <v>96112</v>
      </c>
      <c r="F34" s="236">
        <v>6.739382</v>
      </c>
      <c r="G34" s="236">
        <v>0</v>
      </c>
      <c r="H34" s="236">
        <v>84.004000000000005</v>
      </c>
      <c r="I34" s="236">
        <v>19.899999999999999</v>
      </c>
      <c r="J34" s="236">
        <v>60.2</v>
      </c>
      <c r="K34" s="236">
        <v>311.7</v>
      </c>
      <c r="L34" s="236">
        <v>1.0125</v>
      </c>
      <c r="M34" s="236">
        <v>81.182000000000002</v>
      </c>
      <c r="N34" s="236">
        <v>85.796999999999997</v>
      </c>
      <c r="O34" s="236">
        <v>82.132000000000005</v>
      </c>
      <c r="P34" s="236">
        <v>14.3</v>
      </c>
      <c r="Q34" s="236">
        <v>27.1</v>
      </c>
      <c r="R34" s="236">
        <v>17.899999999999999</v>
      </c>
      <c r="S34" s="236">
        <v>5.61</v>
      </c>
      <c r="T34" s="16">
        <v>3</v>
      </c>
      <c r="U34" s="23">
        <f t="shared" si="1"/>
        <v>1406</v>
      </c>
      <c r="V34" s="5"/>
      <c r="W34" s="92"/>
      <c r="X34" s="91"/>
      <c r="Y34" s="224" t="e">
        <f>((X34*100)/#REF!)-100</f>
        <v>#REF!</v>
      </c>
    </row>
    <row r="35" spans="1:25">
      <c r="A35" s="16">
        <v>3</v>
      </c>
      <c r="B35" s="236" t="s">
        <v>201</v>
      </c>
      <c r="C35" s="236" t="s">
        <v>194</v>
      </c>
      <c r="D35" s="236">
        <v>667785</v>
      </c>
      <c r="E35" s="236">
        <v>95906</v>
      </c>
      <c r="F35" s="236">
        <v>6.8704669999999997</v>
      </c>
      <c r="G35" s="236">
        <v>0</v>
      </c>
      <c r="H35" s="236">
        <v>84.24</v>
      </c>
      <c r="I35" s="236">
        <v>19</v>
      </c>
      <c r="J35" s="236">
        <v>70.099999999999994</v>
      </c>
      <c r="K35" s="236">
        <v>214.1</v>
      </c>
      <c r="L35" s="236">
        <v>1.0126999999999999</v>
      </c>
      <c r="M35" s="236">
        <v>82.182000000000002</v>
      </c>
      <c r="N35" s="236">
        <v>85.727999999999994</v>
      </c>
      <c r="O35" s="236">
        <v>83.986000000000004</v>
      </c>
      <c r="P35" s="236">
        <v>15</v>
      </c>
      <c r="Q35" s="236">
        <v>23.9</v>
      </c>
      <c r="R35" s="236">
        <v>18.100000000000001</v>
      </c>
      <c r="S35" s="236">
        <v>5.62</v>
      </c>
      <c r="T35" s="16">
        <v>2</v>
      </c>
      <c r="U35" s="23">
        <f t="shared" si="1"/>
        <v>1642</v>
      </c>
      <c r="V35" s="5"/>
      <c r="W35" s="92"/>
      <c r="X35" s="91"/>
      <c r="Y35" s="224" t="e">
        <f>((X35*100)/#REF!)-100</f>
        <v>#REF!</v>
      </c>
    </row>
    <row r="36" spans="1:25">
      <c r="A36" s="16">
        <v>2</v>
      </c>
      <c r="B36" s="236" t="s">
        <v>202</v>
      </c>
      <c r="C36" s="236" t="s">
        <v>194</v>
      </c>
      <c r="D36" s="236">
        <v>666143</v>
      </c>
      <c r="E36" s="236">
        <v>95666</v>
      </c>
      <c r="F36" s="236">
        <v>6.9054989999999998</v>
      </c>
      <c r="G36" s="236">
        <v>0</v>
      </c>
      <c r="H36" s="236">
        <v>86.072000000000003</v>
      </c>
      <c r="I36" s="236">
        <v>20.3</v>
      </c>
      <c r="J36" s="236">
        <v>20.399999999999999</v>
      </c>
      <c r="K36" s="236">
        <v>349.4</v>
      </c>
      <c r="L36" s="236">
        <v>1.0127999999999999</v>
      </c>
      <c r="M36" s="236">
        <v>84.186000000000007</v>
      </c>
      <c r="N36" s="236">
        <v>87.302000000000007</v>
      </c>
      <c r="O36" s="236">
        <v>84.415000000000006</v>
      </c>
      <c r="P36" s="236">
        <v>10.6</v>
      </c>
      <c r="Q36" s="236">
        <v>31.1</v>
      </c>
      <c r="R36" s="236">
        <v>17.899999999999999</v>
      </c>
      <c r="S36" s="236">
        <v>5.61</v>
      </c>
      <c r="T36" s="16">
        <v>1</v>
      </c>
      <c r="U36" s="23">
        <f t="shared" si="1"/>
        <v>493</v>
      </c>
      <c r="V36" s="5"/>
      <c r="W36" s="92"/>
      <c r="X36" s="91"/>
      <c r="Y36" s="224" t="e">
        <f>((X36*100)/#REF!)-100</f>
        <v>#REF!</v>
      </c>
    </row>
    <row r="37" spans="1:25">
      <c r="A37" s="16">
        <v>1</v>
      </c>
      <c r="B37" s="236" t="s">
        <v>195</v>
      </c>
      <c r="C37" s="236" t="s">
        <v>194</v>
      </c>
      <c r="D37" s="236">
        <v>665650</v>
      </c>
      <c r="E37" s="236">
        <v>95596</v>
      </c>
      <c r="F37" s="236">
        <v>7.1931019999999997</v>
      </c>
      <c r="G37" s="236">
        <v>0</v>
      </c>
      <c r="H37" s="236">
        <v>82.62</v>
      </c>
      <c r="I37" s="236">
        <v>18.600000000000001</v>
      </c>
      <c r="J37" s="236">
        <v>68.900000000000006</v>
      </c>
      <c r="K37" s="236">
        <v>196.8</v>
      </c>
      <c r="L37" s="236">
        <v>1.0143</v>
      </c>
      <c r="M37" s="236">
        <v>78.834999999999994</v>
      </c>
      <c r="N37" s="236">
        <v>87.125</v>
      </c>
      <c r="O37" s="236">
        <v>86.307000000000002</v>
      </c>
      <c r="P37" s="236">
        <v>11.7</v>
      </c>
      <c r="Q37" s="236">
        <v>24.4</v>
      </c>
      <c r="R37" s="236">
        <v>12.2</v>
      </c>
      <c r="S37" s="236">
        <v>5.61</v>
      </c>
      <c r="T37" s="1"/>
      <c r="U37" s="26"/>
      <c r="V37" s="5"/>
      <c r="W37" s="92"/>
      <c r="X37" s="91"/>
      <c r="Y37" s="224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686837</v>
      </c>
      <c r="T6" s="22">
        <v>31</v>
      </c>
      <c r="U6" s="23">
        <f>D6-D7</f>
        <v>615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686222</v>
      </c>
      <c r="T7" s="22">
        <v>30</v>
      </c>
      <c r="U7" s="23">
        <f>D7-D8</f>
        <v>690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685532</v>
      </c>
      <c r="T8" s="16">
        <v>29</v>
      </c>
      <c r="U8" s="23">
        <f>D8-D9</f>
        <v>916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684616</v>
      </c>
      <c r="E9" s="236">
        <v>235733</v>
      </c>
      <c r="F9" s="236">
        <v>6.0339</v>
      </c>
      <c r="G9" s="236">
        <v>0</v>
      </c>
      <c r="H9" s="236">
        <v>74.744</v>
      </c>
      <c r="I9" s="236">
        <v>22</v>
      </c>
      <c r="J9" s="236">
        <v>43.3</v>
      </c>
      <c r="K9" s="236">
        <v>143</v>
      </c>
      <c r="L9" s="236">
        <v>1.0105</v>
      </c>
      <c r="M9" s="236">
        <v>72.465999999999994</v>
      </c>
      <c r="N9" s="236">
        <v>78.385000000000005</v>
      </c>
      <c r="O9" s="236">
        <v>73.525999999999996</v>
      </c>
      <c r="P9" s="236">
        <v>17</v>
      </c>
      <c r="Q9" s="236">
        <v>32.1</v>
      </c>
      <c r="R9" s="236">
        <v>21.4</v>
      </c>
      <c r="S9" s="236">
        <v>4.9000000000000004</v>
      </c>
      <c r="T9" s="22">
        <v>28</v>
      </c>
      <c r="U9" s="23">
        <f t="shared" ref="U9:U36" si="1">D9-D10</f>
        <v>1000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683616</v>
      </c>
      <c r="E10" s="236">
        <v>235569</v>
      </c>
      <c r="F10" s="236">
        <v>6.0354700000000001</v>
      </c>
      <c r="G10" s="236">
        <v>0</v>
      </c>
      <c r="H10" s="236">
        <v>75.069000000000003</v>
      </c>
      <c r="I10" s="236">
        <v>23.2</v>
      </c>
      <c r="J10" s="236">
        <v>45.2</v>
      </c>
      <c r="K10" s="236">
        <v>142.6</v>
      </c>
      <c r="L10" s="236">
        <v>1.0105</v>
      </c>
      <c r="M10" s="236">
        <v>72.414000000000001</v>
      </c>
      <c r="N10" s="236">
        <v>79.120999999999995</v>
      </c>
      <c r="O10" s="236">
        <v>73.754999999999995</v>
      </c>
      <c r="P10" s="236">
        <v>18.5</v>
      </c>
      <c r="Q10" s="236">
        <v>30</v>
      </c>
      <c r="R10" s="236">
        <v>22.1</v>
      </c>
      <c r="S10" s="236">
        <v>4.9000000000000004</v>
      </c>
      <c r="T10" s="16">
        <v>27</v>
      </c>
      <c r="U10" s="23">
        <f t="shared" si="1"/>
        <v>1056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682560</v>
      </c>
      <c r="E11" s="236">
        <v>235395</v>
      </c>
      <c r="F11" s="236">
        <v>6.023282</v>
      </c>
      <c r="G11" s="236">
        <v>0</v>
      </c>
      <c r="H11" s="236">
        <v>75.356999999999999</v>
      </c>
      <c r="I11" s="236">
        <v>23.9</v>
      </c>
      <c r="J11" s="236">
        <v>45.9</v>
      </c>
      <c r="K11" s="236">
        <v>144.69999999999999</v>
      </c>
      <c r="L11" s="236">
        <v>1.0104</v>
      </c>
      <c r="M11" s="236">
        <v>71.974999999999994</v>
      </c>
      <c r="N11" s="236">
        <v>77.606999999999999</v>
      </c>
      <c r="O11" s="236">
        <v>73.623000000000005</v>
      </c>
      <c r="P11" s="236">
        <v>16</v>
      </c>
      <c r="Q11" s="236">
        <v>30.8</v>
      </c>
      <c r="R11" s="236">
        <v>22.2</v>
      </c>
      <c r="S11" s="236">
        <v>4.9000000000000004</v>
      </c>
      <c r="T11" s="16">
        <v>26</v>
      </c>
      <c r="U11" s="23">
        <f t="shared" si="1"/>
        <v>1089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681471</v>
      </c>
      <c r="E12" s="236">
        <v>235217</v>
      </c>
      <c r="F12" s="236">
        <v>6.210216</v>
      </c>
      <c r="G12" s="236">
        <v>0</v>
      </c>
      <c r="H12" s="236">
        <v>77.346000000000004</v>
      </c>
      <c r="I12" s="236">
        <v>23.6</v>
      </c>
      <c r="J12" s="236">
        <v>45.8</v>
      </c>
      <c r="K12" s="236">
        <v>140.4</v>
      </c>
      <c r="L12" s="236">
        <v>1.0109999999999999</v>
      </c>
      <c r="M12" s="236">
        <v>72.677000000000007</v>
      </c>
      <c r="N12" s="236">
        <v>84.861999999999995</v>
      </c>
      <c r="O12" s="236">
        <v>75.707999999999998</v>
      </c>
      <c r="P12" s="236">
        <v>17.600000000000001</v>
      </c>
      <c r="Q12" s="236">
        <v>29.9</v>
      </c>
      <c r="R12" s="236">
        <v>20.5</v>
      </c>
      <c r="S12" s="236">
        <v>4.9000000000000004</v>
      </c>
      <c r="T12" s="16">
        <v>25</v>
      </c>
      <c r="U12" s="23">
        <f t="shared" si="1"/>
        <v>1076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680395</v>
      </c>
      <c r="E13" s="236">
        <v>235044</v>
      </c>
      <c r="F13" s="236">
        <v>6.019342</v>
      </c>
      <c r="G13" s="236">
        <v>0</v>
      </c>
      <c r="H13" s="236">
        <v>82.197000000000003</v>
      </c>
      <c r="I13" s="236">
        <v>23.3</v>
      </c>
      <c r="J13" s="236">
        <v>24.5</v>
      </c>
      <c r="K13" s="236">
        <v>141.9</v>
      </c>
      <c r="L13" s="236">
        <v>1.0104</v>
      </c>
      <c r="M13" s="236">
        <v>72.495000000000005</v>
      </c>
      <c r="N13" s="236">
        <v>86.29</v>
      </c>
      <c r="O13" s="236">
        <v>73.652000000000001</v>
      </c>
      <c r="P13" s="236">
        <v>16.5</v>
      </c>
      <c r="Q13" s="236">
        <v>31.1</v>
      </c>
      <c r="R13" s="236">
        <v>22.5</v>
      </c>
      <c r="S13" s="236">
        <v>4.9000000000000004</v>
      </c>
      <c r="T13" s="16">
        <v>24</v>
      </c>
      <c r="U13" s="23">
        <f t="shared" si="1"/>
        <v>564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679831</v>
      </c>
      <c r="E14" s="236">
        <v>234957</v>
      </c>
      <c r="F14" s="236">
        <v>6.9234689999999999</v>
      </c>
      <c r="G14" s="236">
        <v>0</v>
      </c>
      <c r="H14" s="236">
        <v>83.561000000000007</v>
      </c>
      <c r="I14" s="236">
        <v>22.5</v>
      </c>
      <c r="J14" s="236">
        <v>0.1</v>
      </c>
      <c r="K14" s="236">
        <v>2.6</v>
      </c>
      <c r="L14" s="236">
        <v>1.0130999999999999</v>
      </c>
      <c r="M14" s="236">
        <v>78.492000000000004</v>
      </c>
      <c r="N14" s="236">
        <v>86.39</v>
      </c>
      <c r="O14" s="236">
        <v>84.251000000000005</v>
      </c>
      <c r="P14" s="236">
        <v>15.1</v>
      </c>
      <c r="Q14" s="236">
        <v>32.1</v>
      </c>
      <c r="R14" s="236">
        <v>16.5</v>
      </c>
      <c r="S14" s="236">
        <v>4.9000000000000004</v>
      </c>
      <c r="T14" s="16">
        <v>23</v>
      </c>
      <c r="U14" s="23">
        <f t="shared" si="1"/>
        <v>2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679829</v>
      </c>
      <c r="E15" s="236">
        <v>234957</v>
      </c>
      <c r="F15" s="236">
        <v>6.6747360000000002</v>
      </c>
      <c r="G15" s="236">
        <v>0</v>
      </c>
      <c r="H15" s="236">
        <v>81.900000000000006</v>
      </c>
      <c r="I15" s="236">
        <v>21.9</v>
      </c>
      <c r="J15" s="236">
        <v>32.5</v>
      </c>
      <c r="K15" s="236">
        <v>140.30000000000001</v>
      </c>
      <c r="L15" s="236">
        <v>1.0124</v>
      </c>
      <c r="M15" s="236">
        <v>76.804000000000002</v>
      </c>
      <c r="N15" s="236">
        <v>84.728999999999999</v>
      </c>
      <c r="O15" s="236">
        <v>81.221999999999994</v>
      </c>
      <c r="P15" s="236">
        <v>15.5</v>
      </c>
      <c r="Q15" s="236">
        <v>28.4</v>
      </c>
      <c r="R15" s="236">
        <v>17.7</v>
      </c>
      <c r="S15" s="236">
        <v>4.91</v>
      </c>
      <c r="T15" s="16">
        <v>22</v>
      </c>
      <c r="U15" s="23">
        <f t="shared" si="1"/>
        <v>745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679084</v>
      </c>
      <c r="E16" s="236">
        <v>234843</v>
      </c>
      <c r="F16" s="236">
        <v>6.7608670000000002</v>
      </c>
      <c r="G16" s="236">
        <v>0</v>
      </c>
      <c r="H16" s="236">
        <v>81.941000000000003</v>
      </c>
      <c r="I16" s="236">
        <v>22.4</v>
      </c>
      <c r="J16" s="236">
        <v>44.7</v>
      </c>
      <c r="K16" s="236">
        <v>143</v>
      </c>
      <c r="L16" s="236">
        <v>1.0121</v>
      </c>
      <c r="M16" s="236">
        <v>74.790000000000006</v>
      </c>
      <c r="N16" s="236">
        <v>85.876000000000005</v>
      </c>
      <c r="O16" s="236">
        <v>83.459000000000003</v>
      </c>
      <c r="P16" s="236">
        <v>16.8</v>
      </c>
      <c r="Q16" s="236">
        <v>30.1</v>
      </c>
      <c r="R16" s="236">
        <v>20.8</v>
      </c>
      <c r="S16" s="236">
        <v>4.91</v>
      </c>
      <c r="T16" s="22">
        <v>21</v>
      </c>
      <c r="U16" s="23">
        <f t="shared" si="1"/>
        <v>1046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678038</v>
      </c>
      <c r="E17" s="236">
        <v>234685</v>
      </c>
      <c r="F17" s="236">
        <v>6.1031190000000004</v>
      </c>
      <c r="G17" s="236">
        <v>0</v>
      </c>
      <c r="H17" s="236">
        <v>82.483000000000004</v>
      </c>
      <c r="I17" s="236">
        <v>24.2</v>
      </c>
      <c r="J17" s="236">
        <v>49.5</v>
      </c>
      <c r="K17" s="236">
        <v>142.9</v>
      </c>
      <c r="L17" s="236">
        <v>1.0105</v>
      </c>
      <c r="M17" s="236">
        <v>74.885000000000005</v>
      </c>
      <c r="N17" s="236">
        <v>85.777000000000001</v>
      </c>
      <c r="O17" s="236">
        <v>75.024000000000001</v>
      </c>
      <c r="P17" s="236">
        <v>17.600000000000001</v>
      </c>
      <c r="Q17" s="236">
        <v>31.3</v>
      </c>
      <c r="R17" s="236">
        <v>23.2</v>
      </c>
      <c r="S17" s="236">
        <v>4.91</v>
      </c>
      <c r="T17" s="16">
        <v>20</v>
      </c>
      <c r="U17" s="23">
        <f t="shared" si="1"/>
        <v>1157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676881</v>
      </c>
      <c r="E18" s="236">
        <v>234509</v>
      </c>
      <c r="F18" s="236">
        <v>6.341844</v>
      </c>
      <c r="G18" s="236">
        <v>0</v>
      </c>
      <c r="H18" s="236">
        <v>81.802999999999997</v>
      </c>
      <c r="I18" s="236">
        <v>22.4</v>
      </c>
      <c r="J18" s="236">
        <v>43</v>
      </c>
      <c r="K18" s="236">
        <v>140.80000000000001</v>
      </c>
      <c r="L18" s="236">
        <v>1.0115000000000001</v>
      </c>
      <c r="M18" s="236">
        <v>62.048000000000002</v>
      </c>
      <c r="N18" s="236">
        <v>85.388999999999996</v>
      </c>
      <c r="O18" s="236">
        <v>77.108000000000004</v>
      </c>
      <c r="P18" s="236">
        <v>15</v>
      </c>
      <c r="Q18" s="236">
        <v>29.6</v>
      </c>
      <c r="R18" s="236">
        <v>19.100000000000001</v>
      </c>
      <c r="S18" s="236">
        <v>4.91</v>
      </c>
      <c r="T18" s="16">
        <v>19</v>
      </c>
      <c r="U18" s="23">
        <f t="shared" si="1"/>
        <v>1007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675874</v>
      </c>
      <c r="E19" s="236">
        <v>234355</v>
      </c>
      <c r="F19" s="236">
        <v>6.6805830000000004</v>
      </c>
      <c r="G19" s="236">
        <v>0</v>
      </c>
      <c r="H19" s="236">
        <v>82.403000000000006</v>
      </c>
      <c r="I19" s="236">
        <v>23.8</v>
      </c>
      <c r="J19" s="236">
        <v>40.5</v>
      </c>
      <c r="K19" s="236">
        <v>141.9</v>
      </c>
      <c r="L19" s="236">
        <v>1.0118</v>
      </c>
      <c r="M19" s="236">
        <v>80.254000000000005</v>
      </c>
      <c r="N19" s="236">
        <v>84.289000000000001</v>
      </c>
      <c r="O19" s="236">
        <v>82.816999999999993</v>
      </c>
      <c r="P19" s="236">
        <v>15.6</v>
      </c>
      <c r="Q19" s="236">
        <v>32.5</v>
      </c>
      <c r="R19" s="236">
        <v>22.2</v>
      </c>
      <c r="S19" s="236">
        <v>4.91</v>
      </c>
      <c r="T19" s="16">
        <v>18</v>
      </c>
      <c r="U19" s="23">
        <f t="shared" si="1"/>
        <v>924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674950</v>
      </c>
      <c r="E20" s="236">
        <v>234215</v>
      </c>
      <c r="F20" s="236">
        <v>6.5984410000000002</v>
      </c>
      <c r="G20" s="236">
        <v>0</v>
      </c>
      <c r="H20" s="236">
        <v>83.706999999999994</v>
      </c>
      <c r="I20" s="236">
        <v>26.2</v>
      </c>
      <c r="J20" s="236">
        <v>24.9</v>
      </c>
      <c r="K20" s="236">
        <v>139.30000000000001</v>
      </c>
      <c r="L20" s="236">
        <v>1.0116000000000001</v>
      </c>
      <c r="M20" s="236">
        <v>80.682000000000002</v>
      </c>
      <c r="N20" s="236">
        <v>85.673000000000002</v>
      </c>
      <c r="O20" s="236">
        <v>81.790000000000006</v>
      </c>
      <c r="P20" s="236">
        <v>19.3</v>
      </c>
      <c r="Q20" s="236">
        <v>35.6</v>
      </c>
      <c r="R20" s="236">
        <v>22.6</v>
      </c>
      <c r="S20" s="236">
        <v>4.91</v>
      </c>
      <c r="T20" s="16">
        <v>17</v>
      </c>
      <c r="U20" s="23">
        <f t="shared" si="1"/>
        <v>560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674390</v>
      </c>
      <c r="E21" s="236">
        <v>234132</v>
      </c>
      <c r="F21" s="236">
        <v>6.8679969999999999</v>
      </c>
      <c r="G21" s="236">
        <v>0</v>
      </c>
      <c r="H21" s="236">
        <v>84.474000000000004</v>
      </c>
      <c r="I21" s="236">
        <v>22.3</v>
      </c>
      <c r="J21" s="236">
        <v>2.1</v>
      </c>
      <c r="K21" s="236">
        <v>137.19999999999999</v>
      </c>
      <c r="L21" s="236">
        <v>1.0123</v>
      </c>
      <c r="M21" s="236">
        <v>82.72</v>
      </c>
      <c r="N21" s="236">
        <v>86.695999999999998</v>
      </c>
      <c r="O21" s="236">
        <v>85.198999999999998</v>
      </c>
      <c r="P21" s="236">
        <v>13.1</v>
      </c>
      <c r="Q21" s="236">
        <v>33.1</v>
      </c>
      <c r="R21" s="236">
        <v>21.5</v>
      </c>
      <c r="S21" s="236">
        <v>4.91</v>
      </c>
      <c r="T21" s="16">
        <v>16</v>
      </c>
      <c r="U21" s="23">
        <f t="shared" si="1"/>
        <v>51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674339</v>
      </c>
      <c r="E22" s="236">
        <v>234125</v>
      </c>
      <c r="F22" s="236">
        <v>6.8351069999999998</v>
      </c>
      <c r="G22" s="236">
        <v>0</v>
      </c>
      <c r="H22" s="236">
        <v>84.048000000000002</v>
      </c>
      <c r="I22" s="236">
        <v>22.5</v>
      </c>
      <c r="J22" s="236">
        <v>38.4</v>
      </c>
      <c r="K22" s="236">
        <v>138</v>
      </c>
      <c r="L22" s="236">
        <v>1.0129999999999999</v>
      </c>
      <c r="M22" s="236">
        <v>82.376000000000005</v>
      </c>
      <c r="N22" s="236">
        <v>85.745000000000005</v>
      </c>
      <c r="O22" s="236">
        <v>82.784000000000006</v>
      </c>
      <c r="P22" s="236">
        <v>14.3</v>
      </c>
      <c r="Q22" s="236">
        <v>28.7</v>
      </c>
      <c r="R22" s="236">
        <v>15.8</v>
      </c>
      <c r="S22" s="236">
        <v>4.91</v>
      </c>
      <c r="T22" s="16">
        <v>15</v>
      </c>
      <c r="U22" s="23">
        <f t="shared" si="1"/>
        <v>894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673445</v>
      </c>
      <c r="E23" s="236">
        <v>233992</v>
      </c>
      <c r="F23" s="236">
        <v>6.7088590000000003</v>
      </c>
      <c r="G23" s="236">
        <v>0</v>
      </c>
      <c r="H23" s="236">
        <v>84.085999999999999</v>
      </c>
      <c r="I23" s="236">
        <v>22.5</v>
      </c>
      <c r="J23" s="236">
        <v>50.7</v>
      </c>
      <c r="K23" s="236">
        <v>141.5</v>
      </c>
      <c r="L23" s="236">
        <v>1.0118</v>
      </c>
      <c r="M23" s="236">
        <v>82.367999999999995</v>
      </c>
      <c r="N23" s="236">
        <v>86.097999999999999</v>
      </c>
      <c r="O23" s="236">
        <v>83.299000000000007</v>
      </c>
      <c r="P23" s="236">
        <v>18.899999999999999</v>
      </c>
      <c r="Q23" s="236">
        <v>27.1</v>
      </c>
      <c r="R23" s="236">
        <v>22.5</v>
      </c>
      <c r="S23" s="236">
        <v>4.91</v>
      </c>
      <c r="T23" s="22">
        <v>14</v>
      </c>
      <c r="U23" s="23">
        <f t="shared" si="1"/>
        <v>1191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672254</v>
      </c>
      <c r="E24" s="236">
        <v>233816</v>
      </c>
      <c r="F24" s="236">
        <v>6.7681370000000003</v>
      </c>
      <c r="G24" s="236">
        <v>0</v>
      </c>
      <c r="H24" s="236">
        <v>82.638000000000005</v>
      </c>
      <c r="I24" s="236">
        <v>22</v>
      </c>
      <c r="J24" s="236">
        <v>50.9</v>
      </c>
      <c r="K24" s="236">
        <v>141.5</v>
      </c>
      <c r="L24" s="236">
        <v>1.0121</v>
      </c>
      <c r="M24" s="236">
        <v>76.834999999999994</v>
      </c>
      <c r="N24" s="236">
        <v>92.747</v>
      </c>
      <c r="O24" s="236">
        <v>83.837000000000003</v>
      </c>
      <c r="P24" s="236">
        <v>18.2</v>
      </c>
      <c r="Q24" s="236">
        <v>28.2</v>
      </c>
      <c r="R24" s="236">
        <v>21.6</v>
      </c>
      <c r="S24" s="236">
        <v>4.91</v>
      </c>
      <c r="T24" s="16">
        <v>13</v>
      </c>
      <c r="U24" s="23">
        <f t="shared" si="1"/>
        <v>1200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671054</v>
      </c>
      <c r="E25" s="236">
        <v>233635</v>
      </c>
      <c r="F25" s="236">
        <v>6.3674369999999998</v>
      </c>
      <c r="G25" s="236">
        <v>0</v>
      </c>
      <c r="H25" s="236">
        <v>80.322000000000003</v>
      </c>
      <c r="I25" s="236">
        <v>22.2</v>
      </c>
      <c r="J25" s="236">
        <v>50.5</v>
      </c>
      <c r="K25" s="236">
        <v>140.1</v>
      </c>
      <c r="L25" s="236">
        <v>1.0113000000000001</v>
      </c>
      <c r="M25" s="236">
        <v>75.5</v>
      </c>
      <c r="N25" s="236">
        <v>84.326999999999998</v>
      </c>
      <c r="O25" s="236">
        <v>78.046999999999997</v>
      </c>
      <c r="P25" s="236">
        <v>17.8</v>
      </c>
      <c r="Q25" s="236">
        <v>27.4</v>
      </c>
      <c r="R25" s="236">
        <v>21</v>
      </c>
      <c r="S25" s="236">
        <v>4.91</v>
      </c>
      <c r="T25" s="16">
        <v>12</v>
      </c>
      <c r="U25" s="23">
        <f t="shared" si="1"/>
        <v>1193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669861</v>
      </c>
      <c r="E26" s="236">
        <v>233452</v>
      </c>
      <c r="F26" s="236">
        <v>6.2858369999999999</v>
      </c>
      <c r="G26" s="236">
        <v>0</v>
      </c>
      <c r="H26" s="236">
        <v>80.043000000000006</v>
      </c>
      <c r="I26" s="236">
        <v>24.9</v>
      </c>
      <c r="J26" s="236">
        <v>23.8</v>
      </c>
      <c r="K26" s="236">
        <v>143</v>
      </c>
      <c r="L26" s="236">
        <v>1.0108999999999999</v>
      </c>
      <c r="M26" s="236">
        <v>76.489000000000004</v>
      </c>
      <c r="N26" s="236">
        <v>83.506</v>
      </c>
      <c r="O26" s="236">
        <v>77.430000000000007</v>
      </c>
      <c r="P26" s="236">
        <v>17.899999999999999</v>
      </c>
      <c r="Q26" s="236">
        <v>36.4</v>
      </c>
      <c r="R26" s="236">
        <v>22.7</v>
      </c>
      <c r="S26" s="236">
        <v>4.91</v>
      </c>
      <c r="T26" s="16">
        <v>11</v>
      </c>
      <c r="U26" s="23">
        <f t="shared" si="1"/>
        <v>547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669314</v>
      </c>
      <c r="E27" s="236">
        <v>233368</v>
      </c>
      <c r="F27" s="236">
        <v>6.4967629999999996</v>
      </c>
      <c r="G27" s="236">
        <v>0</v>
      </c>
      <c r="H27" s="236">
        <v>83.613</v>
      </c>
      <c r="I27" s="236">
        <v>25.8</v>
      </c>
      <c r="J27" s="236">
        <v>6.2</v>
      </c>
      <c r="K27" s="236">
        <v>138.6</v>
      </c>
      <c r="L27" s="236">
        <v>1.0119</v>
      </c>
      <c r="M27" s="236">
        <v>78.203000000000003</v>
      </c>
      <c r="N27" s="236">
        <v>86.116</v>
      </c>
      <c r="O27" s="236">
        <v>79.132000000000005</v>
      </c>
      <c r="P27" s="236">
        <v>15.3</v>
      </c>
      <c r="Q27" s="236">
        <v>37.6</v>
      </c>
      <c r="R27" s="236">
        <v>18.8</v>
      </c>
      <c r="S27" s="236">
        <v>4.92</v>
      </c>
      <c r="T27" s="16">
        <v>10</v>
      </c>
      <c r="U27" s="23">
        <f t="shared" si="1"/>
        <v>145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669169</v>
      </c>
      <c r="E28" s="236">
        <v>233346</v>
      </c>
      <c r="F28" s="236">
        <v>6.9741910000000003</v>
      </c>
      <c r="G28" s="236">
        <v>0</v>
      </c>
      <c r="H28" s="236">
        <v>83.328000000000003</v>
      </c>
      <c r="I28" s="236">
        <v>24.3</v>
      </c>
      <c r="J28" s="236">
        <v>0.2</v>
      </c>
      <c r="K28" s="236">
        <v>3.3</v>
      </c>
      <c r="L28" s="236">
        <v>1.0133000000000001</v>
      </c>
      <c r="M28" s="236">
        <v>80.766999999999996</v>
      </c>
      <c r="N28" s="236">
        <v>85.674000000000007</v>
      </c>
      <c r="O28" s="236">
        <v>84.771000000000001</v>
      </c>
      <c r="P28" s="236">
        <v>14.6</v>
      </c>
      <c r="Q28" s="236">
        <v>36.4</v>
      </c>
      <c r="R28" s="236">
        <v>16</v>
      </c>
      <c r="S28" s="236">
        <v>4.91</v>
      </c>
      <c r="T28" s="16">
        <v>9</v>
      </c>
      <c r="U28" s="23">
        <f t="shared" si="1"/>
        <v>4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669165</v>
      </c>
      <c r="E29" s="236">
        <v>233346</v>
      </c>
      <c r="F29" s="236">
        <v>6.921519</v>
      </c>
      <c r="G29" s="236">
        <v>0</v>
      </c>
      <c r="H29" s="236">
        <v>81.694000000000003</v>
      </c>
      <c r="I29" s="236">
        <v>22.7</v>
      </c>
      <c r="J29" s="236">
        <v>33.200000000000003</v>
      </c>
      <c r="K29" s="236">
        <v>140.1</v>
      </c>
      <c r="L29" s="236">
        <v>1.0132000000000001</v>
      </c>
      <c r="M29" s="236">
        <v>78.593000000000004</v>
      </c>
      <c r="N29" s="236">
        <v>85.191999999999993</v>
      </c>
      <c r="O29" s="236">
        <v>83.888000000000005</v>
      </c>
      <c r="P29" s="236">
        <v>13.5</v>
      </c>
      <c r="Q29" s="236">
        <v>31.9</v>
      </c>
      <c r="R29" s="236">
        <v>15.6</v>
      </c>
      <c r="S29" s="236">
        <v>4.91</v>
      </c>
      <c r="T29" s="16">
        <v>8</v>
      </c>
      <c r="U29" s="23">
        <f t="shared" si="1"/>
        <v>774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668391</v>
      </c>
      <c r="E30" s="236">
        <v>233227</v>
      </c>
      <c r="F30" s="236">
        <v>6.5720190000000001</v>
      </c>
      <c r="G30" s="236">
        <v>0</v>
      </c>
      <c r="H30" s="236">
        <v>81.033000000000001</v>
      </c>
      <c r="I30" s="236">
        <v>23.7</v>
      </c>
      <c r="J30" s="236">
        <v>46</v>
      </c>
      <c r="K30" s="236">
        <v>143.69999999999999</v>
      </c>
      <c r="L30" s="236">
        <v>1.0116000000000001</v>
      </c>
      <c r="M30" s="236">
        <v>75.849999999999994</v>
      </c>
      <c r="N30" s="236">
        <v>83.92</v>
      </c>
      <c r="O30" s="236">
        <v>81.320999999999998</v>
      </c>
      <c r="P30" s="236">
        <v>18.3</v>
      </c>
      <c r="Q30" s="236">
        <v>30.6</v>
      </c>
      <c r="R30" s="236">
        <v>22.3</v>
      </c>
      <c r="S30" s="236">
        <v>4.92</v>
      </c>
      <c r="T30" s="22">
        <v>7</v>
      </c>
      <c r="U30" s="23">
        <f t="shared" si="1"/>
        <v>1091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667300</v>
      </c>
      <c r="E31" s="236">
        <v>233060</v>
      </c>
      <c r="F31" s="236">
        <v>6.3596830000000004</v>
      </c>
      <c r="G31" s="236">
        <v>0</v>
      </c>
      <c r="H31" s="236">
        <v>80.475999999999999</v>
      </c>
      <c r="I31" s="236">
        <v>23.7</v>
      </c>
      <c r="J31" s="236">
        <v>36.6</v>
      </c>
      <c r="K31" s="236">
        <v>143.30000000000001</v>
      </c>
      <c r="L31" s="236">
        <v>1.0113000000000001</v>
      </c>
      <c r="M31" s="236">
        <v>75.978999999999999</v>
      </c>
      <c r="N31" s="236">
        <v>83.575000000000003</v>
      </c>
      <c r="O31" s="236">
        <v>77.918000000000006</v>
      </c>
      <c r="P31" s="236">
        <v>17.600000000000001</v>
      </c>
      <c r="Q31" s="236">
        <v>33.6</v>
      </c>
      <c r="R31" s="236">
        <v>20.9</v>
      </c>
      <c r="S31" s="236">
        <v>4.91</v>
      </c>
      <c r="T31" s="16">
        <v>6</v>
      </c>
      <c r="U31" s="23">
        <f t="shared" si="1"/>
        <v>858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666442</v>
      </c>
      <c r="E32" s="236">
        <v>232928</v>
      </c>
      <c r="F32" s="236">
        <v>6.3659460000000001</v>
      </c>
      <c r="G32" s="236">
        <v>0</v>
      </c>
      <c r="H32" s="236">
        <v>80.462000000000003</v>
      </c>
      <c r="I32" s="236">
        <v>24.8</v>
      </c>
      <c r="J32" s="236">
        <v>45.7</v>
      </c>
      <c r="K32" s="236">
        <v>137.9</v>
      </c>
      <c r="L32" s="236">
        <v>1.0112000000000001</v>
      </c>
      <c r="M32" s="236">
        <v>76.875</v>
      </c>
      <c r="N32" s="236">
        <v>83.820999999999998</v>
      </c>
      <c r="O32" s="236">
        <v>78.355000000000004</v>
      </c>
      <c r="P32" s="236">
        <v>20.399999999999999</v>
      </c>
      <c r="Q32" s="236">
        <v>30.8</v>
      </c>
      <c r="R32" s="236">
        <v>22</v>
      </c>
      <c r="S32" s="236">
        <v>4.93</v>
      </c>
      <c r="T32" s="16">
        <v>5</v>
      </c>
      <c r="U32" s="23">
        <f t="shared" si="1"/>
        <v>1071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665371</v>
      </c>
      <c r="E33" s="236">
        <v>232762</v>
      </c>
      <c r="F33" s="236">
        <v>6.4894579999999999</v>
      </c>
      <c r="G33" s="236">
        <v>0</v>
      </c>
      <c r="H33" s="236">
        <v>81.772999999999996</v>
      </c>
      <c r="I33" s="236">
        <v>23.7</v>
      </c>
      <c r="J33" s="236">
        <v>46.3</v>
      </c>
      <c r="K33" s="236">
        <v>140.5</v>
      </c>
      <c r="L33" s="236">
        <v>1.0115000000000001</v>
      </c>
      <c r="M33" s="236">
        <v>77.382000000000005</v>
      </c>
      <c r="N33" s="236">
        <v>84.435000000000002</v>
      </c>
      <c r="O33" s="236">
        <v>79.864999999999995</v>
      </c>
      <c r="P33" s="236">
        <v>17.399999999999999</v>
      </c>
      <c r="Q33" s="236">
        <v>30.7</v>
      </c>
      <c r="R33" s="236">
        <v>21.4</v>
      </c>
      <c r="S33" s="236">
        <v>4.92</v>
      </c>
      <c r="T33" s="16">
        <v>4</v>
      </c>
      <c r="U33" s="23">
        <f t="shared" si="1"/>
        <v>1074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664297</v>
      </c>
      <c r="E34" s="236">
        <v>232598</v>
      </c>
      <c r="F34" s="236">
        <v>6.6409599999999998</v>
      </c>
      <c r="G34" s="236">
        <v>0</v>
      </c>
      <c r="H34" s="236">
        <v>83.709000000000003</v>
      </c>
      <c r="I34" s="236">
        <v>24.1</v>
      </c>
      <c r="J34" s="236">
        <v>20.3</v>
      </c>
      <c r="K34" s="236">
        <v>140.9</v>
      </c>
      <c r="L34" s="236">
        <v>1.0118</v>
      </c>
      <c r="M34" s="236">
        <v>80.938999999999993</v>
      </c>
      <c r="N34" s="236">
        <v>85.480999999999995</v>
      </c>
      <c r="O34" s="236">
        <v>81.912999999999997</v>
      </c>
      <c r="P34" s="236">
        <v>13.9</v>
      </c>
      <c r="Q34" s="236">
        <v>33.799999999999997</v>
      </c>
      <c r="R34" s="236">
        <v>21.2</v>
      </c>
      <c r="S34" s="236">
        <v>4.92</v>
      </c>
      <c r="T34" s="16">
        <v>3</v>
      </c>
      <c r="U34" s="23">
        <f t="shared" si="1"/>
        <v>473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663824</v>
      </c>
      <c r="E35" s="236">
        <v>232529</v>
      </c>
      <c r="F35" s="236">
        <v>6.950469</v>
      </c>
      <c r="G35" s="236">
        <v>0</v>
      </c>
      <c r="H35" s="236">
        <v>83.960999999999999</v>
      </c>
      <c r="I35" s="236">
        <v>20.9</v>
      </c>
      <c r="J35" s="236">
        <v>0</v>
      </c>
      <c r="K35" s="236">
        <v>0</v>
      </c>
      <c r="L35" s="236">
        <v>1.0135000000000001</v>
      </c>
      <c r="M35" s="236">
        <v>81.962999999999994</v>
      </c>
      <c r="N35" s="236">
        <v>85.406000000000006</v>
      </c>
      <c r="O35" s="236">
        <v>83.697999999999993</v>
      </c>
      <c r="P35" s="236">
        <v>12.1</v>
      </c>
      <c r="Q35" s="236">
        <v>32.4</v>
      </c>
      <c r="R35" s="236">
        <v>13.9</v>
      </c>
      <c r="S35" s="236">
        <v>4.92</v>
      </c>
      <c r="T35" s="16">
        <v>2</v>
      </c>
      <c r="U35" s="23">
        <f t="shared" si="1"/>
        <v>0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663824</v>
      </c>
      <c r="E36" s="236">
        <v>232529</v>
      </c>
      <c r="F36" s="236">
        <v>7.0426880000000001</v>
      </c>
      <c r="G36" s="236">
        <v>0</v>
      </c>
      <c r="H36" s="236">
        <v>85.781000000000006</v>
      </c>
      <c r="I36" s="236">
        <v>21</v>
      </c>
      <c r="J36" s="236">
        <v>7.5</v>
      </c>
      <c r="K36" s="236">
        <v>139.69999999999999</v>
      </c>
      <c r="L36" s="236">
        <v>1.0139</v>
      </c>
      <c r="M36" s="236">
        <v>84.075000000000003</v>
      </c>
      <c r="N36" s="236">
        <v>87.001999999999995</v>
      </c>
      <c r="O36" s="236">
        <v>84.363</v>
      </c>
      <c r="P36" s="236">
        <v>10.8</v>
      </c>
      <c r="Q36" s="236">
        <v>31.6</v>
      </c>
      <c r="R36" s="236">
        <v>12.2</v>
      </c>
      <c r="S36" s="236">
        <v>4.92</v>
      </c>
      <c r="T36" s="16">
        <v>1</v>
      </c>
      <c r="U36" s="23">
        <f t="shared" si="1"/>
        <v>155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663669</v>
      </c>
      <c r="E37" s="236">
        <v>232506</v>
      </c>
      <c r="F37" s="236">
        <v>6.9882840000000002</v>
      </c>
      <c r="G37" s="236">
        <v>0</v>
      </c>
      <c r="H37" s="236">
        <v>82.299000000000007</v>
      </c>
      <c r="I37" s="236">
        <v>22.1</v>
      </c>
      <c r="J37" s="236">
        <v>46.3</v>
      </c>
      <c r="K37" s="236">
        <v>143.9</v>
      </c>
      <c r="L37" s="236">
        <v>1.0128999999999999</v>
      </c>
      <c r="M37" s="236">
        <v>78.488</v>
      </c>
      <c r="N37" s="236">
        <v>86.837000000000003</v>
      </c>
      <c r="O37" s="236">
        <v>85.884</v>
      </c>
      <c r="P37" s="236">
        <v>16</v>
      </c>
      <c r="Q37" s="236">
        <v>28.1</v>
      </c>
      <c r="R37" s="236">
        <v>18.7</v>
      </c>
      <c r="S37" s="236">
        <v>4.92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2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45558</v>
      </c>
      <c r="T6" s="22">
        <v>31</v>
      </c>
      <c r="U6" s="23">
        <f>D6-D7</f>
        <v>4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45554</v>
      </c>
      <c r="T7" s="22">
        <v>30</v>
      </c>
      <c r="U7" s="23">
        <f>D7-D8</f>
        <v>0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45554</v>
      </c>
      <c r="T8" s="16">
        <v>29</v>
      </c>
      <c r="U8" s="23">
        <f>D8-D9</f>
        <v>66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45488</v>
      </c>
      <c r="E9" s="236">
        <v>6452</v>
      </c>
      <c r="F9" s="236">
        <v>6.1674639999999998</v>
      </c>
      <c r="G9" s="236">
        <v>0</v>
      </c>
      <c r="H9" s="236">
        <v>75.186000000000007</v>
      </c>
      <c r="I9" s="236">
        <v>19.100000000000001</v>
      </c>
      <c r="J9" s="236">
        <v>2.5</v>
      </c>
      <c r="K9" s="236">
        <v>18.899999999999999</v>
      </c>
      <c r="L9" s="236">
        <v>1.0114000000000001</v>
      </c>
      <c r="M9" s="236">
        <v>72.882999999999996</v>
      </c>
      <c r="N9" s="236">
        <v>78.84</v>
      </c>
      <c r="O9" s="236">
        <v>73.936999999999998</v>
      </c>
      <c r="P9" s="236">
        <v>13.4</v>
      </c>
      <c r="Q9" s="236">
        <v>32.4</v>
      </c>
      <c r="R9" s="236">
        <v>16.899999999999999</v>
      </c>
      <c r="S9" s="236">
        <v>5.46</v>
      </c>
      <c r="T9" s="22">
        <v>28</v>
      </c>
      <c r="U9" s="23">
        <f t="shared" ref="U9:U36" si="1">D9-D10</f>
        <v>58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45430</v>
      </c>
      <c r="E10" s="236">
        <v>6442</v>
      </c>
      <c r="F10" s="236">
        <v>6.1683589999999997</v>
      </c>
      <c r="G10" s="236">
        <v>0</v>
      </c>
      <c r="H10" s="236">
        <v>75.507000000000005</v>
      </c>
      <c r="I10" s="236">
        <v>21.1</v>
      </c>
      <c r="J10" s="236">
        <v>4.7</v>
      </c>
      <c r="K10" s="236">
        <v>18.399999999999999</v>
      </c>
      <c r="L10" s="236">
        <v>1.0112000000000001</v>
      </c>
      <c r="M10" s="236">
        <v>72.786000000000001</v>
      </c>
      <c r="N10" s="236">
        <v>79.59</v>
      </c>
      <c r="O10" s="236">
        <v>74.275000000000006</v>
      </c>
      <c r="P10" s="236">
        <v>13.1</v>
      </c>
      <c r="Q10" s="236">
        <v>31.9</v>
      </c>
      <c r="R10" s="236">
        <v>17.899999999999999</v>
      </c>
      <c r="S10" s="236">
        <v>5.47</v>
      </c>
      <c r="T10" s="16">
        <v>27</v>
      </c>
      <c r="U10" s="23">
        <f t="shared" si="1"/>
        <v>112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45318</v>
      </c>
      <c r="E11" s="236">
        <v>6424</v>
      </c>
      <c r="F11" s="236">
        <v>6.1927269999999996</v>
      </c>
      <c r="G11" s="236">
        <v>0</v>
      </c>
      <c r="H11" s="236">
        <v>75.784999999999997</v>
      </c>
      <c r="I11" s="236">
        <v>22.3</v>
      </c>
      <c r="J11" s="236">
        <v>4.5</v>
      </c>
      <c r="K11" s="236">
        <v>18.399999999999999</v>
      </c>
      <c r="L11" s="236">
        <v>1.0113000000000001</v>
      </c>
      <c r="M11" s="236">
        <v>72.41</v>
      </c>
      <c r="N11" s="236">
        <v>78.034000000000006</v>
      </c>
      <c r="O11" s="236">
        <v>74.691000000000003</v>
      </c>
      <c r="P11" s="236">
        <v>12.5</v>
      </c>
      <c r="Q11" s="236">
        <v>31.8</v>
      </c>
      <c r="R11" s="236">
        <v>18.2</v>
      </c>
      <c r="S11" s="236">
        <v>5.48</v>
      </c>
      <c r="T11" s="16">
        <v>26</v>
      </c>
      <c r="U11" s="23">
        <f t="shared" si="1"/>
        <v>105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45213</v>
      </c>
      <c r="E12" s="236">
        <v>6407</v>
      </c>
      <c r="F12" s="236">
        <v>6.272526</v>
      </c>
      <c r="G12" s="236">
        <v>0</v>
      </c>
      <c r="H12" s="236">
        <v>77.778999999999996</v>
      </c>
      <c r="I12" s="236">
        <v>21.8</v>
      </c>
      <c r="J12" s="236">
        <v>3.6</v>
      </c>
      <c r="K12" s="236">
        <v>18.600000000000001</v>
      </c>
      <c r="L12" s="236">
        <v>1.0113000000000001</v>
      </c>
      <c r="M12" s="236">
        <v>73.087999999999994</v>
      </c>
      <c r="N12" s="236">
        <v>85.277000000000001</v>
      </c>
      <c r="O12" s="236">
        <v>76.11</v>
      </c>
      <c r="P12" s="236">
        <v>13</v>
      </c>
      <c r="Q12" s="236">
        <v>31.4</v>
      </c>
      <c r="R12" s="236">
        <v>19.2</v>
      </c>
      <c r="S12" s="236">
        <v>5.48</v>
      </c>
      <c r="T12" s="16">
        <v>25</v>
      </c>
      <c r="U12" s="23">
        <f t="shared" si="1"/>
        <v>85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45128</v>
      </c>
      <c r="E13" s="236">
        <v>6393</v>
      </c>
      <c r="F13" s="236">
        <v>6.1547970000000003</v>
      </c>
      <c r="G13" s="236">
        <v>0</v>
      </c>
      <c r="H13" s="236">
        <v>82.613</v>
      </c>
      <c r="I13" s="236">
        <v>20.399999999999999</v>
      </c>
      <c r="J13" s="236">
        <v>0.3</v>
      </c>
      <c r="K13" s="236">
        <v>19</v>
      </c>
      <c r="L13" s="236">
        <v>1.0111000000000001</v>
      </c>
      <c r="M13" s="236">
        <v>72.986000000000004</v>
      </c>
      <c r="N13" s="236">
        <v>86.715999999999994</v>
      </c>
      <c r="O13" s="236">
        <v>74.260999999999996</v>
      </c>
      <c r="P13" s="236">
        <v>13</v>
      </c>
      <c r="Q13" s="236">
        <v>30.2</v>
      </c>
      <c r="R13" s="236">
        <v>18.5</v>
      </c>
      <c r="S13" s="236">
        <v>5.47</v>
      </c>
      <c r="T13" s="16">
        <v>24</v>
      </c>
      <c r="U13" s="23">
        <f t="shared" si="1"/>
        <v>6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45122</v>
      </c>
      <c r="E14" s="236">
        <v>6392</v>
      </c>
      <c r="F14" s="236">
        <v>6.9606409999999999</v>
      </c>
      <c r="G14" s="236">
        <v>0</v>
      </c>
      <c r="H14" s="236">
        <v>83.96</v>
      </c>
      <c r="I14" s="236">
        <v>21.7</v>
      </c>
      <c r="J14" s="236">
        <v>1.2</v>
      </c>
      <c r="K14" s="236">
        <v>15.8</v>
      </c>
      <c r="L14" s="236">
        <v>1.0130999999999999</v>
      </c>
      <c r="M14" s="236">
        <v>78.888999999999996</v>
      </c>
      <c r="N14" s="236">
        <v>86.781999999999996</v>
      </c>
      <c r="O14" s="236">
        <v>84.784000000000006</v>
      </c>
      <c r="P14" s="236">
        <v>14.3</v>
      </c>
      <c r="Q14" s="236">
        <v>30.7</v>
      </c>
      <c r="R14" s="236">
        <v>16.8</v>
      </c>
      <c r="S14" s="236">
        <v>5.47</v>
      </c>
      <c r="T14" s="16">
        <v>23</v>
      </c>
      <c r="U14" s="23">
        <f t="shared" si="1"/>
        <v>26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45096</v>
      </c>
      <c r="E15" s="236">
        <v>6388</v>
      </c>
      <c r="F15" s="236">
        <v>6.647932</v>
      </c>
      <c r="G15" s="236">
        <v>0</v>
      </c>
      <c r="H15" s="236">
        <v>82.322000000000003</v>
      </c>
      <c r="I15" s="236">
        <v>21.1</v>
      </c>
      <c r="J15" s="236">
        <v>2.6</v>
      </c>
      <c r="K15" s="236">
        <v>18.7</v>
      </c>
      <c r="L15" s="236">
        <v>1.0121</v>
      </c>
      <c r="M15" s="236">
        <v>77.337000000000003</v>
      </c>
      <c r="N15" s="236">
        <v>85.158000000000001</v>
      </c>
      <c r="O15" s="236">
        <v>81.33</v>
      </c>
      <c r="P15" s="236">
        <v>14.5</v>
      </c>
      <c r="Q15" s="236">
        <v>29</v>
      </c>
      <c r="R15" s="236">
        <v>19.3</v>
      </c>
      <c r="S15" s="236">
        <v>5.47</v>
      </c>
      <c r="T15" s="16">
        <v>22</v>
      </c>
      <c r="U15" s="23">
        <f t="shared" si="1"/>
        <v>61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45035</v>
      </c>
      <c r="E16" s="236">
        <v>6379</v>
      </c>
      <c r="F16" s="236">
        <v>6.908182</v>
      </c>
      <c r="G16" s="236">
        <v>0</v>
      </c>
      <c r="H16" s="236">
        <v>82.376999999999995</v>
      </c>
      <c r="I16" s="236">
        <v>20.5</v>
      </c>
      <c r="J16" s="236">
        <v>3.7</v>
      </c>
      <c r="K16" s="236">
        <v>18.7</v>
      </c>
      <c r="L16" s="236">
        <v>1.0132000000000001</v>
      </c>
      <c r="M16" s="236">
        <v>75.256</v>
      </c>
      <c r="N16" s="236">
        <v>86.296000000000006</v>
      </c>
      <c r="O16" s="236">
        <v>83.649000000000001</v>
      </c>
      <c r="P16" s="236">
        <v>13.7</v>
      </c>
      <c r="Q16" s="236">
        <v>32.799999999999997</v>
      </c>
      <c r="R16" s="236">
        <v>15.6</v>
      </c>
      <c r="S16" s="236">
        <v>5.47</v>
      </c>
      <c r="T16" s="22">
        <v>21</v>
      </c>
      <c r="U16" s="23">
        <f t="shared" si="1"/>
        <v>87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44948</v>
      </c>
      <c r="E17" s="236">
        <v>6366</v>
      </c>
      <c r="F17" s="236">
        <v>6.1723650000000001</v>
      </c>
      <c r="G17" s="236">
        <v>0</v>
      </c>
      <c r="H17" s="236">
        <v>82.912000000000006</v>
      </c>
      <c r="I17" s="236">
        <v>22.9</v>
      </c>
      <c r="J17" s="236">
        <v>3.4</v>
      </c>
      <c r="K17" s="236">
        <v>18.7</v>
      </c>
      <c r="L17" s="236">
        <v>1.0107999999999999</v>
      </c>
      <c r="M17" s="236">
        <v>75.316000000000003</v>
      </c>
      <c r="N17" s="236">
        <v>86.161000000000001</v>
      </c>
      <c r="O17" s="236">
        <v>75.376000000000005</v>
      </c>
      <c r="P17" s="236">
        <v>15</v>
      </c>
      <c r="Q17" s="236">
        <v>31.4</v>
      </c>
      <c r="R17" s="236">
        <v>21.3</v>
      </c>
      <c r="S17" s="236">
        <v>5.48</v>
      </c>
      <c r="T17" s="16">
        <v>20</v>
      </c>
      <c r="U17" s="23">
        <f t="shared" si="1"/>
        <v>80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44868</v>
      </c>
      <c r="E18" s="236">
        <v>6353</v>
      </c>
      <c r="F18" s="236">
        <v>6.3949109999999996</v>
      </c>
      <c r="G18" s="236">
        <v>0</v>
      </c>
      <c r="H18" s="236">
        <v>82.227000000000004</v>
      </c>
      <c r="I18" s="236">
        <v>20.100000000000001</v>
      </c>
      <c r="J18" s="236">
        <v>3.5</v>
      </c>
      <c r="K18" s="236">
        <v>18.8</v>
      </c>
      <c r="L18" s="236">
        <v>1.0117</v>
      </c>
      <c r="M18" s="236">
        <v>62.539000000000001</v>
      </c>
      <c r="N18" s="236">
        <v>85.83</v>
      </c>
      <c r="O18" s="236">
        <v>77.546999999999997</v>
      </c>
      <c r="P18" s="236">
        <v>11.7</v>
      </c>
      <c r="Q18" s="236">
        <v>30.5</v>
      </c>
      <c r="R18" s="236">
        <v>18.399999999999999</v>
      </c>
      <c r="S18" s="236">
        <v>5.48</v>
      </c>
      <c r="T18" s="16">
        <v>19</v>
      </c>
      <c r="U18" s="23">
        <f t="shared" si="1"/>
        <v>83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44785</v>
      </c>
      <c r="E19" s="236">
        <v>6341</v>
      </c>
      <c r="F19" s="236">
        <v>6.7941240000000001</v>
      </c>
      <c r="G19" s="236">
        <v>0</v>
      </c>
      <c r="H19" s="236">
        <v>82.822999999999993</v>
      </c>
      <c r="I19" s="236">
        <v>22</v>
      </c>
      <c r="J19" s="236">
        <v>3.4</v>
      </c>
      <c r="K19" s="236">
        <v>18.899999999999999</v>
      </c>
      <c r="L19" s="236">
        <v>1.0124</v>
      </c>
      <c r="M19" s="236">
        <v>80.641000000000005</v>
      </c>
      <c r="N19" s="236">
        <v>84.694000000000003</v>
      </c>
      <c r="O19" s="236">
        <v>83.254000000000005</v>
      </c>
      <c r="P19" s="236">
        <v>12.8</v>
      </c>
      <c r="Q19" s="236">
        <v>34.299999999999997</v>
      </c>
      <c r="R19" s="236">
        <v>19</v>
      </c>
      <c r="S19" s="236">
        <v>5.48</v>
      </c>
      <c r="T19" s="16">
        <v>18</v>
      </c>
      <c r="U19" s="23">
        <f t="shared" si="1"/>
        <v>79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44706</v>
      </c>
      <c r="E20" s="236">
        <v>6329</v>
      </c>
      <c r="F20" s="236">
        <v>6.6910639999999999</v>
      </c>
      <c r="G20" s="236">
        <v>0</v>
      </c>
      <c r="H20" s="236">
        <v>84.119</v>
      </c>
      <c r="I20" s="236">
        <v>23.7</v>
      </c>
      <c r="J20" s="236">
        <v>0.4</v>
      </c>
      <c r="K20" s="236">
        <v>18.8</v>
      </c>
      <c r="L20" s="236">
        <v>1.0121</v>
      </c>
      <c r="M20" s="236">
        <v>81.093000000000004</v>
      </c>
      <c r="N20" s="236">
        <v>86.105000000000004</v>
      </c>
      <c r="O20" s="236">
        <v>82.129000000000005</v>
      </c>
      <c r="P20" s="236">
        <v>14.2</v>
      </c>
      <c r="Q20" s="236">
        <v>32.700000000000003</v>
      </c>
      <c r="R20" s="236">
        <v>19.899999999999999</v>
      </c>
      <c r="S20" s="236">
        <v>5.49</v>
      </c>
      <c r="T20" s="16">
        <v>17</v>
      </c>
      <c r="U20" s="23">
        <f t="shared" si="1"/>
        <v>9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44697</v>
      </c>
      <c r="E21" s="236">
        <v>6327</v>
      </c>
      <c r="F21" s="236">
        <v>7.0565129999999998</v>
      </c>
      <c r="G21" s="236">
        <v>0</v>
      </c>
      <c r="H21" s="236">
        <v>84.870999999999995</v>
      </c>
      <c r="I21" s="236">
        <v>21.8</v>
      </c>
      <c r="J21" s="236">
        <v>1.8</v>
      </c>
      <c r="K21" s="236">
        <v>7.1</v>
      </c>
      <c r="L21" s="236">
        <v>1.0135000000000001</v>
      </c>
      <c r="M21" s="236">
        <v>83.081999999999994</v>
      </c>
      <c r="N21" s="236">
        <v>87.119</v>
      </c>
      <c r="O21" s="236">
        <v>85.668000000000006</v>
      </c>
      <c r="P21" s="236">
        <v>12.1</v>
      </c>
      <c r="Q21" s="236">
        <v>32.4</v>
      </c>
      <c r="R21" s="236">
        <v>15.6</v>
      </c>
      <c r="S21" s="236">
        <v>5.48</v>
      </c>
      <c r="T21" s="16">
        <v>16</v>
      </c>
      <c r="U21" s="23">
        <f t="shared" si="1"/>
        <v>41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44656</v>
      </c>
      <c r="E22" s="236">
        <v>6321</v>
      </c>
      <c r="F22" s="236">
        <v>6.8171499999999998</v>
      </c>
      <c r="G22" s="236">
        <v>0</v>
      </c>
      <c r="H22" s="236">
        <v>84.465000000000003</v>
      </c>
      <c r="I22" s="236">
        <v>20.9</v>
      </c>
      <c r="J22" s="236">
        <v>3.5</v>
      </c>
      <c r="K22" s="236">
        <v>18.8</v>
      </c>
      <c r="L22" s="236">
        <v>1.0125999999999999</v>
      </c>
      <c r="M22" s="236">
        <v>82.772999999999996</v>
      </c>
      <c r="N22" s="236">
        <v>86.195999999999998</v>
      </c>
      <c r="O22" s="236">
        <v>83.248000000000005</v>
      </c>
      <c r="P22" s="236">
        <v>12</v>
      </c>
      <c r="Q22" s="236">
        <v>29.6</v>
      </c>
      <c r="R22" s="236">
        <v>18.100000000000001</v>
      </c>
      <c r="S22" s="236">
        <v>5.48</v>
      </c>
      <c r="T22" s="16">
        <v>15</v>
      </c>
      <c r="U22" s="23">
        <f t="shared" si="1"/>
        <v>81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44575</v>
      </c>
      <c r="E23" s="236">
        <v>6309</v>
      </c>
      <c r="F23" s="236">
        <v>6.8560160000000003</v>
      </c>
      <c r="G23" s="236">
        <v>0</v>
      </c>
      <c r="H23" s="236">
        <v>84.515000000000001</v>
      </c>
      <c r="I23" s="236">
        <v>20</v>
      </c>
      <c r="J23" s="236">
        <v>3</v>
      </c>
      <c r="K23" s="236">
        <v>18.8</v>
      </c>
      <c r="L23" s="236">
        <v>1.0126999999999999</v>
      </c>
      <c r="M23" s="236">
        <v>82.813000000000002</v>
      </c>
      <c r="N23" s="236">
        <v>86.512</v>
      </c>
      <c r="O23" s="236">
        <v>83.908000000000001</v>
      </c>
      <c r="P23" s="236">
        <v>13.4</v>
      </c>
      <c r="Q23" s="236">
        <v>29.3</v>
      </c>
      <c r="R23" s="236">
        <v>18.399999999999999</v>
      </c>
      <c r="S23" s="236">
        <v>5.49</v>
      </c>
      <c r="T23" s="22">
        <v>14</v>
      </c>
      <c r="U23" s="23">
        <f t="shared" si="1"/>
        <v>69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44506</v>
      </c>
      <c r="E24" s="236">
        <v>6299</v>
      </c>
      <c r="F24" s="236">
        <v>6.9129019999999999</v>
      </c>
      <c r="G24" s="236">
        <v>0</v>
      </c>
      <c r="H24" s="236">
        <v>83.07</v>
      </c>
      <c r="I24" s="236">
        <v>18.7</v>
      </c>
      <c r="J24" s="236">
        <v>3.6</v>
      </c>
      <c r="K24" s="236">
        <v>18.8</v>
      </c>
      <c r="L24" s="236">
        <v>1.0128999999999999</v>
      </c>
      <c r="M24" s="236">
        <v>77.22</v>
      </c>
      <c r="N24" s="236">
        <v>93.278999999999996</v>
      </c>
      <c r="O24" s="236">
        <v>84.31</v>
      </c>
      <c r="P24" s="236">
        <v>12.8</v>
      </c>
      <c r="Q24" s="236">
        <v>29.2</v>
      </c>
      <c r="R24" s="236">
        <v>17.3</v>
      </c>
      <c r="S24" s="236">
        <v>5.49</v>
      </c>
      <c r="T24" s="16">
        <v>13</v>
      </c>
      <c r="U24" s="23">
        <f t="shared" si="1"/>
        <v>84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44422</v>
      </c>
      <c r="E25" s="236">
        <v>6286</v>
      </c>
      <c r="F25" s="236">
        <v>6.5221450000000001</v>
      </c>
      <c r="G25" s="236">
        <v>0</v>
      </c>
      <c r="H25" s="236">
        <v>80.756</v>
      </c>
      <c r="I25" s="236">
        <v>19.600000000000001</v>
      </c>
      <c r="J25" s="236">
        <v>3.1</v>
      </c>
      <c r="K25" s="236">
        <v>18.8</v>
      </c>
      <c r="L25" s="236">
        <v>1.0123</v>
      </c>
      <c r="M25" s="236">
        <v>75.951999999999998</v>
      </c>
      <c r="N25" s="236">
        <v>84.793000000000006</v>
      </c>
      <c r="O25" s="236">
        <v>78.492999999999995</v>
      </c>
      <c r="P25" s="236">
        <v>13.5</v>
      </c>
      <c r="Q25" s="236">
        <v>28.9</v>
      </c>
      <c r="R25" s="236">
        <v>15.9</v>
      </c>
      <c r="S25" s="236">
        <v>5.48</v>
      </c>
      <c r="T25" s="16">
        <v>12</v>
      </c>
      <c r="U25" s="23">
        <f t="shared" si="1"/>
        <v>71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44351</v>
      </c>
      <c r="E26" s="236">
        <v>6275</v>
      </c>
      <c r="F26" s="236">
        <v>6.4190709999999997</v>
      </c>
      <c r="G26" s="236">
        <v>0</v>
      </c>
      <c r="H26" s="236">
        <v>80.451999999999998</v>
      </c>
      <c r="I26" s="236">
        <v>22.3</v>
      </c>
      <c r="J26" s="236">
        <v>2.4</v>
      </c>
      <c r="K26" s="236">
        <v>18.600000000000001</v>
      </c>
      <c r="L26" s="236">
        <v>1.0117</v>
      </c>
      <c r="M26" s="236">
        <v>76.933999999999997</v>
      </c>
      <c r="N26" s="236">
        <v>83.927000000000007</v>
      </c>
      <c r="O26" s="236">
        <v>77.852999999999994</v>
      </c>
      <c r="P26" s="236">
        <v>12.5</v>
      </c>
      <c r="Q26" s="236">
        <v>34.299999999999997</v>
      </c>
      <c r="R26" s="236">
        <v>18.3</v>
      </c>
      <c r="S26" s="236">
        <v>5.5</v>
      </c>
      <c r="T26" s="16">
        <v>11</v>
      </c>
      <c r="U26" s="23">
        <f t="shared" si="1"/>
        <v>56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44295</v>
      </c>
      <c r="E27" s="236">
        <v>6266</v>
      </c>
      <c r="F27" s="236">
        <v>6.5068210000000004</v>
      </c>
      <c r="G27" s="236">
        <v>0</v>
      </c>
      <c r="H27" s="236">
        <v>84.01</v>
      </c>
      <c r="I27" s="236">
        <v>24.8</v>
      </c>
      <c r="J27" s="236">
        <v>0.6</v>
      </c>
      <c r="K27" s="236">
        <v>18.8</v>
      </c>
      <c r="L27" s="236">
        <v>1.0117</v>
      </c>
      <c r="M27" s="236">
        <v>78.593000000000004</v>
      </c>
      <c r="N27" s="236">
        <v>86.504999999999995</v>
      </c>
      <c r="O27" s="236">
        <v>79.504999999999995</v>
      </c>
      <c r="P27" s="236">
        <v>14</v>
      </c>
      <c r="Q27" s="236">
        <v>36</v>
      </c>
      <c r="R27" s="236">
        <v>19.7</v>
      </c>
      <c r="S27" s="236">
        <v>5.5</v>
      </c>
      <c r="T27" s="16">
        <v>10</v>
      </c>
      <c r="U27" s="23">
        <f t="shared" si="1"/>
        <v>14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44281</v>
      </c>
      <c r="E28" s="236">
        <v>6264</v>
      </c>
      <c r="F28" s="236">
        <v>7.0082129999999996</v>
      </c>
      <c r="G28" s="236">
        <v>0</v>
      </c>
      <c r="H28" s="236">
        <v>83.721999999999994</v>
      </c>
      <c r="I28" s="236">
        <v>23.5</v>
      </c>
      <c r="J28" s="236">
        <v>0</v>
      </c>
      <c r="K28" s="236">
        <v>0</v>
      </c>
      <c r="L28" s="236">
        <v>1.0133000000000001</v>
      </c>
      <c r="M28" s="236">
        <v>81.117000000000004</v>
      </c>
      <c r="N28" s="236">
        <v>86.075000000000003</v>
      </c>
      <c r="O28" s="236">
        <v>85.162000000000006</v>
      </c>
      <c r="P28" s="236">
        <v>13.1</v>
      </c>
      <c r="Q28" s="236">
        <v>35.799999999999997</v>
      </c>
      <c r="R28" s="236">
        <v>16</v>
      </c>
      <c r="S28" s="236">
        <v>5.49</v>
      </c>
      <c r="T28" s="16">
        <v>9</v>
      </c>
      <c r="U28" s="23">
        <f t="shared" si="1"/>
        <v>0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44281</v>
      </c>
      <c r="E29" s="236">
        <v>6264</v>
      </c>
      <c r="F29" s="236">
        <v>6.9541449999999996</v>
      </c>
      <c r="G29" s="236">
        <v>0</v>
      </c>
      <c r="H29" s="236">
        <v>82.108999999999995</v>
      </c>
      <c r="I29" s="236">
        <v>21.4</v>
      </c>
      <c r="J29" s="236">
        <v>3.2</v>
      </c>
      <c r="K29" s="236">
        <v>18.8</v>
      </c>
      <c r="L29" s="236">
        <v>1.0133000000000001</v>
      </c>
      <c r="M29" s="236">
        <v>79.036000000000001</v>
      </c>
      <c r="N29" s="236">
        <v>85.6</v>
      </c>
      <c r="O29" s="236">
        <v>84.236999999999995</v>
      </c>
      <c r="P29" s="236">
        <v>11.6</v>
      </c>
      <c r="Q29" s="236">
        <v>34.5</v>
      </c>
      <c r="R29" s="236">
        <v>15.5</v>
      </c>
      <c r="S29" s="236">
        <v>5.49</v>
      </c>
      <c r="T29" s="16">
        <v>8</v>
      </c>
      <c r="U29" s="23">
        <f t="shared" si="1"/>
        <v>78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44203</v>
      </c>
      <c r="E30" s="236">
        <v>6252</v>
      </c>
      <c r="F30" s="236">
        <v>6.706137</v>
      </c>
      <c r="G30" s="236">
        <v>0</v>
      </c>
      <c r="H30" s="236">
        <v>81.462999999999994</v>
      </c>
      <c r="I30" s="236">
        <v>22.3</v>
      </c>
      <c r="J30" s="236">
        <v>2.1</v>
      </c>
      <c r="K30" s="236">
        <v>7.3</v>
      </c>
      <c r="L30" s="236">
        <v>1.0125999999999999</v>
      </c>
      <c r="M30" s="236">
        <v>76.203000000000003</v>
      </c>
      <c r="N30" s="236">
        <v>84.349000000000004</v>
      </c>
      <c r="O30" s="236">
        <v>81.090999999999994</v>
      </c>
      <c r="P30" s="236">
        <v>12.2</v>
      </c>
      <c r="Q30" s="236">
        <v>33.1</v>
      </c>
      <c r="R30" s="236">
        <v>16.2</v>
      </c>
      <c r="S30" s="236">
        <v>5.49</v>
      </c>
      <c r="T30" s="22">
        <v>7</v>
      </c>
      <c r="U30" s="23">
        <f t="shared" si="1"/>
        <v>49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44154</v>
      </c>
      <c r="E31" s="236">
        <v>6244</v>
      </c>
      <c r="F31" s="236">
        <v>6.5089329999999999</v>
      </c>
      <c r="G31" s="236">
        <v>0</v>
      </c>
      <c r="H31" s="236">
        <v>80.891999999999996</v>
      </c>
      <c r="I31" s="236">
        <v>20.9</v>
      </c>
      <c r="J31" s="236">
        <v>3.4</v>
      </c>
      <c r="K31" s="236">
        <v>19</v>
      </c>
      <c r="L31" s="236">
        <v>1.0123</v>
      </c>
      <c r="M31" s="236">
        <v>76.548000000000002</v>
      </c>
      <c r="N31" s="236">
        <v>84.034000000000006</v>
      </c>
      <c r="O31" s="236">
        <v>78.123000000000005</v>
      </c>
      <c r="P31" s="236">
        <v>11</v>
      </c>
      <c r="Q31" s="236">
        <v>33.299999999999997</v>
      </c>
      <c r="R31" s="236">
        <v>15.3</v>
      </c>
      <c r="S31" s="236">
        <v>5.48</v>
      </c>
      <c r="T31" s="16">
        <v>6</v>
      </c>
      <c r="U31" s="23">
        <f t="shared" si="1"/>
        <v>80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44074</v>
      </c>
      <c r="E32" s="236">
        <v>6231</v>
      </c>
      <c r="F32" s="236">
        <v>6.4753829999999999</v>
      </c>
      <c r="G32" s="236">
        <v>0</v>
      </c>
      <c r="H32" s="236">
        <v>80.881</v>
      </c>
      <c r="I32" s="236">
        <v>24.3</v>
      </c>
      <c r="J32" s="236">
        <v>0.4</v>
      </c>
      <c r="K32" s="236">
        <v>18.899999999999999</v>
      </c>
      <c r="L32" s="236">
        <v>1.0118</v>
      </c>
      <c r="M32" s="236">
        <v>77.316000000000003</v>
      </c>
      <c r="N32" s="236">
        <v>84.238</v>
      </c>
      <c r="O32" s="236">
        <v>78.825000000000003</v>
      </c>
      <c r="P32" s="236">
        <v>14.7</v>
      </c>
      <c r="Q32" s="236">
        <v>34.200000000000003</v>
      </c>
      <c r="R32" s="236">
        <v>18.899999999999999</v>
      </c>
      <c r="S32" s="236">
        <v>5.49</v>
      </c>
      <c r="T32" s="16">
        <v>5</v>
      </c>
      <c r="U32" s="23">
        <f t="shared" si="1"/>
        <v>8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44066</v>
      </c>
      <c r="E33" s="236">
        <v>6230</v>
      </c>
      <c r="F33" s="236">
        <v>6.5878920000000001</v>
      </c>
      <c r="G33" s="236">
        <v>0</v>
      </c>
      <c r="H33" s="236">
        <v>82.191000000000003</v>
      </c>
      <c r="I33" s="236">
        <v>21.8</v>
      </c>
      <c r="J33" s="236">
        <v>2.6</v>
      </c>
      <c r="K33" s="236">
        <v>18.899999999999999</v>
      </c>
      <c r="L33" s="236">
        <v>1.0125</v>
      </c>
      <c r="M33" s="236">
        <v>77.819999999999993</v>
      </c>
      <c r="N33" s="236">
        <v>84.863</v>
      </c>
      <c r="O33" s="236">
        <v>79.063999999999993</v>
      </c>
      <c r="P33" s="236">
        <v>10.6</v>
      </c>
      <c r="Q33" s="236">
        <v>31.2</v>
      </c>
      <c r="R33" s="236">
        <v>14.9</v>
      </c>
      <c r="S33" s="236">
        <v>5.49</v>
      </c>
      <c r="T33" s="16">
        <v>4</v>
      </c>
      <c r="U33" s="23">
        <f t="shared" si="1"/>
        <v>60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44006</v>
      </c>
      <c r="E34" s="236">
        <v>6221</v>
      </c>
      <c r="F34" s="236">
        <v>6.8506929999999997</v>
      </c>
      <c r="G34" s="236">
        <v>0</v>
      </c>
      <c r="H34" s="236">
        <v>84.117000000000004</v>
      </c>
      <c r="I34" s="236">
        <v>21.2</v>
      </c>
      <c r="J34" s="236">
        <v>0</v>
      </c>
      <c r="K34" s="236">
        <v>0</v>
      </c>
      <c r="L34" s="236">
        <v>1.0133000000000001</v>
      </c>
      <c r="M34" s="236">
        <v>81.385000000000005</v>
      </c>
      <c r="N34" s="236">
        <v>85.905000000000001</v>
      </c>
      <c r="O34" s="236">
        <v>82.238</v>
      </c>
      <c r="P34" s="236">
        <v>9.1</v>
      </c>
      <c r="Q34" s="236">
        <v>32.4</v>
      </c>
      <c r="R34" s="236">
        <v>13.7</v>
      </c>
      <c r="S34" s="236">
        <v>5.49</v>
      </c>
      <c r="T34" s="16">
        <v>3</v>
      </c>
      <c r="U34" s="23">
        <f t="shared" si="1"/>
        <v>0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44006</v>
      </c>
      <c r="E35" s="236">
        <v>6221</v>
      </c>
      <c r="F35" s="236">
        <v>6.9593920000000002</v>
      </c>
      <c r="G35" s="236">
        <v>0</v>
      </c>
      <c r="H35" s="236">
        <v>84.358000000000004</v>
      </c>
      <c r="I35" s="236">
        <v>20.399999999999999</v>
      </c>
      <c r="J35" s="236">
        <v>2.1</v>
      </c>
      <c r="K35" s="236">
        <v>8.9</v>
      </c>
      <c r="L35" s="236">
        <v>1.0134000000000001</v>
      </c>
      <c r="M35" s="236">
        <v>82.343000000000004</v>
      </c>
      <c r="N35" s="236">
        <v>85.81</v>
      </c>
      <c r="O35" s="236">
        <v>84.113</v>
      </c>
      <c r="P35" s="236">
        <v>10.9</v>
      </c>
      <c r="Q35" s="236">
        <v>30.5</v>
      </c>
      <c r="R35" s="236">
        <v>14.9</v>
      </c>
      <c r="S35" s="236">
        <v>5.49</v>
      </c>
      <c r="T35" s="16">
        <v>2</v>
      </c>
      <c r="U35" s="23">
        <f t="shared" si="1"/>
        <v>48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43958</v>
      </c>
      <c r="E36" s="236">
        <v>6214</v>
      </c>
      <c r="F36" s="236">
        <v>6.9808649999999997</v>
      </c>
      <c r="G36" s="236">
        <v>0</v>
      </c>
      <c r="H36" s="236">
        <v>86.18</v>
      </c>
      <c r="I36" s="236">
        <v>19.8</v>
      </c>
      <c r="J36" s="236">
        <v>0.4</v>
      </c>
      <c r="K36" s="236">
        <v>19.100000000000001</v>
      </c>
      <c r="L36" s="236">
        <v>1.0133000000000001</v>
      </c>
      <c r="M36" s="236">
        <v>84.424999999999997</v>
      </c>
      <c r="N36" s="236">
        <v>87.388999999999996</v>
      </c>
      <c r="O36" s="236">
        <v>84.570999999999998</v>
      </c>
      <c r="P36" s="236">
        <v>9.4</v>
      </c>
      <c r="Q36" s="236">
        <v>30.4</v>
      </c>
      <c r="R36" s="236">
        <v>15.4</v>
      </c>
      <c r="S36" s="236">
        <v>5.49</v>
      </c>
      <c r="T36" s="16">
        <v>1</v>
      </c>
      <c r="U36" s="23">
        <f t="shared" si="1"/>
        <v>8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43950</v>
      </c>
      <c r="E37" s="236">
        <v>6212</v>
      </c>
      <c r="F37" s="236">
        <v>7.1782940000000002</v>
      </c>
      <c r="G37" s="236">
        <v>0</v>
      </c>
      <c r="H37" s="236">
        <v>82.741</v>
      </c>
      <c r="I37" s="236">
        <v>19.100000000000001</v>
      </c>
      <c r="J37" s="236">
        <v>2</v>
      </c>
      <c r="K37" s="236">
        <v>7.1</v>
      </c>
      <c r="L37" s="236">
        <v>1.0141</v>
      </c>
      <c r="M37" s="236">
        <v>78.929000000000002</v>
      </c>
      <c r="N37" s="236">
        <v>87.254999999999995</v>
      </c>
      <c r="O37" s="236">
        <v>86.403999999999996</v>
      </c>
      <c r="P37" s="236">
        <v>9.6999999999999993</v>
      </c>
      <c r="Q37" s="236">
        <v>28.7</v>
      </c>
      <c r="R37" s="236">
        <v>13</v>
      </c>
      <c r="S37" s="236">
        <v>5.49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72093</v>
      </c>
      <c r="T6" s="22">
        <v>31</v>
      </c>
      <c r="U6" s="23">
        <f>D6-D7</f>
        <v>40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72053</v>
      </c>
      <c r="T7" s="22">
        <v>30</v>
      </c>
      <c r="U7" s="23">
        <f>D7-D8</f>
        <v>0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72053</v>
      </c>
      <c r="T8" s="16">
        <v>29</v>
      </c>
      <c r="U8" s="23">
        <f>D8-D9</f>
        <v>28</v>
      </c>
      <c r="V8" s="4"/>
      <c r="W8" s="99"/>
      <c r="X8" s="99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72025</v>
      </c>
      <c r="E9" s="236">
        <v>10493</v>
      </c>
      <c r="F9" s="236">
        <v>6.162585</v>
      </c>
      <c r="G9" s="236">
        <v>0</v>
      </c>
      <c r="H9" s="236">
        <v>75.006</v>
      </c>
      <c r="I9" s="236">
        <v>20.5</v>
      </c>
      <c r="J9" s="236">
        <v>8.1999999999999993</v>
      </c>
      <c r="K9" s="236">
        <v>56.9</v>
      </c>
      <c r="L9" s="236">
        <v>1.0113000000000001</v>
      </c>
      <c r="M9" s="236">
        <v>72.864000000000004</v>
      </c>
      <c r="N9" s="236">
        <v>78.194000000000003</v>
      </c>
      <c r="O9" s="236">
        <v>73.995000000000005</v>
      </c>
      <c r="P9" s="236">
        <v>13.4</v>
      </c>
      <c r="Q9" s="236">
        <v>36</v>
      </c>
      <c r="R9" s="236">
        <v>17.3</v>
      </c>
      <c r="S9" s="236">
        <v>5.34</v>
      </c>
      <c r="T9" s="22">
        <v>28</v>
      </c>
      <c r="U9" s="23">
        <f t="shared" ref="U9:U36" si="1">D9-D10</f>
        <v>193</v>
      </c>
      <c r="V9" s="24">
        <v>29</v>
      </c>
      <c r="W9" s="99"/>
      <c r="X9" s="99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71832</v>
      </c>
      <c r="E10" s="236">
        <v>10462</v>
      </c>
      <c r="F10" s="236">
        <v>6.1506720000000001</v>
      </c>
      <c r="G10" s="236">
        <v>0</v>
      </c>
      <c r="H10" s="236">
        <v>75.337999999999994</v>
      </c>
      <c r="I10" s="236">
        <v>21.9</v>
      </c>
      <c r="J10" s="236">
        <v>14.9</v>
      </c>
      <c r="K10" s="236">
        <v>59.6</v>
      </c>
      <c r="L10" s="236">
        <v>1.0111000000000001</v>
      </c>
      <c r="M10" s="236">
        <v>72.88</v>
      </c>
      <c r="N10" s="236">
        <v>78.941000000000003</v>
      </c>
      <c r="O10" s="236">
        <v>74.347999999999999</v>
      </c>
      <c r="P10" s="236">
        <v>13.3</v>
      </c>
      <c r="Q10" s="236">
        <v>31.6</v>
      </c>
      <c r="R10" s="236">
        <v>19</v>
      </c>
      <c r="S10" s="236">
        <v>5.35</v>
      </c>
      <c r="T10" s="16">
        <v>27</v>
      </c>
      <c r="U10" s="23">
        <f t="shared" si="1"/>
        <v>339</v>
      </c>
      <c r="V10" s="16"/>
      <c r="W10" s="99"/>
      <c r="X10" s="99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71493</v>
      </c>
      <c r="E11" s="236">
        <v>10405</v>
      </c>
      <c r="F11" s="236">
        <v>6.026815</v>
      </c>
      <c r="G11" s="236">
        <v>0</v>
      </c>
      <c r="H11" s="236">
        <v>75.423000000000002</v>
      </c>
      <c r="I11" s="236">
        <v>23.5</v>
      </c>
      <c r="J11" s="236">
        <v>15.1</v>
      </c>
      <c r="K11" s="236">
        <v>59.1</v>
      </c>
      <c r="L11" s="236">
        <v>1.0103</v>
      </c>
      <c r="M11" s="236">
        <v>72.701999999999998</v>
      </c>
      <c r="N11" s="236">
        <v>77.483999999999995</v>
      </c>
      <c r="O11" s="236">
        <v>74.114000000000004</v>
      </c>
      <c r="P11" s="236">
        <v>12.8</v>
      </c>
      <c r="Q11" s="236">
        <v>32.799999999999997</v>
      </c>
      <c r="R11" s="236">
        <v>23.9</v>
      </c>
      <c r="S11" s="236">
        <v>5.35</v>
      </c>
      <c r="T11" s="16">
        <v>26</v>
      </c>
      <c r="U11" s="23">
        <f t="shared" si="1"/>
        <v>345</v>
      </c>
      <c r="V11" s="16"/>
      <c r="W11" s="99"/>
      <c r="X11" s="99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71148</v>
      </c>
      <c r="E12" s="236">
        <v>10348</v>
      </c>
      <c r="F12" s="236">
        <v>6.1285420000000004</v>
      </c>
      <c r="G12" s="236">
        <v>0</v>
      </c>
      <c r="H12" s="236">
        <v>77.47</v>
      </c>
      <c r="I12" s="236">
        <v>22.7</v>
      </c>
      <c r="J12" s="236">
        <v>18.2</v>
      </c>
      <c r="K12" s="236">
        <v>58.8</v>
      </c>
      <c r="L12" s="236">
        <v>1.0104</v>
      </c>
      <c r="M12" s="236">
        <v>73.206999999999994</v>
      </c>
      <c r="N12" s="236">
        <v>84.682000000000002</v>
      </c>
      <c r="O12" s="236">
        <v>75.613</v>
      </c>
      <c r="P12" s="236">
        <v>13.4</v>
      </c>
      <c r="Q12" s="236">
        <v>32.299999999999997</v>
      </c>
      <c r="R12" s="236">
        <v>24.1</v>
      </c>
      <c r="S12" s="236">
        <v>5.35</v>
      </c>
      <c r="T12" s="16">
        <v>25</v>
      </c>
      <c r="U12" s="23">
        <f t="shared" si="1"/>
        <v>423</v>
      </c>
      <c r="V12" s="16"/>
      <c r="W12" s="126"/>
      <c r="X12" s="126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70725</v>
      </c>
      <c r="E13" s="236">
        <v>10279</v>
      </c>
      <c r="F13" s="236">
        <v>6.0375139999999998</v>
      </c>
      <c r="G13" s="236">
        <v>0</v>
      </c>
      <c r="H13" s="236">
        <v>82.218000000000004</v>
      </c>
      <c r="I13" s="236">
        <v>22.2</v>
      </c>
      <c r="J13" s="236">
        <v>4.3</v>
      </c>
      <c r="K13" s="236">
        <v>60.7</v>
      </c>
      <c r="L13" s="236">
        <v>1.0103</v>
      </c>
      <c r="M13" s="236">
        <v>73.144999999999996</v>
      </c>
      <c r="N13" s="236">
        <v>86.075000000000003</v>
      </c>
      <c r="O13" s="236">
        <v>74.180000000000007</v>
      </c>
      <c r="P13" s="236">
        <v>13.5</v>
      </c>
      <c r="Q13" s="236">
        <v>33.700000000000003</v>
      </c>
      <c r="R13" s="236">
        <v>23.6</v>
      </c>
      <c r="S13" s="236">
        <v>5.35</v>
      </c>
      <c r="T13" s="16">
        <v>24</v>
      </c>
      <c r="U13" s="23">
        <f t="shared" si="1"/>
        <v>104</v>
      </c>
      <c r="V13" s="16"/>
      <c r="W13" s="99"/>
      <c r="X13" s="99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70621</v>
      </c>
      <c r="E14" s="236">
        <v>10262</v>
      </c>
      <c r="F14" s="236">
        <v>6.9072100000000001</v>
      </c>
      <c r="G14" s="236">
        <v>0</v>
      </c>
      <c r="H14" s="236">
        <v>83.575000000000003</v>
      </c>
      <c r="I14" s="236">
        <v>22.6</v>
      </c>
      <c r="J14" s="236">
        <v>0</v>
      </c>
      <c r="K14" s="236">
        <v>0</v>
      </c>
      <c r="L14" s="236">
        <v>1.0128999999999999</v>
      </c>
      <c r="M14" s="236">
        <v>78.524000000000001</v>
      </c>
      <c r="N14" s="236">
        <v>86.213999999999999</v>
      </c>
      <c r="O14" s="236">
        <v>84.253</v>
      </c>
      <c r="P14" s="236">
        <v>14.3</v>
      </c>
      <c r="Q14" s="236">
        <v>33.5</v>
      </c>
      <c r="R14" s="236">
        <v>17.399999999999999</v>
      </c>
      <c r="S14" s="236">
        <v>5.35</v>
      </c>
      <c r="T14" s="16">
        <v>23</v>
      </c>
      <c r="U14" s="23">
        <f t="shared" si="1"/>
        <v>0</v>
      </c>
      <c r="V14" s="16"/>
      <c r="W14" s="99"/>
      <c r="X14" s="99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70621</v>
      </c>
      <c r="E15" s="236">
        <v>10262</v>
      </c>
      <c r="F15" s="236">
        <v>6.6352200000000003</v>
      </c>
      <c r="G15" s="236">
        <v>0</v>
      </c>
      <c r="H15" s="236">
        <v>82.02</v>
      </c>
      <c r="I15" s="236">
        <v>21.9</v>
      </c>
      <c r="J15" s="236">
        <v>6.5</v>
      </c>
      <c r="K15" s="236">
        <v>59.1</v>
      </c>
      <c r="L15" s="236">
        <v>1.012</v>
      </c>
      <c r="M15" s="236">
        <v>77.174000000000007</v>
      </c>
      <c r="N15" s="236">
        <v>84.712000000000003</v>
      </c>
      <c r="O15" s="236">
        <v>81.397000000000006</v>
      </c>
      <c r="P15" s="236">
        <v>14.6</v>
      </c>
      <c r="Q15" s="236">
        <v>33.200000000000003</v>
      </c>
      <c r="R15" s="236">
        <v>20</v>
      </c>
      <c r="S15" s="236">
        <v>5.35</v>
      </c>
      <c r="T15" s="16">
        <v>22</v>
      </c>
      <c r="U15" s="23">
        <f t="shared" si="1"/>
        <v>153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70468</v>
      </c>
      <c r="E16" s="236">
        <v>10238</v>
      </c>
      <c r="F16" s="236">
        <v>6.8826700000000001</v>
      </c>
      <c r="G16" s="236">
        <v>0</v>
      </c>
      <c r="H16" s="236">
        <v>82.018000000000001</v>
      </c>
      <c r="I16" s="236">
        <v>21.2</v>
      </c>
      <c r="J16" s="236">
        <v>6</v>
      </c>
      <c r="K16" s="236">
        <v>59.2</v>
      </c>
      <c r="L16" s="236">
        <v>1.0130999999999999</v>
      </c>
      <c r="M16" s="236">
        <v>75.078000000000003</v>
      </c>
      <c r="N16" s="236">
        <v>85.707999999999998</v>
      </c>
      <c r="O16" s="236">
        <v>83.382000000000005</v>
      </c>
      <c r="P16" s="236">
        <v>13.8</v>
      </c>
      <c r="Q16" s="236">
        <v>36.4</v>
      </c>
      <c r="R16" s="236">
        <v>15.8</v>
      </c>
      <c r="S16" s="236">
        <v>5.34</v>
      </c>
      <c r="T16" s="22">
        <v>21</v>
      </c>
      <c r="U16" s="23">
        <f t="shared" si="1"/>
        <v>136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70332</v>
      </c>
      <c r="E17" s="236">
        <v>10217</v>
      </c>
      <c r="F17" s="236">
        <v>6.1126699999999996</v>
      </c>
      <c r="G17" s="236">
        <v>0</v>
      </c>
      <c r="H17" s="236">
        <v>82.56</v>
      </c>
      <c r="I17" s="236">
        <v>23.5</v>
      </c>
      <c r="J17" s="236">
        <v>13.8</v>
      </c>
      <c r="K17" s="236">
        <v>60.4</v>
      </c>
      <c r="L17" s="236">
        <v>1.0104</v>
      </c>
      <c r="M17" s="236">
        <v>75.236000000000004</v>
      </c>
      <c r="N17" s="236">
        <v>85.486999999999995</v>
      </c>
      <c r="O17" s="236">
        <v>75.39</v>
      </c>
      <c r="P17" s="236">
        <v>15.2</v>
      </c>
      <c r="Q17" s="236">
        <v>33</v>
      </c>
      <c r="R17" s="236">
        <v>24.1</v>
      </c>
      <c r="S17" s="236">
        <v>5.35</v>
      </c>
      <c r="T17" s="16">
        <v>20</v>
      </c>
      <c r="U17" s="23">
        <f t="shared" si="1"/>
        <v>323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70009</v>
      </c>
      <c r="E18" s="236">
        <v>10167</v>
      </c>
      <c r="F18" s="236">
        <v>6.3283329999999998</v>
      </c>
      <c r="G18" s="236">
        <v>0</v>
      </c>
      <c r="H18" s="236">
        <v>81.975999999999999</v>
      </c>
      <c r="I18" s="236">
        <v>20.5</v>
      </c>
      <c r="J18" s="236">
        <v>14.2</v>
      </c>
      <c r="K18" s="236">
        <v>59.1</v>
      </c>
      <c r="L18" s="236">
        <v>1.0112000000000001</v>
      </c>
      <c r="M18" s="236">
        <v>62.703000000000003</v>
      </c>
      <c r="N18" s="236">
        <v>85.263999999999996</v>
      </c>
      <c r="O18" s="236">
        <v>77.53</v>
      </c>
      <c r="P18" s="236">
        <v>12</v>
      </c>
      <c r="Q18" s="236">
        <v>30.2</v>
      </c>
      <c r="R18" s="236">
        <v>21.3</v>
      </c>
      <c r="S18" s="236">
        <v>5.35</v>
      </c>
      <c r="T18" s="16">
        <v>19</v>
      </c>
      <c r="U18" s="23">
        <f t="shared" si="1"/>
        <v>323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69686</v>
      </c>
      <c r="E19" s="236">
        <v>10117</v>
      </c>
      <c r="F19" s="236">
        <v>6.6461329999999998</v>
      </c>
      <c r="G19" s="236">
        <v>0</v>
      </c>
      <c r="H19" s="236">
        <v>82.534999999999997</v>
      </c>
      <c r="I19" s="236">
        <v>22.3</v>
      </c>
      <c r="J19" s="236">
        <v>17</v>
      </c>
      <c r="K19" s="236">
        <v>60.1</v>
      </c>
      <c r="L19" s="236">
        <v>1.0115000000000001</v>
      </c>
      <c r="M19" s="236">
        <v>80.706000000000003</v>
      </c>
      <c r="N19" s="236">
        <v>84.328999999999994</v>
      </c>
      <c r="O19" s="236">
        <v>82.816000000000003</v>
      </c>
      <c r="P19" s="236">
        <v>13.1</v>
      </c>
      <c r="Q19" s="236">
        <v>31.6</v>
      </c>
      <c r="R19" s="236">
        <v>23.9</v>
      </c>
      <c r="S19" s="236">
        <v>5.35</v>
      </c>
      <c r="T19" s="16">
        <v>18</v>
      </c>
      <c r="U19" s="23">
        <f t="shared" si="1"/>
        <v>397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69289</v>
      </c>
      <c r="E20" s="236">
        <v>10057</v>
      </c>
      <c r="F20" s="236">
        <v>6.6725820000000002</v>
      </c>
      <c r="G20" s="236">
        <v>0</v>
      </c>
      <c r="H20" s="236">
        <v>83.712000000000003</v>
      </c>
      <c r="I20" s="236">
        <v>25.1</v>
      </c>
      <c r="J20" s="236">
        <v>0.1</v>
      </c>
      <c r="K20" s="236">
        <v>5.7</v>
      </c>
      <c r="L20" s="236">
        <v>1.012</v>
      </c>
      <c r="M20" s="236">
        <v>81.292000000000002</v>
      </c>
      <c r="N20" s="236">
        <v>85.471999999999994</v>
      </c>
      <c r="O20" s="236">
        <v>82.153000000000006</v>
      </c>
      <c r="P20" s="236">
        <v>14.4</v>
      </c>
      <c r="Q20" s="236">
        <v>37.6</v>
      </c>
      <c r="R20" s="236">
        <v>20.7</v>
      </c>
      <c r="S20" s="236">
        <v>5.35</v>
      </c>
      <c r="T20" s="16">
        <v>17</v>
      </c>
      <c r="U20" s="23">
        <f t="shared" si="1"/>
        <v>5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69284</v>
      </c>
      <c r="E21" s="236">
        <v>10056</v>
      </c>
      <c r="F21" s="236">
        <v>6.9469599999999998</v>
      </c>
      <c r="G21" s="236">
        <v>0</v>
      </c>
      <c r="H21" s="236">
        <v>84.471999999999994</v>
      </c>
      <c r="I21" s="236">
        <v>22.5</v>
      </c>
      <c r="J21" s="236">
        <v>0</v>
      </c>
      <c r="K21" s="236">
        <v>0</v>
      </c>
      <c r="L21" s="236">
        <v>1.0128999999999999</v>
      </c>
      <c r="M21" s="236">
        <v>83.001000000000005</v>
      </c>
      <c r="N21" s="236">
        <v>86.399000000000001</v>
      </c>
      <c r="O21" s="236">
        <v>85.114000000000004</v>
      </c>
      <c r="P21" s="236">
        <v>12.2</v>
      </c>
      <c r="Q21" s="236">
        <v>35.200000000000003</v>
      </c>
      <c r="R21" s="236">
        <v>18.3</v>
      </c>
      <c r="S21" s="236">
        <v>5.35</v>
      </c>
      <c r="T21" s="16">
        <v>16</v>
      </c>
      <c r="U21" s="23">
        <f t="shared" si="1"/>
        <v>0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69284</v>
      </c>
      <c r="E22" s="236">
        <v>10056</v>
      </c>
      <c r="F22" s="236">
        <v>6.7964479999999998</v>
      </c>
      <c r="G22" s="236">
        <v>0</v>
      </c>
      <c r="H22" s="236">
        <v>84.11</v>
      </c>
      <c r="I22" s="236">
        <v>22.2</v>
      </c>
      <c r="J22" s="236">
        <v>1.3</v>
      </c>
      <c r="K22" s="236">
        <v>6.8</v>
      </c>
      <c r="L22" s="236">
        <v>1.0125</v>
      </c>
      <c r="M22" s="236">
        <v>82.662999999999997</v>
      </c>
      <c r="N22" s="236">
        <v>85.582999999999998</v>
      </c>
      <c r="O22" s="236">
        <v>83.108999999999995</v>
      </c>
      <c r="P22" s="236">
        <v>12.2</v>
      </c>
      <c r="Q22" s="236">
        <v>34.4</v>
      </c>
      <c r="R22" s="236">
        <v>18.5</v>
      </c>
      <c r="S22" s="236">
        <v>5.35</v>
      </c>
      <c r="T22" s="16">
        <v>15</v>
      </c>
      <c r="U22" s="23">
        <f t="shared" si="1"/>
        <v>30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69254</v>
      </c>
      <c r="E23" s="236">
        <v>10051</v>
      </c>
      <c r="F23" s="236">
        <v>6.8267569999999997</v>
      </c>
      <c r="G23" s="236">
        <v>0</v>
      </c>
      <c r="H23" s="236">
        <v>84.233999999999995</v>
      </c>
      <c r="I23" s="236">
        <v>21.2</v>
      </c>
      <c r="J23" s="236">
        <v>3</v>
      </c>
      <c r="K23" s="236">
        <v>6</v>
      </c>
      <c r="L23" s="236">
        <v>1.0125</v>
      </c>
      <c r="M23" s="236">
        <v>82.805000000000007</v>
      </c>
      <c r="N23" s="236">
        <v>85.822999999999993</v>
      </c>
      <c r="O23" s="236">
        <v>83.792000000000002</v>
      </c>
      <c r="P23" s="236">
        <v>13.5</v>
      </c>
      <c r="Q23" s="236">
        <v>33</v>
      </c>
      <c r="R23" s="236">
        <v>19.3</v>
      </c>
      <c r="S23" s="236">
        <v>5.35</v>
      </c>
      <c r="T23" s="22">
        <v>14</v>
      </c>
      <c r="U23" s="23">
        <f t="shared" si="1"/>
        <v>72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69182</v>
      </c>
      <c r="E24" s="236">
        <v>10041</v>
      </c>
      <c r="F24" s="236">
        <v>6.870215</v>
      </c>
      <c r="G24" s="236">
        <v>0</v>
      </c>
      <c r="H24" s="236">
        <v>82.790999999999997</v>
      </c>
      <c r="I24" s="236">
        <v>19.7</v>
      </c>
      <c r="J24" s="236">
        <v>8.1999999999999993</v>
      </c>
      <c r="K24" s="236">
        <v>59.1</v>
      </c>
      <c r="L24" s="236">
        <v>1.0126999999999999</v>
      </c>
      <c r="M24" s="236">
        <v>77.406999999999996</v>
      </c>
      <c r="N24" s="236">
        <v>92.623000000000005</v>
      </c>
      <c r="O24" s="236">
        <v>84.125</v>
      </c>
      <c r="P24" s="236">
        <v>12.9</v>
      </c>
      <c r="Q24" s="236">
        <v>32.299999999999997</v>
      </c>
      <c r="R24" s="236">
        <v>18.5</v>
      </c>
      <c r="S24" s="236">
        <v>5.35</v>
      </c>
      <c r="T24" s="16">
        <v>13</v>
      </c>
      <c r="U24" s="23">
        <f>D24-D25</f>
        <v>185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68997</v>
      </c>
      <c r="E25" s="236">
        <v>10012</v>
      </c>
      <c r="F25" s="236">
        <v>6.3798159999999999</v>
      </c>
      <c r="G25" s="236">
        <v>0</v>
      </c>
      <c r="H25" s="236">
        <v>80.481999999999999</v>
      </c>
      <c r="I25" s="236">
        <v>20.5</v>
      </c>
      <c r="J25" s="236">
        <v>15.9</v>
      </c>
      <c r="K25" s="236">
        <v>59.6</v>
      </c>
      <c r="L25" s="236">
        <v>1.0113000000000001</v>
      </c>
      <c r="M25" s="236">
        <v>76.055999999999997</v>
      </c>
      <c r="N25" s="236">
        <v>84.201999999999998</v>
      </c>
      <c r="O25" s="236">
        <v>78.302000000000007</v>
      </c>
      <c r="P25" s="236">
        <v>13.3</v>
      </c>
      <c r="Q25" s="236">
        <v>30.3</v>
      </c>
      <c r="R25" s="236">
        <v>21.4</v>
      </c>
      <c r="S25" s="236">
        <v>5.35</v>
      </c>
      <c r="T25" s="16">
        <v>12</v>
      </c>
      <c r="U25" s="23">
        <f t="shared" si="1"/>
        <v>368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68629</v>
      </c>
      <c r="E26" s="236">
        <v>9955</v>
      </c>
      <c r="F26" s="236">
        <v>6.4071999999999996</v>
      </c>
      <c r="G26" s="236">
        <v>0</v>
      </c>
      <c r="H26" s="236">
        <v>80.2</v>
      </c>
      <c r="I26" s="236">
        <v>22.2</v>
      </c>
      <c r="J26" s="236">
        <v>14</v>
      </c>
      <c r="K26" s="236">
        <v>60.2</v>
      </c>
      <c r="L26" s="236">
        <v>1.0116000000000001</v>
      </c>
      <c r="M26" s="236">
        <v>77.061000000000007</v>
      </c>
      <c r="N26" s="236">
        <v>83.314999999999998</v>
      </c>
      <c r="O26" s="236">
        <v>77.965000000000003</v>
      </c>
      <c r="P26" s="236">
        <v>12.7</v>
      </c>
      <c r="Q26" s="236">
        <v>34.4</v>
      </c>
      <c r="R26" s="236">
        <v>19.2</v>
      </c>
      <c r="S26" s="236">
        <v>5.35</v>
      </c>
      <c r="T26" s="16">
        <v>11</v>
      </c>
      <c r="U26" s="23">
        <f t="shared" si="1"/>
        <v>318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68311</v>
      </c>
      <c r="E27" s="236">
        <v>9904</v>
      </c>
      <c r="F27" s="236">
        <v>6.3830600000000004</v>
      </c>
      <c r="G27" s="236">
        <v>0</v>
      </c>
      <c r="H27" s="236">
        <v>83.611999999999995</v>
      </c>
      <c r="I27" s="236">
        <v>26</v>
      </c>
      <c r="J27" s="236">
        <v>4.5</v>
      </c>
      <c r="K27" s="236">
        <v>60.4</v>
      </c>
      <c r="L27" s="236">
        <v>1.0108999999999999</v>
      </c>
      <c r="M27" s="236">
        <v>78.515000000000001</v>
      </c>
      <c r="N27" s="236">
        <v>85.893000000000001</v>
      </c>
      <c r="O27" s="236">
        <v>79.337000000000003</v>
      </c>
      <c r="P27" s="236">
        <v>14.5</v>
      </c>
      <c r="Q27" s="236">
        <v>37.9</v>
      </c>
      <c r="R27" s="236">
        <v>24.6</v>
      </c>
      <c r="S27" s="236">
        <v>5.35</v>
      </c>
      <c r="T27" s="16">
        <v>10</v>
      </c>
      <c r="U27" s="23">
        <f t="shared" si="1"/>
        <v>109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68202</v>
      </c>
      <c r="E28" s="236">
        <v>9888</v>
      </c>
      <c r="F28" s="236">
        <v>6.9125139999999998</v>
      </c>
      <c r="G28" s="236">
        <v>0</v>
      </c>
      <c r="H28" s="236">
        <v>83.343999999999994</v>
      </c>
      <c r="I28" s="236">
        <v>25</v>
      </c>
      <c r="J28" s="236">
        <v>0</v>
      </c>
      <c r="K28" s="236">
        <v>0</v>
      </c>
      <c r="L28" s="236">
        <v>1.0126999999999999</v>
      </c>
      <c r="M28" s="236">
        <v>80.971999999999994</v>
      </c>
      <c r="N28" s="236">
        <v>85.625</v>
      </c>
      <c r="O28" s="236">
        <v>84.849000000000004</v>
      </c>
      <c r="P28" s="236">
        <v>13.5</v>
      </c>
      <c r="Q28" s="236">
        <v>39.700000000000003</v>
      </c>
      <c r="R28" s="236">
        <v>18.899999999999999</v>
      </c>
      <c r="S28" s="236">
        <v>5.35</v>
      </c>
      <c r="T28" s="16">
        <v>9</v>
      </c>
      <c r="U28" s="23">
        <f t="shared" si="1"/>
        <v>0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68202</v>
      </c>
      <c r="E29" s="236">
        <v>9888</v>
      </c>
      <c r="F29" s="236">
        <v>6.8357989999999997</v>
      </c>
      <c r="G29" s="236">
        <v>0</v>
      </c>
      <c r="H29" s="236">
        <v>81.77</v>
      </c>
      <c r="I29" s="236">
        <v>22.9</v>
      </c>
      <c r="J29" s="236">
        <v>0</v>
      </c>
      <c r="K29" s="236">
        <v>0</v>
      </c>
      <c r="L29" s="236">
        <v>1.0125</v>
      </c>
      <c r="M29" s="236">
        <v>78.757999999999996</v>
      </c>
      <c r="N29" s="236">
        <v>85.064999999999998</v>
      </c>
      <c r="O29" s="236">
        <v>83.805999999999997</v>
      </c>
      <c r="P29" s="236">
        <v>11.8</v>
      </c>
      <c r="Q29" s="236">
        <v>39.5</v>
      </c>
      <c r="R29" s="236">
        <v>18.899999999999999</v>
      </c>
      <c r="S29" s="236">
        <v>5.35</v>
      </c>
      <c r="T29" s="16">
        <v>8</v>
      </c>
      <c r="U29" s="23">
        <f t="shared" si="1"/>
        <v>0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68202</v>
      </c>
      <c r="E30" s="236">
        <v>9888</v>
      </c>
      <c r="F30" s="236">
        <v>6.6279779999999997</v>
      </c>
      <c r="G30" s="236">
        <v>0</v>
      </c>
      <c r="H30" s="236">
        <v>81.066000000000003</v>
      </c>
      <c r="I30" s="236">
        <v>23.5</v>
      </c>
      <c r="J30" s="236">
        <v>0</v>
      </c>
      <c r="K30" s="236">
        <v>0</v>
      </c>
      <c r="L30" s="236">
        <v>1.012</v>
      </c>
      <c r="M30" s="236">
        <v>76.38</v>
      </c>
      <c r="N30" s="236">
        <v>83.697999999999993</v>
      </c>
      <c r="O30" s="236">
        <v>81.123999999999995</v>
      </c>
      <c r="P30" s="236">
        <v>12.8</v>
      </c>
      <c r="Q30" s="236">
        <v>37.4</v>
      </c>
      <c r="R30" s="236">
        <v>19.5</v>
      </c>
      <c r="S30" s="236">
        <v>5.35</v>
      </c>
      <c r="T30" s="22">
        <v>7</v>
      </c>
      <c r="U30" s="23">
        <f t="shared" si="1"/>
        <v>0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68202</v>
      </c>
      <c r="E31" s="236">
        <v>9888</v>
      </c>
      <c r="F31" s="236">
        <v>6.5136609999999999</v>
      </c>
      <c r="G31" s="236">
        <v>0</v>
      </c>
      <c r="H31" s="236">
        <v>80.569000000000003</v>
      </c>
      <c r="I31" s="236">
        <v>21.9</v>
      </c>
      <c r="J31" s="236">
        <v>0</v>
      </c>
      <c r="K31" s="236">
        <v>0</v>
      </c>
      <c r="L31" s="236">
        <v>1.0123</v>
      </c>
      <c r="M31" s="236">
        <v>76.567999999999998</v>
      </c>
      <c r="N31" s="236">
        <v>83.48</v>
      </c>
      <c r="O31" s="236">
        <v>78.305999999999997</v>
      </c>
      <c r="P31" s="236">
        <v>11.4</v>
      </c>
      <c r="Q31" s="236">
        <v>36.9</v>
      </c>
      <c r="R31" s="236">
        <v>15.7</v>
      </c>
      <c r="S31" s="236">
        <v>5.35</v>
      </c>
      <c r="T31" s="16">
        <v>6</v>
      </c>
      <c r="U31" s="23">
        <f t="shared" si="1"/>
        <v>0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68202</v>
      </c>
      <c r="E32" s="236">
        <v>9888</v>
      </c>
      <c r="F32" s="236">
        <v>6.4513189999999998</v>
      </c>
      <c r="G32" s="236">
        <v>0</v>
      </c>
      <c r="H32" s="236">
        <v>73.463999999999999</v>
      </c>
      <c r="I32" s="236">
        <v>24.9</v>
      </c>
      <c r="J32" s="236">
        <v>1.3</v>
      </c>
      <c r="K32" s="236">
        <v>7.4</v>
      </c>
      <c r="L32" s="236">
        <v>1.0117</v>
      </c>
      <c r="M32" s="236">
        <v>8.6739999999999995</v>
      </c>
      <c r="N32" s="236">
        <v>83.676000000000002</v>
      </c>
      <c r="O32" s="236">
        <v>78.546999999999997</v>
      </c>
      <c r="P32" s="236">
        <v>14.8</v>
      </c>
      <c r="Q32" s="236">
        <v>36.5</v>
      </c>
      <c r="R32" s="236">
        <v>19.100000000000001</v>
      </c>
      <c r="S32" s="236">
        <v>5.35</v>
      </c>
      <c r="T32" s="16">
        <v>5</v>
      </c>
      <c r="U32" s="23">
        <f t="shared" si="1"/>
        <v>73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68129</v>
      </c>
      <c r="E33" s="236">
        <v>9878</v>
      </c>
      <c r="F33" s="236">
        <v>6.5492759999999999</v>
      </c>
      <c r="G33" s="236">
        <v>0</v>
      </c>
      <c r="H33" s="236">
        <v>81.727999999999994</v>
      </c>
      <c r="I33" s="236">
        <v>22</v>
      </c>
      <c r="J33" s="236">
        <v>16.399999999999999</v>
      </c>
      <c r="K33" s="236">
        <v>65.599999999999994</v>
      </c>
      <c r="L33" s="236">
        <v>1.0119</v>
      </c>
      <c r="M33" s="236">
        <v>77.691999999999993</v>
      </c>
      <c r="N33" s="236">
        <v>84.24</v>
      </c>
      <c r="O33" s="236">
        <v>79.843999999999994</v>
      </c>
      <c r="P33" s="236">
        <v>11.8</v>
      </c>
      <c r="Q33" s="236">
        <v>31.4</v>
      </c>
      <c r="R33" s="236">
        <v>18.899999999999999</v>
      </c>
      <c r="S33" s="236">
        <v>5.35</v>
      </c>
      <c r="T33" s="16">
        <v>4</v>
      </c>
      <c r="U33" s="23">
        <f t="shared" si="1"/>
        <v>375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67754</v>
      </c>
      <c r="E34" s="236">
        <v>9819</v>
      </c>
      <c r="F34" s="236">
        <v>6.5919119999999998</v>
      </c>
      <c r="G34" s="236">
        <v>0</v>
      </c>
      <c r="H34" s="236">
        <v>83.638999999999996</v>
      </c>
      <c r="I34" s="236">
        <v>23</v>
      </c>
      <c r="J34" s="236">
        <v>4.9000000000000004</v>
      </c>
      <c r="K34" s="236">
        <v>66.900000000000006</v>
      </c>
      <c r="L34" s="236">
        <v>1.0115000000000001</v>
      </c>
      <c r="M34" s="236">
        <v>81.117999999999995</v>
      </c>
      <c r="N34" s="236">
        <v>85.272999999999996</v>
      </c>
      <c r="O34" s="236">
        <v>81.784000000000006</v>
      </c>
      <c r="P34" s="236">
        <v>10.1</v>
      </c>
      <c r="Q34" s="236">
        <v>35.4</v>
      </c>
      <c r="R34" s="236">
        <v>23.1</v>
      </c>
      <c r="S34" s="236">
        <v>5.35</v>
      </c>
      <c r="T34" s="16">
        <v>3</v>
      </c>
      <c r="U34" s="23">
        <f t="shared" si="1"/>
        <v>118</v>
      </c>
      <c r="V34" s="5"/>
      <c r="W34" s="99"/>
      <c r="X34" s="99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67636</v>
      </c>
      <c r="E35" s="236">
        <v>9802</v>
      </c>
      <c r="F35" s="236">
        <v>6.8597289999999997</v>
      </c>
      <c r="G35" s="236">
        <v>0</v>
      </c>
      <c r="H35" s="236">
        <v>83.875</v>
      </c>
      <c r="I35" s="236">
        <v>21.6</v>
      </c>
      <c r="J35" s="236">
        <v>0</v>
      </c>
      <c r="K35" s="236">
        <v>0</v>
      </c>
      <c r="L35" s="236">
        <v>1.0127999999999999</v>
      </c>
      <c r="M35" s="236">
        <v>82.064999999999998</v>
      </c>
      <c r="N35" s="236">
        <v>85.304000000000002</v>
      </c>
      <c r="O35" s="236">
        <v>83.662000000000006</v>
      </c>
      <c r="P35" s="236">
        <v>11.1</v>
      </c>
      <c r="Q35" s="236">
        <v>35.4</v>
      </c>
      <c r="R35" s="236">
        <v>17.600000000000001</v>
      </c>
      <c r="S35" s="236">
        <v>5.35</v>
      </c>
      <c r="T35" s="16">
        <v>2</v>
      </c>
      <c r="U35" s="23">
        <f t="shared" si="1"/>
        <v>0</v>
      </c>
      <c r="V35" s="5"/>
      <c r="W35" s="225"/>
      <c r="X35" s="126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67636</v>
      </c>
      <c r="E36" s="236">
        <v>9802</v>
      </c>
      <c r="F36" s="236">
        <v>6.9573159999999996</v>
      </c>
      <c r="G36" s="236">
        <v>0</v>
      </c>
      <c r="H36" s="236">
        <v>85.558999999999997</v>
      </c>
      <c r="I36" s="236">
        <v>20.9</v>
      </c>
      <c r="J36" s="236">
        <v>0</v>
      </c>
      <c r="K36" s="236">
        <v>0</v>
      </c>
      <c r="L36" s="236">
        <v>1.0133000000000001</v>
      </c>
      <c r="M36" s="236">
        <v>84.03</v>
      </c>
      <c r="N36" s="236">
        <v>86.713999999999999</v>
      </c>
      <c r="O36" s="236">
        <v>84.263999999999996</v>
      </c>
      <c r="P36" s="236">
        <v>9.8000000000000007</v>
      </c>
      <c r="Q36" s="236">
        <v>33.799999999999997</v>
      </c>
      <c r="R36" s="236">
        <v>15.4</v>
      </c>
      <c r="S36" s="236">
        <v>5.35</v>
      </c>
      <c r="T36" s="16">
        <v>1</v>
      </c>
      <c r="U36" s="23">
        <f t="shared" si="1"/>
        <v>0</v>
      </c>
      <c r="V36" s="5"/>
      <c r="W36" s="110"/>
      <c r="X36" s="99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67636</v>
      </c>
      <c r="E37" s="236">
        <v>9802</v>
      </c>
      <c r="F37" s="236">
        <v>7.0867560000000003</v>
      </c>
      <c r="G37" s="236">
        <v>0</v>
      </c>
      <c r="H37" s="236">
        <v>82.394999999999996</v>
      </c>
      <c r="I37" s="236">
        <v>19.899999999999999</v>
      </c>
      <c r="J37" s="236">
        <v>1.8</v>
      </c>
      <c r="K37" s="236">
        <v>7.1</v>
      </c>
      <c r="L37" s="236">
        <v>1.0137</v>
      </c>
      <c r="M37" s="236">
        <v>78.903000000000006</v>
      </c>
      <c r="N37" s="236">
        <v>86.582999999999998</v>
      </c>
      <c r="O37" s="236">
        <v>85.658000000000001</v>
      </c>
      <c r="P37" s="236">
        <v>9.9</v>
      </c>
      <c r="Q37" s="236">
        <v>31</v>
      </c>
      <c r="R37" s="236">
        <v>14.4</v>
      </c>
      <c r="S37" s="236">
        <v>5.34</v>
      </c>
      <c r="T37" s="1"/>
      <c r="U37" s="26"/>
      <c r="V37" s="5"/>
      <c r="W37" s="110"/>
      <c r="X37" s="99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990515</v>
      </c>
      <c r="T6" s="22">
        <v>31</v>
      </c>
      <c r="U6" s="23">
        <f>D6-D7</f>
        <v>977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989538</v>
      </c>
      <c r="T7" s="22">
        <v>30</v>
      </c>
      <c r="U7" s="23">
        <f>D7-D8</f>
        <v>974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988564</v>
      </c>
      <c r="T8" s="16">
        <v>29</v>
      </c>
      <c r="U8" s="23">
        <f>D8-D9</f>
        <v>1123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987441</v>
      </c>
      <c r="E9" s="236">
        <v>276597</v>
      </c>
      <c r="F9" s="236">
        <v>6.1697550000000003</v>
      </c>
      <c r="G9" s="236">
        <v>0</v>
      </c>
      <c r="H9" s="236">
        <v>75.486000000000004</v>
      </c>
      <c r="I9" s="236">
        <v>22.2</v>
      </c>
      <c r="J9" s="236">
        <v>47.9</v>
      </c>
      <c r="K9" s="236">
        <v>85.9</v>
      </c>
      <c r="L9" s="236">
        <v>1.0107999999999999</v>
      </c>
      <c r="M9" s="236">
        <v>73.287999999999997</v>
      </c>
      <c r="N9" s="236">
        <v>78.763000000000005</v>
      </c>
      <c r="O9" s="236">
        <v>75.355999999999995</v>
      </c>
      <c r="P9" s="236">
        <v>18.8</v>
      </c>
      <c r="Q9" s="236">
        <v>30.8</v>
      </c>
      <c r="R9" s="236">
        <v>21.4</v>
      </c>
      <c r="S9" s="236">
        <v>4.74</v>
      </c>
      <c r="T9" s="22">
        <v>28</v>
      </c>
      <c r="U9" s="23">
        <f t="shared" ref="U9:U36" si="1">D9-D10</f>
        <v>1138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986303</v>
      </c>
      <c r="E10" s="236">
        <v>276412</v>
      </c>
      <c r="F10" s="236">
        <v>6.1504690000000002</v>
      </c>
      <c r="G10" s="236">
        <v>0</v>
      </c>
      <c r="H10" s="236">
        <v>75.816999999999993</v>
      </c>
      <c r="I10" s="236">
        <v>23.5</v>
      </c>
      <c r="J10" s="236">
        <v>45.4</v>
      </c>
      <c r="K10" s="236">
        <v>81.5</v>
      </c>
      <c r="L10" s="236">
        <v>1.0107999999999999</v>
      </c>
      <c r="M10" s="236">
        <v>73.311999999999998</v>
      </c>
      <c r="N10" s="236">
        <v>79.501999999999995</v>
      </c>
      <c r="O10" s="236">
        <v>75.120999999999995</v>
      </c>
      <c r="P10" s="236">
        <v>18.899999999999999</v>
      </c>
      <c r="Q10" s="236">
        <v>30.4</v>
      </c>
      <c r="R10" s="236">
        <v>21.5</v>
      </c>
      <c r="S10" s="236">
        <v>4.74</v>
      </c>
      <c r="T10" s="16">
        <v>27</v>
      </c>
      <c r="U10" s="23">
        <f t="shared" si="1"/>
        <v>1079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985224</v>
      </c>
      <c r="E11" s="236">
        <v>276237</v>
      </c>
      <c r="F11" s="236">
        <v>6.0625280000000004</v>
      </c>
      <c r="G11" s="236">
        <v>0</v>
      </c>
      <c r="H11" s="236">
        <v>75.941000000000003</v>
      </c>
      <c r="I11" s="236">
        <v>24.3</v>
      </c>
      <c r="J11" s="236">
        <v>46.7</v>
      </c>
      <c r="K11" s="236">
        <v>80.400000000000006</v>
      </c>
      <c r="L11" s="236">
        <v>1.0105</v>
      </c>
      <c r="M11" s="236">
        <v>73.141999999999996</v>
      </c>
      <c r="N11" s="236">
        <v>78.036000000000001</v>
      </c>
      <c r="O11" s="236">
        <v>74.046999999999997</v>
      </c>
      <c r="P11" s="236">
        <v>19.2</v>
      </c>
      <c r="Q11" s="236">
        <v>31.4</v>
      </c>
      <c r="R11" s="236">
        <v>22</v>
      </c>
      <c r="S11" s="236">
        <v>4.74</v>
      </c>
      <c r="T11" s="16">
        <v>26</v>
      </c>
      <c r="U11" s="23">
        <f t="shared" si="1"/>
        <v>1109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984115</v>
      </c>
      <c r="E12" s="236">
        <v>276056</v>
      </c>
      <c r="F12" s="236">
        <v>6.1150820000000001</v>
      </c>
      <c r="G12" s="236">
        <v>0</v>
      </c>
      <c r="H12" s="236">
        <v>77.97</v>
      </c>
      <c r="I12" s="236">
        <v>23.8</v>
      </c>
      <c r="J12" s="236">
        <v>44.7</v>
      </c>
      <c r="K12" s="236">
        <v>84.5</v>
      </c>
      <c r="L12" s="236">
        <v>1.0105999999999999</v>
      </c>
      <c r="M12" s="236">
        <v>73.638999999999996</v>
      </c>
      <c r="N12" s="236">
        <v>85.224999999999994</v>
      </c>
      <c r="O12" s="236">
        <v>74.951999999999998</v>
      </c>
      <c r="P12" s="236">
        <v>19.5</v>
      </c>
      <c r="Q12" s="236">
        <v>30.5</v>
      </c>
      <c r="R12" s="236">
        <v>22.6</v>
      </c>
      <c r="S12" s="236">
        <v>4.74</v>
      </c>
      <c r="T12" s="16">
        <v>25</v>
      </c>
      <c r="U12" s="23">
        <f t="shared" si="1"/>
        <v>1062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983053</v>
      </c>
      <c r="E13" s="236">
        <v>275888</v>
      </c>
      <c r="F13" s="236">
        <v>6.1126699999999996</v>
      </c>
      <c r="G13" s="236">
        <v>0</v>
      </c>
      <c r="H13" s="236">
        <v>82.783000000000001</v>
      </c>
      <c r="I13" s="236">
        <v>22.9</v>
      </c>
      <c r="J13" s="236">
        <v>39.799999999999997</v>
      </c>
      <c r="K13" s="236">
        <v>72.2</v>
      </c>
      <c r="L13" s="236">
        <v>1.0106999999999999</v>
      </c>
      <c r="M13" s="236">
        <v>73.623999999999995</v>
      </c>
      <c r="N13" s="236">
        <v>86.641000000000005</v>
      </c>
      <c r="O13" s="236">
        <v>74.566000000000003</v>
      </c>
      <c r="P13" s="236">
        <v>18.7</v>
      </c>
      <c r="Q13" s="236">
        <v>29.4</v>
      </c>
      <c r="R13" s="236">
        <v>21.4</v>
      </c>
      <c r="S13" s="236">
        <v>4.74</v>
      </c>
      <c r="T13" s="16">
        <v>24</v>
      </c>
      <c r="U13" s="23">
        <f t="shared" si="1"/>
        <v>942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982111</v>
      </c>
      <c r="E14" s="236">
        <v>275746</v>
      </c>
      <c r="F14" s="236">
        <v>6.8501789999999998</v>
      </c>
      <c r="G14" s="236">
        <v>0</v>
      </c>
      <c r="H14" s="236">
        <v>84.08</v>
      </c>
      <c r="I14" s="236">
        <v>23.4</v>
      </c>
      <c r="J14" s="236">
        <v>40.200000000000003</v>
      </c>
      <c r="K14" s="236">
        <v>69.599999999999994</v>
      </c>
      <c r="L14" s="236">
        <v>1.0123</v>
      </c>
      <c r="M14" s="236">
        <v>79.042000000000002</v>
      </c>
      <c r="N14" s="236">
        <v>86.778999999999996</v>
      </c>
      <c r="O14" s="236">
        <v>84.801000000000002</v>
      </c>
      <c r="P14" s="236">
        <v>19</v>
      </c>
      <c r="Q14" s="236">
        <v>29.5</v>
      </c>
      <c r="R14" s="236">
        <v>21.3</v>
      </c>
      <c r="S14" s="236">
        <v>4.74</v>
      </c>
      <c r="T14" s="16">
        <v>23</v>
      </c>
      <c r="U14" s="23">
        <f t="shared" si="1"/>
        <v>951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981160</v>
      </c>
      <c r="E15" s="236">
        <v>275605</v>
      </c>
      <c r="F15" s="236">
        <v>6.6881690000000003</v>
      </c>
      <c r="G15" s="236">
        <v>0</v>
      </c>
      <c r="H15" s="236">
        <v>82.537000000000006</v>
      </c>
      <c r="I15" s="236">
        <v>23.2</v>
      </c>
      <c r="J15" s="236">
        <v>42.4</v>
      </c>
      <c r="K15" s="236">
        <v>75.599999999999994</v>
      </c>
      <c r="L15" s="236">
        <v>1.0118</v>
      </c>
      <c r="M15" s="236">
        <v>77.652000000000001</v>
      </c>
      <c r="N15" s="236">
        <v>85.247</v>
      </c>
      <c r="O15" s="236">
        <v>82.887</v>
      </c>
      <c r="P15" s="236">
        <v>19.5</v>
      </c>
      <c r="Q15" s="236">
        <v>29.3</v>
      </c>
      <c r="R15" s="236">
        <v>22.3</v>
      </c>
      <c r="S15" s="236">
        <v>4.75</v>
      </c>
      <c r="T15" s="16">
        <v>22</v>
      </c>
      <c r="U15" s="23">
        <f t="shared" si="1"/>
        <v>1002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980158</v>
      </c>
      <c r="E16" s="236">
        <v>275454</v>
      </c>
      <c r="F16" s="236">
        <v>6.8516729999999999</v>
      </c>
      <c r="G16" s="236">
        <v>0</v>
      </c>
      <c r="H16" s="236">
        <v>82.495999999999995</v>
      </c>
      <c r="I16" s="236">
        <v>22.4</v>
      </c>
      <c r="J16" s="236">
        <v>43</v>
      </c>
      <c r="K16" s="236">
        <v>78.099999999999994</v>
      </c>
      <c r="L16" s="236">
        <v>1.0124</v>
      </c>
      <c r="M16" s="236">
        <v>75.542000000000002</v>
      </c>
      <c r="N16" s="236">
        <v>86.268000000000001</v>
      </c>
      <c r="O16" s="236">
        <v>84.5</v>
      </c>
      <c r="P16" s="236">
        <v>17.899999999999999</v>
      </c>
      <c r="Q16" s="236">
        <v>31.2</v>
      </c>
      <c r="R16" s="236">
        <v>20.3</v>
      </c>
      <c r="S16" s="236">
        <v>4.74</v>
      </c>
      <c r="T16" s="22">
        <v>21</v>
      </c>
      <c r="U16" s="23">
        <f t="shared" si="1"/>
        <v>1020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979138</v>
      </c>
      <c r="E17" s="236">
        <v>275301</v>
      </c>
      <c r="F17" s="236">
        <v>6.2277849999999999</v>
      </c>
      <c r="G17" s="236">
        <v>0</v>
      </c>
      <c r="H17" s="236">
        <v>83.078000000000003</v>
      </c>
      <c r="I17" s="236">
        <v>24.1</v>
      </c>
      <c r="J17" s="236">
        <v>46.8</v>
      </c>
      <c r="K17" s="236">
        <v>81.2</v>
      </c>
      <c r="L17" s="236">
        <v>1.0107999999999999</v>
      </c>
      <c r="M17" s="236">
        <v>75.715999999999994</v>
      </c>
      <c r="N17" s="236">
        <v>86.048000000000002</v>
      </c>
      <c r="O17" s="236">
        <v>76.593000000000004</v>
      </c>
      <c r="P17" s="236">
        <v>20</v>
      </c>
      <c r="Q17" s="236">
        <v>30.6</v>
      </c>
      <c r="R17" s="236">
        <v>22.8</v>
      </c>
      <c r="S17" s="236">
        <v>4.75</v>
      </c>
      <c r="T17" s="16">
        <v>20</v>
      </c>
      <c r="U17" s="23">
        <f t="shared" si="1"/>
        <v>1110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978028</v>
      </c>
      <c r="E18" s="236">
        <v>275134</v>
      </c>
      <c r="F18" s="236">
        <v>6.3494200000000003</v>
      </c>
      <c r="G18" s="236">
        <v>0</v>
      </c>
      <c r="H18" s="236">
        <v>82.501999999999995</v>
      </c>
      <c r="I18" s="236">
        <v>22.6</v>
      </c>
      <c r="J18" s="236">
        <v>48.2</v>
      </c>
      <c r="K18" s="236">
        <v>81.8</v>
      </c>
      <c r="L18" s="236">
        <v>1.0112000000000001</v>
      </c>
      <c r="M18" s="236">
        <v>63.11</v>
      </c>
      <c r="N18" s="236">
        <v>85.805000000000007</v>
      </c>
      <c r="O18" s="236">
        <v>77.933000000000007</v>
      </c>
      <c r="P18" s="236">
        <v>18.7</v>
      </c>
      <c r="Q18" s="236">
        <v>29.1</v>
      </c>
      <c r="R18" s="236">
        <v>21.6</v>
      </c>
      <c r="S18" s="236">
        <v>4.74</v>
      </c>
      <c r="T18" s="16">
        <v>19</v>
      </c>
      <c r="U18" s="23">
        <f t="shared" si="1"/>
        <v>1144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976884</v>
      </c>
      <c r="E19" s="236">
        <v>274962</v>
      </c>
      <c r="F19" s="236">
        <v>6.7152880000000001</v>
      </c>
      <c r="G19" s="236">
        <v>0</v>
      </c>
      <c r="H19" s="236">
        <v>83.037000000000006</v>
      </c>
      <c r="I19" s="236">
        <v>23.7</v>
      </c>
      <c r="J19" s="236">
        <v>45.8</v>
      </c>
      <c r="K19" s="236">
        <v>91.9</v>
      </c>
      <c r="L19" s="236">
        <v>1.0119</v>
      </c>
      <c r="M19" s="236">
        <v>81.182000000000002</v>
      </c>
      <c r="N19" s="236">
        <v>84.856999999999999</v>
      </c>
      <c r="O19" s="236">
        <v>83.228999999999999</v>
      </c>
      <c r="P19" s="236">
        <v>18.600000000000001</v>
      </c>
      <c r="Q19" s="236">
        <v>31.6</v>
      </c>
      <c r="R19" s="236">
        <v>22.2</v>
      </c>
      <c r="S19" s="236">
        <v>4.75</v>
      </c>
      <c r="T19" s="16">
        <v>18</v>
      </c>
      <c r="U19" s="23">
        <f t="shared" si="1"/>
        <v>1084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975800</v>
      </c>
      <c r="E20" s="236">
        <v>274800</v>
      </c>
      <c r="F20" s="236">
        <v>6.6135590000000004</v>
      </c>
      <c r="G20" s="236">
        <v>0</v>
      </c>
      <c r="H20" s="236">
        <v>84.241</v>
      </c>
      <c r="I20" s="236">
        <v>24.5</v>
      </c>
      <c r="J20" s="236">
        <v>39.799999999999997</v>
      </c>
      <c r="K20" s="236">
        <v>83.6</v>
      </c>
      <c r="L20" s="236">
        <v>1.0116000000000001</v>
      </c>
      <c r="M20" s="236">
        <v>81.733000000000004</v>
      </c>
      <c r="N20" s="236">
        <v>86.128</v>
      </c>
      <c r="O20" s="236">
        <v>81.858999999999995</v>
      </c>
      <c r="P20" s="236">
        <v>19.3</v>
      </c>
      <c r="Q20" s="236">
        <v>32.4</v>
      </c>
      <c r="R20" s="236">
        <v>22.4</v>
      </c>
      <c r="S20" s="236">
        <v>4.75</v>
      </c>
      <c r="T20" s="16">
        <v>17</v>
      </c>
      <c r="U20" s="23">
        <f t="shared" si="1"/>
        <v>943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974857</v>
      </c>
      <c r="E21" s="236">
        <v>274660</v>
      </c>
      <c r="F21" s="236">
        <v>6.9486109999999996</v>
      </c>
      <c r="G21" s="236">
        <v>0</v>
      </c>
      <c r="H21" s="236">
        <v>84.986999999999995</v>
      </c>
      <c r="I21" s="236">
        <v>22.9</v>
      </c>
      <c r="J21" s="236">
        <v>39.799999999999997</v>
      </c>
      <c r="K21" s="236">
        <v>70.7</v>
      </c>
      <c r="L21" s="236">
        <v>1.0125</v>
      </c>
      <c r="M21" s="236">
        <v>83.444000000000003</v>
      </c>
      <c r="N21" s="236">
        <v>86.986999999999995</v>
      </c>
      <c r="O21" s="236">
        <v>86.037999999999997</v>
      </c>
      <c r="P21" s="236">
        <v>18.3</v>
      </c>
      <c r="Q21" s="236">
        <v>30.1</v>
      </c>
      <c r="R21" s="236">
        <v>20.9</v>
      </c>
      <c r="S21" s="236">
        <v>4.74</v>
      </c>
      <c r="T21" s="16">
        <v>16</v>
      </c>
      <c r="U21" s="23">
        <f t="shared" si="1"/>
        <v>941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973916</v>
      </c>
      <c r="E22" s="236">
        <v>274522</v>
      </c>
      <c r="F22" s="236">
        <v>6.7579409999999998</v>
      </c>
      <c r="G22" s="236">
        <v>0</v>
      </c>
      <c r="H22" s="236">
        <v>84.632999999999996</v>
      </c>
      <c r="I22" s="236">
        <v>23</v>
      </c>
      <c r="J22" s="236">
        <v>41.6</v>
      </c>
      <c r="K22" s="236">
        <v>77.599999999999994</v>
      </c>
      <c r="L22" s="236">
        <v>1.012</v>
      </c>
      <c r="M22" s="236">
        <v>83.125</v>
      </c>
      <c r="N22" s="236">
        <v>86.146000000000001</v>
      </c>
      <c r="O22" s="236">
        <v>83.606999999999999</v>
      </c>
      <c r="P22" s="236">
        <v>18.399999999999999</v>
      </c>
      <c r="Q22" s="236">
        <v>29.7</v>
      </c>
      <c r="R22" s="236">
        <v>21.5</v>
      </c>
      <c r="S22" s="236">
        <v>4.74</v>
      </c>
      <c r="T22" s="16">
        <v>15</v>
      </c>
      <c r="U22" s="23">
        <f t="shared" si="1"/>
        <v>986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972930</v>
      </c>
      <c r="E23" s="236">
        <v>274377</v>
      </c>
      <c r="F23" s="236">
        <v>6.8084239999999996</v>
      </c>
      <c r="G23" s="236">
        <v>0</v>
      </c>
      <c r="H23" s="236">
        <v>84.742999999999995</v>
      </c>
      <c r="I23" s="236">
        <v>22.5</v>
      </c>
      <c r="J23" s="236">
        <v>42.7</v>
      </c>
      <c r="K23" s="236">
        <v>77.900000000000006</v>
      </c>
      <c r="L23" s="236">
        <v>1.0121</v>
      </c>
      <c r="M23" s="236">
        <v>83.277000000000001</v>
      </c>
      <c r="N23" s="236">
        <v>86.382999999999996</v>
      </c>
      <c r="O23" s="236">
        <v>84.340999999999994</v>
      </c>
      <c r="P23" s="236">
        <v>18.899999999999999</v>
      </c>
      <c r="Q23" s="236">
        <v>28.9</v>
      </c>
      <c r="R23" s="236">
        <v>21.6</v>
      </c>
      <c r="S23" s="236">
        <v>4.75</v>
      </c>
      <c r="T23" s="22">
        <v>14</v>
      </c>
      <c r="U23" s="23">
        <f t="shared" si="1"/>
        <v>1011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971919</v>
      </c>
      <c r="E24" s="236">
        <v>274228</v>
      </c>
      <c r="F24" s="236">
        <v>6.8567499999999999</v>
      </c>
      <c r="G24" s="236">
        <v>0</v>
      </c>
      <c r="H24" s="236">
        <v>83.275999999999996</v>
      </c>
      <c r="I24" s="236">
        <v>21.9</v>
      </c>
      <c r="J24" s="236">
        <v>45.6</v>
      </c>
      <c r="K24" s="236">
        <v>85.4</v>
      </c>
      <c r="L24" s="236">
        <v>1.0123</v>
      </c>
      <c r="M24" s="236">
        <v>77.856999999999999</v>
      </c>
      <c r="N24" s="236">
        <v>93.19</v>
      </c>
      <c r="O24" s="236">
        <v>84.876999999999995</v>
      </c>
      <c r="P24" s="236">
        <v>18.2</v>
      </c>
      <c r="Q24" s="236">
        <v>29.1</v>
      </c>
      <c r="R24" s="236">
        <v>21.2</v>
      </c>
      <c r="S24" s="236">
        <v>4.75</v>
      </c>
      <c r="T24" s="16">
        <v>13</v>
      </c>
      <c r="U24" s="23">
        <f t="shared" si="1"/>
        <v>1081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970838</v>
      </c>
      <c r="E25" s="236">
        <v>274067</v>
      </c>
      <c r="F25" s="236">
        <v>6.4137149999999998</v>
      </c>
      <c r="G25" s="236">
        <v>0</v>
      </c>
      <c r="H25" s="236">
        <v>80.989999999999995</v>
      </c>
      <c r="I25" s="236">
        <v>22.3</v>
      </c>
      <c r="J25" s="236">
        <v>47.9</v>
      </c>
      <c r="K25" s="236">
        <v>83.3</v>
      </c>
      <c r="L25" s="236">
        <v>1.0114000000000001</v>
      </c>
      <c r="M25" s="236">
        <v>76.507999999999996</v>
      </c>
      <c r="N25" s="236">
        <v>84.778000000000006</v>
      </c>
      <c r="O25" s="236">
        <v>78.623999999999995</v>
      </c>
      <c r="P25" s="236">
        <v>18.100000000000001</v>
      </c>
      <c r="Q25" s="236">
        <v>28.5</v>
      </c>
      <c r="R25" s="236">
        <v>21</v>
      </c>
      <c r="S25" s="236">
        <v>4.75</v>
      </c>
      <c r="T25" s="16">
        <v>12</v>
      </c>
      <c r="U25" s="23">
        <f t="shared" si="1"/>
        <v>1137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969701</v>
      </c>
      <c r="E26" s="236">
        <v>273894</v>
      </c>
      <c r="F26" s="236">
        <v>6.4159290000000002</v>
      </c>
      <c r="G26" s="236">
        <v>0</v>
      </c>
      <c r="H26" s="236">
        <v>80.700999999999993</v>
      </c>
      <c r="I26" s="236">
        <v>23.7</v>
      </c>
      <c r="J26" s="236">
        <v>46.8</v>
      </c>
      <c r="K26" s="236">
        <v>82.9</v>
      </c>
      <c r="L26" s="236">
        <v>1.0113000000000001</v>
      </c>
      <c r="M26" s="236">
        <v>77.501999999999995</v>
      </c>
      <c r="N26" s="236">
        <v>83.887</v>
      </c>
      <c r="O26" s="236">
        <v>78.888999999999996</v>
      </c>
      <c r="P26" s="236">
        <v>18</v>
      </c>
      <c r="Q26" s="236">
        <v>32.799999999999997</v>
      </c>
      <c r="R26" s="236">
        <v>21.7</v>
      </c>
      <c r="S26" s="236">
        <v>4.75</v>
      </c>
      <c r="T26" s="16">
        <v>11</v>
      </c>
      <c r="U26" s="23">
        <f t="shared" si="1"/>
        <v>1111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968590</v>
      </c>
      <c r="E27" s="236">
        <v>273723</v>
      </c>
      <c r="F27" s="236">
        <v>6.4450099999999999</v>
      </c>
      <c r="G27" s="236">
        <v>0</v>
      </c>
      <c r="H27" s="236">
        <v>84.146000000000001</v>
      </c>
      <c r="I27" s="236">
        <v>24.8</v>
      </c>
      <c r="J27" s="236">
        <v>38.700000000000003</v>
      </c>
      <c r="K27" s="236">
        <v>72.900000000000006</v>
      </c>
      <c r="L27" s="236">
        <v>1.0113000000000001</v>
      </c>
      <c r="M27" s="236">
        <v>79.010999999999996</v>
      </c>
      <c r="N27" s="236">
        <v>86.45</v>
      </c>
      <c r="O27" s="236">
        <v>79.545000000000002</v>
      </c>
      <c r="P27" s="236">
        <v>19.3</v>
      </c>
      <c r="Q27" s="236">
        <v>32.700000000000003</v>
      </c>
      <c r="R27" s="236">
        <v>22.5</v>
      </c>
      <c r="S27" s="236">
        <v>4.75</v>
      </c>
      <c r="T27" s="16">
        <v>10</v>
      </c>
      <c r="U27" s="23">
        <f t="shared" si="1"/>
        <v>915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967675</v>
      </c>
      <c r="E28" s="236">
        <v>273587</v>
      </c>
      <c r="F28" s="236">
        <v>6.8610519999999999</v>
      </c>
      <c r="G28" s="236">
        <v>0</v>
      </c>
      <c r="H28" s="236">
        <v>83.85</v>
      </c>
      <c r="I28" s="236">
        <v>24.2</v>
      </c>
      <c r="J28" s="236">
        <v>43.3</v>
      </c>
      <c r="K28" s="236">
        <v>81.2</v>
      </c>
      <c r="L28" s="236">
        <v>1.0123</v>
      </c>
      <c r="M28" s="236">
        <v>81.427000000000007</v>
      </c>
      <c r="N28" s="236">
        <v>86.180999999999997</v>
      </c>
      <c r="O28" s="236">
        <v>84.966999999999999</v>
      </c>
      <c r="P28" s="236">
        <v>18.899999999999999</v>
      </c>
      <c r="Q28" s="236">
        <v>32.299999999999997</v>
      </c>
      <c r="R28" s="236">
        <v>21.3</v>
      </c>
      <c r="S28" s="236">
        <v>4.75</v>
      </c>
      <c r="T28" s="16">
        <v>9</v>
      </c>
      <c r="U28" s="23">
        <f t="shared" si="1"/>
        <v>1027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966648</v>
      </c>
      <c r="E29" s="236">
        <v>273434</v>
      </c>
      <c r="F29" s="236">
        <v>6.8260699999999996</v>
      </c>
      <c r="G29" s="236">
        <v>0</v>
      </c>
      <c r="H29" s="236">
        <v>82.271000000000001</v>
      </c>
      <c r="I29" s="236">
        <v>23.3</v>
      </c>
      <c r="J29" s="236">
        <v>45.9</v>
      </c>
      <c r="K29" s="236">
        <v>82.9</v>
      </c>
      <c r="L29" s="236">
        <v>1.0122</v>
      </c>
      <c r="M29" s="236">
        <v>79.230999999999995</v>
      </c>
      <c r="N29" s="236">
        <v>85.628</v>
      </c>
      <c r="O29" s="236">
        <v>84.45</v>
      </c>
      <c r="P29" s="236">
        <v>18</v>
      </c>
      <c r="Q29" s="236">
        <v>32.200000000000003</v>
      </c>
      <c r="R29" s="236">
        <v>21.2</v>
      </c>
      <c r="S29" s="236">
        <v>4.75</v>
      </c>
      <c r="T29" s="16">
        <v>8</v>
      </c>
      <c r="U29" s="23">
        <f t="shared" si="1"/>
        <v>1091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965557</v>
      </c>
      <c r="E30" s="236">
        <v>273269</v>
      </c>
      <c r="F30" s="236">
        <v>6.6423589999999999</v>
      </c>
      <c r="G30" s="236">
        <v>0</v>
      </c>
      <c r="H30" s="236">
        <v>81.570999999999998</v>
      </c>
      <c r="I30" s="236">
        <v>23.6</v>
      </c>
      <c r="J30" s="236">
        <v>43.8</v>
      </c>
      <c r="K30" s="236">
        <v>83.7</v>
      </c>
      <c r="L30" s="236">
        <v>1.0118</v>
      </c>
      <c r="M30" s="236">
        <v>76.811000000000007</v>
      </c>
      <c r="N30" s="236">
        <v>84.253</v>
      </c>
      <c r="O30" s="236">
        <v>82.078000000000003</v>
      </c>
      <c r="P30" s="236">
        <v>18.399999999999999</v>
      </c>
      <c r="Q30" s="236">
        <v>31.4</v>
      </c>
      <c r="R30" s="236">
        <v>21.8</v>
      </c>
      <c r="S30" s="236">
        <v>4.75</v>
      </c>
      <c r="T30" s="22">
        <v>7</v>
      </c>
      <c r="U30" s="23">
        <f t="shared" si="1"/>
        <v>1040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964517</v>
      </c>
      <c r="E31" s="236">
        <v>273111</v>
      </c>
      <c r="F31" s="236">
        <v>6.4318239999999998</v>
      </c>
      <c r="G31" s="236">
        <v>0</v>
      </c>
      <c r="H31" s="236">
        <v>81.075000000000003</v>
      </c>
      <c r="I31" s="236">
        <v>22.7</v>
      </c>
      <c r="J31" s="236">
        <v>46.9</v>
      </c>
      <c r="K31" s="236">
        <v>83.1</v>
      </c>
      <c r="L31" s="236">
        <v>1.0115000000000001</v>
      </c>
      <c r="M31" s="236">
        <v>77.063999999999993</v>
      </c>
      <c r="N31" s="236">
        <v>84.045000000000002</v>
      </c>
      <c r="O31" s="236">
        <v>78.695999999999998</v>
      </c>
      <c r="P31" s="236">
        <v>18.399999999999999</v>
      </c>
      <c r="Q31" s="236">
        <v>30.3</v>
      </c>
      <c r="R31" s="236">
        <v>20.399999999999999</v>
      </c>
      <c r="S31" s="236">
        <v>4.75</v>
      </c>
      <c r="T31" s="16">
        <v>6</v>
      </c>
      <c r="U31" s="23">
        <f t="shared" si="1"/>
        <v>1113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963404</v>
      </c>
      <c r="E32" s="236">
        <v>272941</v>
      </c>
      <c r="F32" s="236">
        <v>6.4377769999999996</v>
      </c>
      <c r="G32" s="236">
        <v>0</v>
      </c>
      <c r="H32" s="236">
        <v>81.111999999999995</v>
      </c>
      <c r="I32" s="236">
        <v>24.5</v>
      </c>
      <c r="J32" s="236">
        <v>45.7</v>
      </c>
      <c r="K32" s="236">
        <v>84.1</v>
      </c>
      <c r="L32" s="236">
        <v>1.0113000000000001</v>
      </c>
      <c r="M32" s="236">
        <v>77.738</v>
      </c>
      <c r="N32" s="236">
        <v>84.230999999999995</v>
      </c>
      <c r="O32" s="236">
        <v>79.236999999999995</v>
      </c>
      <c r="P32" s="236">
        <v>19.8</v>
      </c>
      <c r="Q32" s="236">
        <v>30.5</v>
      </c>
      <c r="R32" s="236">
        <v>21.8</v>
      </c>
      <c r="S32" s="236">
        <v>4.76</v>
      </c>
      <c r="T32" s="16">
        <v>5</v>
      </c>
      <c r="U32" s="23">
        <f t="shared" si="1"/>
        <v>1084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962320</v>
      </c>
      <c r="E33" s="236">
        <v>272774</v>
      </c>
      <c r="F33" s="236">
        <v>6.6344289999999999</v>
      </c>
      <c r="G33" s="236">
        <v>0</v>
      </c>
      <c r="H33" s="236">
        <v>82.260999999999996</v>
      </c>
      <c r="I33" s="236">
        <v>23.3</v>
      </c>
      <c r="J33" s="236">
        <v>43.3</v>
      </c>
      <c r="K33" s="236">
        <v>83.5</v>
      </c>
      <c r="L33" s="236">
        <v>1.0118</v>
      </c>
      <c r="M33" s="236">
        <v>78.165999999999997</v>
      </c>
      <c r="N33" s="236">
        <v>84.828999999999994</v>
      </c>
      <c r="O33" s="236">
        <v>81.680000000000007</v>
      </c>
      <c r="P33" s="236">
        <v>17.7</v>
      </c>
      <c r="Q33" s="236">
        <v>29.7</v>
      </c>
      <c r="R33" s="236">
        <v>20.9</v>
      </c>
      <c r="S33" s="236">
        <v>4.75</v>
      </c>
      <c r="T33" s="16">
        <v>4</v>
      </c>
      <c r="U33" s="23">
        <f t="shared" si="1"/>
        <v>1029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961291</v>
      </c>
      <c r="E34" s="236">
        <v>272619</v>
      </c>
      <c r="F34" s="236">
        <v>6.6980829999999996</v>
      </c>
      <c r="G34" s="236">
        <v>0</v>
      </c>
      <c r="H34" s="236">
        <v>84.171999999999997</v>
      </c>
      <c r="I34" s="236">
        <v>22.9</v>
      </c>
      <c r="J34" s="236">
        <v>39.5</v>
      </c>
      <c r="K34" s="236">
        <v>75.099999999999994</v>
      </c>
      <c r="L34" s="236">
        <v>1.0121</v>
      </c>
      <c r="M34" s="236">
        <v>81.655000000000001</v>
      </c>
      <c r="N34" s="236">
        <v>85.831999999999994</v>
      </c>
      <c r="O34" s="236">
        <v>82.393000000000001</v>
      </c>
      <c r="P34" s="236">
        <v>16.899999999999999</v>
      </c>
      <c r="Q34" s="236">
        <v>30.4</v>
      </c>
      <c r="R34" s="236">
        <v>20.399999999999999</v>
      </c>
      <c r="S34" s="236">
        <v>4.75</v>
      </c>
      <c r="T34" s="16">
        <v>3</v>
      </c>
      <c r="U34" s="23">
        <f t="shared" si="1"/>
        <v>937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960354</v>
      </c>
      <c r="E35" s="236">
        <v>272480</v>
      </c>
      <c r="F35" s="236">
        <v>6.8230820000000003</v>
      </c>
      <c r="G35" s="236">
        <v>0</v>
      </c>
      <c r="H35" s="236">
        <v>84.400999999999996</v>
      </c>
      <c r="I35" s="236">
        <v>22.4</v>
      </c>
      <c r="J35" s="236">
        <v>39.799999999999997</v>
      </c>
      <c r="K35" s="236">
        <v>70.3</v>
      </c>
      <c r="L35" s="236">
        <v>1.0124</v>
      </c>
      <c r="M35" s="236">
        <v>82.548000000000002</v>
      </c>
      <c r="N35" s="236">
        <v>85.837000000000003</v>
      </c>
      <c r="O35" s="236">
        <v>84.034999999999997</v>
      </c>
      <c r="P35" s="236">
        <v>17.3</v>
      </c>
      <c r="Q35" s="236">
        <v>29.7</v>
      </c>
      <c r="R35" s="236">
        <v>20.100000000000001</v>
      </c>
      <c r="S35" s="236">
        <v>4.75</v>
      </c>
      <c r="T35" s="16">
        <v>2</v>
      </c>
      <c r="U35" s="23">
        <f t="shared" si="1"/>
        <v>941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959413</v>
      </c>
      <c r="E36" s="236">
        <v>272342</v>
      </c>
      <c r="F36" s="236">
        <v>6.895683</v>
      </c>
      <c r="G36" s="236">
        <v>0</v>
      </c>
      <c r="H36" s="236">
        <v>86.114999999999995</v>
      </c>
      <c r="I36" s="236">
        <v>21.9</v>
      </c>
      <c r="J36" s="236">
        <v>40.299999999999997</v>
      </c>
      <c r="K36" s="236">
        <v>77.5</v>
      </c>
      <c r="L36" s="236">
        <v>1.0125999999999999</v>
      </c>
      <c r="M36" s="236">
        <v>84.570999999999998</v>
      </c>
      <c r="N36" s="236">
        <v>87.287999999999997</v>
      </c>
      <c r="O36" s="236">
        <v>84.863</v>
      </c>
      <c r="P36" s="236">
        <v>16.5</v>
      </c>
      <c r="Q36" s="236">
        <v>29.4</v>
      </c>
      <c r="R36" s="236">
        <v>19.600000000000001</v>
      </c>
      <c r="S36" s="236">
        <v>4.75</v>
      </c>
      <c r="T36" s="16">
        <v>1</v>
      </c>
      <c r="U36" s="23">
        <f t="shared" si="1"/>
        <v>953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958460</v>
      </c>
      <c r="E37" s="236">
        <v>272204</v>
      </c>
      <c r="F37" s="236">
        <v>6.9737340000000003</v>
      </c>
      <c r="G37" s="236">
        <v>0</v>
      </c>
      <c r="H37" s="236">
        <v>82.899000000000001</v>
      </c>
      <c r="I37" s="236">
        <v>21.7</v>
      </c>
      <c r="J37" s="236">
        <v>43.1</v>
      </c>
      <c r="K37" s="236">
        <v>80.5</v>
      </c>
      <c r="L37" s="236">
        <v>1.0127999999999999</v>
      </c>
      <c r="M37" s="236">
        <v>79.361999999999995</v>
      </c>
      <c r="N37" s="236">
        <v>87.155000000000001</v>
      </c>
      <c r="O37" s="236">
        <v>85.778000000000006</v>
      </c>
      <c r="P37" s="236">
        <v>16.600000000000001</v>
      </c>
      <c r="Q37" s="236">
        <v>28.2</v>
      </c>
      <c r="R37" s="236">
        <v>19.100000000000001</v>
      </c>
      <c r="S37" s="236">
        <v>4.75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M34"/>
  <sheetViews>
    <sheetView view="pageBreakPreview" zoomScale="8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3" sqref="B33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2.7109375" customWidth="1"/>
  </cols>
  <sheetData>
    <row r="1" spans="2:39" s="217" customFormat="1" ht="36" customHeight="1">
      <c r="C1" s="66"/>
    </row>
    <row r="2" spans="2:39" s="217" customFormat="1" ht="15.75" thickBot="1">
      <c r="B2" s="56" t="s">
        <v>89</v>
      </c>
      <c r="C2" s="62">
        <v>1</v>
      </c>
      <c r="D2" s="212">
        <f>C2+1</f>
        <v>2</v>
      </c>
      <c r="E2" s="212">
        <f t="shared" ref="E2:AM2" si="0">D2+1</f>
        <v>3</v>
      </c>
      <c r="F2" s="212">
        <f t="shared" si="0"/>
        <v>4</v>
      </c>
      <c r="G2" s="212">
        <f t="shared" si="0"/>
        <v>5</v>
      </c>
      <c r="H2" s="212">
        <f t="shared" si="0"/>
        <v>6</v>
      </c>
      <c r="I2" s="212">
        <f t="shared" si="0"/>
        <v>7</v>
      </c>
      <c r="J2" s="212">
        <f t="shared" si="0"/>
        <v>8</v>
      </c>
      <c r="K2" s="212">
        <f t="shared" si="0"/>
        <v>9</v>
      </c>
      <c r="L2" s="212">
        <f t="shared" si="0"/>
        <v>10</v>
      </c>
      <c r="M2" s="212">
        <f t="shared" si="0"/>
        <v>11</v>
      </c>
      <c r="N2" s="212">
        <f t="shared" si="0"/>
        <v>12</v>
      </c>
      <c r="O2" s="212">
        <f t="shared" si="0"/>
        <v>13</v>
      </c>
      <c r="P2" s="212">
        <f t="shared" si="0"/>
        <v>14</v>
      </c>
      <c r="Q2" s="212">
        <f t="shared" si="0"/>
        <v>15</v>
      </c>
      <c r="R2" s="212">
        <f t="shared" si="0"/>
        <v>16</v>
      </c>
      <c r="S2" s="212">
        <f t="shared" si="0"/>
        <v>17</v>
      </c>
      <c r="T2" s="212">
        <f t="shared" si="0"/>
        <v>18</v>
      </c>
      <c r="U2" s="212">
        <f t="shared" si="0"/>
        <v>19</v>
      </c>
      <c r="V2" s="212">
        <f t="shared" si="0"/>
        <v>20</v>
      </c>
      <c r="W2" s="212">
        <f t="shared" si="0"/>
        <v>21</v>
      </c>
      <c r="X2" s="212">
        <f t="shared" si="0"/>
        <v>22</v>
      </c>
      <c r="Y2" s="212">
        <f t="shared" si="0"/>
        <v>23</v>
      </c>
      <c r="Z2" s="212">
        <f t="shared" si="0"/>
        <v>24</v>
      </c>
      <c r="AA2" s="212">
        <f t="shared" si="0"/>
        <v>25</v>
      </c>
      <c r="AB2" s="212">
        <f t="shared" si="0"/>
        <v>26</v>
      </c>
      <c r="AC2" s="212">
        <f t="shared" si="0"/>
        <v>27</v>
      </c>
      <c r="AD2" s="212">
        <f t="shared" si="0"/>
        <v>28</v>
      </c>
      <c r="AE2" s="212">
        <f t="shared" si="0"/>
        <v>29</v>
      </c>
      <c r="AF2" s="212">
        <f t="shared" si="0"/>
        <v>30</v>
      </c>
      <c r="AG2" s="212">
        <f t="shared" si="0"/>
        <v>31</v>
      </c>
      <c r="AH2" s="212">
        <f t="shared" si="0"/>
        <v>32</v>
      </c>
      <c r="AI2" s="212">
        <f t="shared" si="0"/>
        <v>33</v>
      </c>
      <c r="AJ2" s="212">
        <f t="shared" si="0"/>
        <v>34</v>
      </c>
      <c r="AK2" s="212">
        <f t="shared" si="0"/>
        <v>35</v>
      </c>
      <c r="AL2" s="212">
        <f t="shared" si="0"/>
        <v>36</v>
      </c>
      <c r="AM2" s="212">
        <f t="shared" si="0"/>
        <v>37</v>
      </c>
    </row>
    <row r="3" spans="2:39" ht="15.75" thickBot="1">
      <c r="B3" s="83" t="s">
        <v>88</v>
      </c>
      <c r="C3" s="84" t="s">
        <v>116</v>
      </c>
      <c r="D3" s="213" t="s">
        <v>186</v>
      </c>
      <c r="E3" s="85" t="s">
        <v>112</v>
      </c>
      <c r="F3" s="85" t="s">
        <v>96</v>
      </c>
      <c r="G3" s="85" t="s">
        <v>185</v>
      </c>
      <c r="H3" s="85" t="s">
        <v>111</v>
      </c>
      <c r="I3" s="85" t="s">
        <v>187</v>
      </c>
      <c r="J3" s="85" t="s">
        <v>92</v>
      </c>
      <c r="K3" s="85" t="s">
        <v>93</v>
      </c>
      <c r="L3" s="85" t="s">
        <v>99</v>
      </c>
      <c r="M3" s="85" t="s">
        <v>102</v>
      </c>
      <c r="N3" s="85" t="s">
        <v>113</v>
      </c>
      <c r="O3" s="85" t="s">
        <v>188</v>
      </c>
      <c r="P3" s="85" t="s">
        <v>189</v>
      </c>
      <c r="Q3" s="213" t="s">
        <v>182</v>
      </c>
      <c r="R3" s="85" t="s">
        <v>105</v>
      </c>
      <c r="S3" s="85" t="s">
        <v>109</v>
      </c>
      <c r="T3" s="214" t="s">
        <v>181</v>
      </c>
      <c r="U3" s="85" t="s">
        <v>114</v>
      </c>
      <c r="V3" s="85" t="s">
        <v>190</v>
      </c>
      <c r="W3" s="85" t="s">
        <v>98</v>
      </c>
      <c r="X3" s="85" t="s">
        <v>106</v>
      </c>
      <c r="Y3" s="85" t="s">
        <v>94</v>
      </c>
      <c r="Z3" s="85" t="s">
        <v>110</v>
      </c>
      <c r="AA3" s="85" t="s">
        <v>97</v>
      </c>
      <c r="AB3" s="85" t="s">
        <v>108</v>
      </c>
      <c r="AC3" s="85" t="s">
        <v>191</v>
      </c>
      <c r="AD3" s="85" t="s">
        <v>192</v>
      </c>
      <c r="AE3" s="85" t="s">
        <v>100</v>
      </c>
      <c r="AF3" s="85" t="s">
        <v>91</v>
      </c>
      <c r="AG3" s="85" t="s">
        <v>90</v>
      </c>
      <c r="AH3" s="85" t="s">
        <v>103</v>
      </c>
      <c r="AI3" s="85" t="s">
        <v>95</v>
      </c>
      <c r="AJ3" s="85" t="s">
        <v>107</v>
      </c>
      <c r="AK3" s="85" t="s">
        <v>104</v>
      </c>
      <c r="AL3" s="85" t="s">
        <v>101</v>
      </c>
      <c r="AM3" s="218" t="s">
        <v>184</v>
      </c>
    </row>
    <row r="4" spans="2:39">
      <c r="B4" s="58">
        <f t="shared" ref="B4:B31" si="1">B5+1</f>
        <v>42154</v>
      </c>
      <c r="C4" s="63">
        <f>PIQ!F9</f>
        <v>23.014776000000001</v>
      </c>
      <c r="D4" s="67">
        <v>20</v>
      </c>
      <c r="E4" s="67">
        <f>Valeo!I7</f>
        <v>0</v>
      </c>
      <c r="F4" s="67">
        <f>Eaton!I7</f>
        <v>0</v>
      </c>
      <c r="G4" s="67">
        <f>'Frenos Trw'!I7</f>
        <v>0</v>
      </c>
      <c r="H4" s="67">
        <f>Ronal!I7</f>
        <v>0</v>
      </c>
      <c r="I4" s="67">
        <f>Narmx!I7</f>
        <v>0</v>
      </c>
      <c r="J4" s="67">
        <f>Avery!I7</f>
        <v>0</v>
      </c>
      <c r="K4" s="67">
        <f>Beach!I7</f>
        <v>0</v>
      </c>
      <c r="L4" s="67">
        <f>Foam!I7</f>
        <v>0</v>
      </c>
      <c r="M4" s="67">
        <f>Ipc!I7</f>
        <v>0</v>
      </c>
      <c r="N4" s="67">
        <f>Vrk!I7</f>
        <v>0</v>
      </c>
      <c r="O4" s="67">
        <f>Tafime!I7</f>
        <v>0</v>
      </c>
      <c r="P4" s="67">
        <f>Copper!I7</f>
        <v>19.8</v>
      </c>
      <c r="Q4" s="67">
        <v>20</v>
      </c>
      <c r="R4" s="67">
        <f>Kluber!I7</f>
        <v>0</v>
      </c>
      <c r="S4" s="67">
        <f>Norgren!I7</f>
        <v>0</v>
      </c>
      <c r="T4" s="67">
        <v>20</v>
      </c>
      <c r="U4" s="67">
        <f>Samsung!I7</f>
        <v>0</v>
      </c>
      <c r="V4" s="67">
        <f>Comex!I7</f>
        <v>0</v>
      </c>
      <c r="W4" s="67">
        <f>Euro!I7</f>
        <v>0</v>
      </c>
      <c r="X4" s="67">
        <f>Messier!I7</f>
        <v>0</v>
      </c>
      <c r="Y4" s="67">
        <f>Bravo!I7</f>
        <v>0</v>
      </c>
      <c r="Z4" s="67">
        <f>Rohm!I7</f>
        <v>0</v>
      </c>
      <c r="AA4" s="67">
        <f>Elicamex!I7</f>
        <v>0</v>
      </c>
      <c r="AB4" s="67">
        <f>Mpi!I7</f>
        <v>0</v>
      </c>
      <c r="AC4" s="67">
        <f>Crown!I7</f>
        <v>0</v>
      </c>
      <c r="AD4" s="67">
        <f>Securency!I7</f>
        <v>0</v>
      </c>
      <c r="AE4" s="67">
        <f>Fracsa!I7</f>
        <v>0</v>
      </c>
      <c r="AF4" s="67">
        <f>'AER S'!I7</f>
        <v>0</v>
      </c>
      <c r="AG4" s="67">
        <f>'AERnn C'!I7</f>
        <v>20.2</v>
      </c>
      <c r="AH4" s="67">
        <f>Jafra!I7</f>
        <v>0</v>
      </c>
      <c r="AI4" s="67">
        <f>DREnc!I7</f>
        <v>0</v>
      </c>
      <c r="AJ4" s="67">
        <f>Metokote!I7</f>
        <v>0</v>
      </c>
      <c r="AK4" s="67">
        <f>'KH Méx'!I7</f>
        <v>0</v>
      </c>
      <c r="AL4" s="67">
        <f>Hitachi!I7</f>
        <v>0</v>
      </c>
      <c r="AM4" s="219">
        <f>Ultramanufacturing!I7</f>
        <v>0</v>
      </c>
    </row>
    <row r="5" spans="2:39">
      <c r="B5" s="58">
        <f t="shared" si="1"/>
        <v>42153</v>
      </c>
      <c r="C5" s="63">
        <f>PIQ!F10</f>
        <v>23.096240999999999</v>
      </c>
      <c r="D5" s="67">
        <v>20</v>
      </c>
      <c r="E5" s="67">
        <f>Valeo!I8</f>
        <v>0</v>
      </c>
      <c r="F5" s="67">
        <f>Eaton!I8</f>
        <v>0</v>
      </c>
      <c r="G5" s="67">
        <f>'Frenos Trw'!I8</f>
        <v>0</v>
      </c>
      <c r="H5" s="67">
        <f>Ronal!I8</f>
        <v>0</v>
      </c>
      <c r="I5" s="67">
        <f>Narmx!I8</f>
        <v>0</v>
      </c>
      <c r="J5" s="67">
        <f>Avery!I8</f>
        <v>0</v>
      </c>
      <c r="K5" s="67">
        <f>Beach!I8</f>
        <v>0</v>
      </c>
      <c r="L5" s="67">
        <f>Foam!I8</f>
        <v>0</v>
      </c>
      <c r="M5" s="67">
        <f>Ipc!I8</f>
        <v>0</v>
      </c>
      <c r="N5" s="67">
        <f>Vrk!I8</f>
        <v>0</v>
      </c>
      <c r="O5" s="67">
        <f>Tafime!I8</f>
        <v>0</v>
      </c>
      <c r="P5" s="67">
        <f>Copper!I8</f>
        <v>20.7</v>
      </c>
      <c r="Q5" s="67">
        <v>21</v>
      </c>
      <c r="R5" s="67">
        <f>Kluber!I8</f>
        <v>0</v>
      </c>
      <c r="S5" s="67">
        <f>Norgren!I8</f>
        <v>0</v>
      </c>
      <c r="T5" s="67">
        <v>20</v>
      </c>
      <c r="U5" s="67">
        <f>Samsung!I8</f>
        <v>0</v>
      </c>
      <c r="V5" s="67">
        <f>Comex!I8</f>
        <v>0</v>
      </c>
      <c r="W5" s="67">
        <f>Euro!I8</f>
        <v>0</v>
      </c>
      <c r="X5" s="67">
        <f>Messier!I8</f>
        <v>0</v>
      </c>
      <c r="Y5" s="67">
        <f>Bravo!I8</f>
        <v>0</v>
      </c>
      <c r="Z5" s="67">
        <f>Rohm!I8</f>
        <v>0</v>
      </c>
      <c r="AA5" s="67">
        <f>Elicamex!I8</f>
        <v>0</v>
      </c>
      <c r="AB5" s="67">
        <f>Mpi!I8</f>
        <v>0</v>
      </c>
      <c r="AC5" s="67">
        <f>Crown!I8</f>
        <v>0</v>
      </c>
      <c r="AD5" s="67">
        <f>Securency!I8</f>
        <v>0</v>
      </c>
      <c r="AE5" s="67">
        <f>Fracsa!I8</f>
        <v>0</v>
      </c>
      <c r="AF5" s="67">
        <f>'AER S'!I8</f>
        <v>0</v>
      </c>
      <c r="AG5" s="67">
        <f>'AERnn C'!I8</f>
        <v>20.7</v>
      </c>
      <c r="AH5" s="67">
        <f>Jafra!I8</f>
        <v>0</v>
      </c>
      <c r="AI5" s="67">
        <f>DREnc!I8</f>
        <v>0</v>
      </c>
      <c r="AJ5" s="67">
        <f>Metokote!I8</f>
        <v>0</v>
      </c>
      <c r="AK5" s="67">
        <f>'KH Méx'!I8</f>
        <v>0</v>
      </c>
      <c r="AL5" s="67">
        <f>Hitachi!I8</f>
        <v>0</v>
      </c>
      <c r="AM5" s="219">
        <f>Ultramanufacturing!I8</f>
        <v>0</v>
      </c>
    </row>
    <row r="6" spans="2:39">
      <c r="B6" s="59">
        <f t="shared" si="1"/>
        <v>42152</v>
      </c>
      <c r="C6" s="63">
        <f>PIQ!F11</f>
        <v>23.020596999999999</v>
      </c>
      <c r="D6" s="67">
        <v>20</v>
      </c>
      <c r="E6" s="67">
        <f>Valeo!I9</f>
        <v>17.899999999999999</v>
      </c>
      <c r="F6" s="67">
        <f>Eaton!I9</f>
        <v>19.399999999999999</v>
      </c>
      <c r="G6" s="67">
        <f>'Frenos Trw'!I9</f>
        <v>22.7</v>
      </c>
      <c r="H6" s="67">
        <f>Ronal!I9</f>
        <v>20.5</v>
      </c>
      <c r="I6" s="67">
        <f>Narmx!I9</f>
        <v>21</v>
      </c>
      <c r="J6" s="67">
        <f>Avery!I9</f>
        <v>21.7</v>
      </c>
      <c r="K6" s="67">
        <f>Beach!I9</f>
        <v>18.100000000000001</v>
      </c>
      <c r="L6" s="67">
        <f>Foam!I9</f>
        <v>21.2</v>
      </c>
      <c r="M6" s="67">
        <f>Ipc!I9</f>
        <v>22.7</v>
      </c>
      <c r="N6" s="67">
        <f>Vrk!I9</f>
        <v>21.3</v>
      </c>
      <c r="O6" s="67">
        <f>Tafime!I9</f>
        <v>22.4</v>
      </c>
      <c r="P6" s="67">
        <f>Copper!I9</f>
        <v>0</v>
      </c>
      <c r="Q6" s="67">
        <v>22</v>
      </c>
      <c r="R6" s="67">
        <f>Kluber!I9</f>
        <v>20.5</v>
      </c>
      <c r="S6" s="67">
        <f>Norgren!I9</f>
        <v>21.9</v>
      </c>
      <c r="T6" s="67">
        <v>20</v>
      </c>
      <c r="U6" s="67">
        <f>Samsung!I9</f>
        <v>21.3</v>
      </c>
      <c r="V6" s="67">
        <f>Comex!I9</f>
        <v>24.1</v>
      </c>
      <c r="W6" s="67">
        <f>Euro!I9</f>
        <v>24</v>
      </c>
      <c r="X6" s="67">
        <f>Messier!I9</f>
        <v>22.2</v>
      </c>
      <c r="Y6" s="67">
        <f>Bravo!I9</f>
        <v>24.1</v>
      </c>
      <c r="Z6" s="67">
        <f>Rohm!I9</f>
        <v>21.8</v>
      </c>
      <c r="AA6" s="67">
        <f>Elicamex!I9</f>
        <v>19.5</v>
      </c>
      <c r="AB6" s="67">
        <f>Mpi!I9</f>
        <v>0</v>
      </c>
      <c r="AC6" s="67">
        <f>Crown!I9</f>
        <v>19.7</v>
      </c>
      <c r="AD6" s="67">
        <f>Securency!I9</f>
        <v>23.5</v>
      </c>
      <c r="AE6" s="67">
        <f>Fracsa!I9</f>
        <v>23.2</v>
      </c>
      <c r="AF6" s="67">
        <f>'AER S'!I9</f>
        <v>21.6</v>
      </c>
      <c r="AG6" s="67">
        <f>'AERnn C'!I9</f>
        <v>19.899999999999999</v>
      </c>
      <c r="AH6" s="67">
        <f>Jafra!I9</f>
        <v>22</v>
      </c>
      <c r="AI6" s="67">
        <f>DREnc!I9</f>
        <v>21</v>
      </c>
      <c r="AJ6" s="67">
        <f>Metokote!I9</f>
        <v>21</v>
      </c>
      <c r="AK6" s="67">
        <f>'KH Méx'!I9</f>
        <v>19.100000000000001</v>
      </c>
      <c r="AL6" s="67">
        <f>Hitachi!I9</f>
        <v>19.7</v>
      </c>
      <c r="AM6" s="219">
        <f>Ultramanufacturing!I9</f>
        <v>20.3</v>
      </c>
    </row>
    <row r="7" spans="2:39">
      <c r="B7" s="59">
        <f t="shared" si="1"/>
        <v>42151</v>
      </c>
      <c r="C7" s="63">
        <f>PIQ!F12</f>
        <v>23.143322000000001</v>
      </c>
      <c r="D7" s="67">
        <v>20</v>
      </c>
      <c r="E7" s="67">
        <f>Valeo!I10</f>
        <v>20.6</v>
      </c>
      <c r="F7" s="67">
        <f>Eaton!I10</f>
        <v>21.2</v>
      </c>
      <c r="G7" s="67">
        <f>'Frenos Trw'!I10</f>
        <v>23.8</v>
      </c>
      <c r="H7" s="67">
        <f>Ronal!I10</f>
        <v>20.7</v>
      </c>
      <c r="I7" s="67">
        <f>Narmx!I10</f>
        <v>22.5</v>
      </c>
      <c r="J7" s="67">
        <f>Avery!I10</f>
        <v>23.5</v>
      </c>
      <c r="K7" s="67">
        <f>Beach!I10</f>
        <v>20.6</v>
      </c>
      <c r="L7" s="67">
        <f>Foam!I10</f>
        <v>21.6</v>
      </c>
      <c r="M7" s="67">
        <f>Ipc!I10</f>
        <v>23.7</v>
      </c>
      <c r="N7" s="67">
        <f>Vrk!I10</f>
        <v>22.8</v>
      </c>
      <c r="O7" s="67">
        <f>Tafime!I10</f>
        <v>23</v>
      </c>
      <c r="P7" s="67">
        <f>Copper!I10</f>
        <v>0</v>
      </c>
      <c r="Q7" s="67">
        <v>23</v>
      </c>
      <c r="R7" s="67">
        <f>Kluber!I10</f>
        <v>21.9</v>
      </c>
      <c r="S7" s="67">
        <f>Norgren!I10</f>
        <v>23.3</v>
      </c>
      <c r="T7" s="67">
        <v>20</v>
      </c>
      <c r="U7" s="67">
        <f>Samsung!I10</f>
        <v>22.1</v>
      </c>
      <c r="V7" s="67">
        <f>Comex!I10</f>
        <v>24.4</v>
      </c>
      <c r="W7" s="67">
        <f>Euro!I10</f>
        <v>24.9</v>
      </c>
      <c r="X7" s="67">
        <f>Messier!I10</f>
        <v>23.5</v>
      </c>
      <c r="Y7" s="67">
        <f>Bravo!I10</f>
        <v>24.9</v>
      </c>
      <c r="Z7" s="67">
        <f>Rohm!I10</f>
        <v>22.9</v>
      </c>
      <c r="AA7" s="67">
        <f>Elicamex!I10</f>
        <v>21.9</v>
      </c>
      <c r="AB7" s="67">
        <f>Mpi!I10</f>
        <v>0</v>
      </c>
      <c r="AC7" s="67">
        <f>Crown!I10</f>
        <v>21.2</v>
      </c>
      <c r="AD7" s="67">
        <f>Securency!I10</f>
        <v>24.7</v>
      </c>
      <c r="AE7" s="67">
        <f>Fracsa!I10</f>
        <v>23.6</v>
      </c>
      <c r="AF7" s="67">
        <f>'AER S'!I10</f>
        <v>23.5</v>
      </c>
      <c r="AG7" s="67">
        <f>'AERnn C'!I10</f>
        <v>21.7</v>
      </c>
      <c r="AH7" s="67">
        <f>Jafra!I10</f>
        <v>23.2</v>
      </c>
      <c r="AI7" s="67">
        <f>DREnc!I10</f>
        <v>22.1</v>
      </c>
      <c r="AJ7" s="67">
        <f>Metokote!I10</f>
        <v>21.9</v>
      </c>
      <c r="AK7" s="67">
        <f>'KH Méx'!I10</f>
        <v>21.1</v>
      </c>
      <c r="AL7" s="67">
        <f>Hitachi!I10</f>
        <v>20.3</v>
      </c>
      <c r="AM7" s="219">
        <f>Ultramanufacturing!I10</f>
        <v>22.7</v>
      </c>
    </row>
    <row r="8" spans="2:39">
      <c r="B8" s="59">
        <f t="shared" si="1"/>
        <v>42150</v>
      </c>
      <c r="C8" s="63">
        <f>PIQ!F13</f>
        <v>23.434956</v>
      </c>
      <c r="D8" s="67">
        <v>20</v>
      </c>
      <c r="E8" s="67">
        <f>Valeo!I11</f>
        <v>21.3</v>
      </c>
      <c r="F8" s="67">
        <f>Eaton!I11</f>
        <v>22.1</v>
      </c>
      <c r="G8" s="67">
        <f>'Frenos Trw'!I11</f>
        <v>23.9</v>
      </c>
      <c r="H8" s="67">
        <f>Ronal!I11</f>
        <v>21.1</v>
      </c>
      <c r="I8" s="67">
        <f>Narmx!I11</f>
        <v>22.8</v>
      </c>
      <c r="J8" s="67">
        <f>Avery!I11</f>
        <v>24.2</v>
      </c>
      <c r="K8" s="67">
        <f>Beach!I11</f>
        <v>21.3</v>
      </c>
      <c r="L8" s="67">
        <f>Foam!I11</f>
        <v>22.4</v>
      </c>
      <c r="M8" s="67">
        <f>Ipc!I11</f>
        <v>23.9</v>
      </c>
      <c r="N8" s="67">
        <f>Vrk!I11</f>
        <v>23.2</v>
      </c>
      <c r="O8" s="67">
        <f>Tafime!I11</f>
        <v>23.4</v>
      </c>
      <c r="P8" s="67">
        <f>Copper!I11</f>
        <v>0</v>
      </c>
      <c r="Q8" s="67">
        <v>24</v>
      </c>
      <c r="R8" s="67">
        <f>Kluber!I11</f>
        <v>23.5</v>
      </c>
      <c r="S8" s="67">
        <f>Norgren!I11</f>
        <v>23.5</v>
      </c>
      <c r="T8" s="67">
        <v>20</v>
      </c>
      <c r="U8" s="67">
        <f>Samsung!I11</f>
        <v>22</v>
      </c>
      <c r="V8" s="67">
        <f>Comex!I11</f>
        <v>25.9</v>
      </c>
      <c r="W8" s="67">
        <f>Euro!I11</f>
        <v>25.3</v>
      </c>
      <c r="X8" s="67">
        <f>Messier!I11</f>
        <v>24.3</v>
      </c>
      <c r="Y8" s="67">
        <f>Bravo!I11</f>
        <v>25.7</v>
      </c>
      <c r="Z8" s="67">
        <f>Rohm!I11</f>
        <v>23.6</v>
      </c>
      <c r="AA8" s="67">
        <f>Elicamex!I11</f>
        <v>23.8</v>
      </c>
      <c r="AB8" s="67">
        <f>Mpi!I11</f>
        <v>0</v>
      </c>
      <c r="AC8" s="67">
        <f>Crown!I11</f>
        <v>21.3</v>
      </c>
      <c r="AD8" s="67">
        <f>Securency!I11</f>
        <v>25.1</v>
      </c>
      <c r="AE8" s="67">
        <f>Fracsa!I11</f>
        <v>23.6</v>
      </c>
      <c r="AF8" s="67">
        <f>'AER S'!I11</f>
        <v>24.4</v>
      </c>
      <c r="AG8" s="67">
        <f>'AERnn C'!I11</f>
        <v>22.6</v>
      </c>
      <c r="AH8" s="67">
        <f>Jafra!I11</f>
        <v>23.9</v>
      </c>
      <c r="AI8" s="67">
        <f>DREnc!I11</f>
        <v>23.2</v>
      </c>
      <c r="AJ8" s="67">
        <f>Metokote!I11</f>
        <v>22.8</v>
      </c>
      <c r="AK8" s="67">
        <f>'KH Méx'!I11</f>
        <v>22.3</v>
      </c>
      <c r="AL8" s="67">
        <f>Hitachi!I11</f>
        <v>20.8</v>
      </c>
      <c r="AM8" s="219">
        <f>Ultramanufacturing!I11</f>
        <v>24.4</v>
      </c>
    </row>
    <row r="9" spans="2:39">
      <c r="B9" s="59">
        <f t="shared" si="1"/>
        <v>42149</v>
      </c>
      <c r="C9" s="63">
        <f>PIQ!F14</f>
        <v>23.485344000000001</v>
      </c>
      <c r="D9" s="67">
        <v>20</v>
      </c>
      <c r="E9" s="67">
        <f>Valeo!I12</f>
        <v>20.6</v>
      </c>
      <c r="F9" s="67">
        <f>Eaton!I12</f>
        <v>21.4</v>
      </c>
      <c r="G9" s="67">
        <f>'Frenos Trw'!I12</f>
        <v>23.7</v>
      </c>
      <c r="H9" s="67">
        <f>Ronal!I12</f>
        <v>21</v>
      </c>
      <c r="I9" s="67">
        <f>Narmx!I12</f>
        <v>22.3</v>
      </c>
      <c r="J9" s="67">
        <f>Avery!I12</f>
        <v>23.4</v>
      </c>
      <c r="K9" s="67">
        <f>Beach!I12</f>
        <v>21</v>
      </c>
      <c r="L9" s="67">
        <f>Foam!I12</f>
        <v>22.3</v>
      </c>
      <c r="M9" s="67">
        <f>Ipc!I12</f>
        <v>23.9</v>
      </c>
      <c r="N9" s="67">
        <f>Vrk!I12</f>
        <v>22.9</v>
      </c>
      <c r="O9" s="67">
        <f>Tafime!I12</f>
        <v>23.2</v>
      </c>
      <c r="P9" s="67">
        <f>Copper!I12</f>
        <v>0</v>
      </c>
      <c r="Q9" s="67">
        <v>25</v>
      </c>
      <c r="R9" s="67">
        <f>Kluber!I12</f>
        <v>22.7</v>
      </c>
      <c r="S9" s="67">
        <f>Norgren!I12</f>
        <v>23.1</v>
      </c>
      <c r="T9" s="67">
        <v>20</v>
      </c>
      <c r="U9" s="67">
        <f>Samsung!I12</f>
        <v>22.5</v>
      </c>
      <c r="V9" s="67">
        <f>Comex!I12</f>
        <v>23.6</v>
      </c>
      <c r="W9" s="67">
        <f>Euro!I12</f>
        <v>25</v>
      </c>
      <c r="X9" s="67">
        <f>Messier!I12</f>
        <v>23.8</v>
      </c>
      <c r="Y9" s="67">
        <f>Bravo!I12</f>
        <v>23.3</v>
      </c>
      <c r="Z9" s="67">
        <f>Rohm!I12</f>
        <v>24.9</v>
      </c>
      <c r="AA9" s="67">
        <f>Elicamex!I12</f>
        <v>22.9</v>
      </c>
      <c r="AB9" s="67">
        <f>Mpi!I12</f>
        <v>0</v>
      </c>
      <c r="AC9" s="67">
        <f>Crown!I12</f>
        <v>21</v>
      </c>
      <c r="AD9" s="67">
        <f>Securency!I12</f>
        <v>25</v>
      </c>
      <c r="AE9" s="67">
        <f>Fracsa!I12</f>
        <v>23.5</v>
      </c>
      <c r="AF9" s="67">
        <f>'AER S'!I12</f>
        <v>23.3</v>
      </c>
      <c r="AG9" s="67">
        <f>'AERnn C'!I12</f>
        <v>22.3</v>
      </c>
      <c r="AH9" s="67">
        <f>Jafra!I12</f>
        <v>23.6</v>
      </c>
      <c r="AI9" s="67">
        <f>DREnc!I12</f>
        <v>23</v>
      </c>
      <c r="AJ9" s="67">
        <f>Metokote!I12</f>
        <v>22.6</v>
      </c>
      <c r="AK9" s="67">
        <f>'KH Méx'!I12</f>
        <v>21.8</v>
      </c>
      <c r="AL9" s="67">
        <f>Hitachi!I12</f>
        <v>20.6</v>
      </c>
      <c r="AM9" s="219">
        <f>Ultramanufacturing!I12</f>
        <v>23.7</v>
      </c>
    </row>
    <row r="10" spans="2:39">
      <c r="B10" s="59">
        <f t="shared" si="1"/>
        <v>42148</v>
      </c>
      <c r="C10" s="63">
        <f>PIQ!F15</f>
        <v>23.23237</v>
      </c>
      <c r="D10" s="67">
        <v>20</v>
      </c>
      <c r="E10" s="67">
        <f>Valeo!I13</f>
        <v>21.8</v>
      </c>
      <c r="F10" s="67">
        <f>Eaton!I13</f>
        <v>20</v>
      </c>
      <c r="G10" s="67">
        <f>'Frenos Trw'!I13</f>
        <v>23.3</v>
      </c>
      <c r="H10" s="67">
        <f>Ronal!I13</f>
        <v>21.2</v>
      </c>
      <c r="I10" s="67">
        <f>Narmx!I13</f>
        <v>21.3</v>
      </c>
      <c r="J10" s="67">
        <f>Avery!I13</f>
        <v>22.9</v>
      </c>
      <c r="K10" s="67">
        <f>Beach!I13</f>
        <v>19.600000000000001</v>
      </c>
      <c r="L10" s="67">
        <f>Foam!I13</f>
        <v>24</v>
      </c>
      <c r="M10" s="67">
        <f>Ipc!I13</f>
        <v>22.9</v>
      </c>
      <c r="N10" s="67">
        <f>Vrk!I13</f>
        <v>22.3</v>
      </c>
      <c r="O10" s="67">
        <f>Tafime!I13</f>
        <v>22.6</v>
      </c>
      <c r="P10" s="67">
        <f>Copper!I13</f>
        <v>0</v>
      </c>
      <c r="Q10" s="67">
        <v>26</v>
      </c>
      <c r="R10" s="67">
        <f>Kluber!I13</f>
        <v>22.2</v>
      </c>
      <c r="S10" s="67">
        <f>Norgren!I13</f>
        <v>22.1</v>
      </c>
      <c r="T10" s="67">
        <v>20</v>
      </c>
      <c r="U10" s="67">
        <f>Samsung!I13</f>
        <v>23.1</v>
      </c>
      <c r="V10" s="67">
        <f>Comex!I13</f>
        <v>24.3</v>
      </c>
      <c r="W10" s="67">
        <f>Euro!I13</f>
        <v>24.7</v>
      </c>
      <c r="X10" s="67">
        <f>Messier!I13</f>
        <v>22.9</v>
      </c>
      <c r="Y10" s="67">
        <f>Bravo!I13</f>
        <v>24.6</v>
      </c>
      <c r="Z10" s="67">
        <f>Rohm!I13</f>
        <v>22.9</v>
      </c>
      <c r="AA10" s="67">
        <f>Elicamex!I13</f>
        <v>21.2</v>
      </c>
      <c r="AB10" s="67">
        <f>Mpi!I13</f>
        <v>0</v>
      </c>
      <c r="AC10" s="67">
        <f>Crown!I13</f>
        <v>22.1</v>
      </c>
      <c r="AD10" s="67">
        <f>Securency!I13</f>
        <v>24.2</v>
      </c>
      <c r="AE10" s="67">
        <f>Fracsa!I13</f>
        <v>23.5</v>
      </c>
      <c r="AF10" s="67">
        <f>'AER S'!I13</f>
        <v>22.7</v>
      </c>
      <c r="AG10" s="67">
        <f>'AERnn C'!I13</f>
        <v>21.3</v>
      </c>
      <c r="AH10" s="67">
        <f>Jafra!I13</f>
        <v>23.3</v>
      </c>
      <c r="AI10" s="67">
        <f>DREnc!I13</f>
        <v>21.5</v>
      </c>
      <c r="AJ10" s="67">
        <f>Metokote!I13</f>
        <v>21.9</v>
      </c>
      <c r="AK10" s="67">
        <f>'KH Méx'!I13</f>
        <v>20.399999999999999</v>
      </c>
      <c r="AL10" s="67">
        <f>Hitachi!I13</f>
        <v>20.6</v>
      </c>
      <c r="AM10" s="219">
        <f>Ultramanufacturing!I13</f>
        <v>21.6</v>
      </c>
    </row>
    <row r="11" spans="2:39">
      <c r="B11" s="59">
        <f t="shared" si="1"/>
        <v>42147</v>
      </c>
      <c r="C11" s="63">
        <f>PIQ!F16</f>
        <v>23.156255999999999</v>
      </c>
      <c r="D11" s="67">
        <v>20</v>
      </c>
      <c r="E11" s="67">
        <f>Valeo!I14</f>
        <v>21.1</v>
      </c>
      <c r="F11" s="67">
        <f>Eaton!I14</f>
        <v>20.7</v>
      </c>
      <c r="G11" s="67">
        <f>'Frenos Trw'!I14</f>
        <v>22.8</v>
      </c>
      <c r="H11" s="67">
        <f>Ronal!I14</f>
        <v>21</v>
      </c>
      <c r="I11" s="67">
        <f>Narmx!I14</f>
        <v>21.2</v>
      </c>
      <c r="J11" s="67">
        <f>Avery!I14</f>
        <v>21.9</v>
      </c>
      <c r="K11" s="67">
        <f>Beach!I14</f>
        <v>20.3</v>
      </c>
      <c r="L11" s="67">
        <f>Foam!I14</f>
        <v>23.9</v>
      </c>
      <c r="M11" s="67">
        <f>Ipc!I14</f>
        <v>23</v>
      </c>
      <c r="N11" s="67">
        <f>Vrk!I14</f>
        <v>22.5</v>
      </c>
      <c r="O11" s="67">
        <f>Tafime!I14</f>
        <v>23</v>
      </c>
      <c r="P11" s="67">
        <f>Copper!I14</f>
        <v>0</v>
      </c>
      <c r="Q11" s="67">
        <v>27</v>
      </c>
      <c r="R11" s="67">
        <f>Kluber!I14</f>
        <v>22.6</v>
      </c>
      <c r="S11" s="67">
        <f>Norgren!I14</f>
        <v>22.8</v>
      </c>
      <c r="T11" s="67">
        <v>20</v>
      </c>
      <c r="U11" s="67">
        <f>Samsung!I14</f>
        <v>21.7</v>
      </c>
      <c r="V11" s="67">
        <f>Comex!I14</f>
        <v>24.5</v>
      </c>
      <c r="W11" s="67">
        <f>Euro!I14</f>
        <v>24.2</v>
      </c>
      <c r="X11" s="67">
        <f>Messier!I14</f>
        <v>23.4</v>
      </c>
      <c r="Y11" s="67">
        <f>Bravo!I14</f>
        <v>24.8</v>
      </c>
      <c r="Z11" s="67">
        <f>Rohm!I14</f>
        <v>23.7</v>
      </c>
      <c r="AA11" s="67">
        <f>Elicamex!I14</f>
        <v>22</v>
      </c>
      <c r="AB11" s="67">
        <f>Mpi!I14</f>
        <v>0</v>
      </c>
      <c r="AC11" s="67">
        <f>Crown!I14</f>
        <v>20.2</v>
      </c>
      <c r="AD11" s="67">
        <f>Securency!I14</f>
        <v>24.3</v>
      </c>
      <c r="AE11" s="67">
        <f>Fracsa!I14</f>
        <v>23.4</v>
      </c>
      <c r="AF11" s="67">
        <f>'AER S'!I14</f>
        <v>22.1</v>
      </c>
      <c r="AG11" s="67">
        <f>'AERnn C'!I14</f>
        <v>21.8</v>
      </c>
      <c r="AH11" s="67">
        <f>Jafra!I14</f>
        <v>22.5</v>
      </c>
      <c r="AI11" s="67">
        <f>DREnc!I14</f>
        <v>22.7</v>
      </c>
      <c r="AJ11" s="67">
        <f>Metokote!I14</f>
        <v>20.8</v>
      </c>
      <c r="AK11" s="67">
        <f>'KH Méx'!I14</f>
        <v>21.7</v>
      </c>
      <c r="AL11" s="67">
        <f>Hitachi!I14</f>
        <v>20.399999999999999</v>
      </c>
      <c r="AM11" s="219">
        <f>Ultramanufacturing!I14</f>
        <v>22.9</v>
      </c>
    </row>
    <row r="12" spans="2:39">
      <c r="B12" s="59">
        <f t="shared" si="1"/>
        <v>42146</v>
      </c>
      <c r="C12" s="63">
        <f>PIQ!F17</f>
        <v>23.120812999999998</v>
      </c>
      <c r="D12" s="67">
        <v>20</v>
      </c>
      <c r="E12" s="67">
        <f>Valeo!I15</f>
        <v>19.600000000000001</v>
      </c>
      <c r="F12" s="67">
        <f>Eaton!I15</f>
        <v>20.3</v>
      </c>
      <c r="G12" s="67">
        <f>'Frenos Trw'!I15</f>
        <v>23.4</v>
      </c>
      <c r="H12" s="67">
        <f>Ronal!I15</f>
        <v>20.9</v>
      </c>
      <c r="I12" s="67">
        <f>Narmx!I15</f>
        <v>22.3</v>
      </c>
      <c r="J12" s="67">
        <f>Avery!I15</f>
        <v>23.2</v>
      </c>
      <c r="K12" s="67">
        <f>Beach!I15</f>
        <v>20.2</v>
      </c>
      <c r="L12" s="67">
        <f>Foam!I15</f>
        <v>21.6</v>
      </c>
      <c r="M12" s="67">
        <f>Ipc!I15</f>
        <v>23.2</v>
      </c>
      <c r="N12" s="67">
        <f>Vrk!I15</f>
        <v>22.5</v>
      </c>
      <c r="O12" s="67">
        <f>Tafime!I15</f>
        <v>22.9</v>
      </c>
      <c r="P12" s="67">
        <f>Copper!I15</f>
        <v>0</v>
      </c>
      <c r="Q12" s="67">
        <v>28</v>
      </c>
      <c r="R12" s="67">
        <f>Kluber!I15</f>
        <v>21.9</v>
      </c>
      <c r="S12" s="67">
        <f>Norgren!I15</f>
        <v>22.5</v>
      </c>
      <c r="T12" s="67">
        <v>20</v>
      </c>
      <c r="U12" s="67">
        <f>Samsung!I15</f>
        <v>21.6</v>
      </c>
      <c r="V12" s="67">
        <f>Comex!I15</f>
        <v>24.4</v>
      </c>
      <c r="W12" s="67">
        <f>Euro!I15</f>
        <v>24.6</v>
      </c>
      <c r="X12" s="67">
        <f>Messier!I15</f>
        <v>23.2</v>
      </c>
      <c r="Y12" s="67">
        <f>Bravo!I15</f>
        <v>24.7</v>
      </c>
      <c r="Z12" s="67">
        <f>Rohm!I15</f>
        <v>22.6</v>
      </c>
      <c r="AA12" s="67">
        <f>Elicamex!I15</f>
        <v>21.4</v>
      </c>
      <c r="AB12" s="67">
        <f>Mpi!I15</f>
        <v>0</v>
      </c>
      <c r="AC12" s="67">
        <f>Crown!I15</f>
        <v>20.5</v>
      </c>
      <c r="AD12" s="67">
        <f>Securency!I15</f>
        <v>24.6</v>
      </c>
      <c r="AE12" s="67">
        <f>Fracsa!I15</f>
        <v>23.5</v>
      </c>
      <c r="AF12" s="67">
        <f>'AER S'!I15</f>
        <v>23.1</v>
      </c>
      <c r="AG12" s="67">
        <f>'AERnn C'!I15</f>
        <v>21.5</v>
      </c>
      <c r="AH12" s="67">
        <f>Jafra!I15</f>
        <v>21.9</v>
      </c>
      <c r="AI12" s="67">
        <f>DREnc!I15</f>
        <v>21.3</v>
      </c>
      <c r="AJ12" s="67">
        <f>Metokote!I15</f>
        <v>21.9</v>
      </c>
      <c r="AK12" s="67">
        <f>'KH Méx'!I15</f>
        <v>21.1</v>
      </c>
      <c r="AL12" s="67">
        <f>Hitachi!I15</f>
        <v>20.2</v>
      </c>
      <c r="AM12" s="219">
        <f>Ultramanufacturing!I15</f>
        <v>22</v>
      </c>
    </row>
    <row r="13" spans="2:39">
      <c r="B13" s="58">
        <f t="shared" si="1"/>
        <v>42145</v>
      </c>
      <c r="C13" s="63">
        <f>PIQ!F18</f>
        <v>23.045513</v>
      </c>
      <c r="D13" s="67">
        <v>20</v>
      </c>
      <c r="E13" s="67">
        <f>Valeo!I16</f>
        <v>19.100000000000001</v>
      </c>
      <c r="F13" s="67">
        <f>Eaton!I16</f>
        <v>20.2</v>
      </c>
      <c r="G13" s="67">
        <f>'Frenos Trw'!I16</f>
        <v>23</v>
      </c>
      <c r="H13" s="67">
        <f>Ronal!I16</f>
        <v>20.6</v>
      </c>
      <c r="I13" s="67">
        <f>Narmx!I16</f>
        <v>21.5</v>
      </c>
      <c r="J13" s="67">
        <f>Avery!I16</f>
        <v>22.3</v>
      </c>
      <c r="K13" s="67">
        <f>Beach!I16</f>
        <v>19.600000000000001</v>
      </c>
      <c r="L13" s="67">
        <f>Foam!I16</f>
        <v>21.3</v>
      </c>
      <c r="M13" s="67">
        <f>Ipc!I16</f>
        <v>23.2</v>
      </c>
      <c r="N13" s="67">
        <f>Vrk!I16</f>
        <v>22.1</v>
      </c>
      <c r="O13" s="67">
        <f>Tafime!I16</f>
        <v>22.5</v>
      </c>
      <c r="P13" s="67">
        <f>Copper!I16</f>
        <v>21</v>
      </c>
      <c r="Q13" s="67">
        <v>29</v>
      </c>
      <c r="R13" s="67">
        <f>Kluber!I16</f>
        <v>21.2</v>
      </c>
      <c r="S13" s="67">
        <f>Norgren!I16</f>
        <v>22.2</v>
      </c>
      <c r="T13" s="67">
        <v>20</v>
      </c>
      <c r="U13" s="67">
        <f>Samsung!I16</f>
        <v>21.6</v>
      </c>
      <c r="V13" s="67">
        <f>Comex!I16</f>
        <v>22.9</v>
      </c>
      <c r="W13" s="67">
        <f>Euro!I16</f>
        <v>24.3</v>
      </c>
      <c r="X13" s="67">
        <f>Messier!I16</f>
        <v>22.4</v>
      </c>
      <c r="Y13" s="67">
        <f>Bravo!I16</f>
        <v>24.2</v>
      </c>
      <c r="Z13" s="67">
        <f>Rohm!I16</f>
        <v>22.6</v>
      </c>
      <c r="AA13" s="67">
        <f>Elicamex!I16</f>
        <v>21.1</v>
      </c>
      <c r="AB13" s="67">
        <f>Mpi!I16</f>
        <v>0</v>
      </c>
      <c r="AC13" s="67">
        <f>Crown!I16</f>
        <v>20</v>
      </c>
      <c r="AD13" s="67">
        <f>Securency!I16</f>
        <v>23.1</v>
      </c>
      <c r="AE13" s="67">
        <f>Fracsa!I16</f>
        <v>23</v>
      </c>
      <c r="AF13" s="67">
        <f>'AER S'!I16</f>
        <v>21.3</v>
      </c>
      <c r="AG13" s="67">
        <f>'AERnn C'!I16</f>
        <v>20.3</v>
      </c>
      <c r="AH13" s="67">
        <f>Jafra!I16</f>
        <v>22.4</v>
      </c>
      <c r="AI13" s="67">
        <f>DREnc!I16</f>
        <v>21.3</v>
      </c>
      <c r="AJ13" s="67">
        <f>Metokote!I16</f>
        <v>21.4</v>
      </c>
      <c r="AK13" s="67">
        <f>'KH Méx'!I16</f>
        <v>20.5</v>
      </c>
      <c r="AL13" s="67">
        <f>Hitachi!I16</f>
        <v>19.899999999999999</v>
      </c>
      <c r="AM13" s="219">
        <f>Ultramanufacturing!I16</f>
        <v>21.1</v>
      </c>
    </row>
    <row r="14" spans="2:39">
      <c r="B14" s="58">
        <f t="shared" si="1"/>
        <v>42144</v>
      </c>
      <c r="C14" s="63">
        <f>PIQ!F19</f>
        <v>23.267907999999998</v>
      </c>
      <c r="D14" s="67">
        <v>20</v>
      </c>
      <c r="E14" s="67">
        <f>Valeo!I17</f>
        <v>21.9</v>
      </c>
      <c r="F14" s="67">
        <f>Eaton!I17</f>
        <v>22.3</v>
      </c>
      <c r="G14" s="67">
        <f>'Frenos Trw'!I17</f>
        <v>24</v>
      </c>
      <c r="H14" s="67">
        <f>Ronal!I17</f>
        <v>20.9</v>
      </c>
      <c r="I14" s="67">
        <f>Narmx!I17</f>
        <v>23</v>
      </c>
      <c r="J14" s="67">
        <f>Avery!I17</f>
        <v>23.7</v>
      </c>
      <c r="K14" s="67">
        <f>Beach!I17</f>
        <v>22.2</v>
      </c>
      <c r="L14" s="67">
        <f>Foam!I17</f>
        <v>22</v>
      </c>
      <c r="M14" s="67">
        <f>Ipc!I17</f>
        <v>23.9</v>
      </c>
      <c r="N14" s="67">
        <f>Vrk!I17</f>
        <v>23.2</v>
      </c>
      <c r="O14" s="67">
        <f>Tafime!I17</f>
        <v>23.4</v>
      </c>
      <c r="P14" s="67">
        <f>Copper!I17</f>
        <v>24.5</v>
      </c>
      <c r="Q14" s="67">
        <v>30</v>
      </c>
      <c r="R14" s="67">
        <f>Kluber!I17</f>
        <v>23.5</v>
      </c>
      <c r="S14" s="67">
        <f>Norgren!I17</f>
        <v>23.5</v>
      </c>
      <c r="T14" s="67">
        <v>20</v>
      </c>
      <c r="U14" s="67">
        <f>Samsung!I17</f>
        <v>22.7</v>
      </c>
      <c r="V14" s="67">
        <f>Comex!I17</f>
        <v>26</v>
      </c>
      <c r="W14" s="67">
        <f>Euro!I17</f>
        <v>25.1</v>
      </c>
      <c r="X14" s="67">
        <f>Messier!I17</f>
        <v>24.1</v>
      </c>
      <c r="Y14" s="67">
        <f>Bravo!I17</f>
        <v>25.1</v>
      </c>
      <c r="Z14" s="67">
        <f>Rohm!I17</f>
        <v>23.9</v>
      </c>
      <c r="AA14" s="67">
        <f>Elicamex!I17</f>
        <v>24</v>
      </c>
      <c r="AB14" s="67">
        <f>Mpi!I17</f>
        <v>0</v>
      </c>
      <c r="AC14" s="67">
        <f>Crown!I17</f>
        <v>21.9</v>
      </c>
      <c r="AD14" s="67">
        <f>Securency!I17</f>
        <v>24.9</v>
      </c>
      <c r="AE14" s="67">
        <f>Fracsa!I17</f>
        <v>23.5</v>
      </c>
      <c r="AF14" s="67">
        <f>'AER S'!I17</f>
        <v>24.3</v>
      </c>
      <c r="AG14" s="67">
        <f>'AERnn C'!I17</f>
        <v>22.4</v>
      </c>
      <c r="AH14" s="67">
        <f>Jafra!I17</f>
        <v>24.2</v>
      </c>
      <c r="AI14" s="67">
        <f>DREnc!I17</f>
        <v>23.3</v>
      </c>
      <c r="AJ14" s="67">
        <f>Metokote!I17</f>
        <v>22.9</v>
      </c>
      <c r="AK14" s="67">
        <f>'KH Méx'!I17</f>
        <v>22.9</v>
      </c>
      <c r="AL14" s="67">
        <f>Hitachi!I17</f>
        <v>20.7</v>
      </c>
      <c r="AM14" s="219">
        <f>Ultramanufacturing!I17</f>
        <v>24.5</v>
      </c>
    </row>
    <row r="15" spans="2:39">
      <c r="B15" s="58">
        <f t="shared" si="1"/>
        <v>42143</v>
      </c>
      <c r="C15" s="63">
        <f>PIQ!F20</f>
        <v>23.088417</v>
      </c>
      <c r="D15" s="67">
        <v>20</v>
      </c>
      <c r="E15" s="67">
        <f>Valeo!I18</f>
        <v>19.100000000000001</v>
      </c>
      <c r="F15" s="67">
        <f>Eaton!I18</f>
        <v>20.6</v>
      </c>
      <c r="G15" s="67">
        <f>'Frenos Trw'!I18</f>
        <v>23.1</v>
      </c>
      <c r="H15" s="67">
        <f>Ronal!I18</f>
        <v>20.6</v>
      </c>
      <c r="I15" s="67">
        <f>Narmx!I18</f>
        <v>21.7</v>
      </c>
      <c r="J15" s="67">
        <f>Avery!I18</f>
        <v>22.6</v>
      </c>
      <c r="K15" s="67">
        <f>Beach!I18</f>
        <v>19.2</v>
      </c>
      <c r="L15" s="67">
        <f>Foam!I18</f>
        <v>21.6</v>
      </c>
      <c r="M15" s="67">
        <f>Ipc!I18</f>
        <v>22.8</v>
      </c>
      <c r="N15" s="67">
        <f>Vrk!I18</f>
        <v>22.2</v>
      </c>
      <c r="O15" s="67">
        <f>Tafime!I18</f>
        <v>22.6</v>
      </c>
      <c r="P15" s="67">
        <f>Copper!I18</f>
        <v>21.5</v>
      </c>
      <c r="Q15" s="67">
        <v>31</v>
      </c>
      <c r="R15" s="67">
        <f>Kluber!I18</f>
        <v>20.5</v>
      </c>
      <c r="S15" s="67">
        <f>Norgren!I18</f>
        <v>22.6</v>
      </c>
      <c r="T15" s="67">
        <v>20</v>
      </c>
      <c r="U15" s="67">
        <f>Samsung!I18</f>
        <v>22</v>
      </c>
      <c r="V15" s="67">
        <f>Comex!I18</f>
        <v>23.6</v>
      </c>
      <c r="W15" s="67">
        <f>Euro!I18</f>
        <v>24.4</v>
      </c>
      <c r="X15" s="67">
        <f>Messier!I18</f>
        <v>22.6</v>
      </c>
      <c r="Y15" s="67">
        <f>Bravo!I18</f>
        <v>24.3</v>
      </c>
      <c r="Z15" s="67">
        <f>Rohm!I18</f>
        <v>22.4</v>
      </c>
      <c r="AA15" s="67">
        <f>Elicamex!I18</f>
        <v>20.8</v>
      </c>
      <c r="AB15" s="67">
        <f>Mpi!I18</f>
        <v>0</v>
      </c>
      <c r="AC15" s="67">
        <f>Crown!I18</f>
        <v>20</v>
      </c>
      <c r="AD15" s="67">
        <f>Securency!I18</f>
        <v>23.5</v>
      </c>
      <c r="AE15" s="67">
        <f>Fracsa!I18</f>
        <v>23.1</v>
      </c>
      <c r="AF15" s="67">
        <f>'AER S'!I18</f>
        <v>22.2</v>
      </c>
      <c r="AG15" s="67">
        <f>'AERnn C'!I18</f>
        <v>19.899999999999999</v>
      </c>
      <c r="AH15" s="67">
        <f>Jafra!I18</f>
        <v>22.4</v>
      </c>
      <c r="AI15" s="67">
        <f>DREnc!I18</f>
        <v>21.7</v>
      </c>
      <c r="AJ15" s="67">
        <f>Metokote!I18</f>
        <v>21.2</v>
      </c>
      <c r="AK15" s="67">
        <f>'KH Méx'!I18</f>
        <v>20.100000000000001</v>
      </c>
      <c r="AL15" s="67">
        <f>Hitachi!I18</f>
        <v>19.7</v>
      </c>
      <c r="AM15" s="219">
        <f>Ultramanufacturing!I18</f>
        <v>21.3</v>
      </c>
    </row>
    <row r="16" spans="2:39">
      <c r="B16" s="58">
        <f t="shared" si="1"/>
        <v>42142</v>
      </c>
      <c r="C16" s="63">
        <f>PIQ!F21</f>
        <v>23.245728</v>
      </c>
      <c r="D16" s="67">
        <v>20</v>
      </c>
      <c r="E16" s="67">
        <f>Valeo!I19</f>
        <v>20.399999999999999</v>
      </c>
      <c r="F16" s="67">
        <f>Eaton!I19</f>
        <v>21.9</v>
      </c>
      <c r="G16" s="67">
        <f>'Frenos Trw'!I19</f>
        <v>23.8</v>
      </c>
      <c r="H16" s="67">
        <f>Ronal!I19</f>
        <v>21</v>
      </c>
      <c r="I16" s="67">
        <f>Narmx!I19</f>
        <v>22.4</v>
      </c>
      <c r="J16" s="67">
        <f>Avery!I19</f>
        <v>23.3</v>
      </c>
      <c r="K16" s="67">
        <f>Beach!I19</f>
        <v>21.4</v>
      </c>
      <c r="L16" s="67">
        <f>Foam!I19</f>
        <v>22.5</v>
      </c>
      <c r="M16" s="67">
        <f>Ipc!I19</f>
        <v>24</v>
      </c>
      <c r="N16" s="67">
        <f>Vrk!I19</f>
        <v>22.7</v>
      </c>
      <c r="O16" s="67">
        <f>Tafime!I19</f>
        <v>23.1</v>
      </c>
      <c r="P16" s="67">
        <f>Copper!I19</f>
        <v>24.6</v>
      </c>
      <c r="Q16" s="67">
        <v>32</v>
      </c>
      <c r="R16" s="67">
        <f>Kluber!I19</f>
        <v>22.3</v>
      </c>
      <c r="S16" s="67">
        <f>Norgren!I19</f>
        <v>23.6</v>
      </c>
      <c r="T16" s="67">
        <v>20</v>
      </c>
      <c r="U16" s="67">
        <f>Samsung!I19</f>
        <v>22.3</v>
      </c>
      <c r="V16" s="67">
        <f>Comex!I19</f>
        <v>24.2</v>
      </c>
      <c r="W16" s="67">
        <f>Euro!I19</f>
        <v>25</v>
      </c>
      <c r="X16" s="67">
        <f>Messier!I19</f>
        <v>23.7</v>
      </c>
      <c r="Y16" s="67">
        <f>Bravo!I19</f>
        <v>24.8</v>
      </c>
      <c r="Z16" s="67">
        <f>Rohm!I19</f>
        <v>23.4</v>
      </c>
      <c r="AA16" s="67">
        <f>Elicamex!I19</f>
        <v>23</v>
      </c>
      <c r="AB16" s="67">
        <f>Mpi!I19</f>
        <v>0</v>
      </c>
      <c r="AC16" s="67">
        <f>Crown!I19</f>
        <v>21.3</v>
      </c>
      <c r="AD16" s="67">
        <f>Securency!I19</f>
        <v>25</v>
      </c>
      <c r="AE16" s="67">
        <f>Fracsa!I19</f>
        <v>23.3</v>
      </c>
      <c r="AF16" s="67">
        <f>'AER S'!I19</f>
        <v>24.4</v>
      </c>
      <c r="AG16" s="67">
        <f>'AERnn C'!I19</f>
        <v>21.8</v>
      </c>
      <c r="AH16" s="67">
        <f>Jafra!I19</f>
        <v>23.8</v>
      </c>
      <c r="AI16" s="67">
        <f>DREnc!I19</f>
        <v>22.8</v>
      </c>
      <c r="AJ16" s="67">
        <f>Metokote!I19</f>
        <v>22.4</v>
      </c>
      <c r="AK16" s="67">
        <f>'KH Méx'!I19</f>
        <v>22</v>
      </c>
      <c r="AL16" s="67">
        <f>Hitachi!I19</f>
        <v>20.399999999999999</v>
      </c>
      <c r="AM16" s="219">
        <f>Ultramanufacturing!I19</f>
        <v>23.7</v>
      </c>
    </row>
    <row r="17" spans="2:39">
      <c r="B17" s="58">
        <f t="shared" si="1"/>
        <v>42141</v>
      </c>
      <c r="C17" s="63">
        <f>PIQ!F22</f>
        <v>23.292041999999999</v>
      </c>
      <c r="D17" s="67">
        <v>20</v>
      </c>
      <c r="E17" s="67">
        <f>Valeo!I20</f>
        <v>24.9</v>
      </c>
      <c r="F17" s="67">
        <f>Eaton!I20</f>
        <v>22.5</v>
      </c>
      <c r="G17" s="67">
        <f>'Frenos Trw'!I20</f>
        <v>24.6</v>
      </c>
      <c r="H17" s="67">
        <f>Ronal!I20</f>
        <v>21.3</v>
      </c>
      <c r="I17" s="67">
        <f>Narmx!I20</f>
        <v>24</v>
      </c>
      <c r="J17" s="67">
        <f>Avery!I20</f>
        <v>26.3</v>
      </c>
      <c r="K17" s="67">
        <f>Beach!I20</f>
        <v>22.6</v>
      </c>
      <c r="L17" s="67">
        <f>Foam!I20</f>
        <v>27.2</v>
      </c>
      <c r="M17" s="67">
        <f>Ipc!I20</f>
        <v>25.8</v>
      </c>
      <c r="N17" s="67">
        <f>Vrk!I20</f>
        <v>26.1</v>
      </c>
      <c r="O17" s="67">
        <f>Tafime!I20</f>
        <v>23.4</v>
      </c>
      <c r="P17" s="67">
        <f>Copper!I20</f>
        <v>26</v>
      </c>
      <c r="Q17" s="67">
        <v>33</v>
      </c>
      <c r="R17" s="67">
        <f>Kluber!I20</f>
        <v>25.1</v>
      </c>
      <c r="S17" s="67">
        <f>Norgren!I20</f>
        <v>24.3</v>
      </c>
      <c r="T17" s="67">
        <v>20</v>
      </c>
      <c r="U17" s="67">
        <f>Samsung!I20</f>
        <v>26.2</v>
      </c>
      <c r="V17" s="67">
        <f>Comex!I20</f>
        <v>24.4</v>
      </c>
      <c r="W17" s="67">
        <f>Euro!I20</f>
        <v>25.7</v>
      </c>
      <c r="X17" s="67">
        <f>Messier!I20</f>
        <v>24.5</v>
      </c>
      <c r="Y17" s="67">
        <f>Bravo!I20</f>
        <v>25.2</v>
      </c>
      <c r="Z17" s="67">
        <f>Rohm!I20</f>
        <v>23.5</v>
      </c>
      <c r="AA17" s="67">
        <f>Elicamex!I20</f>
        <v>23.7</v>
      </c>
      <c r="AB17" s="67">
        <f>Mpi!I20</f>
        <v>0</v>
      </c>
      <c r="AC17" s="67">
        <f>Crown!I20</f>
        <v>26.8</v>
      </c>
      <c r="AD17" s="67">
        <f>Securency!I20</f>
        <v>25.9</v>
      </c>
      <c r="AE17" s="67">
        <f>Fracsa!I20</f>
        <v>23.4</v>
      </c>
      <c r="AF17" s="67">
        <f>'AER S'!I20</f>
        <v>26.1</v>
      </c>
      <c r="AG17" s="67">
        <f>'AERnn C'!I20</f>
        <v>24.8</v>
      </c>
      <c r="AH17" s="67">
        <f>Jafra!I20</f>
        <v>26.2</v>
      </c>
      <c r="AI17" s="67">
        <f>DREnc!I20</f>
        <v>23.9</v>
      </c>
      <c r="AJ17" s="67">
        <f>Metokote!I20</f>
        <v>24.7</v>
      </c>
      <c r="AK17" s="67">
        <f>'KH Méx'!I20</f>
        <v>23.7</v>
      </c>
      <c r="AL17" s="67">
        <f>Hitachi!I20</f>
        <v>22</v>
      </c>
      <c r="AM17" s="219">
        <f>Ultramanufacturing!I20</f>
        <v>25.6</v>
      </c>
    </row>
    <row r="18" spans="2:39">
      <c r="B18" s="58">
        <f t="shared" si="1"/>
        <v>42140</v>
      </c>
      <c r="C18" s="63">
        <f>PIQ!F23</f>
        <v>23.023911999999999</v>
      </c>
      <c r="D18" s="67">
        <v>20</v>
      </c>
      <c r="E18" s="67">
        <f>Valeo!I21</f>
        <v>20.100000000000001</v>
      </c>
      <c r="F18" s="67">
        <f>Eaton!I21</f>
        <v>20.6</v>
      </c>
      <c r="G18" s="67">
        <f>'Frenos Trw'!I21</f>
        <v>22.3</v>
      </c>
      <c r="H18" s="67">
        <f>Ronal!I21</f>
        <v>21.1</v>
      </c>
      <c r="I18" s="67">
        <f>Narmx!I21</f>
        <v>21.2</v>
      </c>
      <c r="J18" s="67">
        <f>Avery!I21</f>
        <v>21.7</v>
      </c>
      <c r="K18" s="67">
        <f>Beach!I21</f>
        <v>20.7</v>
      </c>
      <c r="L18" s="67">
        <f>Foam!I21</f>
        <v>23.4</v>
      </c>
      <c r="M18" s="67">
        <f>Ipc!I21</f>
        <v>23.5</v>
      </c>
      <c r="N18" s="67">
        <f>Vrk!I21</f>
        <v>22.3</v>
      </c>
      <c r="O18" s="67">
        <f>Tafime!I21</f>
        <v>22.8</v>
      </c>
      <c r="P18" s="67">
        <f>Copper!I21</f>
        <v>22.4</v>
      </c>
      <c r="Q18" s="67">
        <v>34</v>
      </c>
      <c r="R18" s="67">
        <f>Kluber!I21</f>
        <v>22.5</v>
      </c>
      <c r="S18" s="67">
        <f>Norgren!I21</f>
        <v>22.7</v>
      </c>
      <c r="T18" s="67">
        <v>20</v>
      </c>
      <c r="U18" s="67">
        <f>Samsung!I21</f>
        <v>21.3</v>
      </c>
      <c r="V18" s="67">
        <f>Comex!I21</f>
        <v>23.4</v>
      </c>
      <c r="W18" s="67">
        <f>Euro!I21</f>
        <v>24</v>
      </c>
      <c r="X18" s="67">
        <f>Messier!I21</f>
        <v>22.9</v>
      </c>
      <c r="Y18" s="67">
        <f>Bravo!I21</f>
        <v>25.6</v>
      </c>
      <c r="Z18" s="67">
        <f>Rohm!I21</f>
        <v>23</v>
      </c>
      <c r="AA18" s="67">
        <f>Elicamex!I21</f>
        <v>21.7</v>
      </c>
      <c r="AB18" s="67">
        <f>Mpi!I21</f>
        <v>0</v>
      </c>
      <c r="AC18" s="67">
        <f>Crown!I21</f>
        <v>19.399999999999999</v>
      </c>
      <c r="AD18" s="67">
        <f>Securency!I21</f>
        <v>24.3</v>
      </c>
      <c r="AE18" s="67">
        <f>Fracsa!I21</f>
        <v>23.1</v>
      </c>
      <c r="AF18" s="67">
        <f>'AER S'!I21</f>
        <v>21.6</v>
      </c>
      <c r="AG18" s="67">
        <f>'AERnn C'!I21</f>
        <v>21.4</v>
      </c>
      <c r="AH18" s="67">
        <f>Jafra!I21</f>
        <v>22.3</v>
      </c>
      <c r="AI18" s="67">
        <f>DREnc!I21</f>
        <v>22.3</v>
      </c>
      <c r="AJ18" s="67">
        <f>Metokote!I21</f>
        <v>20.5</v>
      </c>
      <c r="AK18" s="67">
        <f>'KH Méx'!I21</f>
        <v>21.8</v>
      </c>
      <c r="AL18" s="67">
        <f>Hitachi!I21</f>
        <v>19.600000000000001</v>
      </c>
      <c r="AM18" s="219">
        <f>Ultramanufacturing!I21</f>
        <v>23.1</v>
      </c>
    </row>
    <row r="19" spans="2:39">
      <c r="B19" s="58">
        <f t="shared" si="1"/>
        <v>42139</v>
      </c>
      <c r="C19" s="63">
        <f>PIQ!F24</f>
        <v>23.030823000000002</v>
      </c>
      <c r="D19" s="67">
        <v>20</v>
      </c>
      <c r="E19" s="67">
        <f>Valeo!I22</f>
        <v>19.8</v>
      </c>
      <c r="F19" s="67">
        <f>Eaton!I22</f>
        <v>20.9</v>
      </c>
      <c r="G19" s="67">
        <f>'Frenos Trw'!I22</f>
        <v>23.2</v>
      </c>
      <c r="H19" s="67">
        <f>Ronal!I22</f>
        <v>20.9</v>
      </c>
      <c r="I19" s="67">
        <f>Narmx!I22</f>
        <v>21.6</v>
      </c>
      <c r="J19" s="67">
        <f>Avery!I22</f>
        <v>22.3</v>
      </c>
      <c r="K19" s="67">
        <f>Beach!I22</f>
        <v>20.100000000000001</v>
      </c>
      <c r="L19" s="67">
        <f>Foam!I22</f>
        <v>23.8</v>
      </c>
      <c r="M19" s="67">
        <f>Ipc!I22</f>
        <v>23.4</v>
      </c>
      <c r="N19" s="67">
        <f>Vrk!I22</f>
        <v>22.5</v>
      </c>
      <c r="O19" s="67">
        <f>Tafime!I22</f>
        <v>22.8</v>
      </c>
      <c r="P19" s="67">
        <f>Copper!I22</f>
        <v>22.4</v>
      </c>
      <c r="Q19" s="67">
        <v>35</v>
      </c>
      <c r="R19" s="67">
        <f>Kluber!I22</f>
        <v>22.2</v>
      </c>
      <c r="S19" s="67">
        <f>Norgren!I22</f>
        <v>22.7</v>
      </c>
      <c r="T19" s="67">
        <v>20</v>
      </c>
      <c r="U19" s="67">
        <f>Samsung!I22</f>
        <v>21.6</v>
      </c>
      <c r="V19" s="67">
        <f>Comex!I22</f>
        <v>23.9</v>
      </c>
      <c r="W19" s="67">
        <f>Euro!I22</f>
        <v>24.8</v>
      </c>
      <c r="X19" s="67">
        <f>Messier!I22</f>
        <v>23</v>
      </c>
      <c r="Y19" s="67">
        <f>Bravo!I22</f>
        <v>23</v>
      </c>
      <c r="Z19" s="67">
        <f>Rohm!I22</f>
        <v>22.7</v>
      </c>
      <c r="AA19" s="67">
        <f>Elicamex!I22</f>
        <v>21.8</v>
      </c>
      <c r="AB19" s="67">
        <f>Mpi!I22</f>
        <v>0</v>
      </c>
      <c r="AC19" s="67">
        <f>Crown!I22</f>
        <v>20.2</v>
      </c>
      <c r="AD19" s="67">
        <f>Securency!I22</f>
        <v>24.4</v>
      </c>
      <c r="AE19" s="67">
        <f>Fracsa!I22</f>
        <v>23.3</v>
      </c>
      <c r="AF19" s="67">
        <f>'AER S'!I22</f>
        <v>23.5</v>
      </c>
      <c r="AG19" s="67">
        <f>'AERnn C'!I22</f>
        <v>21</v>
      </c>
      <c r="AH19" s="67">
        <f>Jafra!I22</f>
        <v>22.5</v>
      </c>
      <c r="AI19" s="67">
        <f>DREnc!I22</f>
        <v>22</v>
      </c>
      <c r="AJ19" s="67">
        <f>Metokote!I22</f>
        <v>22</v>
      </c>
      <c r="AK19" s="67">
        <f>'KH Méx'!I22</f>
        <v>20.9</v>
      </c>
      <c r="AL19" s="67">
        <f>Hitachi!I22</f>
        <v>20.3</v>
      </c>
      <c r="AM19" s="219">
        <f>Ultramanufacturing!I22</f>
        <v>22.3</v>
      </c>
    </row>
    <row r="20" spans="2:39">
      <c r="B20" s="60">
        <f t="shared" si="1"/>
        <v>42138</v>
      </c>
      <c r="C20" s="63">
        <f>PIQ!F25</f>
        <v>22.88888</v>
      </c>
      <c r="D20" s="67">
        <v>20</v>
      </c>
      <c r="E20" s="67">
        <f>Valeo!I23</f>
        <v>19.2</v>
      </c>
      <c r="F20" s="67">
        <f>Eaton!I23</f>
        <v>20.100000000000001</v>
      </c>
      <c r="G20" s="67">
        <f>'Frenos Trw'!I23</f>
        <v>23.2</v>
      </c>
      <c r="H20" s="67">
        <f>Ronal!I23</f>
        <v>20.7</v>
      </c>
      <c r="I20" s="67">
        <f>Narmx!I23</f>
        <v>21.6</v>
      </c>
      <c r="J20" s="67">
        <f>Avery!I23</f>
        <v>22.2</v>
      </c>
      <c r="K20" s="67">
        <f>Beach!I23</f>
        <v>19.100000000000001</v>
      </c>
      <c r="L20" s="67" t="e">
        <f>Foam!#REF!</f>
        <v>#REF!</v>
      </c>
      <c r="M20" s="67">
        <f>Ipc!I23</f>
        <v>23.8</v>
      </c>
      <c r="N20" s="67">
        <f>Vrk!I23</f>
        <v>22.2</v>
      </c>
      <c r="O20" s="67">
        <f>Tafime!I23</f>
        <v>22.5</v>
      </c>
      <c r="P20" s="67">
        <f>Copper!I23</f>
        <v>20.399999999999999</v>
      </c>
      <c r="Q20" s="67">
        <v>36</v>
      </c>
      <c r="R20" s="67">
        <f>Kluber!I23</f>
        <v>21.2</v>
      </c>
      <c r="S20" s="67">
        <f>Norgren!I23</f>
        <v>22.2</v>
      </c>
      <c r="T20" s="67">
        <v>20</v>
      </c>
      <c r="U20" s="67">
        <f>Samsung!I23</f>
        <v>21.2</v>
      </c>
      <c r="V20" s="67">
        <f>Comex!I23</f>
        <v>23.9</v>
      </c>
      <c r="W20" s="67">
        <f>Euro!I23</f>
        <v>24.5</v>
      </c>
      <c r="X20" s="67">
        <f>Messier!I23</f>
        <v>22.5</v>
      </c>
      <c r="Y20" s="67">
        <f>Bravo!I23</f>
        <v>21.9</v>
      </c>
      <c r="Z20" s="67">
        <f>Rohm!I23</f>
        <v>22.3</v>
      </c>
      <c r="AA20" s="67">
        <f>Elicamex!I23</f>
        <v>20.9</v>
      </c>
      <c r="AB20" s="67">
        <f>Mpi!I23</f>
        <v>0</v>
      </c>
      <c r="AC20" s="67">
        <f>Crown!I23</f>
        <v>20</v>
      </c>
      <c r="AD20" s="67">
        <f>Securency!I23</f>
        <v>23.6</v>
      </c>
      <c r="AE20" s="67">
        <f>Fracsa!I23</f>
        <v>23.2</v>
      </c>
      <c r="AF20" s="67">
        <f>'AER S'!I23</f>
        <v>22.2</v>
      </c>
      <c r="AG20" s="67">
        <f>'AERnn C'!I23</f>
        <v>20.100000000000001</v>
      </c>
      <c r="AH20" s="67">
        <f>Jafra!I23</f>
        <v>22.5</v>
      </c>
      <c r="AI20" s="67">
        <f>DREnc!I23</f>
        <v>21.2</v>
      </c>
      <c r="AJ20" s="67">
        <f>Metokote!I23</f>
        <v>21.4</v>
      </c>
      <c r="AK20" s="67">
        <f>'KH Méx'!I23</f>
        <v>20</v>
      </c>
      <c r="AL20" s="67">
        <f>Hitachi!I23</f>
        <v>19.7</v>
      </c>
      <c r="AM20" s="219">
        <f>Ultramanufacturing!I23</f>
        <v>21.1</v>
      </c>
    </row>
    <row r="21" spans="2:39">
      <c r="B21" s="60">
        <f t="shared" si="1"/>
        <v>42137</v>
      </c>
      <c r="C21" s="63">
        <f>PIQ!F26</f>
        <v>22.772627</v>
      </c>
      <c r="D21" s="67">
        <v>20</v>
      </c>
      <c r="E21" s="67">
        <f>Valeo!I24</f>
        <v>18</v>
      </c>
      <c r="F21" s="67">
        <f>Eaton!I24</f>
        <v>18.899999999999999</v>
      </c>
      <c r="G21" s="67">
        <f>'Frenos Trw'!I24</f>
        <v>22.7</v>
      </c>
      <c r="H21" s="67">
        <f>Ronal!I24</f>
        <v>20.7</v>
      </c>
      <c r="I21" s="67">
        <f>Narmx!I24</f>
        <v>20.3</v>
      </c>
      <c r="J21" s="67">
        <f>Avery!I24</f>
        <v>22</v>
      </c>
      <c r="K21" s="67">
        <f>Beach!I24</f>
        <v>17.8</v>
      </c>
      <c r="L21" s="67" t="e">
        <f>Foam!#REF!</f>
        <v>#REF!</v>
      </c>
      <c r="M21" s="67">
        <f>Ipc!I24</f>
        <v>22</v>
      </c>
      <c r="N21" s="67">
        <f>Vrk!I24</f>
        <v>21.6</v>
      </c>
      <c r="O21" s="67">
        <f>Tafime!I24</f>
        <v>22.2</v>
      </c>
      <c r="P21" s="67">
        <f>Copper!I24</f>
        <v>18.899999999999999</v>
      </c>
      <c r="Q21" s="67">
        <v>37</v>
      </c>
      <c r="R21" s="67">
        <f>Kluber!I24</f>
        <v>19.7</v>
      </c>
      <c r="S21" s="67">
        <f>Norgren!I24</f>
        <v>21.7</v>
      </c>
      <c r="T21" s="67">
        <v>20</v>
      </c>
      <c r="U21" s="67">
        <f>Samsung!I24</f>
        <v>21.4</v>
      </c>
      <c r="V21" s="67">
        <f>Comex!I24</f>
        <v>23.7</v>
      </c>
      <c r="W21" s="67">
        <f>Euro!I24</f>
        <v>24.5</v>
      </c>
      <c r="X21" s="67">
        <f>Messier!I24</f>
        <v>21.9</v>
      </c>
      <c r="Y21" s="67">
        <f>Bravo!I24</f>
        <v>20.5</v>
      </c>
      <c r="Z21" s="67">
        <f>Rohm!I24</f>
        <v>21.4</v>
      </c>
      <c r="AA21" s="67">
        <f>Elicamex!I24</f>
        <v>20.2</v>
      </c>
      <c r="AB21" s="67">
        <f>Mpi!I24</f>
        <v>0</v>
      </c>
      <c r="AC21" s="67">
        <f>Crown!I24</f>
        <v>18.899999999999999</v>
      </c>
      <c r="AD21" s="67">
        <f>Securency!I24</f>
        <v>23</v>
      </c>
      <c r="AE21" s="67">
        <f>Fracsa!I24</f>
        <v>22.8</v>
      </c>
      <c r="AF21" s="67">
        <f>'AER S'!I24</f>
        <v>20</v>
      </c>
      <c r="AG21" s="67">
        <f>'AERnn C'!I24</f>
        <v>20</v>
      </c>
      <c r="AH21" s="67">
        <f>Jafra!I24</f>
        <v>22</v>
      </c>
      <c r="AI21" s="67">
        <f>DREnc!I24</f>
        <v>20.7</v>
      </c>
      <c r="AJ21" s="67">
        <f>Metokote!I24</f>
        <v>20.9</v>
      </c>
      <c r="AK21" s="67">
        <f>'KH Méx'!I24</f>
        <v>18.7</v>
      </c>
      <c r="AL21" s="67">
        <f>Hitachi!I24</f>
        <v>19.3</v>
      </c>
      <c r="AM21" s="219">
        <f>Ultramanufacturing!I24</f>
        <v>19.600000000000001</v>
      </c>
    </row>
    <row r="22" spans="2:39">
      <c r="B22" s="60">
        <f t="shared" si="1"/>
        <v>42136</v>
      </c>
      <c r="C22" s="63">
        <f>PIQ!F27</f>
        <v>22.712430999999999</v>
      </c>
      <c r="D22" s="67">
        <v>20</v>
      </c>
      <c r="E22" s="67">
        <f>Valeo!I25</f>
        <v>19.100000000000001</v>
      </c>
      <c r="F22" s="67">
        <f>Eaton!I25</f>
        <v>19.7</v>
      </c>
      <c r="G22" s="67">
        <f>'Frenos Trw'!I25</f>
        <v>23</v>
      </c>
      <c r="H22" s="67">
        <f>Ronal!I25</f>
        <v>20.6</v>
      </c>
      <c r="I22" s="67">
        <f>Narmx!I25</f>
        <v>20.8</v>
      </c>
      <c r="J22" s="67">
        <f>Avery!I25</f>
        <v>22.5</v>
      </c>
      <c r="K22" s="67">
        <f>Beach!I25</f>
        <v>19</v>
      </c>
      <c r="L22" s="67" t="e">
        <f>Foam!#REF!</f>
        <v>#REF!</v>
      </c>
      <c r="M22" s="67">
        <f>Ipc!I25</f>
        <v>22.3</v>
      </c>
      <c r="N22" s="67">
        <f>Vrk!I25</f>
        <v>21.7</v>
      </c>
      <c r="O22" s="67">
        <f>Tafime!I25</f>
        <v>22.3</v>
      </c>
      <c r="P22" s="67">
        <f>Copper!I25</f>
        <v>19.8</v>
      </c>
      <c r="Q22" s="67">
        <v>38</v>
      </c>
      <c r="R22" s="67">
        <f>Kluber!I25</f>
        <v>20.5</v>
      </c>
      <c r="S22" s="67">
        <f>Norgren!I25</f>
        <v>22.2</v>
      </c>
      <c r="T22" s="67">
        <v>20</v>
      </c>
      <c r="U22" s="67">
        <f>Samsung!I25</f>
        <v>21.6</v>
      </c>
      <c r="V22" s="67">
        <f>Comex!I25</f>
        <v>23</v>
      </c>
      <c r="W22" s="67">
        <f>Euro!I25</f>
        <v>24.5</v>
      </c>
      <c r="X22" s="67">
        <f>Messier!I25</f>
        <v>22.3</v>
      </c>
      <c r="Y22" s="67">
        <f>Bravo!I25</f>
        <v>24.1</v>
      </c>
      <c r="Z22" s="67">
        <f>Rohm!I25</f>
        <v>21.6</v>
      </c>
      <c r="AA22" s="67">
        <f>Elicamex!I25</f>
        <v>20.2</v>
      </c>
      <c r="AB22" s="67">
        <f>Mpi!I25</f>
        <v>0</v>
      </c>
      <c r="AC22" s="67">
        <f>Crown!I25</f>
        <v>19.399999999999999</v>
      </c>
      <c r="AD22" s="67">
        <f>Securency!I25</f>
        <v>23.8</v>
      </c>
      <c r="AE22" s="67">
        <f>Fracsa!I25</f>
        <v>23</v>
      </c>
      <c r="AF22" s="67">
        <f>'AER S'!I25</f>
        <v>21.7</v>
      </c>
      <c r="AG22" s="67">
        <f>'AERnn C'!I25</f>
        <v>20</v>
      </c>
      <c r="AH22" s="67">
        <f>Jafra!I25</f>
        <v>22.2</v>
      </c>
      <c r="AI22" s="67">
        <f>DREnc!I25</f>
        <v>20.8</v>
      </c>
      <c r="AJ22" s="67">
        <f>Metokote!I25</f>
        <v>21</v>
      </c>
      <c r="AK22" s="67">
        <f>'KH Méx'!I25</f>
        <v>19.600000000000001</v>
      </c>
      <c r="AL22" s="67">
        <f>Hitachi!I25</f>
        <v>19.2</v>
      </c>
      <c r="AM22" s="219">
        <f>Ultramanufacturing!I25</f>
        <v>20.6</v>
      </c>
    </row>
    <row r="23" spans="2:39">
      <c r="B23" s="60">
        <f t="shared" si="1"/>
        <v>42135</v>
      </c>
      <c r="C23" s="63">
        <f>PIQ!F28</f>
        <v>22.773040999999999</v>
      </c>
      <c r="D23" s="67">
        <v>20</v>
      </c>
      <c r="E23" s="67">
        <f>Valeo!I26</f>
        <v>20.7</v>
      </c>
      <c r="F23" s="67">
        <f>Eaton!I26</f>
        <v>21.4</v>
      </c>
      <c r="G23" s="67">
        <f>'Frenos Trw'!I26</f>
        <v>23.6</v>
      </c>
      <c r="H23" s="67">
        <f>Ronal!I26</f>
        <v>21</v>
      </c>
      <c r="I23" s="67">
        <f>Narmx!I26</f>
        <v>22.6</v>
      </c>
      <c r="J23" s="67">
        <f>Avery!I26</f>
        <v>23.1</v>
      </c>
      <c r="K23" s="67">
        <f>Beach!I26</f>
        <v>21.4</v>
      </c>
      <c r="L23" s="67" t="e">
        <f>Foam!#REF!</f>
        <v>#REF!</v>
      </c>
      <c r="M23" s="67">
        <f>Ipc!I26</f>
        <v>23.4</v>
      </c>
      <c r="N23" s="67">
        <f>Vrk!I26</f>
        <v>22.7</v>
      </c>
      <c r="O23" s="67">
        <f>Tafime!I26</f>
        <v>22.8</v>
      </c>
      <c r="P23" s="67">
        <f>Copper!I26</f>
        <v>23</v>
      </c>
      <c r="Q23" s="67">
        <v>39</v>
      </c>
      <c r="R23" s="67">
        <f>Kluber!I26</f>
        <v>22.2</v>
      </c>
      <c r="S23" s="67">
        <f>Norgren!I26</f>
        <v>23</v>
      </c>
      <c r="T23" s="67">
        <v>20</v>
      </c>
      <c r="U23" s="67">
        <f>Samsung!I26</f>
        <v>22.1</v>
      </c>
      <c r="V23" s="67">
        <f>Comex!I26</f>
        <v>24.1</v>
      </c>
      <c r="W23" s="67">
        <f>Euro!I26</f>
        <v>25</v>
      </c>
      <c r="X23" s="67">
        <f>Messier!I26</f>
        <v>23.7</v>
      </c>
      <c r="Y23" s="67">
        <f>Bravo!I26</f>
        <v>24.7</v>
      </c>
      <c r="Z23" s="67">
        <f>Rohm!I26</f>
        <v>23.2</v>
      </c>
      <c r="AA23" s="67">
        <f>Elicamex!I26</f>
        <v>22.7</v>
      </c>
      <c r="AB23" s="67">
        <f>Mpi!I26</f>
        <v>0</v>
      </c>
      <c r="AC23" s="67">
        <f>Crown!I26</f>
        <v>20.399999999999999</v>
      </c>
      <c r="AD23" s="67">
        <f>Securency!I26</f>
        <v>24.3</v>
      </c>
      <c r="AE23" s="67">
        <f>Fracsa!I26</f>
        <v>23.2</v>
      </c>
      <c r="AF23" s="67">
        <f>'AER S'!I26</f>
        <v>23.8</v>
      </c>
      <c r="AG23" s="67">
        <f>'AERnn C'!I26</f>
        <v>21.5</v>
      </c>
      <c r="AH23" s="67">
        <f>Jafra!I26</f>
        <v>24.9</v>
      </c>
      <c r="AI23" s="67">
        <f>DREnc!I26</f>
        <v>22.6</v>
      </c>
      <c r="AJ23" s="67">
        <f>Metokote!I26</f>
        <v>22.2</v>
      </c>
      <c r="AK23" s="67">
        <f>'KH Méx'!I26</f>
        <v>22.3</v>
      </c>
      <c r="AL23" s="67">
        <f>Hitachi!I26</f>
        <v>20.100000000000001</v>
      </c>
      <c r="AM23" s="219">
        <f>Ultramanufacturing!I26</f>
        <v>23.4</v>
      </c>
    </row>
    <row r="24" spans="2:39">
      <c r="B24" s="60">
        <f t="shared" si="1"/>
        <v>42134</v>
      </c>
      <c r="C24" s="63">
        <f>PIQ!F29</f>
        <v>22.887896999999999</v>
      </c>
      <c r="D24" s="67">
        <v>20</v>
      </c>
      <c r="E24" s="67">
        <f>Valeo!I27</f>
        <v>25.8</v>
      </c>
      <c r="F24" s="67">
        <f>Eaton!I27</f>
        <v>23.4</v>
      </c>
      <c r="G24" s="67">
        <f>'Frenos Trw'!I27</f>
        <v>24.6</v>
      </c>
      <c r="H24" s="67">
        <f>Ronal!I27</f>
        <v>21.4</v>
      </c>
      <c r="I24" s="67">
        <f>Narmx!I27</f>
        <v>25.3</v>
      </c>
      <c r="J24" s="67">
        <f>Avery!I27</f>
        <v>26.8</v>
      </c>
      <c r="K24" s="67">
        <f>Beach!I27</f>
        <v>23.6</v>
      </c>
      <c r="L24" s="67" t="e">
        <f>Foam!#REF!</f>
        <v>#REF!</v>
      </c>
      <c r="M24" s="67">
        <f>Ipc!I27</f>
        <v>25.9</v>
      </c>
      <c r="N24" s="67">
        <f>Vrk!I27</f>
        <v>25.6</v>
      </c>
      <c r="O24" s="67">
        <f>Tafime!I27</f>
        <v>23.5</v>
      </c>
      <c r="P24" s="67">
        <f>Copper!I27</f>
        <v>26.5</v>
      </c>
      <c r="Q24" s="67">
        <v>40</v>
      </c>
      <c r="R24" s="67">
        <f>Kluber!I27</f>
        <v>26</v>
      </c>
      <c r="S24" s="67">
        <f>Norgren!I27</f>
        <v>24.9</v>
      </c>
      <c r="T24" s="67">
        <v>20</v>
      </c>
      <c r="U24" s="67">
        <f>Samsung!I27</f>
        <v>27.3</v>
      </c>
      <c r="V24" s="67">
        <f>Comex!I27</f>
        <v>24.6</v>
      </c>
      <c r="W24" s="67">
        <f>Euro!I27</f>
        <v>25.8</v>
      </c>
      <c r="X24" s="67">
        <f>Messier!I27</f>
        <v>24.8</v>
      </c>
      <c r="Y24" s="67">
        <f>Bravo!I27</f>
        <v>25.6</v>
      </c>
      <c r="Z24" s="67">
        <f>Rohm!I27</f>
        <v>24.4</v>
      </c>
      <c r="AA24" s="67">
        <f>Elicamex!I27</f>
        <v>25.1</v>
      </c>
      <c r="AB24" s="67">
        <f>Mpi!I27</f>
        <v>0</v>
      </c>
      <c r="AC24" s="67">
        <f>Crown!I27</f>
        <v>27.9</v>
      </c>
      <c r="AD24" s="67">
        <f>Securency!I27</f>
        <v>25.8</v>
      </c>
      <c r="AE24" s="67">
        <f>Fracsa!I27</f>
        <v>23.6</v>
      </c>
      <c r="AF24" s="67">
        <f>'AER S'!I27</f>
        <v>26</v>
      </c>
      <c r="AG24" s="67">
        <f>'AERnn C'!I27</f>
        <v>24.7</v>
      </c>
      <c r="AH24" s="67">
        <f>Jafra!I27</f>
        <v>25.8</v>
      </c>
      <c r="AI24" s="67">
        <f>DREnc!I27</f>
        <v>25.4</v>
      </c>
      <c r="AJ24" s="67">
        <f>Metokote!I27</f>
        <v>25.2</v>
      </c>
      <c r="AK24" s="67">
        <f>'KH Méx'!I27</f>
        <v>24.8</v>
      </c>
      <c r="AL24" s="67">
        <f>Hitachi!I27</f>
        <v>21.7</v>
      </c>
      <c r="AM24" s="219">
        <f>Ultramanufacturing!I27</f>
        <v>26.5</v>
      </c>
    </row>
    <row r="25" spans="2:39">
      <c r="B25" s="60">
        <f t="shared" si="1"/>
        <v>42133</v>
      </c>
      <c r="C25" s="63">
        <f>PIQ!F30</f>
        <v>22.788269</v>
      </c>
      <c r="D25" s="67">
        <v>20</v>
      </c>
      <c r="E25" s="67" t="e">
        <f>Valeo!#REF!</f>
        <v>#REF!</v>
      </c>
      <c r="F25" s="67">
        <f>Eaton!I28</f>
        <v>23</v>
      </c>
      <c r="G25" s="67">
        <f>'Frenos Trw'!I28</f>
        <v>23.6</v>
      </c>
      <c r="H25" s="67">
        <f>Ronal!I28</f>
        <v>20.9</v>
      </c>
      <c r="I25" s="67">
        <f>Narmx!I28</f>
        <v>23</v>
      </c>
      <c r="J25" s="67">
        <f>Avery!I28</f>
        <v>23</v>
      </c>
      <c r="K25" s="67">
        <f>Beach!I28</f>
        <v>22.8</v>
      </c>
      <c r="L25" s="67">
        <f>Foam!I28</f>
        <v>26.3</v>
      </c>
      <c r="M25" s="67" t="e">
        <f>Ipc!#REF!</f>
        <v>#REF!</v>
      </c>
      <c r="N25" s="67">
        <f>Valeo!I28</f>
        <v>21.9</v>
      </c>
      <c r="O25" s="67">
        <f>Tafime!I28</f>
        <v>23.2</v>
      </c>
      <c r="P25" s="67">
        <f>Copper!I28</f>
        <v>26.7</v>
      </c>
      <c r="Q25" s="67">
        <v>41</v>
      </c>
      <c r="R25" s="67">
        <f>Kluber!I28</f>
        <v>25</v>
      </c>
      <c r="S25" s="67">
        <f>Norgren!I28</f>
        <v>23.8</v>
      </c>
      <c r="T25" s="67">
        <v>20</v>
      </c>
      <c r="U25" s="67" t="e">
        <f>Samsung!#REF!</f>
        <v>#REF!</v>
      </c>
      <c r="V25" s="67">
        <f>Comex!I28</f>
        <v>24.4</v>
      </c>
      <c r="W25" s="67">
        <f>Euro!I28</f>
        <v>24.9</v>
      </c>
      <c r="X25" s="67">
        <f>Messier!I28</f>
        <v>24.2</v>
      </c>
      <c r="Y25" s="67">
        <f>Bravo!I28</f>
        <v>25</v>
      </c>
      <c r="Z25" s="67">
        <f>Rohm!I28</f>
        <v>23.8</v>
      </c>
      <c r="AA25" s="67">
        <f>Elicamex!I28</f>
        <v>24.2</v>
      </c>
      <c r="AB25" s="67">
        <f>Ipc!I28</f>
        <v>24.4</v>
      </c>
      <c r="AC25" s="67">
        <f>Crown!I28</f>
        <v>21.4</v>
      </c>
      <c r="AD25" s="67">
        <f>Securency!I28</f>
        <v>25.6</v>
      </c>
      <c r="AE25" s="67">
        <f>Fracsa!I28</f>
        <v>23.4</v>
      </c>
      <c r="AF25" s="67" t="e">
        <f>'AER S'!#REF!</f>
        <v>#REF!</v>
      </c>
      <c r="AG25" s="67">
        <f>'AER S'!I28</f>
        <v>23.6</v>
      </c>
      <c r="AH25" s="67">
        <f>Jafra!I28</f>
        <v>24.3</v>
      </c>
      <c r="AI25" s="67">
        <f>DREnc!I28</f>
        <v>22.8</v>
      </c>
      <c r="AJ25" s="67" t="e">
        <f>Metokote!#REF!</f>
        <v>#REF!</v>
      </c>
      <c r="AK25" s="67">
        <f>'KH Méx'!I28</f>
        <v>23.5</v>
      </c>
      <c r="AL25" s="67" t="e">
        <f>Hitachi!#REF!</f>
        <v>#REF!</v>
      </c>
      <c r="AM25" s="219">
        <f>Ultramanufacturing!I28</f>
        <v>25</v>
      </c>
    </row>
    <row r="26" spans="2:39">
      <c r="B26" s="60">
        <f t="shared" si="1"/>
        <v>42132</v>
      </c>
      <c r="C26" s="63">
        <f>PIQ!F32</f>
        <v>22.600885000000002</v>
      </c>
      <c r="D26" s="67">
        <v>20</v>
      </c>
      <c r="E26" s="67" t="e">
        <f>Valeo!#REF!</f>
        <v>#REF!</v>
      </c>
      <c r="F26" s="67">
        <f>Eaton!I29</f>
        <v>21.9</v>
      </c>
      <c r="G26" s="67">
        <f>'Frenos Trw'!I29</f>
        <v>23.5</v>
      </c>
      <c r="H26" s="67">
        <f>Ronal!I29</f>
        <v>20.6</v>
      </c>
      <c r="I26" s="67">
        <f>Narmx!I29</f>
        <v>22.2</v>
      </c>
      <c r="J26" s="67">
        <f>Avery!I29</f>
        <v>22.6</v>
      </c>
      <c r="K26" s="67">
        <f>Beach!I29</f>
        <v>21.1</v>
      </c>
      <c r="L26" s="67">
        <f>Foam!I29</f>
        <v>20.5</v>
      </c>
      <c r="M26" s="67" t="e">
        <f>Ipc!#REF!</f>
        <v>#REF!</v>
      </c>
      <c r="N26" s="67">
        <f>Valeo!I29</f>
        <v>20.399999999999999</v>
      </c>
      <c r="O26" s="67">
        <f>Tafime!I29</f>
        <v>22.8</v>
      </c>
      <c r="P26" s="67">
        <f>Copper!I29</f>
        <v>23.6</v>
      </c>
      <c r="Q26" s="67">
        <v>42</v>
      </c>
      <c r="R26" s="67">
        <f>Kluber!I29</f>
        <v>22.9</v>
      </c>
      <c r="S26" s="67">
        <f>Norgren!I29</f>
        <v>23.1</v>
      </c>
      <c r="T26" s="67">
        <v>20</v>
      </c>
      <c r="U26" s="67" t="e">
        <f>Samsung!#REF!</f>
        <v>#REF!</v>
      </c>
      <c r="V26" s="67">
        <f>Comex!I29</f>
        <v>24.2</v>
      </c>
      <c r="W26" s="67">
        <f>Euro!I29</f>
        <v>25</v>
      </c>
      <c r="X26" s="67">
        <f>Messier!I29</f>
        <v>23.3</v>
      </c>
      <c r="Y26" s="67">
        <f>Bravo!I29</f>
        <v>24.6</v>
      </c>
      <c r="Z26" s="67">
        <f>Rohm!I29</f>
        <v>22.4</v>
      </c>
      <c r="AA26" s="67">
        <f>Elicamex!I29</f>
        <v>22.5</v>
      </c>
      <c r="AB26" s="67">
        <f>Ipc!I29</f>
        <v>23.4</v>
      </c>
      <c r="AC26" s="67">
        <f>Crown!I29</f>
        <v>22.1</v>
      </c>
      <c r="AD26" s="67">
        <f>Securency!I29</f>
        <v>24.7</v>
      </c>
      <c r="AE26" s="67">
        <f>Fracsa!I29</f>
        <v>22.9</v>
      </c>
      <c r="AF26" s="67" t="e">
        <f>'AER S'!#REF!</f>
        <v>#REF!</v>
      </c>
      <c r="AG26" s="67">
        <f>'AER S'!I29</f>
        <v>23.4</v>
      </c>
      <c r="AH26" s="67">
        <f>Jafra!I29</f>
        <v>22.7</v>
      </c>
      <c r="AI26" s="67">
        <f>DREnc!I29</f>
        <v>22.1</v>
      </c>
      <c r="AJ26" s="67" t="e">
        <f>Metokote!#REF!</f>
        <v>#REF!</v>
      </c>
      <c r="AK26" s="67">
        <f>'KH Méx'!I29</f>
        <v>21.4</v>
      </c>
      <c r="AL26" s="67" t="e">
        <f>Hitachi!#REF!</f>
        <v>#REF!</v>
      </c>
      <c r="AM26" s="219">
        <f>Ultramanufacturing!I29</f>
        <v>23</v>
      </c>
    </row>
    <row r="27" spans="2:39">
      <c r="B27" s="58">
        <f t="shared" si="1"/>
        <v>42131</v>
      </c>
      <c r="C27" s="63">
        <f>PIQ!F33</f>
        <v>22.464822999999999</v>
      </c>
      <c r="D27" s="67">
        <v>20</v>
      </c>
      <c r="E27" s="67" t="e">
        <f>Valeo!#REF!</f>
        <v>#REF!</v>
      </c>
      <c r="F27" s="67">
        <f>Eaton!I30</f>
        <v>22.1</v>
      </c>
      <c r="G27" s="67">
        <f>'Frenos Trw'!I30</f>
        <v>23.5</v>
      </c>
      <c r="H27" s="67">
        <f>Ronal!I30</f>
        <v>20.5</v>
      </c>
      <c r="I27" s="67">
        <f>Narmx!I30</f>
        <v>22</v>
      </c>
      <c r="J27" s="67">
        <f>Avery!I30</f>
        <v>23</v>
      </c>
      <c r="K27" s="67">
        <f>Beach!I30</f>
        <v>21.5</v>
      </c>
      <c r="L27" s="67">
        <f>Foam!I30</f>
        <v>21.5</v>
      </c>
      <c r="M27" s="67" t="e">
        <f>Ipc!#REF!</f>
        <v>#REF!</v>
      </c>
      <c r="N27" s="67">
        <f>Valeo!I30</f>
        <v>20.8</v>
      </c>
      <c r="O27" s="67">
        <f>Tafime!I30</f>
        <v>23</v>
      </c>
      <c r="P27" s="67">
        <f>Copper!I30</f>
        <v>24.7</v>
      </c>
      <c r="Q27" s="67">
        <v>43</v>
      </c>
      <c r="R27" s="67">
        <f>Kluber!I30</f>
        <v>23.5</v>
      </c>
      <c r="S27" s="67">
        <f>Norgren!I30</f>
        <v>23.1</v>
      </c>
      <c r="T27" s="67">
        <v>20</v>
      </c>
      <c r="U27" s="67" t="e">
        <f>Samsung!#REF!</f>
        <v>#REF!</v>
      </c>
      <c r="V27" s="67">
        <f>Comex!I30</f>
        <v>23.7</v>
      </c>
      <c r="W27" s="67">
        <f>Euro!I30</f>
        <v>24.9</v>
      </c>
      <c r="X27" s="67">
        <f>Messier!I30</f>
        <v>23.6</v>
      </c>
      <c r="Y27" s="67">
        <f>Bravo!I30</f>
        <v>24.6</v>
      </c>
      <c r="Z27" s="67">
        <f>Rohm!I30</f>
        <v>23.2</v>
      </c>
      <c r="AA27" s="67">
        <f>Elicamex!I30</f>
        <v>22.7</v>
      </c>
      <c r="AB27" s="67">
        <f>Ipc!I30</f>
        <v>23.5</v>
      </c>
      <c r="AC27" s="67">
        <f>Crown!I30</f>
        <v>23.5</v>
      </c>
      <c r="AD27" s="67">
        <f>Securency!I30</f>
        <v>24.9</v>
      </c>
      <c r="AE27" s="67">
        <f>Fracsa!I30</f>
        <v>23.1</v>
      </c>
      <c r="AF27" s="67" t="e">
        <f>'AER S'!#REF!</f>
        <v>#REF!</v>
      </c>
      <c r="AG27" s="67">
        <f>'AER S'!I30</f>
        <v>23.3</v>
      </c>
      <c r="AH27" s="67">
        <f>Jafra!I30</f>
        <v>23.7</v>
      </c>
      <c r="AI27" s="67">
        <f>DREnc!I30</f>
        <v>22.3</v>
      </c>
      <c r="AJ27" s="67" t="e">
        <f>Metokote!#REF!</f>
        <v>#REF!</v>
      </c>
      <c r="AK27" s="67">
        <f>'KH Méx'!I30</f>
        <v>22.3</v>
      </c>
      <c r="AL27" s="67" t="e">
        <f>Hitachi!#REF!</f>
        <v>#REF!</v>
      </c>
      <c r="AM27" s="219">
        <f>Ultramanufacturing!I30</f>
        <v>23.4</v>
      </c>
    </row>
    <row r="28" spans="2:39">
      <c r="B28" s="58">
        <f t="shared" si="1"/>
        <v>42130</v>
      </c>
      <c r="C28" s="63">
        <f>PIQ!F34</f>
        <v>22.550369</v>
      </c>
      <c r="D28" s="67">
        <v>20</v>
      </c>
      <c r="E28" s="67" t="e">
        <f>Valeo!#REF!</f>
        <v>#REF!</v>
      </c>
      <c r="F28" s="67">
        <f>Eaton!I31</f>
        <v>20.7</v>
      </c>
      <c r="G28" s="67">
        <f>'Frenos Trw'!I31</f>
        <v>23.2</v>
      </c>
      <c r="H28" s="67">
        <f>Ronal!I31</f>
        <v>20.5</v>
      </c>
      <c r="I28" s="67">
        <f>Narmx!I31</f>
        <v>21</v>
      </c>
      <c r="J28" s="67">
        <f>Avery!I31</f>
        <v>22.8</v>
      </c>
      <c r="K28" s="67">
        <f>Beach!I31</f>
        <v>20</v>
      </c>
      <c r="L28" s="67">
        <f>Foam!I31</f>
        <v>21.5</v>
      </c>
      <c r="M28" s="67" t="e">
        <f>Ipc!#REF!</f>
        <v>#REF!</v>
      </c>
      <c r="N28" s="67">
        <f>Valeo!I31</f>
        <v>20</v>
      </c>
      <c r="O28" s="67">
        <f>Tafime!I31</f>
        <v>22.7</v>
      </c>
      <c r="P28" s="67">
        <f>Copper!I31</f>
        <v>22.9</v>
      </c>
      <c r="Q28" s="67">
        <v>44</v>
      </c>
      <c r="R28" s="67">
        <f>Kluber!I31</f>
        <v>21.9</v>
      </c>
      <c r="S28" s="67">
        <f>Norgren!I31</f>
        <v>22.8</v>
      </c>
      <c r="T28" s="67">
        <v>20</v>
      </c>
      <c r="U28" s="67" t="e">
        <f>Samsung!#REF!</f>
        <v>#REF!</v>
      </c>
      <c r="V28" s="67">
        <f>Comex!I31</f>
        <v>23.2</v>
      </c>
      <c r="W28" s="67">
        <f>Euro!I31</f>
        <v>24.4</v>
      </c>
      <c r="X28" s="67">
        <f>Messier!I31</f>
        <v>22.7</v>
      </c>
      <c r="Y28" s="67">
        <f>Bravo!I31</f>
        <v>24.2</v>
      </c>
      <c r="Z28" s="67">
        <f>Rohm!I31</f>
        <v>22.3</v>
      </c>
      <c r="AA28" s="67">
        <f>Elicamex!I31</f>
        <v>20.399999999999999</v>
      </c>
      <c r="AB28" s="67">
        <f>Ipc!I31</f>
        <v>23</v>
      </c>
      <c r="AC28" s="67">
        <f>Crown!I31</f>
        <v>22.3</v>
      </c>
      <c r="AD28" s="67">
        <f>Securency!I31</f>
        <v>24.4</v>
      </c>
      <c r="AE28" s="67">
        <f>Fracsa!I31</f>
        <v>23.1</v>
      </c>
      <c r="AF28" s="67" t="e">
        <f>'AER S'!#REF!</f>
        <v>#REF!</v>
      </c>
      <c r="AG28" s="67">
        <f>'AER S'!I31</f>
        <v>23</v>
      </c>
      <c r="AH28" s="67">
        <f>Jafra!I31</f>
        <v>23.7</v>
      </c>
      <c r="AI28" s="67">
        <f>DREnc!I31</f>
        <v>21.9</v>
      </c>
      <c r="AJ28" s="67" t="e">
        <f>Metokote!#REF!</f>
        <v>#REF!</v>
      </c>
      <c r="AK28" s="67">
        <f>'KH Méx'!I31</f>
        <v>20.9</v>
      </c>
      <c r="AL28" s="67" t="e">
        <f>Hitachi!#REF!</f>
        <v>#REF!</v>
      </c>
      <c r="AM28" s="219">
        <f>Ultramanufacturing!I31</f>
        <v>22.5</v>
      </c>
    </row>
    <row r="29" spans="2:39">
      <c r="B29" s="58">
        <f t="shared" si="1"/>
        <v>42129</v>
      </c>
      <c r="C29" s="63">
        <f>PIQ!F35</f>
        <v>22.497961</v>
      </c>
      <c r="D29" s="67">
        <v>20</v>
      </c>
      <c r="E29" s="67" t="e">
        <f>Valeo!#REF!</f>
        <v>#REF!</v>
      </c>
      <c r="F29" s="67">
        <f>Eaton!I32</f>
        <v>23.5</v>
      </c>
      <c r="G29" s="67">
        <f>'Frenos Trw'!I32</f>
        <v>24.1</v>
      </c>
      <c r="H29" s="67">
        <f>Ronal!I32</f>
        <v>20.7</v>
      </c>
      <c r="I29" s="67">
        <f>Narmx!I32</f>
        <v>23.3</v>
      </c>
      <c r="J29" s="67">
        <f>Avery!I32</f>
        <v>23.8</v>
      </c>
      <c r="K29" s="67">
        <f>Beach!I32</f>
        <v>23.3</v>
      </c>
      <c r="L29" s="67">
        <f>Foam!I32</f>
        <v>22</v>
      </c>
      <c r="M29" s="67" t="e">
        <f>Ipc!#REF!</f>
        <v>#REF!</v>
      </c>
      <c r="N29" s="67">
        <f>Valeo!I32</f>
        <v>22.1</v>
      </c>
      <c r="O29" s="67">
        <f>Tafime!I32</f>
        <v>23.3</v>
      </c>
      <c r="P29" s="67">
        <f>Copper!I32</f>
        <v>26.7</v>
      </c>
      <c r="Q29" s="67">
        <v>45</v>
      </c>
      <c r="R29" s="67">
        <f>Kluber!I32</f>
        <v>24.9</v>
      </c>
      <c r="S29" s="67">
        <f>Norgren!I32</f>
        <v>24.2</v>
      </c>
      <c r="T29" s="67">
        <v>20</v>
      </c>
      <c r="U29" s="67" t="e">
        <f>Samsung!#REF!</f>
        <v>#REF!</v>
      </c>
      <c r="V29" s="67">
        <f>Comex!I32</f>
        <v>24.4</v>
      </c>
      <c r="W29" s="67">
        <f>Euro!I32</f>
        <v>25</v>
      </c>
      <c r="X29" s="67">
        <f>Messier!I32</f>
        <v>24.5</v>
      </c>
      <c r="Y29" s="67">
        <f>Bravo!I32</f>
        <v>25</v>
      </c>
      <c r="Z29" s="67">
        <f>Rohm!I32</f>
        <v>24.7</v>
      </c>
      <c r="AA29" s="67">
        <f>Elicamex!I32</f>
        <v>23.9</v>
      </c>
      <c r="AB29" s="67">
        <f>Ipc!I32</f>
        <v>24.4</v>
      </c>
      <c r="AC29" s="67">
        <f>Crown!I32</f>
        <v>24.8</v>
      </c>
      <c r="AD29" s="67">
        <f>Securency!I32</f>
        <v>24.1</v>
      </c>
      <c r="AE29" s="67">
        <f>Fracsa!I32</f>
        <v>23.3</v>
      </c>
      <c r="AF29" s="67" t="e">
        <f>'AER S'!#REF!</f>
        <v>#REF!</v>
      </c>
      <c r="AG29" s="67">
        <f>'AER S'!I32</f>
        <v>24.2</v>
      </c>
      <c r="AH29" s="67">
        <f>Jafra!I32</f>
        <v>24.8</v>
      </c>
      <c r="AI29" s="67">
        <f>DREnc!I32</f>
        <v>23.6</v>
      </c>
      <c r="AJ29" s="67" t="e">
        <f>Metokote!#REF!</f>
        <v>#REF!</v>
      </c>
      <c r="AK29" s="67">
        <f>'KH Méx'!I32</f>
        <v>24.3</v>
      </c>
      <c r="AL29" s="67" t="e">
        <f>Hitachi!#REF!</f>
        <v>#REF!</v>
      </c>
      <c r="AM29" s="219">
        <f>Ultramanufacturing!I32</f>
        <v>26.5</v>
      </c>
    </row>
    <row r="30" spans="2:39">
      <c r="B30" s="58">
        <f t="shared" si="1"/>
        <v>42128</v>
      </c>
      <c r="C30" s="63">
        <f>PIQ!F36</f>
        <v>22.311040999999999</v>
      </c>
      <c r="D30" s="67">
        <v>20</v>
      </c>
      <c r="E30" s="67" t="e">
        <f>Valeo!#REF!</f>
        <v>#REF!</v>
      </c>
      <c r="F30" s="67">
        <f>Eaton!I33</f>
        <v>21.7</v>
      </c>
      <c r="G30" s="67">
        <f>'Frenos Trw'!I33</f>
        <v>23.6</v>
      </c>
      <c r="H30" s="67">
        <f>Ronal!I33</f>
        <v>20.8</v>
      </c>
      <c r="I30" s="67">
        <f>Narmx!I33</f>
        <v>21.7</v>
      </c>
      <c r="J30" s="67">
        <f>Avery!I33</f>
        <v>25.3</v>
      </c>
      <c r="K30" s="67">
        <f>Beach!I33</f>
        <v>21</v>
      </c>
      <c r="L30" s="67">
        <f>Foam!I33</f>
        <v>22.2</v>
      </c>
      <c r="M30" s="67" t="e">
        <f>Ipc!#REF!</f>
        <v>#REF!</v>
      </c>
      <c r="N30" s="67">
        <f>Valeo!I33</f>
        <v>21</v>
      </c>
      <c r="O30" s="67">
        <f>Tafime!I33</f>
        <v>22.9</v>
      </c>
      <c r="P30" s="67">
        <f>Copper!I33</f>
        <v>24.7</v>
      </c>
      <c r="Q30" s="67">
        <v>46</v>
      </c>
      <c r="R30" s="67">
        <f>Kluber!I33</f>
        <v>22</v>
      </c>
      <c r="S30" s="67">
        <f>Norgren!I33</f>
        <v>23.7</v>
      </c>
      <c r="T30" s="67">
        <v>20</v>
      </c>
      <c r="U30" s="67" t="e">
        <f>Samsung!#REF!</f>
        <v>#REF!</v>
      </c>
      <c r="V30" s="67">
        <f>Comex!I33</f>
        <v>23.7</v>
      </c>
      <c r="W30" s="67">
        <f>Euro!I33</f>
        <v>24.7</v>
      </c>
      <c r="X30" s="67">
        <f>Messier!I33</f>
        <v>23.3</v>
      </c>
      <c r="Y30" s="67">
        <f>Bravo!I33</f>
        <v>24.5</v>
      </c>
      <c r="Z30" s="67">
        <f>Rohm!I33</f>
        <v>23.2</v>
      </c>
      <c r="AA30" s="67">
        <f>Elicamex!I33</f>
        <v>22</v>
      </c>
      <c r="AB30" s="67">
        <f>Ipc!I33</f>
        <v>23.2</v>
      </c>
      <c r="AC30" s="67">
        <f>Crown!I33</f>
        <v>23.6</v>
      </c>
      <c r="AD30" s="67">
        <f>Securency!I33</f>
        <v>23.9</v>
      </c>
      <c r="AE30" s="67">
        <f>Fracsa!I33</f>
        <v>22.9</v>
      </c>
      <c r="AF30" s="67" t="e">
        <f>'AER S'!#REF!</f>
        <v>#REF!</v>
      </c>
      <c r="AG30" s="67">
        <f>'AER S'!I33</f>
        <v>23.2</v>
      </c>
      <c r="AH30" s="67">
        <f>Jafra!I33</f>
        <v>23.7</v>
      </c>
      <c r="AI30" s="67">
        <f>DREnc!I33</f>
        <v>22.3</v>
      </c>
      <c r="AJ30" s="67" t="e">
        <f>Metokote!#REF!</f>
        <v>#REF!</v>
      </c>
      <c r="AK30" s="67">
        <f>'KH Méx'!I33</f>
        <v>21.8</v>
      </c>
      <c r="AL30" s="67" t="e">
        <f>Hitachi!#REF!</f>
        <v>#REF!</v>
      </c>
      <c r="AM30" s="219">
        <f>Ultramanufacturing!I33</f>
        <v>24.2</v>
      </c>
    </row>
    <row r="31" spans="2:39">
      <c r="B31" s="58">
        <f t="shared" si="1"/>
        <v>42127</v>
      </c>
      <c r="C31" s="63">
        <f>PIQ!F37</f>
        <v>21.829516999999999</v>
      </c>
      <c r="D31" s="67">
        <v>20</v>
      </c>
      <c r="E31" s="67" t="e">
        <f>Valeo!#REF!</f>
        <v>#REF!</v>
      </c>
      <c r="F31" s="67">
        <f>Eaton!I34</f>
        <v>20.9</v>
      </c>
      <c r="G31" s="67">
        <f>'Frenos Trw'!I34</f>
        <v>23.1</v>
      </c>
      <c r="H31" s="67">
        <f>Ronal!I34</f>
        <v>20.8</v>
      </c>
      <c r="I31" s="67">
        <f>Narmx!I34</f>
        <v>22</v>
      </c>
      <c r="J31" s="67">
        <f>Avery!I34</f>
        <v>23.6</v>
      </c>
      <c r="K31" s="67">
        <f>Beach!I34</f>
        <v>20.3</v>
      </c>
      <c r="L31" s="67">
        <f>Foam!I34</f>
        <v>24.9</v>
      </c>
      <c r="M31" s="67" t="e">
        <f>Ipc!#REF!</f>
        <v>#REF!</v>
      </c>
      <c r="N31" s="67">
        <f>Valeo!I34</f>
        <v>23.3</v>
      </c>
      <c r="O31" s="67">
        <f>Tafime!I34</f>
        <v>22.5</v>
      </c>
      <c r="P31" s="67">
        <f>Copper!I34</f>
        <v>23.7</v>
      </c>
      <c r="Q31" s="67">
        <v>47</v>
      </c>
      <c r="R31" s="67">
        <f>Kluber!I34</f>
        <v>23</v>
      </c>
      <c r="S31" s="67">
        <f>Norgren!I34</f>
        <v>23.3</v>
      </c>
      <c r="T31" s="67">
        <v>20</v>
      </c>
      <c r="U31" s="67" t="e">
        <f>Samsung!#REF!</f>
        <v>#REF!</v>
      </c>
      <c r="V31" s="67">
        <f>Comex!I34</f>
        <v>23.8</v>
      </c>
      <c r="W31" s="67">
        <f>Euro!I34</f>
        <v>25.1</v>
      </c>
      <c r="X31" s="67">
        <f>Messier!I34</f>
        <v>22.9</v>
      </c>
      <c r="Y31" s="67">
        <f>Bravo!I34</f>
        <v>24.3</v>
      </c>
      <c r="Z31" s="67">
        <f>Rohm!I34</f>
        <v>22.7</v>
      </c>
      <c r="AA31" s="67">
        <f>Elicamex!I34</f>
        <v>22</v>
      </c>
      <c r="AB31" s="67">
        <f>Ipc!I34</f>
        <v>23.3</v>
      </c>
      <c r="AC31" s="67">
        <f>Crown!I34</f>
        <v>24.2</v>
      </c>
      <c r="AD31" s="67">
        <f>Securency!I34</f>
        <v>22.8</v>
      </c>
      <c r="AE31" s="67">
        <f>Fracsa!I34</f>
        <v>22.9</v>
      </c>
      <c r="AF31" s="67" t="e">
        <f>'AER S'!#REF!</f>
        <v>#REF!</v>
      </c>
      <c r="AG31" s="67">
        <f>'AER S'!I34</f>
        <v>23.2</v>
      </c>
      <c r="AH31" s="67">
        <f>Jafra!I34</f>
        <v>24.1</v>
      </c>
      <c r="AI31" s="67">
        <f>DREnc!I34</f>
        <v>21.7</v>
      </c>
      <c r="AJ31" s="67" t="e">
        <f>Metokote!#REF!</f>
        <v>#REF!</v>
      </c>
      <c r="AK31" s="67">
        <f>'KH Méx'!I34</f>
        <v>21.2</v>
      </c>
      <c r="AL31" s="67" t="e">
        <f>Hitachi!#REF!</f>
        <v>#REF!</v>
      </c>
      <c r="AM31" s="219">
        <f>Ultramanufacturing!I34</f>
        <v>23.6</v>
      </c>
    </row>
    <row r="32" spans="2:39">
      <c r="B32" s="58">
        <f>B33+1</f>
        <v>42126</v>
      </c>
      <c r="C32" s="63">
        <f>PIQ!F38</f>
        <v>21.981816999999999</v>
      </c>
      <c r="D32" s="67">
        <v>20</v>
      </c>
      <c r="E32" s="67" t="e">
        <f>Valeo!#REF!</f>
        <v>#REF!</v>
      </c>
      <c r="F32" s="67">
        <f>Eaton!I35</f>
        <v>20</v>
      </c>
      <c r="G32" s="67">
        <f>'Frenos Trw'!I35</f>
        <v>21.2</v>
      </c>
      <c r="H32" s="67">
        <f>Ronal!I35</f>
        <v>20.7</v>
      </c>
      <c r="I32" s="67">
        <f>Narmx!I35</f>
        <v>20.7</v>
      </c>
      <c r="J32" s="67">
        <f>Avery!I35</f>
        <v>22.6</v>
      </c>
      <c r="K32" s="67">
        <f>Beach!I35</f>
        <v>19.600000000000001</v>
      </c>
      <c r="L32" s="67">
        <f>Foam!I35</f>
        <v>22.9</v>
      </c>
      <c r="M32" s="67" t="e">
        <f>Ipc!#REF!</f>
        <v>#REF!</v>
      </c>
      <c r="N32" s="67">
        <f>Valeo!I35</f>
        <v>22.2</v>
      </c>
      <c r="O32" s="67">
        <f>Tafime!I35</f>
        <v>22.4</v>
      </c>
      <c r="P32" s="67">
        <f>Copper!I35</f>
        <v>21.6</v>
      </c>
      <c r="Q32" s="67">
        <v>48</v>
      </c>
      <c r="R32" s="67">
        <f>Kluber!I35</f>
        <v>21.6</v>
      </c>
      <c r="S32" s="67">
        <f>Norgren!I35</f>
        <v>22.1</v>
      </c>
      <c r="T32" s="67">
        <v>20</v>
      </c>
      <c r="U32" s="67" t="e">
        <f>Samsung!#REF!</f>
        <v>#REF!</v>
      </c>
      <c r="V32" s="67">
        <f>Comex!I35</f>
        <v>23.8</v>
      </c>
      <c r="W32" s="67">
        <f>Euro!I35</f>
        <v>23.8</v>
      </c>
      <c r="X32" s="67">
        <f>Messier!I35</f>
        <v>22.4</v>
      </c>
      <c r="Y32" s="67">
        <f>Bravo!I35</f>
        <v>24.1</v>
      </c>
      <c r="Z32" s="67">
        <f>Rohm!I35</f>
        <v>22.2</v>
      </c>
      <c r="AA32" s="67">
        <f>Elicamex!I35</f>
        <v>20.8</v>
      </c>
      <c r="AB32" s="67">
        <f>Ipc!I35</f>
        <v>22.1</v>
      </c>
      <c r="AC32" s="67">
        <f>Crown!I35</f>
        <v>22.5</v>
      </c>
      <c r="AD32" s="67">
        <f>Securency!I35</f>
        <v>21.8</v>
      </c>
      <c r="AE32" s="67">
        <f>Fracsa!I35</f>
        <v>22.8</v>
      </c>
      <c r="AF32" s="67" t="e">
        <f>'AER S'!#REF!</f>
        <v>#REF!</v>
      </c>
      <c r="AG32" s="67">
        <f>'AER S'!I35</f>
        <v>22.8</v>
      </c>
      <c r="AH32" s="67">
        <f>Jafra!I35</f>
        <v>20.9</v>
      </c>
      <c r="AI32" s="67">
        <f>DREnc!I35</f>
        <v>20.100000000000001</v>
      </c>
      <c r="AJ32" s="67" t="e">
        <f>Metokote!#REF!</f>
        <v>#REF!</v>
      </c>
      <c r="AK32" s="67">
        <f>'KH Méx'!I35</f>
        <v>20.399999999999999</v>
      </c>
      <c r="AL32" s="67" t="e">
        <f>Hitachi!#REF!</f>
        <v>#REF!</v>
      </c>
      <c r="AM32" s="219">
        <f>Ultramanufacturing!I35</f>
        <v>21.6</v>
      </c>
    </row>
    <row r="33" spans="2:39" ht="15.75" thickBot="1">
      <c r="B33" s="221">
        <f>'Balance Volumetrico'!B4</f>
        <v>42125</v>
      </c>
      <c r="C33" s="65" t="e">
        <f>PIQ!#REF!</f>
        <v>#REF!</v>
      </c>
      <c r="D33" s="73">
        <v>20</v>
      </c>
      <c r="E33" s="73" t="e">
        <f>Valeo!#REF!</f>
        <v>#REF!</v>
      </c>
      <c r="F33" s="73">
        <f>Eaton!I36</f>
        <v>19.8</v>
      </c>
      <c r="G33" s="73">
        <f>'Frenos Trw'!I36</f>
        <v>21.5</v>
      </c>
      <c r="H33" s="73">
        <f>Ronal!I36</f>
        <v>20.6</v>
      </c>
      <c r="I33" s="73">
        <f>Narmx!I36</f>
        <v>19.3</v>
      </c>
      <c r="J33" s="73">
        <f>Avery!I36</f>
        <v>22</v>
      </c>
      <c r="K33" s="73">
        <f>Beach!I36</f>
        <v>18.899999999999999</v>
      </c>
      <c r="L33" s="73">
        <f>Foam!I36</f>
        <v>22.1</v>
      </c>
      <c r="M33" s="73" t="e">
        <f>Ipc!#REF!</f>
        <v>#REF!</v>
      </c>
      <c r="N33" s="73">
        <f>Valeo!I36</f>
        <v>21.3</v>
      </c>
      <c r="O33" s="73">
        <f>Tafime!I36</f>
        <v>22.3</v>
      </c>
      <c r="P33" s="73">
        <f>Copper!I36</f>
        <v>21.8</v>
      </c>
      <c r="Q33" s="73">
        <v>49</v>
      </c>
      <c r="R33" s="73">
        <f>Kluber!I36</f>
        <v>20.9</v>
      </c>
      <c r="S33" s="73">
        <f>Norgren!I36</f>
        <v>21.9</v>
      </c>
      <c r="T33" s="73">
        <v>20</v>
      </c>
      <c r="U33" s="73" t="e">
        <f>Samsung!#REF!</f>
        <v>#REF!</v>
      </c>
      <c r="V33" s="73">
        <f>Comex!I36</f>
        <v>20.8</v>
      </c>
      <c r="W33" s="73">
        <f>Euro!I36</f>
        <v>23.6</v>
      </c>
      <c r="X33" s="73">
        <f>Messier!I36</f>
        <v>21.9</v>
      </c>
      <c r="Y33" s="73">
        <f>Bravo!I36</f>
        <v>23.8</v>
      </c>
      <c r="Z33" s="73">
        <f>Rohm!I36</f>
        <v>22.4</v>
      </c>
      <c r="AA33" s="73">
        <f>Elicamex!I36</f>
        <v>20.2</v>
      </c>
      <c r="AB33" s="73">
        <f>Ipc!I36</f>
        <v>20.8</v>
      </c>
      <c r="AC33" s="73">
        <f>Crown!I36</f>
        <v>18.399999999999999</v>
      </c>
      <c r="AD33" s="73">
        <f>Securency!I36</f>
        <v>23.4</v>
      </c>
      <c r="AE33" s="73">
        <f>Fracsa!I36</f>
        <v>23.7</v>
      </c>
      <c r="AF33" s="73" t="e">
        <f>'AER S'!#REF!</f>
        <v>#REF!</v>
      </c>
      <c r="AG33" s="73">
        <f>'AER S'!I36</f>
        <v>21.8</v>
      </c>
      <c r="AH33" s="73">
        <f>Jafra!I36</f>
        <v>21</v>
      </c>
      <c r="AI33" s="73">
        <f>DREnc!I36</f>
        <v>20.9</v>
      </c>
      <c r="AJ33" s="73" t="e">
        <f>Metokote!#REF!</f>
        <v>#REF!</v>
      </c>
      <c r="AK33" s="73">
        <f>'KH Méx'!I36</f>
        <v>19.8</v>
      </c>
      <c r="AL33" s="73" t="e">
        <f>Hitachi!#REF!</f>
        <v>#REF!</v>
      </c>
      <c r="AM33" s="220">
        <f>Ultramanufacturing!I36</f>
        <v>21.1</v>
      </c>
    </row>
    <row r="34" spans="2:39" s="211" customFormat="1" ht="22.5" customHeight="1">
      <c r="B34" s="208" t="s">
        <v>193</v>
      </c>
      <c r="C34" s="209" t="e">
        <f>AVERAGE(C4:C33)</f>
        <v>#REF!</v>
      </c>
      <c r="D34" s="209">
        <f t="shared" ref="D34:AM34" si="2">AVERAGE(D4:D33)</f>
        <v>20</v>
      </c>
      <c r="E34" s="209" t="e">
        <f t="shared" si="2"/>
        <v>#REF!</v>
      </c>
      <c r="F34" s="209">
        <f t="shared" si="2"/>
        <v>19.70666666666666</v>
      </c>
      <c r="G34" s="209">
        <f t="shared" si="2"/>
        <v>21.733333333333341</v>
      </c>
      <c r="H34" s="209">
        <f t="shared" si="2"/>
        <v>19.443333333333332</v>
      </c>
      <c r="I34" s="209">
        <f t="shared" si="2"/>
        <v>20.486666666666672</v>
      </c>
      <c r="J34" s="209">
        <f t="shared" si="2"/>
        <v>21.61</v>
      </c>
      <c r="K34" s="209">
        <f t="shared" si="2"/>
        <v>19.209999999999997</v>
      </c>
      <c r="L34" s="209" t="e">
        <f t="shared" si="2"/>
        <v>#REF!</v>
      </c>
      <c r="M34" s="209" t="e">
        <f t="shared" si="2"/>
        <v>#REF!</v>
      </c>
      <c r="N34" s="209">
        <f t="shared" si="2"/>
        <v>20.846666666666668</v>
      </c>
      <c r="O34" s="209">
        <f t="shared" si="2"/>
        <v>21.316666666666663</v>
      </c>
      <c r="P34" s="209">
        <f t="shared" si="2"/>
        <v>17.596666666666668</v>
      </c>
      <c r="Q34" s="209">
        <f t="shared" si="2"/>
        <v>34.5</v>
      </c>
      <c r="R34" s="209">
        <f t="shared" si="2"/>
        <v>20.93</v>
      </c>
      <c r="S34" s="209">
        <f t="shared" si="2"/>
        <v>21.426666666666666</v>
      </c>
      <c r="T34" s="209">
        <f t="shared" si="2"/>
        <v>20</v>
      </c>
      <c r="U34" s="209" t="e">
        <f t="shared" si="2"/>
        <v>#REF!</v>
      </c>
      <c r="V34" s="209">
        <f t="shared" si="2"/>
        <v>22.36333333333333</v>
      </c>
      <c r="W34" s="209">
        <f t="shared" si="2"/>
        <v>23.056666666666668</v>
      </c>
      <c r="X34" s="209">
        <f t="shared" si="2"/>
        <v>21.68333333333333</v>
      </c>
      <c r="Y34" s="209">
        <f t="shared" si="2"/>
        <v>22.706666666666667</v>
      </c>
      <c r="Z34" s="209">
        <f t="shared" si="2"/>
        <v>21.456666666666671</v>
      </c>
      <c r="AA34" s="209">
        <f t="shared" si="2"/>
        <v>20.553333333333331</v>
      </c>
      <c r="AB34" s="209">
        <f t="shared" si="2"/>
        <v>6.9366666666666665</v>
      </c>
      <c r="AC34" s="209">
        <f t="shared" si="2"/>
        <v>20.166666666666664</v>
      </c>
      <c r="AD34" s="209">
        <f t="shared" si="2"/>
        <v>22.619999999999997</v>
      </c>
      <c r="AE34" s="209">
        <f t="shared" si="2"/>
        <v>21.696666666666662</v>
      </c>
      <c r="AF34" s="209" t="e">
        <f t="shared" si="2"/>
        <v>#REF!</v>
      </c>
      <c r="AG34" s="209">
        <f t="shared" si="2"/>
        <v>21.946666666666669</v>
      </c>
      <c r="AH34" s="209">
        <f t="shared" si="2"/>
        <v>21.683333333333337</v>
      </c>
      <c r="AI34" s="209">
        <f t="shared" si="2"/>
        <v>20.683333333333334</v>
      </c>
      <c r="AJ34" s="209" t="e">
        <f t="shared" si="2"/>
        <v>#REF!</v>
      </c>
      <c r="AK34" s="209">
        <f t="shared" si="2"/>
        <v>20.013333333333328</v>
      </c>
      <c r="AL34" s="209" t="e">
        <f t="shared" si="2"/>
        <v>#REF!</v>
      </c>
      <c r="AM34" s="209">
        <f t="shared" si="2"/>
        <v>21.376666666666672</v>
      </c>
    </row>
  </sheetData>
  <pageMargins left="0.7" right="0.7" top="0.75" bottom="0.75" header="0.3" footer="0.3"/>
  <pageSetup scale="2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871858</v>
      </c>
      <c r="T6" s="22">
        <v>31</v>
      </c>
      <c r="U6" s="23">
        <f>D6-D7</f>
        <v>1222</v>
      </c>
      <c r="V6" s="4"/>
      <c r="W6" s="230"/>
      <c r="X6" s="230"/>
      <c r="Y6" s="233"/>
    </row>
    <row r="7" spans="1:25">
      <c r="A7" s="21">
        <v>31</v>
      </c>
      <c r="B7" s="236"/>
      <c r="C7" s="236"/>
      <c r="D7">
        <v>870636</v>
      </c>
      <c r="T7" s="22">
        <v>30</v>
      </c>
      <c r="U7" s="23">
        <f>D7-D8</f>
        <v>1148</v>
      </c>
      <c r="V7" s="24">
        <v>1</v>
      </c>
      <c r="W7" s="91"/>
      <c r="X7" s="91"/>
      <c r="Y7" s="224">
        <f t="shared" ref="Y7:Y27" si="0">((X7*100)/D7)-100</f>
        <v>-100</v>
      </c>
    </row>
    <row r="8" spans="1:25">
      <c r="A8" s="16">
        <v>30</v>
      </c>
      <c r="B8" s="236"/>
      <c r="C8" s="236"/>
      <c r="D8">
        <v>869488</v>
      </c>
      <c r="T8" s="16">
        <v>29</v>
      </c>
      <c r="U8" s="23">
        <f>D8-D9</f>
        <v>1685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867803</v>
      </c>
      <c r="E9" s="236">
        <v>123493</v>
      </c>
      <c r="F9" s="236">
        <v>6.0825909999999999</v>
      </c>
      <c r="G9" s="236">
        <v>0</v>
      </c>
      <c r="H9" s="236">
        <v>75.173000000000002</v>
      </c>
      <c r="I9" s="236">
        <v>21</v>
      </c>
      <c r="J9" s="236">
        <v>69.400000000000006</v>
      </c>
      <c r="K9" s="236">
        <v>133.19999999999999</v>
      </c>
      <c r="L9" s="236">
        <v>1.01</v>
      </c>
      <c r="M9" s="236">
        <v>72.887</v>
      </c>
      <c r="N9" s="236">
        <v>78.828999999999994</v>
      </c>
      <c r="O9" s="236">
        <v>73.911000000000001</v>
      </c>
      <c r="P9" s="236">
        <v>17.2</v>
      </c>
      <c r="Q9" s="236">
        <v>30</v>
      </c>
      <c r="R9" s="236">
        <v>20.399999999999999</v>
      </c>
      <c r="S9" s="236">
        <v>5.29</v>
      </c>
      <c r="T9" s="22">
        <v>28</v>
      </c>
      <c r="U9" s="23">
        <f t="shared" ref="U9:U36" si="1">D9-D10</f>
        <v>1652</v>
      </c>
      <c r="V9" s="24">
        <v>29</v>
      </c>
      <c r="W9" s="112"/>
      <c r="X9" s="112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866151</v>
      </c>
      <c r="E10" s="236">
        <v>123225</v>
      </c>
      <c r="F10" s="236">
        <v>6.0908220000000002</v>
      </c>
      <c r="G10" s="236">
        <v>0</v>
      </c>
      <c r="H10" s="236">
        <v>75.498000000000005</v>
      </c>
      <c r="I10" s="236">
        <v>21.9</v>
      </c>
      <c r="J10" s="236">
        <v>67.3</v>
      </c>
      <c r="K10" s="236">
        <v>137</v>
      </c>
      <c r="L10" s="236">
        <v>1.01</v>
      </c>
      <c r="M10" s="236">
        <v>72.747</v>
      </c>
      <c r="N10" s="236">
        <v>79.584999999999994</v>
      </c>
      <c r="O10" s="236">
        <v>74.23</v>
      </c>
      <c r="P10" s="236">
        <v>17.7</v>
      </c>
      <c r="Q10" s="236">
        <v>28.1</v>
      </c>
      <c r="R10" s="236">
        <v>21.1</v>
      </c>
      <c r="S10" s="236">
        <v>5.29</v>
      </c>
      <c r="T10" s="16">
        <v>27</v>
      </c>
      <c r="U10" s="23">
        <f t="shared" si="1"/>
        <v>1602</v>
      </c>
      <c r="V10" s="16"/>
      <c r="W10" s="99"/>
      <c r="X10" s="99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864549</v>
      </c>
      <c r="E11" s="236">
        <v>122965</v>
      </c>
      <c r="F11" s="236">
        <v>6.1221579999999998</v>
      </c>
      <c r="G11" s="236">
        <v>0</v>
      </c>
      <c r="H11" s="236">
        <v>75.778000000000006</v>
      </c>
      <c r="I11" s="236">
        <v>22.8</v>
      </c>
      <c r="J11" s="236">
        <v>71.8</v>
      </c>
      <c r="K11" s="236">
        <v>138.5</v>
      </c>
      <c r="L11" s="236">
        <v>1.01</v>
      </c>
      <c r="M11" s="236">
        <v>72.394999999999996</v>
      </c>
      <c r="N11" s="236">
        <v>78.007000000000005</v>
      </c>
      <c r="O11" s="236">
        <v>74.686999999999998</v>
      </c>
      <c r="P11" s="236">
        <v>17</v>
      </c>
      <c r="Q11" s="236">
        <v>30.1</v>
      </c>
      <c r="R11" s="236">
        <v>21.2</v>
      </c>
      <c r="S11" s="236">
        <v>5.29</v>
      </c>
      <c r="T11" s="16">
        <v>26</v>
      </c>
      <c r="U11" s="23">
        <f t="shared" si="1"/>
        <v>1713</v>
      </c>
      <c r="V11" s="16"/>
      <c r="W11" s="99"/>
      <c r="X11" s="99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862836</v>
      </c>
      <c r="E12" s="236">
        <v>122687</v>
      </c>
      <c r="F12" s="236">
        <v>6.2174290000000001</v>
      </c>
      <c r="G12" s="236">
        <v>0</v>
      </c>
      <c r="H12" s="236">
        <v>77.775999999999996</v>
      </c>
      <c r="I12" s="236">
        <v>22.6</v>
      </c>
      <c r="J12" s="236">
        <v>67.099999999999994</v>
      </c>
      <c r="K12" s="236">
        <v>138.9</v>
      </c>
      <c r="L12" s="236">
        <v>1.0102</v>
      </c>
      <c r="M12" s="236">
        <v>73.084999999999994</v>
      </c>
      <c r="N12" s="236">
        <v>85.302999999999997</v>
      </c>
      <c r="O12" s="236">
        <v>76.144999999999996</v>
      </c>
      <c r="P12" s="236">
        <v>17.2</v>
      </c>
      <c r="Q12" s="236">
        <v>30.4</v>
      </c>
      <c r="R12" s="236">
        <v>21.6</v>
      </c>
      <c r="S12" s="236">
        <v>5.29</v>
      </c>
      <c r="T12" s="16">
        <v>25</v>
      </c>
      <c r="U12" s="23">
        <f t="shared" si="1"/>
        <v>1600</v>
      </c>
      <c r="V12" s="16"/>
      <c r="W12" s="126"/>
      <c r="X12" s="126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861236</v>
      </c>
      <c r="E13" s="236">
        <v>122434</v>
      </c>
      <c r="F13" s="236">
        <v>6.0998130000000002</v>
      </c>
      <c r="G13" s="236">
        <v>0</v>
      </c>
      <c r="H13" s="236">
        <v>82.616</v>
      </c>
      <c r="I13" s="236">
        <v>21.9</v>
      </c>
      <c r="J13" s="236">
        <v>22.7</v>
      </c>
      <c r="K13" s="236">
        <v>138.69999999999999</v>
      </c>
      <c r="L13" s="236">
        <v>1.01</v>
      </c>
      <c r="M13" s="236">
        <v>73.006</v>
      </c>
      <c r="N13" s="236">
        <v>86.724000000000004</v>
      </c>
      <c r="O13" s="236">
        <v>74.23</v>
      </c>
      <c r="P13" s="236">
        <v>16.2</v>
      </c>
      <c r="Q13" s="236">
        <v>30.8</v>
      </c>
      <c r="R13" s="236">
        <v>20.7</v>
      </c>
      <c r="S13" s="236">
        <v>5.29</v>
      </c>
      <c r="T13" s="16">
        <v>24</v>
      </c>
      <c r="U13" s="23">
        <f t="shared" si="1"/>
        <v>549</v>
      </c>
      <c r="V13" s="16"/>
      <c r="W13" s="99"/>
      <c r="X13" s="99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860687</v>
      </c>
      <c r="E14" s="236">
        <v>122351</v>
      </c>
      <c r="F14" s="236">
        <v>6.9617279999999999</v>
      </c>
      <c r="G14" s="236">
        <v>0</v>
      </c>
      <c r="H14" s="236">
        <v>83.965000000000003</v>
      </c>
      <c r="I14" s="236">
        <v>20.8</v>
      </c>
      <c r="J14" s="236">
        <v>37.799999999999997</v>
      </c>
      <c r="K14" s="236">
        <v>133.80000000000001</v>
      </c>
      <c r="L14" s="236">
        <v>1.0122</v>
      </c>
      <c r="M14" s="236">
        <v>78.866</v>
      </c>
      <c r="N14" s="236">
        <v>86.792000000000002</v>
      </c>
      <c r="O14" s="236">
        <v>84.825000000000003</v>
      </c>
      <c r="P14" s="236">
        <v>15</v>
      </c>
      <c r="Q14" s="236">
        <v>27.2</v>
      </c>
      <c r="R14" s="236">
        <v>16.600000000000001</v>
      </c>
      <c r="S14" s="236">
        <v>5.29</v>
      </c>
      <c r="T14" s="16">
        <v>23</v>
      </c>
      <c r="U14" s="23">
        <f t="shared" si="1"/>
        <v>888</v>
      </c>
      <c r="V14" s="16"/>
      <c r="W14" s="99"/>
      <c r="X14" s="99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859799</v>
      </c>
      <c r="E15" s="236">
        <v>122217</v>
      </c>
      <c r="F15" s="236">
        <v>6.5940159999999999</v>
      </c>
      <c r="G15" s="236">
        <v>0</v>
      </c>
      <c r="H15" s="236">
        <v>82.317999999999998</v>
      </c>
      <c r="I15" s="236">
        <v>21.9</v>
      </c>
      <c r="J15" s="236">
        <v>70.400000000000006</v>
      </c>
      <c r="K15" s="236">
        <v>138.1</v>
      </c>
      <c r="L15" s="236">
        <v>1.0108999999999999</v>
      </c>
      <c r="M15" s="236">
        <v>77.322000000000003</v>
      </c>
      <c r="N15" s="236">
        <v>85.165999999999997</v>
      </c>
      <c r="O15" s="236">
        <v>81.266000000000005</v>
      </c>
      <c r="P15" s="236">
        <v>18.100000000000001</v>
      </c>
      <c r="Q15" s="236">
        <v>27.2</v>
      </c>
      <c r="R15" s="236">
        <v>21.2</v>
      </c>
      <c r="S15" s="236">
        <v>5.3</v>
      </c>
      <c r="T15" s="16">
        <v>22</v>
      </c>
      <c r="U15" s="23">
        <f t="shared" si="1"/>
        <v>1676</v>
      </c>
      <c r="V15" s="16"/>
      <c r="W15" s="128"/>
      <c r="X15" s="128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858123</v>
      </c>
      <c r="E16" s="236">
        <v>121965</v>
      </c>
      <c r="F16" s="236">
        <v>6.8117409999999996</v>
      </c>
      <c r="G16" s="236">
        <v>0</v>
      </c>
      <c r="H16" s="236">
        <v>82.376000000000005</v>
      </c>
      <c r="I16" s="236">
        <v>21.4</v>
      </c>
      <c r="J16" s="236">
        <v>71.8</v>
      </c>
      <c r="K16" s="236">
        <v>136.5</v>
      </c>
      <c r="L16" s="236">
        <v>1.0117</v>
      </c>
      <c r="M16" s="236">
        <v>75.174000000000007</v>
      </c>
      <c r="N16" s="236">
        <v>86.284000000000006</v>
      </c>
      <c r="O16" s="236">
        <v>83.534999999999997</v>
      </c>
      <c r="P16" s="236">
        <v>17.100000000000001</v>
      </c>
      <c r="Q16" s="236">
        <v>29</v>
      </c>
      <c r="R16" s="236">
        <v>18.899999999999999</v>
      </c>
      <c r="S16" s="236">
        <v>5.29</v>
      </c>
      <c r="T16" s="22">
        <v>21</v>
      </c>
      <c r="U16" s="23">
        <f t="shared" si="1"/>
        <v>1712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856411</v>
      </c>
      <c r="E17" s="236">
        <v>121708</v>
      </c>
      <c r="F17" s="236">
        <v>6.1564680000000003</v>
      </c>
      <c r="G17" s="236">
        <v>0</v>
      </c>
      <c r="H17" s="236">
        <v>82.912999999999997</v>
      </c>
      <c r="I17" s="236">
        <v>22.9</v>
      </c>
      <c r="J17" s="236">
        <v>70</v>
      </c>
      <c r="K17" s="236">
        <v>138.9</v>
      </c>
      <c r="L17" s="236">
        <v>1.01</v>
      </c>
      <c r="M17" s="236">
        <v>75.343999999999994</v>
      </c>
      <c r="N17" s="236">
        <v>86.174999999999997</v>
      </c>
      <c r="O17" s="236">
        <v>75.405000000000001</v>
      </c>
      <c r="P17" s="236">
        <v>19</v>
      </c>
      <c r="Q17" s="236">
        <v>29.2</v>
      </c>
      <c r="R17" s="236">
        <v>22</v>
      </c>
      <c r="S17" s="236">
        <v>5.29</v>
      </c>
      <c r="T17" s="16">
        <v>20</v>
      </c>
      <c r="U17" s="23">
        <f t="shared" si="1"/>
        <v>1664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854747</v>
      </c>
      <c r="E18" s="236">
        <v>121458</v>
      </c>
      <c r="F18" s="236">
        <v>6.3363490000000002</v>
      </c>
      <c r="G18" s="236">
        <v>0</v>
      </c>
      <c r="H18" s="236">
        <v>82.224000000000004</v>
      </c>
      <c r="I18" s="236">
        <v>21.2</v>
      </c>
      <c r="J18" s="236">
        <v>72.400000000000006</v>
      </c>
      <c r="K18" s="236">
        <v>136.9</v>
      </c>
      <c r="L18" s="236">
        <v>1.0105</v>
      </c>
      <c r="M18" s="236">
        <v>62.500999999999998</v>
      </c>
      <c r="N18" s="236">
        <v>85.84</v>
      </c>
      <c r="O18" s="236">
        <v>77.549000000000007</v>
      </c>
      <c r="P18" s="236">
        <v>16.600000000000001</v>
      </c>
      <c r="Q18" s="236">
        <v>26.9</v>
      </c>
      <c r="R18" s="236">
        <v>20.8</v>
      </c>
      <c r="S18" s="236">
        <v>5.28</v>
      </c>
      <c r="T18" s="16">
        <v>19</v>
      </c>
      <c r="U18" s="23">
        <f t="shared" si="1"/>
        <v>1727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853020</v>
      </c>
      <c r="E19" s="236">
        <v>121198</v>
      </c>
      <c r="F19" s="236">
        <v>6.7279330000000002</v>
      </c>
      <c r="G19" s="236">
        <v>0</v>
      </c>
      <c r="H19" s="236">
        <v>82.823999999999998</v>
      </c>
      <c r="I19" s="236">
        <v>22.4</v>
      </c>
      <c r="J19" s="236">
        <v>68</v>
      </c>
      <c r="K19" s="236">
        <v>136.19999999999999</v>
      </c>
      <c r="L19" s="236">
        <v>1.0112000000000001</v>
      </c>
      <c r="M19" s="236">
        <v>80.635999999999996</v>
      </c>
      <c r="N19" s="236">
        <v>84.718999999999994</v>
      </c>
      <c r="O19" s="236">
        <v>83.197999999999993</v>
      </c>
      <c r="P19" s="236">
        <v>16.7</v>
      </c>
      <c r="Q19" s="236">
        <v>30.6</v>
      </c>
      <c r="R19" s="236">
        <v>21.3</v>
      </c>
      <c r="S19" s="236">
        <v>5.3</v>
      </c>
      <c r="T19" s="16">
        <v>18</v>
      </c>
      <c r="U19" s="23">
        <f t="shared" si="1"/>
        <v>1620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851400</v>
      </c>
      <c r="E20" s="236">
        <v>120955</v>
      </c>
      <c r="F20" s="236">
        <v>6.6376480000000004</v>
      </c>
      <c r="G20" s="236">
        <v>0</v>
      </c>
      <c r="H20" s="236">
        <v>84.128</v>
      </c>
      <c r="I20" s="236">
        <v>24.7</v>
      </c>
      <c r="J20" s="236">
        <v>24.6</v>
      </c>
      <c r="K20" s="236">
        <v>161.9</v>
      </c>
      <c r="L20" s="236">
        <v>1.0108999999999999</v>
      </c>
      <c r="M20" s="236">
        <v>81.033000000000001</v>
      </c>
      <c r="N20" s="236">
        <v>86.129000000000005</v>
      </c>
      <c r="O20" s="236">
        <v>82.153000000000006</v>
      </c>
      <c r="P20" s="236">
        <v>15.5</v>
      </c>
      <c r="Q20" s="236">
        <v>35.4</v>
      </c>
      <c r="R20" s="236">
        <v>22</v>
      </c>
      <c r="S20" s="236">
        <v>5.29</v>
      </c>
      <c r="T20" s="16">
        <v>17</v>
      </c>
      <c r="U20" s="23">
        <f t="shared" si="1"/>
        <v>590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850810</v>
      </c>
      <c r="E21" s="236">
        <v>120868</v>
      </c>
      <c r="F21" s="236">
        <v>7.0556640000000002</v>
      </c>
      <c r="G21" s="236">
        <v>0</v>
      </c>
      <c r="H21" s="236">
        <v>84.876000000000005</v>
      </c>
      <c r="I21" s="236">
        <v>20.5</v>
      </c>
      <c r="J21" s="236">
        <v>43.1</v>
      </c>
      <c r="K21" s="236">
        <v>132.30000000000001</v>
      </c>
      <c r="L21" s="236">
        <v>1.0125999999999999</v>
      </c>
      <c r="M21" s="236">
        <v>83.081999999999994</v>
      </c>
      <c r="N21" s="236">
        <v>87.122</v>
      </c>
      <c r="O21" s="236">
        <v>85.7</v>
      </c>
      <c r="P21" s="236">
        <v>12.7</v>
      </c>
      <c r="Q21" s="236">
        <v>28.8</v>
      </c>
      <c r="R21" s="236">
        <v>15.5</v>
      </c>
      <c r="S21" s="236">
        <v>5.3</v>
      </c>
      <c r="T21" s="16">
        <v>16</v>
      </c>
      <c r="U21" s="23">
        <f t="shared" si="1"/>
        <v>1010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849800</v>
      </c>
      <c r="E22" s="236">
        <v>120718</v>
      </c>
      <c r="F22" s="236">
        <v>6.7343869999999999</v>
      </c>
      <c r="G22" s="236">
        <v>0</v>
      </c>
      <c r="H22" s="236">
        <v>84.465999999999994</v>
      </c>
      <c r="I22" s="236">
        <v>22</v>
      </c>
      <c r="J22" s="236">
        <v>67.3</v>
      </c>
      <c r="K22" s="236">
        <v>136.19999999999999</v>
      </c>
      <c r="L22" s="236">
        <v>1.0112000000000001</v>
      </c>
      <c r="M22" s="236">
        <v>82.754999999999995</v>
      </c>
      <c r="N22" s="236">
        <v>86.168000000000006</v>
      </c>
      <c r="O22" s="236">
        <v>83.287999999999997</v>
      </c>
      <c r="P22" s="236">
        <v>16.899999999999999</v>
      </c>
      <c r="Q22" s="236">
        <v>27.7</v>
      </c>
      <c r="R22" s="236">
        <v>21.3</v>
      </c>
      <c r="S22" s="236">
        <v>5.3</v>
      </c>
      <c r="T22" s="16">
        <v>15</v>
      </c>
      <c r="U22" s="23">
        <f t="shared" si="1"/>
        <v>1604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848196</v>
      </c>
      <c r="E23" s="236">
        <v>120482</v>
      </c>
      <c r="F23" s="236">
        <v>6.8223630000000002</v>
      </c>
      <c r="G23" s="236">
        <v>0</v>
      </c>
      <c r="H23" s="236">
        <v>84.513999999999996</v>
      </c>
      <c r="I23" s="236">
        <v>21.4</v>
      </c>
      <c r="J23" s="236">
        <v>71.5</v>
      </c>
      <c r="K23" s="236">
        <v>138</v>
      </c>
      <c r="L23" s="236">
        <v>1.0116000000000001</v>
      </c>
      <c r="M23" s="236">
        <v>82.834000000000003</v>
      </c>
      <c r="N23" s="236">
        <v>86.510999999999996</v>
      </c>
      <c r="O23" s="236">
        <v>83.998999999999995</v>
      </c>
      <c r="P23" s="236">
        <v>17.600000000000001</v>
      </c>
      <c r="Q23" s="236">
        <v>27.7</v>
      </c>
      <c r="R23" s="236">
        <v>19.8</v>
      </c>
      <c r="S23" s="236">
        <v>5.29</v>
      </c>
      <c r="T23" s="22">
        <v>14</v>
      </c>
      <c r="U23" s="23">
        <f t="shared" si="1"/>
        <v>1705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846491</v>
      </c>
      <c r="E24" s="236">
        <v>120232</v>
      </c>
      <c r="F24" s="236">
        <v>6.8374899999999998</v>
      </c>
      <c r="G24" s="236">
        <v>0</v>
      </c>
      <c r="H24" s="236">
        <v>83.066999999999993</v>
      </c>
      <c r="I24" s="236">
        <v>20.9</v>
      </c>
      <c r="J24" s="236">
        <v>71.5</v>
      </c>
      <c r="K24" s="236">
        <v>139.80000000000001</v>
      </c>
      <c r="L24" s="236">
        <v>1.0115000000000001</v>
      </c>
      <c r="M24" s="236">
        <v>77.244</v>
      </c>
      <c r="N24" s="236">
        <v>93.287000000000006</v>
      </c>
      <c r="O24" s="236">
        <v>84.32</v>
      </c>
      <c r="P24" s="236">
        <v>17.100000000000001</v>
      </c>
      <c r="Q24" s="236">
        <v>27.9</v>
      </c>
      <c r="R24" s="236">
        <v>20.2</v>
      </c>
      <c r="S24" s="236">
        <v>5.3</v>
      </c>
      <c r="T24" s="16">
        <v>13</v>
      </c>
      <c r="U24" s="23">
        <f t="shared" si="1"/>
        <v>1706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844785</v>
      </c>
      <c r="E25" s="236">
        <v>119978</v>
      </c>
      <c r="F25" s="236">
        <v>6.4159319999999997</v>
      </c>
      <c r="G25" s="236">
        <v>0</v>
      </c>
      <c r="H25" s="236">
        <v>80.748999999999995</v>
      </c>
      <c r="I25" s="236">
        <v>21</v>
      </c>
      <c r="J25" s="236">
        <v>71.8</v>
      </c>
      <c r="K25" s="236">
        <v>138.80000000000001</v>
      </c>
      <c r="L25" s="236">
        <v>1.0106999999999999</v>
      </c>
      <c r="M25" s="236">
        <v>75.929000000000002</v>
      </c>
      <c r="N25" s="236">
        <v>84.786000000000001</v>
      </c>
      <c r="O25" s="236">
        <v>78.45</v>
      </c>
      <c r="P25" s="236">
        <v>17.2</v>
      </c>
      <c r="Q25" s="236">
        <v>27</v>
      </c>
      <c r="R25" s="236">
        <v>20.100000000000001</v>
      </c>
      <c r="S25" s="236">
        <v>5.31</v>
      </c>
      <c r="T25" s="16">
        <v>12</v>
      </c>
      <c r="U25" s="23">
        <f t="shared" si="1"/>
        <v>1711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843074</v>
      </c>
      <c r="E26" s="236">
        <v>119717</v>
      </c>
      <c r="F26" s="236">
        <v>6.3504589999999999</v>
      </c>
      <c r="G26" s="236">
        <v>0</v>
      </c>
      <c r="H26" s="236">
        <v>80.450999999999993</v>
      </c>
      <c r="I26" s="236">
        <v>22.2</v>
      </c>
      <c r="J26" s="236">
        <v>63.6</v>
      </c>
      <c r="K26" s="236">
        <v>139.5</v>
      </c>
      <c r="L26" s="236">
        <v>1.0105</v>
      </c>
      <c r="M26" s="236">
        <v>76.97</v>
      </c>
      <c r="N26" s="236">
        <v>83.912999999999997</v>
      </c>
      <c r="O26" s="236">
        <v>77.875</v>
      </c>
      <c r="P26" s="236">
        <v>16.899999999999999</v>
      </c>
      <c r="Q26" s="236">
        <v>30.8</v>
      </c>
      <c r="R26" s="236">
        <v>21.2</v>
      </c>
      <c r="S26" s="236">
        <v>5.31</v>
      </c>
      <c r="T26" s="16">
        <v>11</v>
      </c>
      <c r="U26" s="23">
        <f t="shared" si="1"/>
        <v>1520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841554</v>
      </c>
      <c r="E27" s="236">
        <v>119483</v>
      </c>
      <c r="F27" s="236">
        <v>6.4565630000000001</v>
      </c>
      <c r="G27" s="236">
        <v>0</v>
      </c>
      <c r="H27" s="236">
        <v>84.013999999999996</v>
      </c>
      <c r="I27" s="236">
        <v>25.2</v>
      </c>
      <c r="J27" s="236">
        <v>39.200000000000003</v>
      </c>
      <c r="K27" s="236">
        <v>160</v>
      </c>
      <c r="L27" s="236">
        <v>1.0105999999999999</v>
      </c>
      <c r="M27" s="236">
        <v>78.626000000000005</v>
      </c>
      <c r="N27" s="236">
        <v>86.528999999999996</v>
      </c>
      <c r="O27" s="236">
        <v>79.522999999999996</v>
      </c>
      <c r="P27" s="236">
        <v>16.600000000000001</v>
      </c>
      <c r="Q27" s="236">
        <v>35.299999999999997</v>
      </c>
      <c r="R27" s="236">
        <v>21.7</v>
      </c>
      <c r="S27" s="236">
        <v>5.3</v>
      </c>
      <c r="T27" s="16">
        <v>10</v>
      </c>
      <c r="U27" s="23">
        <f t="shared" si="1"/>
        <v>942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840612</v>
      </c>
      <c r="E28" s="236">
        <v>119344</v>
      </c>
      <c r="F28" s="236">
        <v>6.9899440000000004</v>
      </c>
      <c r="G28" s="236">
        <v>0</v>
      </c>
      <c r="H28" s="236">
        <v>83.727000000000004</v>
      </c>
      <c r="I28" s="236">
        <v>22.2</v>
      </c>
      <c r="J28" s="236">
        <v>41.3</v>
      </c>
      <c r="K28" s="236">
        <v>134.69999999999999</v>
      </c>
      <c r="L28" s="236">
        <v>1.0123</v>
      </c>
      <c r="M28" s="236">
        <v>81.135999999999996</v>
      </c>
      <c r="N28" s="236">
        <v>86.084999999999994</v>
      </c>
      <c r="O28" s="236">
        <v>85.180999999999997</v>
      </c>
      <c r="P28" s="236">
        <v>14.4</v>
      </c>
      <c r="Q28" s="236">
        <v>31.1</v>
      </c>
      <c r="R28" s="236">
        <v>16.5</v>
      </c>
      <c r="S28" s="236">
        <v>5.31</v>
      </c>
      <c r="T28" s="16">
        <v>9</v>
      </c>
      <c r="U28" s="23">
        <f t="shared" si="1"/>
        <v>963</v>
      </c>
      <c r="V28" s="16"/>
      <c r="W28" s="99"/>
      <c r="X28" s="99"/>
      <c r="Y28" s="224" t="e">
        <f>((X28*100)/#REF!)-100</f>
        <v>#REF!</v>
      </c>
    </row>
    <row r="29" spans="1:25">
      <c r="A29" s="16">
        <v>9</v>
      </c>
      <c r="B29" s="236" t="s">
        <v>217</v>
      </c>
      <c r="C29" s="236" t="s">
        <v>194</v>
      </c>
      <c r="D29" s="236">
        <v>839649</v>
      </c>
      <c r="E29" s="236">
        <v>119199</v>
      </c>
      <c r="F29" s="236">
        <v>6.8168540000000002</v>
      </c>
      <c r="G29" s="236">
        <v>0</v>
      </c>
      <c r="H29" s="236">
        <v>82.108999999999995</v>
      </c>
      <c r="I29" s="236">
        <v>22.2</v>
      </c>
      <c r="J29" s="236">
        <v>67.3</v>
      </c>
      <c r="K29" s="236">
        <v>137.4</v>
      </c>
      <c r="L29" s="236">
        <v>1.0114000000000001</v>
      </c>
      <c r="M29" s="236">
        <v>79.066000000000003</v>
      </c>
      <c r="N29" s="236">
        <v>85.6</v>
      </c>
      <c r="O29" s="236">
        <v>84.277000000000001</v>
      </c>
      <c r="P29" s="236">
        <v>16.7</v>
      </c>
      <c r="Q29" s="236">
        <v>30.1</v>
      </c>
      <c r="R29" s="236">
        <v>20.9</v>
      </c>
      <c r="S29" s="236">
        <v>5.3</v>
      </c>
      <c r="T29" s="16">
        <v>8</v>
      </c>
      <c r="U29" s="23">
        <f t="shared" si="1"/>
        <v>1612</v>
      </c>
      <c r="V29" s="16"/>
      <c r="W29" s="99"/>
      <c r="X29" s="99"/>
      <c r="Y29" s="224" t="e">
        <f>((X29*100)/#REF!)-100</f>
        <v>#REF!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838037</v>
      </c>
      <c r="E30" s="236">
        <v>118956</v>
      </c>
      <c r="F30" s="236">
        <v>6.5721860000000003</v>
      </c>
      <c r="G30" s="236">
        <v>0</v>
      </c>
      <c r="H30" s="236">
        <v>81.459999999999994</v>
      </c>
      <c r="I30" s="236">
        <v>22.6</v>
      </c>
      <c r="J30" s="236">
        <v>73.5</v>
      </c>
      <c r="K30" s="236">
        <v>139.9</v>
      </c>
      <c r="L30" s="236">
        <v>1.0108999999999999</v>
      </c>
      <c r="M30" s="236">
        <v>76.242000000000004</v>
      </c>
      <c r="N30" s="236">
        <v>84.355000000000004</v>
      </c>
      <c r="O30" s="236">
        <v>81.061000000000007</v>
      </c>
      <c r="P30" s="236">
        <v>17.3</v>
      </c>
      <c r="Q30" s="236">
        <v>28.4</v>
      </c>
      <c r="R30" s="236">
        <v>21.5</v>
      </c>
      <c r="S30" s="236">
        <v>5.31</v>
      </c>
      <c r="T30" s="22">
        <v>7</v>
      </c>
      <c r="U30" s="23">
        <f t="shared" si="1"/>
        <v>1753</v>
      </c>
      <c r="V30" s="24">
        <v>8</v>
      </c>
      <c r="W30" s="99"/>
      <c r="X30" s="99"/>
      <c r="Y30" s="224" t="e">
        <f>((X30*100)/#REF!)-100</f>
        <v>#REF!</v>
      </c>
    </row>
    <row r="31" spans="1:25">
      <c r="A31" s="16">
        <v>7</v>
      </c>
      <c r="B31" s="236" t="s">
        <v>197</v>
      </c>
      <c r="C31" s="236" t="s">
        <v>194</v>
      </c>
      <c r="D31" s="236">
        <v>836284</v>
      </c>
      <c r="E31" s="236">
        <v>118689</v>
      </c>
      <c r="F31" s="236">
        <v>6.4064459999999999</v>
      </c>
      <c r="G31" s="236">
        <v>0</v>
      </c>
      <c r="H31" s="236">
        <v>80.89</v>
      </c>
      <c r="I31" s="236">
        <v>21.6</v>
      </c>
      <c r="J31" s="236">
        <v>69.2</v>
      </c>
      <c r="K31" s="236">
        <v>139.1</v>
      </c>
      <c r="L31" s="236">
        <v>1.0107999999999999</v>
      </c>
      <c r="M31" s="236">
        <v>76.525999999999996</v>
      </c>
      <c r="N31" s="236">
        <v>84.010999999999996</v>
      </c>
      <c r="O31" s="236">
        <v>78.11</v>
      </c>
      <c r="P31" s="236">
        <v>16.399999999999999</v>
      </c>
      <c r="Q31" s="236">
        <v>28.9</v>
      </c>
      <c r="R31" s="236">
        <v>19.5</v>
      </c>
      <c r="S31" s="236">
        <v>5.31</v>
      </c>
      <c r="T31" s="16">
        <v>6</v>
      </c>
      <c r="U31" s="23">
        <f t="shared" si="1"/>
        <v>1649</v>
      </c>
      <c r="V31" s="5"/>
      <c r="W31" s="99"/>
      <c r="X31" s="99"/>
      <c r="Y31" s="224" t="e">
        <f>((X31*100)/#REF!)-100</f>
        <v>#REF!</v>
      </c>
    </row>
    <row r="32" spans="1:25">
      <c r="A32" s="16">
        <v>6</v>
      </c>
      <c r="B32" s="236" t="s">
        <v>198</v>
      </c>
      <c r="C32" s="236" t="s">
        <v>194</v>
      </c>
      <c r="D32" s="236">
        <v>834635</v>
      </c>
      <c r="E32" s="236">
        <v>118437</v>
      </c>
      <c r="F32" s="236">
        <v>6.4261140000000001</v>
      </c>
      <c r="G32" s="236">
        <v>0</v>
      </c>
      <c r="H32" s="236">
        <v>80.88</v>
      </c>
      <c r="I32" s="236">
        <v>23.4</v>
      </c>
      <c r="J32" s="236">
        <v>70</v>
      </c>
      <c r="K32" s="236">
        <v>137</v>
      </c>
      <c r="L32" s="236">
        <v>1.0105999999999999</v>
      </c>
      <c r="M32" s="236">
        <v>77.337000000000003</v>
      </c>
      <c r="N32" s="236">
        <v>84.22</v>
      </c>
      <c r="O32" s="236">
        <v>78.840999999999994</v>
      </c>
      <c r="P32" s="236">
        <v>17.8</v>
      </c>
      <c r="Q32" s="236">
        <v>30</v>
      </c>
      <c r="R32" s="236">
        <v>20.9</v>
      </c>
      <c r="S32" s="236">
        <v>5.3</v>
      </c>
      <c r="T32" s="16">
        <v>5</v>
      </c>
      <c r="U32" s="23">
        <f t="shared" si="1"/>
        <v>1663</v>
      </c>
      <c r="V32" s="5"/>
      <c r="W32" s="99"/>
      <c r="X32" s="99"/>
      <c r="Y32" s="224" t="e">
        <f>((X32*100)/#REF!)-100</f>
        <v>#REF!</v>
      </c>
    </row>
    <row r="33" spans="1:25">
      <c r="A33" s="16">
        <v>5</v>
      </c>
      <c r="B33" s="236" t="s">
        <v>199</v>
      </c>
      <c r="C33" s="236" t="s">
        <v>194</v>
      </c>
      <c r="D33" s="236">
        <v>832972</v>
      </c>
      <c r="E33" s="236">
        <v>118181</v>
      </c>
      <c r="F33" s="236">
        <v>6.4411990000000001</v>
      </c>
      <c r="G33" s="236">
        <v>0</v>
      </c>
      <c r="H33" s="236">
        <v>82.188000000000002</v>
      </c>
      <c r="I33" s="236">
        <v>22.4</v>
      </c>
      <c r="J33" s="236">
        <v>73</v>
      </c>
      <c r="K33" s="236">
        <v>138.80000000000001</v>
      </c>
      <c r="L33" s="236">
        <v>1.0106999999999999</v>
      </c>
      <c r="M33" s="236">
        <v>77.816999999999993</v>
      </c>
      <c r="N33" s="236">
        <v>84.844999999999999</v>
      </c>
      <c r="O33" s="236">
        <v>79.078999999999994</v>
      </c>
      <c r="P33" s="236">
        <v>15.9</v>
      </c>
      <c r="Q33" s="236">
        <v>29.9</v>
      </c>
      <c r="R33" s="236">
        <v>21</v>
      </c>
      <c r="S33" s="236">
        <v>5.3</v>
      </c>
      <c r="T33" s="16">
        <v>4</v>
      </c>
      <c r="U33" s="23">
        <f t="shared" si="1"/>
        <v>1742</v>
      </c>
      <c r="V33" s="5"/>
      <c r="W33" s="99"/>
      <c r="X33" s="99"/>
      <c r="Y33" s="224" t="e">
        <f>((X33*100)/#REF!)-100</f>
        <v>#REF!</v>
      </c>
    </row>
    <row r="34" spans="1:25">
      <c r="A34" s="16">
        <v>4</v>
      </c>
      <c r="B34" s="236" t="s">
        <v>200</v>
      </c>
      <c r="C34" s="236" t="s">
        <v>194</v>
      </c>
      <c r="D34" s="236">
        <v>831230</v>
      </c>
      <c r="E34" s="236">
        <v>117918</v>
      </c>
      <c r="F34" s="236">
        <v>6.7223290000000002</v>
      </c>
      <c r="G34" s="236">
        <v>0</v>
      </c>
      <c r="H34" s="236">
        <v>84.126000000000005</v>
      </c>
      <c r="I34" s="236">
        <v>22.6</v>
      </c>
      <c r="J34" s="236">
        <v>20.6</v>
      </c>
      <c r="K34" s="236">
        <v>101.8</v>
      </c>
      <c r="L34" s="236">
        <v>1.0115000000000001</v>
      </c>
      <c r="M34" s="236">
        <v>81.415000000000006</v>
      </c>
      <c r="N34" s="236">
        <v>85.894999999999996</v>
      </c>
      <c r="O34" s="236">
        <v>82.284999999999997</v>
      </c>
      <c r="P34" s="236">
        <v>14.7</v>
      </c>
      <c r="Q34" s="236">
        <v>32.9</v>
      </c>
      <c r="R34" s="236">
        <v>18.8</v>
      </c>
      <c r="S34" s="236">
        <v>5.31</v>
      </c>
      <c r="T34" s="16">
        <v>3</v>
      </c>
      <c r="U34" s="23">
        <f t="shared" si="1"/>
        <v>481</v>
      </c>
      <c r="V34" s="5"/>
      <c r="W34" s="225"/>
      <c r="X34" s="126"/>
      <c r="Y34" s="224" t="e">
        <f>((X34*100)/#REF!)-100</f>
        <v>#REF!</v>
      </c>
    </row>
    <row r="35" spans="1:25">
      <c r="A35" s="16">
        <v>3</v>
      </c>
      <c r="B35" s="236" t="s">
        <v>201</v>
      </c>
      <c r="C35" s="236" t="s">
        <v>194</v>
      </c>
      <c r="D35" s="236">
        <v>830749</v>
      </c>
      <c r="E35" s="236">
        <v>117848</v>
      </c>
      <c r="F35" s="236">
        <v>6.9507440000000003</v>
      </c>
      <c r="G35" s="236">
        <v>0</v>
      </c>
      <c r="H35" s="236">
        <v>84.364000000000004</v>
      </c>
      <c r="I35" s="236">
        <v>20.2</v>
      </c>
      <c r="J35" s="236">
        <v>34.6</v>
      </c>
      <c r="K35" s="236">
        <v>135</v>
      </c>
      <c r="L35" s="236">
        <v>1.0124</v>
      </c>
      <c r="M35" s="236">
        <v>82.352999999999994</v>
      </c>
      <c r="N35" s="236">
        <v>85.82</v>
      </c>
      <c r="O35" s="236">
        <v>84.12</v>
      </c>
      <c r="P35" s="236">
        <v>11.9</v>
      </c>
      <c r="Q35" s="236">
        <v>28.2</v>
      </c>
      <c r="R35" s="236">
        <v>15</v>
      </c>
      <c r="S35" s="236">
        <v>5.3</v>
      </c>
      <c r="T35" s="16">
        <v>2</v>
      </c>
      <c r="U35" s="23">
        <f t="shared" si="1"/>
        <v>804</v>
      </c>
      <c r="V35" s="5"/>
      <c r="W35" s="110"/>
      <c r="X35" s="99"/>
      <c r="Y35" s="224" t="e">
        <f>((X35*100)/#REF!)-100</f>
        <v>#REF!</v>
      </c>
    </row>
    <row r="36" spans="1:25">
      <c r="A36" s="16">
        <v>2</v>
      </c>
      <c r="B36" s="236" t="s">
        <v>202</v>
      </c>
      <c r="C36" s="236" t="s">
        <v>194</v>
      </c>
      <c r="D36" s="236">
        <v>829945</v>
      </c>
      <c r="E36" s="236">
        <v>117729</v>
      </c>
      <c r="F36" s="236">
        <v>6.8762559999999997</v>
      </c>
      <c r="G36" s="236">
        <v>0</v>
      </c>
      <c r="H36" s="236">
        <v>86.174999999999997</v>
      </c>
      <c r="I36" s="236">
        <v>21.1</v>
      </c>
      <c r="J36" s="236">
        <v>72</v>
      </c>
      <c r="K36" s="236">
        <v>133.19999999999999</v>
      </c>
      <c r="L36" s="236">
        <v>1.0117</v>
      </c>
      <c r="M36" s="236">
        <v>84.43</v>
      </c>
      <c r="N36" s="236">
        <v>87.400999999999996</v>
      </c>
      <c r="O36" s="236">
        <v>84.522999999999996</v>
      </c>
      <c r="P36" s="236">
        <v>15.1</v>
      </c>
      <c r="Q36" s="236">
        <v>26.7</v>
      </c>
      <c r="R36" s="236">
        <v>19.2</v>
      </c>
      <c r="S36" s="236">
        <v>5.3</v>
      </c>
      <c r="T36" s="16">
        <v>1</v>
      </c>
      <c r="U36" s="23">
        <f t="shared" si="1"/>
        <v>1714</v>
      </c>
      <c r="V36" s="5"/>
      <c r="W36" s="110"/>
      <c r="X36" s="99"/>
      <c r="Y36" s="224" t="e">
        <f>((X36*100)/#REF!)-100</f>
        <v>#REF!</v>
      </c>
    </row>
    <row r="37" spans="1:25">
      <c r="A37" s="16">
        <v>1</v>
      </c>
      <c r="B37" s="236" t="s">
        <v>195</v>
      </c>
      <c r="C37" s="236" t="s">
        <v>194</v>
      </c>
      <c r="D37" s="236">
        <v>828231</v>
      </c>
      <c r="E37" s="236">
        <v>117482</v>
      </c>
      <c r="F37" s="236">
        <v>7.0143709999999997</v>
      </c>
      <c r="G37" s="236">
        <v>0</v>
      </c>
      <c r="H37" s="236">
        <v>82.733999999999995</v>
      </c>
      <c r="I37" s="236">
        <v>20.9</v>
      </c>
      <c r="J37" s="236">
        <v>73.099999999999994</v>
      </c>
      <c r="K37" s="236">
        <v>139.9</v>
      </c>
      <c r="L37" s="236">
        <v>1.012</v>
      </c>
      <c r="M37" s="236">
        <v>78.879000000000005</v>
      </c>
      <c r="N37" s="236">
        <v>87.227999999999994</v>
      </c>
      <c r="O37" s="236">
        <v>86.417000000000002</v>
      </c>
      <c r="P37" s="236">
        <v>15.5</v>
      </c>
      <c r="Q37" s="236">
        <v>27.8</v>
      </c>
      <c r="R37" s="236">
        <v>19.100000000000001</v>
      </c>
      <c r="S37" s="236">
        <v>5.3</v>
      </c>
      <c r="T37" s="1"/>
      <c r="U37" s="26"/>
      <c r="V37" s="5"/>
      <c r="W37" s="110"/>
      <c r="X37" s="99"/>
      <c r="Y37" s="224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</row>
    <row r="3" spans="1:22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</row>
    <row r="4" spans="1:22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</row>
    <row r="6" spans="1:22">
      <c r="A6" s="16">
        <v>32</v>
      </c>
      <c r="T6" s="22">
        <v>31</v>
      </c>
      <c r="U6" s="23">
        <f t="shared" ref="U6:U36" si="0">D6-D7</f>
        <v>0</v>
      </c>
      <c r="V6" s="4"/>
    </row>
    <row r="7" spans="1:22">
      <c r="A7" s="21">
        <v>31</v>
      </c>
      <c r="T7" s="22">
        <v>30</v>
      </c>
      <c r="U7" s="23">
        <f t="shared" si="0"/>
        <v>0</v>
      </c>
      <c r="V7" s="24">
        <v>1</v>
      </c>
    </row>
    <row r="8" spans="1:22">
      <c r="A8" s="16">
        <v>30</v>
      </c>
      <c r="T8" s="16">
        <v>29</v>
      </c>
      <c r="U8" s="23">
        <f t="shared" si="0"/>
        <v>0</v>
      </c>
      <c r="V8" s="4"/>
    </row>
    <row r="9" spans="1:22" s="25" customFormat="1">
      <c r="A9" s="21">
        <v>29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2">
        <v>28</v>
      </c>
      <c r="U9" s="23">
        <f t="shared" si="0"/>
        <v>0</v>
      </c>
      <c r="V9" s="24">
        <v>29</v>
      </c>
    </row>
    <row r="10" spans="1:22">
      <c r="A10" s="16">
        <v>28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activeCell="B7" sqref="B7:S37"/>
      <selection pane="topRight" activeCell="B7" sqref="B7:S37"/>
      <selection pane="bottomLeft" activeCell="B7" sqref="B7:S37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142273</v>
      </c>
      <c r="T6" s="22">
        <v>31</v>
      </c>
      <c r="U6" s="23">
        <f>D6-D7</f>
        <v>534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141739</v>
      </c>
      <c r="T7" s="22">
        <v>30</v>
      </c>
      <c r="U7" s="23">
        <f>D7-D8</f>
        <v>535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141204</v>
      </c>
      <c r="T8" s="16">
        <v>29</v>
      </c>
      <c r="U8" s="23">
        <f>D8-D9</f>
        <v>1815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139389</v>
      </c>
      <c r="E9" s="236">
        <v>306109</v>
      </c>
      <c r="F9" s="236">
        <v>6.0519759999999998</v>
      </c>
      <c r="G9" s="236">
        <v>0</v>
      </c>
      <c r="H9" s="236">
        <v>87.013999999999996</v>
      </c>
      <c r="I9" s="236">
        <v>21</v>
      </c>
      <c r="J9" s="236">
        <v>75.900000000000006</v>
      </c>
      <c r="K9" s="236">
        <v>271.5</v>
      </c>
      <c r="L9" s="236">
        <v>1.0106999999999999</v>
      </c>
      <c r="M9" s="236">
        <v>84.801000000000002</v>
      </c>
      <c r="N9" s="236">
        <v>90.251000000000005</v>
      </c>
      <c r="O9" s="236">
        <v>86.06</v>
      </c>
      <c r="P9" s="236">
        <v>17.8</v>
      </c>
      <c r="Q9" s="236">
        <v>27.8</v>
      </c>
      <c r="R9" s="236">
        <v>21</v>
      </c>
      <c r="S9" s="236">
        <v>5.19</v>
      </c>
      <c r="T9" s="22">
        <v>28</v>
      </c>
      <c r="U9" s="23">
        <f t="shared" ref="U9:U36" si="1">D9-D10</f>
        <v>1787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137602</v>
      </c>
      <c r="E10" s="236">
        <v>305816</v>
      </c>
      <c r="F10" s="236">
        <v>6.0488580000000001</v>
      </c>
      <c r="G10" s="236">
        <v>0</v>
      </c>
      <c r="H10" s="236">
        <v>87.346999999999994</v>
      </c>
      <c r="I10" s="236">
        <v>22.5</v>
      </c>
      <c r="J10" s="236">
        <v>79.900000000000006</v>
      </c>
      <c r="K10" s="236">
        <v>267.10000000000002</v>
      </c>
      <c r="L10" s="236">
        <v>1.0105999999999999</v>
      </c>
      <c r="M10" s="236">
        <v>84.873999999999995</v>
      </c>
      <c r="N10" s="236">
        <v>90.992999999999995</v>
      </c>
      <c r="O10" s="236">
        <v>86.259</v>
      </c>
      <c r="P10" s="236">
        <v>18.5</v>
      </c>
      <c r="Q10" s="236">
        <v>27.4</v>
      </c>
      <c r="R10" s="236">
        <v>21.8</v>
      </c>
      <c r="S10" s="236">
        <v>5.2</v>
      </c>
      <c r="T10" s="16">
        <v>27</v>
      </c>
      <c r="U10" s="23">
        <f t="shared" si="1"/>
        <v>1893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135709</v>
      </c>
      <c r="E11" s="236">
        <v>305506</v>
      </c>
      <c r="F11" s="236">
        <v>6.0251010000000003</v>
      </c>
      <c r="G11" s="236">
        <v>0</v>
      </c>
      <c r="H11" s="236">
        <v>87.424000000000007</v>
      </c>
      <c r="I11" s="236">
        <v>22.8</v>
      </c>
      <c r="J11" s="236">
        <v>81.900000000000006</v>
      </c>
      <c r="K11" s="236">
        <v>285.3</v>
      </c>
      <c r="L11" s="236">
        <v>1.0105</v>
      </c>
      <c r="M11" s="236">
        <v>84.707999999999998</v>
      </c>
      <c r="N11" s="236">
        <v>89.531999999999996</v>
      </c>
      <c r="O11" s="236">
        <v>85.97</v>
      </c>
      <c r="P11" s="236">
        <v>17.8</v>
      </c>
      <c r="Q11" s="236">
        <v>28.2</v>
      </c>
      <c r="R11" s="236">
        <v>22</v>
      </c>
      <c r="S11" s="236">
        <v>5.2</v>
      </c>
      <c r="T11" s="16">
        <v>26</v>
      </c>
      <c r="U11" s="23">
        <f t="shared" si="1"/>
        <v>1935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133774</v>
      </c>
      <c r="E12" s="236">
        <v>305189</v>
      </c>
      <c r="F12" s="236">
        <v>6.1361039999999996</v>
      </c>
      <c r="G12" s="236">
        <v>0</v>
      </c>
      <c r="H12" s="236">
        <v>89.457999999999998</v>
      </c>
      <c r="I12" s="236">
        <v>22.3</v>
      </c>
      <c r="J12" s="236">
        <v>84.4</v>
      </c>
      <c r="K12" s="236">
        <v>275.7</v>
      </c>
      <c r="L12" s="236">
        <v>1.0106999999999999</v>
      </c>
      <c r="M12" s="236">
        <v>85.013999999999996</v>
      </c>
      <c r="N12" s="236">
        <v>96.683000000000007</v>
      </c>
      <c r="O12" s="236">
        <v>87.64</v>
      </c>
      <c r="P12" s="236">
        <v>17.899999999999999</v>
      </c>
      <c r="Q12" s="236">
        <v>26.8</v>
      </c>
      <c r="R12" s="236">
        <v>22.3</v>
      </c>
      <c r="S12" s="236">
        <v>5.2</v>
      </c>
      <c r="T12" s="16">
        <v>25</v>
      </c>
      <c r="U12" s="23">
        <f t="shared" si="1"/>
        <v>1997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131777</v>
      </c>
      <c r="E13" s="236">
        <v>304866</v>
      </c>
      <c r="F13" s="236">
        <v>6.0453960000000002</v>
      </c>
      <c r="G13" s="236">
        <v>0</v>
      </c>
      <c r="H13" s="236">
        <v>94.266000000000005</v>
      </c>
      <c r="I13" s="236">
        <v>21.3</v>
      </c>
      <c r="J13" s="236">
        <v>15.4</v>
      </c>
      <c r="K13" s="236">
        <v>272.60000000000002</v>
      </c>
      <c r="L13" s="236">
        <v>1.0105999999999999</v>
      </c>
      <c r="M13" s="236">
        <v>84.968000000000004</v>
      </c>
      <c r="N13" s="236">
        <v>98.153999999999996</v>
      </c>
      <c r="O13" s="236">
        <v>86.21</v>
      </c>
      <c r="P13" s="236">
        <v>14.3</v>
      </c>
      <c r="Q13" s="236">
        <v>29.7</v>
      </c>
      <c r="R13" s="236">
        <v>21.8</v>
      </c>
      <c r="S13" s="236">
        <v>5.19</v>
      </c>
      <c r="T13" s="16">
        <v>24</v>
      </c>
      <c r="U13" s="23">
        <f t="shared" si="1"/>
        <v>351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131426</v>
      </c>
      <c r="E14" s="236">
        <v>304811</v>
      </c>
      <c r="F14" s="236">
        <v>6.8855599999999999</v>
      </c>
      <c r="G14" s="236">
        <v>0</v>
      </c>
      <c r="H14" s="236">
        <v>95.635999999999996</v>
      </c>
      <c r="I14" s="236">
        <v>21.2</v>
      </c>
      <c r="J14" s="236">
        <v>5.7</v>
      </c>
      <c r="K14" s="236">
        <v>211.4</v>
      </c>
      <c r="L14" s="236">
        <v>1.0129999999999999</v>
      </c>
      <c r="M14" s="236">
        <v>90.587000000000003</v>
      </c>
      <c r="N14" s="236">
        <v>98.27</v>
      </c>
      <c r="O14" s="236">
        <v>96.317999999999998</v>
      </c>
      <c r="P14" s="236">
        <v>14.4</v>
      </c>
      <c r="Q14" s="236">
        <v>31.8</v>
      </c>
      <c r="R14" s="236">
        <v>16.899999999999999</v>
      </c>
      <c r="S14" s="236">
        <v>5.2</v>
      </c>
      <c r="T14" s="16">
        <v>23</v>
      </c>
      <c r="U14" s="23">
        <f t="shared" si="1"/>
        <v>128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131298</v>
      </c>
      <c r="E15" s="236">
        <v>304791</v>
      </c>
      <c r="F15" s="236">
        <v>6.555885</v>
      </c>
      <c r="G15" s="236">
        <v>0</v>
      </c>
      <c r="H15" s="236">
        <v>94.06</v>
      </c>
      <c r="I15" s="236">
        <v>22.3</v>
      </c>
      <c r="J15" s="236">
        <v>88.8</v>
      </c>
      <c r="K15" s="236">
        <v>246</v>
      </c>
      <c r="L15" s="236">
        <v>1.0116000000000001</v>
      </c>
      <c r="M15" s="236">
        <v>89.152000000000001</v>
      </c>
      <c r="N15" s="236">
        <v>96.754999999999995</v>
      </c>
      <c r="O15" s="236">
        <v>93.475999999999999</v>
      </c>
      <c r="P15" s="236">
        <v>19.5</v>
      </c>
      <c r="Q15" s="236">
        <v>25.9</v>
      </c>
      <c r="R15" s="236">
        <v>22.1</v>
      </c>
      <c r="S15" s="236">
        <v>5.2</v>
      </c>
      <c r="T15" s="16">
        <v>22</v>
      </c>
      <c r="U15" s="23">
        <f t="shared" si="1"/>
        <v>2105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129193</v>
      </c>
      <c r="E16" s="236">
        <v>304471</v>
      </c>
      <c r="F16" s="236">
        <v>6.7336070000000001</v>
      </c>
      <c r="G16" s="236">
        <v>0</v>
      </c>
      <c r="H16" s="236">
        <v>94.034999999999997</v>
      </c>
      <c r="I16" s="236">
        <v>21.5</v>
      </c>
      <c r="J16" s="236">
        <v>77.8</v>
      </c>
      <c r="K16" s="236">
        <v>276.89999999999998</v>
      </c>
      <c r="L16" s="236">
        <v>1.0122</v>
      </c>
      <c r="M16" s="236">
        <v>87.042000000000002</v>
      </c>
      <c r="N16" s="236">
        <v>97.784999999999997</v>
      </c>
      <c r="O16" s="236">
        <v>95.33</v>
      </c>
      <c r="P16" s="236">
        <v>17.2</v>
      </c>
      <c r="Q16" s="236">
        <v>27.4</v>
      </c>
      <c r="R16" s="236">
        <v>20.2</v>
      </c>
      <c r="S16" s="236">
        <v>5.2</v>
      </c>
      <c r="T16" s="22">
        <v>21</v>
      </c>
      <c r="U16" s="23">
        <f t="shared" si="1"/>
        <v>1833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127360</v>
      </c>
      <c r="E17" s="236">
        <v>304192</v>
      </c>
      <c r="F17" s="236">
        <v>6.1171329999999999</v>
      </c>
      <c r="G17" s="236">
        <v>0</v>
      </c>
      <c r="H17" s="236">
        <v>94.566000000000003</v>
      </c>
      <c r="I17" s="236">
        <v>23</v>
      </c>
      <c r="J17" s="236">
        <v>76</v>
      </c>
      <c r="K17" s="236">
        <v>259.7</v>
      </c>
      <c r="L17" s="236">
        <v>1.0106999999999999</v>
      </c>
      <c r="M17" s="236">
        <v>87.106999999999999</v>
      </c>
      <c r="N17" s="236">
        <v>97.546000000000006</v>
      </c>
      <c r="O17" s="236">
        <v>87.379000000000005</v>
      </c>
      <c r="P17" s="236">
        <v>19</v>
      </c>
      <c r="Q17" s="236">
        <v>27.7</v>
      </c>
      <c r="R17" s="236">
        <v>22.4</v>
      </c>
      <c r="S17" s="236">
        <v>5.21</v>
      </c>
      <c r="T17" s="16">
        <v>20</v>
      </c>
      <c r="U17" s="23">
        <f t="shared" si="1"/>
        <v>1789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125571</v>
      </c>
      <c r="E18" s="236">
        <v>303920</v>
      </c>
      <c r="F18" s="236">
        <v>6.2777770000000004</v>
      </c>
      <c r="G18" s="236">
        <v>0</v>
      </c>
      <c r="H18" s="236">
        <v>93.991</v>
      </c>
      <c r="I18" s="236">
        <v>21.7</v>
      </c>
      <c r="J18" s="236">
        <v>80.900000000000006</v>
      </c>
      <c r="K18" s="236">
        <v>268.8</v>
      </c>
      <c r="L18" s="236">
        <v>1.0111000000000001</v>
      </c>
      <c r="M18" s="236">
        <v>74.503</v>
      </c>
      <c r="N18" s="236">
        <v>97.331999999999994</v>
      </c>
      <c r="O18" s="236">
        <v>89.46</v>
      </c>
      <c r="P18" s="236">
        <v>17.2</v>
      </c>
      <c r="Q18" s="236">
        <v>28</v>
      </c>
      <c r="R18" s="236">
        <v>21.8</v>
      </c>
      <c r="S18" s="236">
        <v>5.2</v>
      </c>
      <c r="T18" s="16">
        <v>19</v>
      </c>
      <c r="U18" s="23">
        <f t="shared" si="1"/>
        <v>1911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123660</v>
      </c>
      <c r="E19" s="236">
        <v>303628</v>
      </c>
      <c r="F19" s="236">
        <v>6.6566190000000001</v>
      </c>
      <c r="G19" s="236">
        <v>0</v>
      </c>
      <c r="H19" s="236">
        <v>94.563999999999993</v>
      </c>
      <c r="I19" s="236">
        <v>22.4</v>
      </c>
      <c r="J19" s="236">
        <v>68.3</v>
      </c>
      <c r="K19" s="236">
        <v>277.39999999999998</v>
      </c>
      <c r="L19" s="236">
        <v>1.0118</v>
      </c>
      <c r="M19" s="236">
        <v>92.697000000000003</v>
      </c>
      <c r="N19" s="236">
        <v>96.402000000000001</v>
      </c>
      <c r="O19" s="236">
        <v>94.885000000000005</v>
      </c>
      <c r="P19" s="236">
        <v>15.5</v>
      </c>
      <c r="Q19" s="236">
        <v>28.4</v>
      </c>
      <c r="R19" s="236">
        <v>22.1</v>
      </c>
      <c r="S19" s="236">
        <v>5.2</v>
      </c>
      <c r="T19" s="16">
        <v>18</v>
      </c>
      <c r="U19" s="23">
        <f t="shared" si="1"/>
        <v>1596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122064</v>
      </c>
      <c r="E20" s="236">
        <v>303386</v>
      </c>
      <c r="F20" s="236">
        <v>6.6031279999999999</v>
      </c>
      <c r="G20" s="236">
        <v>0</v>
      </c>
      <c r="H20" s="236">
        <v>95.766000000000005</v>
      </c>
      <c r="I20" s="236">
        <v>24</v>
      </c>
      <c r="J20" s="236">
        <v>30.9</v>
      </c>
      <c r="K20" s="236">
        <v>275.7</v>
      </c>
      <c r="L20" s="236">
        <v>1.0117</v>
      </c>
      <c r="M20" s="236">
        <v>93.150999999999996</v>
      </c>
      <c r="N20" s="236">
        <v>97.546999999999997</v>
      </c>
      <c r="O20" s="236">
        <v>94.176000000000002</v>
      </c>
      <c r="P20" s="236">
        <v>16.3</v>
      </c>
      <c r="Q20" s="236">
        <v>30.8</v>
      </c>
      <c r="R20" s="236">
        <v>22.2</v>
      </c>
      <c r="S20" s="236">
        <v>5.2</v>
      </c>
      <c r="T20" s="16">
        <v>17</v>
      </c>
      <c r="U20" s="23">
        <f t="shared" si="1"/>
        <v>717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121347</v>
      </c>
      <c r="E21" s="236">
        <v>303279</v>
      </c>
      <c r="F21" s="236">
        <v>6.9661119999999999</v>
      </c>
      <c r="G21" s="236">
        <v>0</v>
      </c>
      <c r="H21" s="236">
        <v>96.522999999999996</v>
      </c>
      <c r="I21" s="236">
        <v>21.2</v>
      </c>
      <c r="J21" s="236">
        <v>2.6</v>
      </c>
      <c r="K21" s="236">
        <v>11.6</v>
      </c>
      <c r="L21" s="236">
        <v>1.0133000000000001</v>
      </c>
      <c r="M21" s="236">
        <v>95.031000000000006</v>
      </c>
      <c r="N21" s="236">
        <v>98.456999999999994</v>
      </c>
      <c r="O21" s="236">
        <v>97.215000000000003</v>
      </c>
      <c r="P21" s="236">
        <v>12.4</v>
      </c>
      <c r="Q21" s="236">
        <v>31.1</v>
      </c>
      <c r="R21" s="236">
        <v>16.3</v>
      </c>
      <c r="S21" s="236">
        <v>5.2</v>
      </c>
      <c r="T21" s="16">
        <v>16</v>
      </c>
      <c r="U21" s="23">
        <f t="shared" si="1"/>
        <v>61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121286</v>
      </c>
      <c r="E22" s="236">
        <v>303270</v>
      </c>
      <c r="F22" s="236">
        <v>6.7708890000000004</v>
      </c>
      <c r="G22" s="236">
        <v>0</v>
      </c>
      <c r="H22" s="236">
        <v>96.117999999999995</v>
      </c>
      <c r="I22" s="236">
        <v>21.6</v>
      </c>
      <c r="J22" s="236">
        <v>65</v>
      </c>
      <c r="K22" s="236">
        <v>245.7</v>
      </c>
      <c r="L22" s="236">
        <v>1.0125999999999999</v>
      </c>
      <c r="M22" s="236">
        <v>94.590999999999994</v>
      </c>
      <c r="N22" s="236">
        <v>97.611999999999995</v>
      </c>
      <c r="O22" s="236">
        <v>95.156999999999996</v>
      </c>
      <c r="P22" s="236">
        <v>15.8</v>
      </c>
      <c r="Q22" s="236">
        <v>26.7</v>
      </c>
      <c r="R22" s="236">
        <v>18.100000000000001</v>
      </c>
      <c r="S22" s="236">
        <v>5.2</v>
      </c>
      <c r="T22" s="16">
        <v>15</v>
      </c>
      <c r="U22" s="23">
        <f t="shared" si="1"/>
        <v>1523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119763</v>
      </c>
      <c r="E23" s="236">
        <v>303043</v>
      </c>
      <c r="F23" s="236">
        <v>6.7229489999999998</v>
      </c>
      <c r="G23" s="236">
        <v>0</v>
      </c>
      <c r="H23" s="236">
        <v>96.236000000000004</v>
      </c>
      <c r="I23" s="236">
        <v>21.6</v>
      </c>
      <c r="J23" s="236">
        <v>78.3</v>
      </c>
      <c r="K23" s="236">
        <v>274.7</v>
      </c>
      <c r="L23" s="236">
        <v>1.012</v>
      </c>
      <c r="M23" s="236">
        <v>94.626000000000005</v>
      </c>
      <c r="N23" s="236">
        <v>97.885999999999996</v>
      </c>
      <c r="O23" s="236">
        <v>95.707999999999998</v>
      </c>
      <c r="P23" s="236">
        <v>17.899999999999999</v>
      </c>
      <c r="Q23" s="236">
        <v>27.3</v>
      </c>
      <c r="R23" s="236">
        <v>21.7</v>
      </c>
      <c r="S23" s="236">
        <v>5.2</v>
      </c>
      <c r="T23" s="22">
        <v>14</v>
      </c>
      <c r="U23" s="23">
        <f t="shared" si="1"/>
        <v>1841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117922</v>
      </c>
      <c r="E24" s="236">
        <v>302771</v>
      </c>
      <c r="F24" s="236">
        <v>6.7560460000000004</v>
      </c>
      <c r="G24" s="236">
        <v>0</v>
      </c>
      <c r="H24" s="236">
        <v>94.802999999999997</v>
      </c>
      <c r="I24" s="236">
        <v>20.3</v>
      </c>
      <c r="J24" s="236">
        <v>70.8</v>
      </c>
      <c r="K24" s="236">
        <v>258.89999999999998</v>
      </c>
      <c r="L24" s="236">
        <v>1.0122</v>
      </c>
      <c r="M24" s="236">
        <v>89.375</v>
      </c>
      <c r="N24" s="236">
        <v>104.714</v>
      </c>
      <c r="O24" s="236">
        <v>95.997</v>
      </c>
      <c r="P24" s="236">
        <v>13.6</v>
      </c>
      <c r="Q24" s="236">
        <v>26.6</v>
      </c>
      <c r="R24" s="236">
        <v>21.2</v>
      </c>
      <c r="S24" s="236">
        <v>5.2</v>
      </c>
      <c r="T24" s="16">
        <v>13</v>
      </c>
      <c r="U24" s="23">
        <f t="shared" si="1"/>
        <v>1663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116259</v>
      </c>
      <c r="E25" s="236">
        <v>302518</v>
      </c>
      <c r="F25" s="236">
        <v>6.3631580000000003</v>
      </c>
      <c r="G25" s="236">
        <v>0</v>
      </c>
      <c r="H25" s="236">
        <v>92.501999999999995</v>
      </c>
      <c r="I25" s="236">
        <v>20.8</v>
      </c>
      <c r="J25" s="236">
        <v>69.3</v>
      </c>
      <c r="K25" s="236">
        <v>256.5</v>
      </c>
      <c r="L25" s="236">
        <v>1.0114000000000001</v>
      </c>
      <c r="M25" s="236">
        <v>87.91</v>
      </c>
      <c r="N25" s="236">
        <v>96.239000000000004</v>
      </c>
      <c r="O25" s="236">
        <v>90.314999999999998</v>
      </c>
      <c r="P25" s="236">
        <v>14.5</v>
      </c>
      <c r="Q25" s="236">
        <v>28</v>
      </c>
      <c r="R25" s="236">
        <v>20.7</v>
      </c>
      <c r="S25" s="236">
        <v>5.21</v>
      </c>
      <c r="T25" s="16">
        <v>12</v>
      </c>
      <c r="U25" s="23">
        <f t="shared" si="1"/>
        <v>1627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114632</v>
      </c>
      <c r="E26" s="236">
        <v>302266</v>
      </c>
      <c r="F26" s="236">
        <v>6.3159400000000003</v>
      </c>
      <c r="G26" s="236">
        <v>0</v>
      </c>
      <c r="H26" s="236">
        <v>92.185000000000002</v>
      </c>
      <c r="I26" s="236">
        <v>22.6</v>
      </c>
      <c r="J26" s="236">
        <v>74.099999999999994</v>
      </c>
      <c r="K26" s="236">
        <v>275.7</v>
      </c>
      <c r="L26" s="236">
        <v>1.0112000000000001</v>
      </c>
      <c r="M26" s="236">
        <v>89.040999999999997</v>
      </c>
      <c r="N26" s="236">
        <v>95.397000000000006</v>
      </c>
      <c r="O26" s="236">
        <v>89.935000000000002</v>
      </c>
      <c r="P26" s="236">
        <v>17.399999999999999</v>
      </c>
      <c r="Q26" s="236">
        <v>29.1</v>
      </c>
      <c r="R26" s="236">
        <v>21.6</v>
      </c>
      <c r="S26" s="236">
        <v>5.21</v>
      </c>
      <c r="T26" s="16">
        <v>11</v>
      </c>
      <c r="U26" s="23">
        <f t="shared" si="1"/>
        <v>1744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112888</v>
      </c>
      <c r="E27" s="236">
        <v>301994</v>
      </c>
      <c r="F27" s="236">
        <v>6.3988930000000002</v>
      </c>
      <c r="G27" s="236">
        <v>0</v>
      </c>
      <c r="H27" s="236">
        <v>95.619</v>
      </c>
      <c r="I27" s="236">
        <v>25.3</v>
      </c>
      <c r="J27" s="236">
        <v>28.5</v>
      </c>
      <c r="K27" s="236">
        <v>276.39999999999998</v>
      </c>
      <c r="L27" s="236">
        <v>1.0113000000000001</v>
      </c>
      <c r="M27" s="236">
        <v>90.518000000000001</v>
      </c>
      <c r="N27" s="236">
        <v>97.924999999999997</v>
      </c>
      <c r="O27" s="236">
        <v>91.370999999999995</v>
      </c>
      <c r="P27" s="236">
        <v>17.2</v>
      </c>
      <c r="Q27" s="236">
        <v>34.4</v>
      </c>
      <c r="R27" s="236">
        <v>22.4</v>
      </c>
      <c r="S27" s="236">
        <v>5.21</v>
      </c>
      <c r="T27" s="16">
        <v>10</v>
      </c>
      <c r="U27" s="23">
        <f t="shared" si="1"/>
        <v>661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112227</v>
      </c>
      <c r="E28" s="236">
        <v>301895</v>
      </c>
      <c r="F28" s="236">
        <v>6.9198870000000001</v>
      </c>
      <c r="G28" s="236">
        <v>0</v>
      </c>
      <c r="H28" s="236">
        <v>95.355000000000004</v>
      </c>
      <c r="I28" s="236">
        <v>23</v>
      </c>
      <c r="J28" s="236">
        <v>16.100000000000001</v>
      </c>
      <c r="K28" s="236">
        <v>212.1</v>
      </c>
      <c r="L28" s="236">
        <v>1.0130999999999999</v>
      </c>
      <c r="M28" s="236">
        <v>92.96</v>
      </c>
      <c r="N28" s="236">
        <v>97.652000000000001</v>
      </c>
      <c r="O28" s="236">
        <v>96.881</v>
      </c>
      <c r="P28" s="236">
        <v>13.8</v>
      </c>
      <c r="Q28" s="236">
        <v>33.5</v>
      </c>
      <c r="R28" s="236">
        <v>17.2</v>
      </c>
      <c r="S28" s="236">
        <v>5.21</v>
      </c>
      <c r="T28" s="16">
        <v>9</v>
      </c>
      <c r="U28" s="23">
        <f t="shared" si="1"/>
        <v>376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111851</v>
      </c>
      <c r="E29" s="236">
        <v>301838</v>
      </c>
      <c r="F29" s="236">
        <v>6.75291</v>
      </c>
      <c r="G29" s="236">
        <v>0</v>
      </c>
      <c r="H29" s="236">
        <v>93.762</v>
      </c>
      <c r="I29" s="236">
        <v>22.2</v>
      </c>
      <c r="J29" s="236">
        <v>84.1</v>
      </c>
      <c r="K29" s="236">
        <v>244.5</v>
      </c>
      <c r="L29" s="236">
        <v>1.0122</v>
      </c>
      <c r="M29" s="236">
        <v>90.634</v>
      </c>
      <c r="N29" s="236">
        <v>97.085999999999999</v>
      </c>
      <c r="O29" s="236">
        <v>95.703000000000003</v>
      </c>
      <c r="P29" s="236">
        <v>16.8</v>
      </c>
      <c r="Q29" s="236">
        <v>29</v>
      </c>
      <c r="R29" s="236">
        <v>20.5</v>
      </c>
      <c r="S29" s="236">
        <v>5.2</v>
      </c>
      <c r="T29" s="16">
        <v>8</v>
      </c>
      <c r="U29" s="23">
        <f t="shared" si="1"/>
        <v>1990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109861</v>
      </c>
      <c r="E30" s="236">
        <v>301534</v>
      </c>
      <c r="F30" s="236">
        <v>6.5603720000000001</v>
      </c>
      <c r="G30" s="236">
        <v>0</v>
      </c>
      <c r="H30" s="236">
        <v>93.05</v>
      </c>
      <c r="I30" s="236">
        <v>22</v>
      </c>
      <c r="J30" s="236">
        <v>73.099999999999994</v>
      </c>
      <c r="K30" s="236">
        <v>275.7</v>
      </c>
      <c r="L30" s="236">
        <v>1.0117</v>
      </c>
      <c r="M30" s="236">
        <v>88.29</v>
      </c>
      <c r="N30" s="236">
        <v>95.73</v>
      </c>
      <c r="O30" s="236">
        <v>93.317999999999998</v>
      </c>
      <c r="P30" s="236">
        <v>14.9</v>
      </c>
      <c r="Q30" s="236">
        <v>28.5</v>
      </c>
      <c r="R30" s="236">
        <v>21.4</v>
      </c>
      <c r="S30" s="236">
        <v>5.2</v>
      </c>
      <c r="T30" s="22">
        <v>7</v>
      </c>
      <c r="U30" s="23">
        <f t="shared" si="1"/>
        <v>1719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108142</v>
      </c>
      <c r="E31" s="236">
        <v>301268</v>
      </c>
      <c r="F31" s="236">
        <v>6.3612760000000002</v>
      </c>
      <c r="G31" s="236">
        <v>0</v>
      </c>
      <c r="H31" s="236">
        <v>92.55</v>
      </c>
      <c r="I31" s="236">
        <v>21</v>
      </c>
      <c r="J31" s="236">
        <v>77.2</v>
      </c>
      <c r="K31" s="236">
        <v>272.60000000000002</v>
      </c>
      <c r="L31" s="236">
        <v>1.0114000000000001</v>
      </c>
      <c r="M31" s="236">
        <v>88.557000000000002</v>
      </c>
      <c r="N31" s="236">
        <v>95.507000000000005</v>
      </c>
      <c r="O31" s="236">
        <v>90.156999999999996</v>
      </c>
      <c r="P31" s="236">
        <v>12.6</v>
      </c>
      <c r="Q31" s="236">
        <v>27.9</v>
      </c>
      <c r="R31" s="236">
        <v>20.3</v>
      </c>
      <c r="S31" s="236">
        <v>5.2</v>
      </c>
      <c r="T31" s="16">
        <v>6</v>
      </c>
      <c r="U31" s="23">
        <f t="shared" si="1"/>
        <v>1815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106327</v>
      </c>
      <c r="E32" s="236">
        <v>300986</v>
      </c>
      <c r="F32" s="236">
        <v>6.3586580000000001</v>
      </c>
      <c r="G32" s="236">
        <v>0</v>
      </c>
      <c r="H32" s="236">
        <v>92.594999999999999</v>
      </c>
      <c r="I32" s="236">
        <v>23.3</v>
      </c>
      <c r="J32" s="236">
        <v>66.900000000000006</v>
      </c>
      <c r="K32" s="236">
        <v>256.8</v>
      </c>
      <c r="L32" s="236">
        <v>1.0113000000000001</v>
      </c>
      <c r="M32" s="236">
        <v>89.114000000000004</v>
      </c>
      <c r="N32" s="236">
        <v>95.694000000000003</v>
      </c>
      <c r="O32" s="236">
        <v>90.576999999999998</v>
      </c>
      <c r="P32" s="236">
        <v>18.399999999999999</v>
      </c>
      <c r="Q32" s="236">
        <v>28</v>
      </c>
      <c r="R32" s="236">
        <v>21.7</v>
      </c>
      <c r="S32" s="236">
        <v>5.2</v>
      </c>
      <c r="T32" s="16">
        <v>5</v>
      </c>
      <c r="U32" s="23">
        <f t="shared" si="1"/>
        <v>1574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104753</v>
      </c>
      <c r="E33" s="236">
        <v>300741</v>
      </c>
      <c r="F33" s="236">
        <v>6.4888320000000004</v>
      </c>
      <c r="G33" s="236">
        <v>0</v>
      </c>
      <c r="H33" s="236">
        <v>93.72</v>
      </c>
      <c r="I33" s="236">
        <v>21.7</v>
      </c>
      <c r="J33" s="236">
        <v>70.5</v>
      </c>
      <c r="K33" s="236">
        <v>279.7</v>
      </c>
      <c r="L33" s="236">
        <v>1.0117</v>
      </c>
      <c r="M33" s="236">
        <v>89.564999999999998</v>
      </c>
      <c r="N33" s="236">
        <v>96.247</v>
      </c>
      <c r="O33" s="236">
        <v>92.031999999999996</v>
      </c>
      <c r="P33" s="236">
        <v>13.3</v>
      </c>
      <c r="Q33" s="236">
        <v>27</v>
      </c>
      <c r="R33" s="236">
        <v>20.5</v>
      </c>
      <c r="S33" s="236">
        <v>5.2</v>
      </c>
      <c r="T33" s="16">
        <v>4</v>
      </c>
      <c r="U33" s="23">
        <f t="shared" si="1"/>
        <v>1647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103106</v>
      </c>
      <c r="E34" s="236">
        <v>300488</v>
      </c>
      <c r="F34" s="236">
        <v>6.6195050000000002</v>
      </c>
      <c r="G34" s="236">
        <v>0</v>
      </c>
      <c r="H34" s="236">
        <v>95.652000000000001</v>
      </c>
      <c r="I34" s="236">
        <v>22</v>
      </c>
      <c r="J34" s="236">
        <v>32.799999999999997</v>
      </c>
      <c r="K34" s="236">
        <v>277.8</v>
      </c>
      <c r="L34" s="236">
        <v>1.012</v>
      </c>
      <c r="M34" s="236">
        <v>92.974000000000004</v>
      </c>
      <c r="N34" s="236">
        <v>97.272000000000006</v>
      </c>
      <c r="O34" s="236">
        <v>93.715999999999994</v>
      </c>
      <c r="P34" s="236">
        <v>14.7</v>
      </c>
      <c r="Q34" s="236">
        <v>29.7</v>
      </c>
      <c r="R34" s="236">
        <v>20.100000000000001</v>
      </c>
      <c r="S34" s="236">
        <v>5.2</v>
      </c>
      <c r="T34" s="16">
        <v>3</v>
      </c>
      <c r="U34" s="23">
        <f t="shared" si="1"/>
        <v>714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102392</v>
      </c>
      <c r="E35" s="236">
        <v>300383</v>
      </c>
      <c r="F35" s="236">
        <v>6.8548999999999998</v>
      </c>
      <c r="G35" s="236">
        <v>0</v>
      </c>
      <c r="H35" s="236">
        <v>95.906000000000006</v>
      </c>
      <c r="I35" s="236">
        <v>20.7</v>
      </c>
      <c r="J35" s="236">
        <v>11.9</v>
      </c>
      <c r="K35" s="236">
        <v>147.6</v>
      </c>
      <c r="L35" s="236">
        <v>1.0130999999999999</v>
      </c>
      <c r="M35" s="236">
        <v>94.105999999999995</v>
      </c>
      <c r="N35" s="236">
        <v>97.379000000000005</v>
      </c>
      <c r="O35" s="236">
        <v>95.611999999999995</v>
      </c>
      <c r="P35" s="236">
        <v>12.3</v>
      </c>
      <c r="Q35" s="236">
        <v>29.8</v>
      </c>
      <c r="R35" s="236">
        <v>16.100000000000001</v>
      </c>
      <c r="S35" s="236">
        <v>5.19</v>
      </c>
      <c r="T35" s="16">
        <v>2</v>
      </c>
      <c r="U35" s="23">
        <f t="shared" si="1"/>
        <v>236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102156</v>
      </c>
      <c r="E36" s="236">
        <v>300348</v>
      </c>
      <c r="F36" s="236">
        <v>6.9827399999999997</v>
      </c>
      <c r="G36" s="236">
        <v>0</v>
      </c>
      <c r="H36" s="236">
        <v>97.599000000000004</v>
      </c>
      <c r="I36" s="236">
        <v>19.3</v>
      </c>
      <c r="J36" s="236">
        <v>0.1</v>
      </c>
      <c r="K36" s="236">
        <v>13.1</v>
      </c>
      <c r="L36" s="236">
        <v>1.0138</v>
      </c>
      <c r="M36" s="236">
        <v>96.072000000000003</v>
      </c>
      <c r="N36" s="236">
        <v>98.766000000000005</v>
      </c>
      <c r="O36" s="236">
        <v>96.299000000000007</v>
      </c>
      <c r="P36" s="236">
        <v>10</v>
      </c>
      <c r="Q36" s="236">
        <v>29.7</v>
      </c>
      <c r="R36" s="236">
        <v>13</v>
      </c>
      <c r="S36" s="236">
        <v>5.19</v>
      </c>
      <c r="T36" s="16">
        <v>1</v>
      </c>
      <c r="U36" s="23">
        <f t="shared" si="1"/>
        <v>4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102152</v>
      </c>
      <c r="E37" s="236">
        <v>300348</v>
      </c>
      <c r="F37" s="236">
        <v>7.0853529999999996</v>
      </c>
      <c r="G37" s="236">
        <v>0</v>
      </c>
      <c r="H37" s="236">
        <v>94.372</v>
      </c>
      <c r="I37" s="236">
        <v>18.899999999999999</v>
      </c>
      <c r="J37" s="236">
        <v>57.8</v>
      </c>
      <c r="K37" s="236">
        <v>250.8</v>
      </c>
      <c r="L37" s="236">
        <v>1.014</v>
      </c>
      <c r="M37" s="236">
        <v>90.867000000000004</v>
      </c>
      <c r="N37" s="236">
        <v>98.61</v>
      </c>
      <c r="O37" s="236">
        <v>97.73</v>
      </c>
      <c r="P37" s="236">
        <v>10.3</v>
      </c>
      <c r="Q37" s="236">
        <v>25.6</v>
      </c>
      <c r="R37" s="236">
        <v>13.1</v>
      </c>
      <c r="S37" s="236">
        <v>5.19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2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activeCell="B7" sqref="B7:S37"/>
      <selection pane="topRight" activeCell="B7" sqref="B7:S37"/>
      <selection pane="bottomLeft" activeCell="B7" sqref="B7:S37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8.42578125" bestFit="1" customWidth="1"/>
    <col min="24" max="24" width="11.8554687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222803</v>
      </c>
      <c r="T6" s="22">
        <v>31</v>
      </c>
      <c r="U6" s="23">
        <f>D6-D7</f>
        <v>1338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221465</v>
      </c>
      <c r="T7" s="22">
        <v>30</v>
      </c>
      <c r="U7" s="23">
        <f>D7-D8</f>
        <v>1345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220120</v>
      </c>
      <c r="T8" s="16">
        <v>29</v>
      </c>
      <c r="U8" s="23">
        <f>D8-D9</f>
        <v>1527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218593</v>
      </c>
      <c r="E9" s="236">
        <v>463197</v>
      </c>
      <c r="F9" s="236">
        <v>6.0611790000000001</v>
      </c>
      <c r="G9" s="236">
        <v>0</v>
      </c>
      <c r="H9" s="236">
        <v>74.879000000000005</v>
      </c>
      <c r="I9" s="236">
        <v>21.8</v>
      </c>
      <c r="J9" s="236">
        <v>53.9</v>
      </c>
      <c r="K9" s="236">
        <v>114.3</v>
      </c>
      <c r="L9" s="236">
        <v>1.0105999999999999</v>
      </c>
      <c r="M9" s="236">
        <v>72.655000000000001</v>
      </c>
      <c r="N9" s="236">
        <v>78.400999999999996</v>
      </c>
      <c r="O9" s="236">
        <v>73.716999999999999</v>
      </c>
      <c r="P9" s="236">
        <v>17.8</v>
      </c>
      <c r="Q9" s="236">
        <v>30.7</v>
      </c>
      <c r="R9" s="236">
        <v>21</v>
      </c>
      <c r="S9" s="236">
        <v>6.32</v>
      </c>
      <c r="T9" s="22">
        <v>28</v>
      </c>
      <c r="U9" s="23">
        <f t="shared" ref="U9:U36" si="1">D9-D10</f>
        <v>1204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217389</v>
      </c>
      <c r="E10" s="236">
        <v>463000</v>
      </c>
      <c r="F10" s="236">
        <v>6.0674250000000001</v>
      </c>
      <c r="G10" s="236">
        <v>0</v>
      </c>
      <c r="H10" s="236">
        <v>75.215000000000003</v>
      </c>
      <c r="I10" s="236">
        <v>22.9</v>
      </c>
      <c r="J10" s="236">
        <v>52</v>
      </c>
      <c r="K10" s="236">
        <v>113.6</v>
      </c>
      <c r="L10" s="236">
        <v>1.0105999999999999</v>
      </c>
      <c r="M10" s="236">
        <v>72.608000000000004</v>
      </c>
      <c r="N10" s="236">
        <v>79.141999999999996</v>
      </c>
      <c r="O10" s="236">
        <v>74.078999999999994</v>
      </c>
      <c r="P10" s="236">
        <v>17.600000000000001</v>
      </c>
      <c r="Q10" s="236">
        <v>29.7</v>
      </c>
      <c r="R10" s="236">
        <v>21.9</v>
      </c>
      <c r="S10" s="236">
        <v>6.33</v>
      </c>
      <c r="T10" s="16">
        <v>27</v>
      </c>
      <c r="U10" s="23">
        <f t="shared" si="1"/>
        <v>1145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216244</v>
      </c>
      <c r="E11" s="236">
        <v>462812</v>
      </c>
      <c r="F11" s="236">
        <v>6.0363249999999997</v>
      </c>
      <c r="G11" s="236">
        <v>0</v>
      </c>
      <c r="H11" s="236">
        <v>75.462000000000003</v>
      </c>
      <c r="I11" s="236">
        <v>23.6</v>
      </c>
      <c r="J11" s="236">
        <v>57.4</v>
      </c>
      <c r="K11" s="236">
        <v>114.2</v>
      </c>
      <c r="L11" s="236">
        <v>1.0105</v>
      </c>
      <c r="M11" s="236">
        <v>72.363</v>
      </c>
      <c r="N11" s="236">
        <v>77.677000000000007</v>
      </c>
      <c r="O11" s="236">
        <v>73.751000000000005</v>
      </c>
      <c r="P11" s="236">
        <v>17.3</v>
      </c>
      <c r="Q11" s="236">
        <v>30.3</v>
      </c>
      <c r="R11" s="236">
        <v>22.3</v>
      </c>
      <c r="S11" s="236">
        <v>6.33</v>
      </c>
      <c r="T11" s="16">
        <v>26</v>
      </c>
      <c r="U11" s="23">
        <f t="shared" si="1"/>
        <v>1278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214966</v>
      </c>
      <c r="E12" s="236">
        <v>462604</v>
      </c>
      <c r="F12" s="236">
        <v>6.1535869999999999</v>
      </c>
      <c r="G12" s="236">
        <v>0</v>
      </c>
      <c r="H12" s="236">
        <v>77.495999999999995</v>
      </c>
      <c r="I12" s="236">
        <v>24.9</v>
      </c>
      <c r="J12" s="236">
        <v>9.9</v>
      </c>
      <c r="K12" s="236">
        <v>83.7</v>
      </c>
      <c r="L12" s="236">
        <v>1.0105999999999999</v>
      </c>
      <c r="M12" s="236">
        <v>73.028000000000006</v>
      </c>
      <c r="N12" s="236">
        <v>84.896000000000001</v>
      </c>
      <c r="O12" s="236">
        <v>75.718000000000004</v>
      </c>
      <c r="P12" s="236">
        <v>15.4</v>
      </c>
      <c r="Q12" s="236">
        <v>35.1</v>
      </c>
      <c r="R12" s="236">
        <v>23.3</v>
      </c>
      <c r="S12" s="236">
        <v>6.34</v>
      </c>
      <c r="T12" s="16">
        <v>25</v>
      </c>
      <c r="U12" s="23">
        <f t="shared" si="1"/>
        <v>238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214728</v>
      </c>
      <c r="E13" s="236">
        <v>462565</v>
      </c>
      <c r="F13" s="236">
        <v>6.165629</v>
      </c>
      <c r="G13" s="236">
        <v>0</v>
      </c>
      <c r="H13" s="236">
        <v>82.263999999999996</v>
      </c>
      <c r="I13" s="236">
        <v>22.9</v>
      </c>
      <c r="J13" s="236">
        <v>0</v>
      </c>
      <c r="K13" s="236">
        <v>0</v>
      </c>
      <c r="L13" s="236">
        <v>1.0113000000000001</v>
      </c>
      <c r="M13" s="236">
        <v>72.966999999999999</v>
      </c>
      <c r="N13" s="236">
        <v>86.28</v>
      </c>
      <c r="O13" s="236">
        <v>74.022000000000006</v>
      </c>
      <c r="P13" s="236">
        <v>14.2</v>
      </c>
      <c r="Q13" s="236">
        <v>33.6</v>
      </c>
      <c r="R13" s="236">
        <v>17.2</v>
      </c>
      <c r="S13" s="236">
        <v>6.34</v>
      </c>
      <c r="T13" s="16">
        <v>24</v>
      </c>
      <c r="U13" s="23">
        <f t="shared" si="1"/>
        <v>0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214728</v>
      </c>
      <c r="E14" s="236">
        <v>462565</v>
      </c>
      <c r="F14" s="236">
        <v>6.9255170000000001</v>
      </c>
      <c r="G14" s="236">
        <v>0</v>
      </c>
      <c r="H14" s="236">
        <v>83.61</v>
      </c>
      <c r="I14" s="236">
        <v>23.7</v>
      </c>
      <c r="J14" s="236">
        <v>3.8</v>
      </c>
      <c r="K14" s="236">
        <v>134</v>
      </c>
      <c r="L14" s="236">
        <v>1.0129999999999999</v>
      </c>
      <c r="M14" s="236">
        <v>78.545000000000002</v>
      </c>
      <c r="N14" s="236">
        <v>86.382000000000005</v>
      </c>
      <c r="O14" s="236">
        <v>84.295000000000002</v>
      </c>
      <c r="P14" s="236">
        <v>15.2</v>
      </c>
      <c r="Q14" s="236">
        <v>32.9</v>
      </c>
      <c r="R14" s="236">
        <v>16.8</v>
      </c>
      <c r="S14" s="236">
        <v>6.34</v>
      </c>
      <c r="T14" s="16">
        <v>23</v>
      </c>
      <c r="U14" s="23">
        <f t="shared" si="1"/>
        <v>74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214654</v>
      </c>
      <c r="E15" s="236">
        <v>462554</v>
      </c>
      <c r="F15" s="236">
        <v>6.5660879999999997</v>
      </c>
      <c r="G15" s="236">
        <v>0</v>
      </c>
      <c r="H15" s="236">
        <v>82.004999999999995</v>
      </c>
      <c r="I15" s="236">
        <v>22.6</v>
      </c>
      <c r="J15" s="236">
        <v>53</v>
      </c>
      <c r="K15" s="236">
        <v>135.30000000000001</v>
      </c>
      <c r="L15" s="236">
        <v>1.0115000000000001</v>
      </c>
      <c r="M15" s="236">
        <v>76.978999999999999</v>
      </c>
      <c r="N15" s="236">
        <v>84.799000000000007</v>
      </c>
      <c r="O15" s="236">
        <v>81.25</v>
      </c>
      <c r="P15" s="236">
        <v>17.8</v>
      </c>
      <c r="Q15" s="236">
        <v>28.9</v>
      </c>
      <c r="R15" s="236">
        <v>22.5</v>
      </c>
      <c r="S15" s="236">
        <v>6.35</v>
      </c>
      <c r="T15" s="16">
        <v>22</v>
      </c>
      <c r="U15" s="23">
        <f t="shared" si="1"/>
        <v>1158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213496</v>
      </c>
      <c r="E16" s="236">
        <v>462378</v>
      </c>
      <c r="F16" s="236">
        <v>6.8146719999999998</v>
      </c>
      <c r="G16" s="236">
        <v>0</v>
      </c>
      <c r="H16" s="236">
        <v>82.037000000000006</v>
      </c>
      <c r="I16" s="236">
        <v>22.6</v>
      </c>
      <c r="J16" s="236">
        <v>63.8</v>
      </c>
      <c r="K16" s="236">
        <v>136.5</v>
      </c>
      <c r="L16" s="236">
        <v>1.0125</v>
      </c>
      <c r="M16" s="236">
        <v>74.885000000000005</v>
      </c>
      <c r="N16" s="236">
        <v>85.938999999999993</v>
      </c>
      <c r="O16" s="236">
        <v>83.575999999999993</v>
      </c>
      <c r="P16" s="236">
        <v>17.7</v>
      </c>
      <c r="Q16" s="236">
        <v>32.299999999999997</v>
      </c>
      <c r="R16" s="236">
        <v>19.100000000000001</v>
      </c>
      <c r="S16" s="236">
        <v>6.34</v>
      </c>
      <c r="T16" s="22">
        <v>21</v>
      </c>
      <c r="U16" s="23">
        <f t="shared" si="1"/>
        <v>1415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212081</v>
      </c>
      <c r="E17" s="236">
        <v>462165</v>
      </c>
      <c r="F17" s="236">
        <v>6.0892239999999997</v>
      </c>
      <c r="G17" s="236">
        <v>0</v>
      </c>
      <c r="H17" s="236">
        <v>82.594999999999999</v>
      </c>
      <c r="I17" s="236">
        <v>23.9</v>
      </c>
      <c r="J17" s="236">
        <v>52.2</v>
      </c>
      <c r="K17" s="236">
        <v>134.6</v>
      </c>
      <c r="L17" s="236">
        <v>1.0103</v>
      </c>
      <c r="M17" s="236">
        <v>75.013000000000005</v>
      </c>
      <c r="N17" s="236">
        <v>85.712999999999994</v>
      </c>
      <c r="O17" s="236">
        <v>75.141999999999996</v>
      </c>
      <c r="P17" s="236">
        <v>17.3</v>
      </c>
      <c r="Q17" s="236">
        <v>31.6</v>
      </c>
      <c r="R17" s="236">
        <v>24.4</v>
      </c>
      <c r="S17" s="236">
        <v>6.35</v>
      </c>
      <c r="T17" s="16">
        <v>20</v>
      </c>
      <c r="U17" s="23">
        <f t="shared" si="1"/>
        <v>1146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210935</v>
      </c>
      <c r="E18" s="236">
        <v>461991</v>
      </c>
      <c r="F18" s="236">
        <v>6.2836280000000002</v>
      </c>
      <c r="G18" s="236">
        <v>0</v>
      </c>
      <c r="H18" s="236">
        <v>81.921000000000006</v>
      </c>
      <c r="I18" s="236">
        <v>22.4</v>
      </c>
      <c r="J18" s="236">
        <v>64.8</v>
      </c>
      <c r="K18" s="236">
        <v>265</v>
      </c>
      <c r="L18" s="236">
        <v>1.0108999999999999</v>
      </c>
      <c r="M18" s="236">
        <v>62.460999999999999</v>
      </c>
      <c r="N18" s="236">
        <v>85.468000000000004</v>
      </c>
      <c r="O18" s="236">
        <v>77.364999999999995</v>
      </c>
      <c r="P18" s="236">
        <v>16.8</v>
      </c>
      <c r="Q18" s="236">
        <v>29.1</v>
      </c>
      <c r="R18" s="236">
        <v>22.7</v>
      </c>
      <c r="S18" s="236">
        <v>6.36</v>
      </c>
      <c r="T18" s="16">
        <v>19</v>
      </c>
      <c r="U18" s="23">
        <f t="shared" si="1"/>
        <v>1436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209499</v>
      </c>
      <c r="E19" s="236">
        <v>461774</v>
      </c>
      <c r="F19" s="236">
        <v>6.6974239999999998</v>
      </c>
      <c r="G19" s="236">
        <v>0</v>
      </c>
      <c r="H19" s="236">
        <v>82.528999999999996</v>
      </c>
      <c r="I19" s="236">
        <v>23.4</v>
      </c>
      <c r="J19" s="236">
        <v>47.6</v>
      </c>
      <c r="K19" s="236">
        <v>128.30000000000001</v>
      </c>
      <c r="L19" s="236">
        <v>1.0118</v>
      </c>
      <c r="M19" s="236">
        <v>80.481999999999999</v>
      </c>
      <c r="N19" s="236">
        <v>84.385000000000005</v>
      </c>
      <c r="O19" s="236">
        <v>82.968999999999994</v>
      </c>
      <c r="P19" s="236">
        <v>16.7</v>
      </c>
      <c r="Q19" s="236">
        <v>34</v>
      </c>
      <c r="R19" s="236">
        <v>22.2</v>
      </c>
      <c r="S19" s="236">
        <v>6.36</v>
      </c>
      <c r="T19" s="16">
        <v>18</v>
      </c>
      <c r="U19" s="23">
        <f t="shared" si="1"/>
        <v>1041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208458</v>
      </c>
      <c r="E20" s="236">
        <v>461617</v>
      </c>
      <c r="F20" s="236">
        <v>6.6636860000000002</v>
      </c>
      <c r="G20" s="236">
        <v>0</v>
      </c>
      <c r="H20" s="236">
        <v>83.727000000000004</v>
      </c>
      <c r="I20" s="236">
        <v>23.5</v>
      </c>
      <c r="J20" s="236">
        <v>58</v>
      </c>
      <c r="K20" s="236">
        <v>127.5</v>
      </c>
      <c r="L20" s="236">
        <v>1.0119</v>
      </c>
      <c r="M20" s="236">
        <v>80.978999999999999</v>
      </c>
      <c r="N20" s="236">
        <v>85.704999999999998</v>
      </c>
      <c r="O20" s="236">
        <v>82.055999999999997</v>
      </c>
      <c r="P20" s="236">
        <v>16.8</v>
      </c>
      <c r="Q20" s="236">
        <v>30.2</v>
      </c>
      <c r="R20" s="236">
        <v>20.8</v>
      </c>
      <c r="S20" s="236">
        <v>6.36</v>
      </c>
      <c r="T20" s="16">
        <v>17</v>
      </c>
      <c r="U20" s="23">
        <f t="shared" si="1"/>
        <v>1283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207175</v>
      </c>
      <c r="E21" s="236">
        <v>461426</v>
      </c>
      <c r="F21" s="236">
        <v>6.9247680000000003</v>
      </c>
      <c r="G21" s="236">
        <v>0</v>
      </c>
      <c r="H21" s="236">
        <v>84.498000000000005</v>
      </c>
      <c r="I21" s="236">
        <v>23</v>
      </c>
      <c r="J21" s="236">
        <v>65.599999999999994</v>
      </c>
      <c r="K21" s="236">
        <v>156.6</v>
      </c>
      <c r="L21" s="236">
        <v>1.0125999999999999</v>
      </c>
      <c r="M21" s="236">
        <v>82.843999999999994</v>
      </c>
      <c r="N21" s="236">
        <v>86.587000000000003</v>
      </c>
      <c r="O21" s="236">
        <v>85.343000000000004</v>
      </c>
      <c r="P21" s="236">
        <v>16</v>
      </c>
      <c r="Q21" s="236">
        <v>31.2</v>
      </c>
      <c r="R21" s="236">
        <v>19.8</v>
      </c>
      <c r="S21" s="236">
        <v>6.36</v>
      </c>
      <c r="T21" s="16">
        <v>16</v>
      </c>
      <c r="U21" s="23">
        <f t="shared" si="1"/>
        <v>1477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205698</v>
      </c>
      <c r="E22" s="236">
        <v>461208</v>
      </c>
      <c r="F22" s="236">
        <v>6.6781129999999997</v>
      </c>
      <c r="G22" s="236">
        <v>0</v>
      </c>
      <c r="H22" s="236">
        <v>84.138000000000005</v>
      </c>
      <c r="I22" s="236">
        <v>22.7</v>
      </c>
      <c r="J22" s="236">
        <v>66.2</v>
      </c>
      <c r="K22" s="236">
        <v>162.5</v>
      </c>
      <c r="L22" s="236">
        <v>1.0117</v>
      </c>
      <c r="M22" s="236">
        <v>82.536000000000001</v>
      </c>
      <c r="N22" s="236">
        <v>85.763999999999996</v>
      </c>
      <c r="O22" s="236">
        <v>82.912999999999997</v>
      </c>
      <c r="P22" s="236">
        <v>16.399999999999999</v>
      </c>
      <c r="Q22" s="236">
        <v>29</v>
      </c>
      <c r="R22" s="236">
        <v>22.8</v>
      </c>
      <c r="S22" s="236">
        <v>6.36</v>
      </c>
      <c r="T22" s="16">
        <v>15</v>
      </c>
      <c r="U22" s="23">
        <f t="shared" si="1"/>
        <v>1495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204203</v>
      </c>
      <c r="E23" s="236">
        <v>460987</v>
      </c>
      <c r="F23" s="236">
        <v>6.7460370000000003</v>
      </c>
      <c r="G23" s="236">
        <v>0</v>
      </c>
      <c r="H23" s="236">
        <v>84.203999999999994</v>
      </c>
      <c r="I23" s="236">
        <v>22.3</v>
      </c>
      <c r="J23" s="236">
        <v>68.7</v>
      </c>
      <c r="K23" s="236">
        <v>121.9</v>
      </c>
      <c r="L23" s="236">
        <v>1.012</v>
      </c>
      <c r="M23" s="236">
        <v>82.73</v>
      </c>
      <c r="N23" s="236">
        <v>85.992000000000004</v>
      </c>
      <c r="O23" s="236">
        <v>83.572999999999993</v>
      </c>
      <c r="P23" s="236">
        <v>17.8</v>
      </c>
      <c r="Q23" s="236">
        <v>29.1</v>
      </c>
      <c r="R23" s="236">
        <v>21.9</v>
      </c>
      <c r="S23" s="236">
        <v>6.38</v>
      </c>
      <c r="T23" s="22">
        <v>14</v>
      </c>
      <c r="U23" s="23">
        <f t="shared" si="1"/>
        <v>1551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202652</v>
      </c>
      <c r="E24" s="236">
        <v>460758</v>
      </c>
      <c r="F24" s="236">
        <v>6.7996150000000002</v>
      </c>
      <c r="G24" s="236">
        <v>0</v>
      </c>
      <c r="H24" s="236">
        <v>82.772999999999996</v>
      </c>
      <c r="I24" s="236">
        <v>21.4</v>
      </c>
      <c r="J24" s="236">
        <v>57</v>
      </c>
      <c r="K24" s="236">
        <v>122.2</v>
      </c>
      <c r="L24" s="236">
        <v>1.0122</v>
      </c>
      <c r="M24" s="236">
        <v>77.222999999999999</v>
      </c>
      <c r="N24" s="236">
        <v>92.938000000000002</v>
      </c>
      <c r="O24" s="236">
        <v>84.072999999999993</v>
      </c>
      <c r="P24" s="236">
        <v>16.100000000000001</v>
      </c>
      <c r="Q24" s="236">
        <v>28.9</v>
      </c>
      <c r="R24" s="236">
        <v>21.2</v>
      </c>
      <c r="S24" s="236">
        <v>6.38</v>
      </c>
      <c r="T24" s="16">
        <v>13</v>
      </c>
      <c r="U24" s="23">
        <f t="shared" si="1"/>
        <v>1259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201393</v>
      </c>
      <c r="E25" s="236">
        <v>460570</v>
      </c>
      <c r="F25" s="236">
        <v>6.4454260000000003</v>
      </c>
      <c r="G25" s="236">
        <v>0</v>
      </c>
      <c r="H25" s="236">
        <v>80.483000000000004</v>
      </c>
      <c r="I25" s="236">
        <v>21.6</v>
      </c>
      <c r="J25" s="236">
        <v>40.299999999999997</v>
      </c>
      <c r="K25" s="236">
        <v>122.3</v>
      </c>
      <c r="L25" s="236">
        <v>1.0118</v>
      </c>
      <c r="M25" s="236">
        <v>75.936999999999998</v>
      </c>
      <c r="N25" s="236">
        <v>84.433999999999997</v>
      </c>
      <c r="O25" s="236">
        <v>78.203000000000003</v>
      </c>
      <c r="P25" s="236">
        <v>16.2</v>
      </c>
      <c r="Q25" s="236">
        <v>30.8</v>
      </c>
      <c r="R25" s="236">
        <v>18.3</v>
      </c>
      <c r="S25" s="236">
        <v>6.37</v>
      </c>
      <c r="T25" s="16">
        <v>12</v>
      </c>
      <c r="U25" s="23">
        <f t="shared" si="1"/>
        <v>863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200530</v>
      </c>
      <c r="E26" s="236">
        <v>460437</v>
      </c>
      <c r="F26" s="236">
        <v>6.3853780000000002</v>
      </c>
      <c r="G26" s="236">
        <v>0</v>
      </c>
      <c r="H26" s="236">
        <v>80.158000000000001</v>
      </c>
      <c r="I26" s="236">
        <v>23.2</v>
      </c>
      <c r="J26" s="236">
        <v>47.1</v>
      </c>
      <c r="K26" s="236">
        <v>122.1</v>
      </c>
      <c r="L26" s="236">
        <v>1.0115000000000001</v>
      </c>
      <c r="M26" s="236">
        <v>76.802999999999997</v>
      </c>
      <c r="N26" s="236">
        <v>83.501999999999995</v>
      </c>
      <c r="O26" s="236">
        <v>77.793999999999997</v>
      </c>
      <c r="P26" s="236">
        <v>15.6</v>
      </c>
      <c r="Q26" s="236">
        <v>34.200000000000003</v>
      </c>
      <c r="R26" s="236">
        <v>19.600000000000001</v>
      </c>
      <c r="S26" s="236">
        <v>6.38</v>
      </c>
      <c r="T26" s="16">
        <v>11</v>
      </c>
      <c r="U26" s="23">
        <f t="shared" si="1"/>
        <v>1030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199500</v>
      </c>
      <c r="E27" s="236">
        <v>460279</v>
      </c>
      <c r="F27" s="236">
        <v>6.4707319999999999</v>
      </c>
      <c r="G27" s="236">
        <v>0</v>
      </c>
      <c r="H27" s="236">
        <v>83.632000000000005</v>
      </c>
      <c r="I27" s="236">
        <v>24.4</v>
      </c>
      <c r="J27" s="236">
        <v>46.4</v>
      </c>
      <c r="K27" s="236">
        <v>119.9</v>
      </c>
      <c r="L27" s="236">
        <v>1.0115000000000001</v>
      </c>
      <c r="M27" s="236">
        <v>78.456000000000003</v>
      </c>
      <c r="N27" s="236">
        <v>86.057000000000002</v>
      </c>
      <c r="O27" s="236">
        <v>79.314999999999998</v>
      </c>
      <c r="P27" s="236">
        <v>17.399999999999999</v>
      </c>
      <c r="Q27" s="236">
        <v>33.700000000000003</v>
      </c>
      <c r="R27" s="236">
        <v>20.6</v>
      </c>
      <c r="S27" s="236">
        <v>6.38</v>
      </c>
      <c r="T27" s="16">
        <v>10</v>
      </c>
      <c r="U27" s="23">
        <f t="shared" si="1"/>
        <v>1003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198497</v>
      </c>
      <c r="E28" s="236">
        <v>460129</v>
      </c>
      <c r="F28" s="236">
        <v>6.855213</v>
      </c>
      <c r="G28" s="236">
        <v>0</v>
      </c>
      <c r="H28" s="236">
        <v>83.349000000000004</v>
      </c>
      <c r="I28" s="236">
        <v>23.8</v>
      </c>
      <c r="J28" s="236">
        <v>49.8</v>
      </c>
      <c r="K28" s="236">
        <v>113.8</v>
      </c>
      <c r="L28" s="236">
        <v>1.0123</v>
      </c>
      <c r="M28" s="236">
        <v>80.828999999999994</v>
      </c>
      <c r="N28" s="236">
        <v>85.703999999999994</v>
      </c>
      <c r="O28" s="236">
        <v>84.853999999999999</v>
      </c>
      <c r="P28" s="236">
        <v>16.5</v>
      </c>
      <c r="Q28" s="236">
        <v>31.5</v>
      </c>
      <c r="R28" s="236">
        <v>21.2</v>
      </c>
      <c r="S28" s="236">
        <v>6.38</v>
      </c>
      <c r="T28" s="16">
        <v>9</v>
      </c>
      <c r="U28" s="23">
        <f t="shared" si="1"/>
        <v>1084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197413</v>
      </c>
      <c r="E29" s="236">
        <v>459967</v>
      </c>
      <c r="F29" s="236">
        <v>6.7550980000000003</v>
      </c>
      <c r="G29" s="236">
        <v>0</v>
      </c>
      <c r="H29" s="236">
        <v>81.881</v>
      </c>
      <c r="I29" s="236">
        <v>22.4</v>
      </c>
      <c r="J29" s="236">
        <v>60.7</v>
      </c>
      <c r="K29" s="236">
        <v>115.1</v>
      </c>
      <c r="L29" s="236">
        <v>1.0119</v>
      </c>
      <c r="M29" s="236">
        <v>78.661000000000001</v>
      </c>
      <c r="N29" s="236">
        <v>85.26</v>
      </c>
      <c r="O29" s="236">
        <v>83.900999999999996</v>
      </c>
      <c r="P29" s="236">
        <v>17.2</v>
      </c>
      <c r="Q29" s="236">
        <v>31.4</v>
      </c>
      <c r="R29" s="236">
        <v>22.5</v>
      </c>
      <c r="S29" s="236">
        <v>6.39</v>
      </c>
      <c r="T29" s="16">
        <v>8</v>
      </c>
      <c r="U29" s="23">
        <f t="shared" si="1"/>
        <v>1109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199</v>
      </c>
      <c r="C30" s="236" t="s">
        <v>194</v>
      </c>
      <c r="D30" s="236">
        <v>196304</v>
      </c>
      <c r="E30" s="236">
        <v>459794</v>
      </c>
      <c r="F30" s="236">
        <v>6.3244179999999997</v>
      </c>
      <c r="G30" s="236">
        <v>0</v>
      </c>
      <c r="H30" s="236">
        <v>81.399000000000001</v>
      </c>
      <c r="I30" s="236">
        <v>23.2</v>
      </c>
      <c r="J30" s="236">
        <v>50.7</v>
      </c>
      <c r="K30" s="236">
        <v>114</v>
      </c>
      <c r="L30" s="236">
        <v>1.0105999999999999</v>
      </c>
      <c r="M30" s="236">
        <v>77.11</v>
      </c>
      <c r="N30" s="236">
        <v>84.471000000000004</v>
      </c>
      <c r="O30" s="236">
        <v>79.072000000000003</v>
      </c>
      <c r="P30" s="236">
        <v>16.2</v>
      </c>
      <c r="Q30" s="236">
        <v>31.1</v>
      </c>
      <c r="R30" s="236">
        <v>26.4</v>
      </c>
      <c r="S30" s="236">
        <v>6.41</v>
      </c>
      <c r="T30" s="22">
        <v>7</v>
      </c>
      <c r="U30" s="23">
        <f t="shared" si="1"/>
        <v>1163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195141</v>
      </c>
      <c r="E31" s="236">
        <v>459623</v>
      </c>
      <c r="F31" s="236">
        <v>6.4070010000000002</v>
      </c>
      <c r="G31" s="236">
        <v>0</v>
      </c>
      <c r="H31" s="236">
        <v>80.572999999999993</v>
      </c>
      <c r="I31" s="236">
        <v>22.3</v>
      </c>
      <c r="J31" s="236">
        <v>49.2</v>
      </c>
      <c r="K31" s="236">
        <v>114</v>
      </c>
      <c r="L31" s="236">
        <v>1.0105999999999999</v>
      </c>
      <c r="M31" s="236">
        <v>76.230999999999995</v>
      </c>
      <c r="N31" s="236">
        <v>83.596000000000004</v>
      </c>
      <c r="O31" s="236">
        <v>80.632000000000005</v>
      </c>
      <c r="P31" s="236">
        <v>16.399999999999999</v>
      </c>
      <c r="Q31" s="236">
        <v>31.3</v>
      </c>
      <c r="R31" s="236">
        <v>27.6</v>
      </c>
      <c r="S31" s="236">
        <v>6.4</v>
      </c>
      <c r="T31" s="16">
        <v>6</v>
      </c>
      <c r="U31" s="23">
        <f t="shared" si="1"/>
        <v>1079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194062</v>
      </c>
      <c r="E32" s="236">
        <v>459458</v>
      </c>
      <c r="F32" s="236">
        <v>6.3274569999999999</v>
      </c>
      <c r="G32" s="236">
        <v>0</v>
      </c>
      <c r="H32" s="236">
        <v>80.72</v>
      </c>
      <c r="I32" s="236">
        <v>24.7</v>
      </c>
      <c r="J32" s="236">
        <v>49.1</v>
      </c>
      <c r="K32" s="236">
        <v>112.8</v>
      </c>
      <c r="L32" s="236">
        <v>1.0103</v>
      </c>
      <c r="M32" s="236">
        <v>77.64</v>
      </c>
      <c r="N32" s="236">
        <v>83.885000000000005</v>
      </c>
      <c r="O32" s="236">
        <v>80.046000000000006</v>
      </c>
      <c r="P32" s="236">
        <v>18.3</v>
      </c>
      <c r="Q32" s="236">
        <v>33.9</v>
      </c>
      <c r="R32" s="236">
        <v>29.3</v>
      </c>
      <c r="S32" s="236">
        <v>6.41</v>
      </c>
      <c r="T32" s="16">
        <v>5</v>
      </c>
      <c r="U32" s="23">
        <f t="shared" si="1"/>
        <v>1086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192976</v>
      </c>
      <c r="E33" s="236">
        <v>459291</v>
      </c>
      <c r="F33" s="236">
        <v>6.3244179999999997</v>
      </c>
      <c r="G33" s="236">
        <v>0</v>
      </c>
      <c r="H33" s="236">
        <v>81.399000000000001</v>
      </c>
      <c r="I33" s="236">
        <v>23.2</v>
      </c>
      <c r="J33" s="236">
        <v>50.7</v>
      </c>
      <c r="K33" s="236">
        <v>114</v>
      </c>
      <c r="L33" s="236">
        <v>1.0105999999999999</v>
      </c>
      <c r="M33" s="236">
        <v>77.11</v>
      </c>
      <c r="N33" s="236">
        <v>84.471000000000004</v>
      </c>
      <c r="O33" s="236">
        <v>79.072000000000003</v>
      </c>
      <c r="P33" s="236">
        <v>16.2</v>
      </c>
      <c r="Q33" s="236">
        <v>31.1</v>
      </c>
      <c r="R33" s="236">
        <v>26.4</v>
      </c>
      <c r="S33" s="236">
        <v>6.41</v>
      </c>
      <c r="T33" s="16">
        <v>4</v>
      </c>
      <c r="U33" s="23">
        <f t="shared" si="1"/>
        <v>1119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191857</v>
      </c>
      <c r="E34" s="236">
        <v>459120</v>
      </c>
      <c r="F34" s="236">
        <v>6.5248049999999997</v>
      </c>
      <c r="G34" s="236">
        <v>0</v>
      </c>
      <c r="H34" s="236">
        <v>82.603999999999999</v>
      </c>
      <c r="I34" s="236">
        <v>22.7</v>
      </c>
      <c r="J34" s="236">
        <v>50.7</v>
      </c>
      <c r="K34" s="236">
        <v>114.7</v>
      </c>
      <c r="L34" s="236">
        <v>1.0106999999999999</v>
      </c>
      <c r="M34" s="236">
        <v>77.655000000000001</v>
      </c>
      <c r="N34" s="236">
        <v>85.477999999999994</v>
      </c>
      <c r="O34" s="236">
        <v>82.832999999999998</v>
      </c>
      <c r="P34" s="236">
        <v>15.7</v>
      </c>
      <c r="Q34" s="236">
        <v>30</v>
      </c>
      <c r="R34" s="236">
        <v>29.2</v>
      </c>
      <c r="S34" s="236">
        <v>6.42</v>
      </c>
      <c r="T34" s="16">
        <v>3</v>
      </c>
      <c r="U34" s="23">
        <f t="shared" si="1"/>
        <v>1112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190745</v>
      </c>
      <c r="E35" s="236">
        <v>458953</v>
      </c>
      <c r="F35" s="236">
        <v>6.6726539999999996</v>
      </c>
      <c r="G35" s="236">
        <v>0</v>
      </c>
      <c r="H35" s="236">
        <v>83.914000000000001</v>
      </c>
      <c r="I35" s="236">
        <v>22.2</v>
      </c>
      <c r="J35" s="236">
        <v>52.4</v>
      </c>
      <c r="K35" s="236">
        <v>114.2</v>
      </c>
      <c r="L35" s="236">
        <v>1.0111000000000001</v>
      </c>
      <c r="M35" s="236">
        <v>82.475999999999999</v>
      </c>
      <c r="N35" s="236">
        <v>85.403999999999996</v>
      </c>
      <c r="O35" s="236">
        <v>84.570999999999998</v>
      </c>
      <c r="P35" s="236">
        <v>15.8</v>
      </c>
      <c r="Q35" s="236">
        <v>31.1</v>
      </c>
      <c r="R35" s="236">
        <v>28.1</v>
      </c>
      <c r="S35" s="236">
        <v>6.42</v>
      </c>
      <c r="T35" s="16">
        <v>2</v>
      </c>
      <c r="U35" s="23">
        <f t="shared" si="1"/>
        <v>1156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189589</v>
      </c>
      <c r="E36" s="236">
        <v>458782</v>
      </c>
      <c r="F36" s="236">
        <v>6.5436030000000001</v>
      </c>
      <c r="G36" s="236">
        <v>0</v>
      </c>
      <c r="H36" s="236">
        <v>85.132000000000005</v>
      </c>
      <c r="I36" s="236">
        <v>22.4</v>
      </c>
      <c r="J36" s="236">
        <v>27.7</v>
      </c>
      <c r="K36" s="236">
        <v>146.69999999999999</v>
      </c>
      <c r="L36" s="236">
        <v>1.0105999999999999</v>
      </c>
      <c r="M36" s="236">
        <v>82.064999999999998</v>
      </c>
      <c r="N36" s="236">
        <v>86.983999999999995</v>
      </c>
      <c r="O36" s="236">
        <v>83.403999999999996</v>
      </c>
      <c r="P36" s="236">
        <v>11.3</v>
      </c>
      <c r="Q36" s="236">
        <v>33</v>
      </c>
      <c r="R36" s="236">
        <v>30.1</v>
      </c>
      <c r="S36" s="236">
        <v>6.42</v>
      </c>
      <c r="T36" s="16">
        <v>1</v>
      </c>
      <c r="U36" s="23">
        <f t="shared" si="1"/>
        <v>637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188952</v>
      </c>
      <c r="E37" s="236">
        <v>458689</v>
      </c>
      <c r="F37" s="236">
        <v>6.6757200000000001</v>
      </c>
      <c r="G37" s="236">
        <v>0</v>
      </c>
      <c r="H37" s="236">
        <v>84.31</v>
      </c>
      <c r="I37" s="236">
        <v>21.5</v>
      </c>
      <c r="J37" s="236">
        <v>0</v>
      </c>
      <c r="K37" s="236">
        <v>0</v>
      </c>
      <c r="L37" s="236">
        <v>1.0105999999999999</v>
      </c>
      <c r="M37" s="236">
        <v>79.391999999999996</v>
      </c>
      <c r="N37" s="236">
        <v>86.825000000000003</v>
      </c>
      <c r="O37" s="236">
        <v>85.930999999999997</v>
      </c>
      <c r="P37" s="236">
        <v>11</v>
      </c>
      <c r="Q37" s="236">
        <v>32.799999999999997</v>
      </c>
      <c r="R37" s="236">
        <v>32</v>
      </c>
      <c r="S37" s="236">
        <v>6.42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324033</v>
      </c>
      <c r="T6" s="22">
        <v>31</v>
      </c>
      <c r="U6" s="23">
        <f>D6-D7</f>
        <v>2274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321759</v>
      </c>
      <c r="T7" s="22">
        <v>30</v>
      </c>
      <c r="U7" s="23">
        <f>D7-D8</f>
        <v>847</v>
      </c>
      <c r="V7" s="24">
        <v>1</v>
      </c>
      <c r="W7" s="112"/>
      <c r="X7" s="112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320912</v>
      </c>
      <c r="T8" s="16">
        <v>29</v>
      </c>
      <c r="U8" s="23">
        <f>D8-D9</f>
        <v>956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319956</v>
      </c>
      <c r="E9" s="236">
        <v>187153</v>
      </c>
      <c r="F9" s="236">
        <v>5.9775130000000001</v>
      </c>
      <c r="G9" s="236">
        <v>0</v>
      </c>
      <c r="H9" s="236">
        <v>74.683000000000007</v>
      </c>
      <c r="I9" s="236">
        <v>23.5</v>
      </c>
      <c r="J9" s="236">
        <v>50.6</v>
      </c>
      <c r="K9" s="236">
        <v>252.7</v>
      </c>
      <c r="L9" s="236">
        <v>1.0101</v>
      </c>
      <c r="M9" s="236">
        <v>72.465999999999994</v>
      </c>
      <c r="N9" s="236">
        <v>78.325000000000003</v>
      </c>
      <c r="O9" s="236">
        <v>73.572999999999993</v>
      </c>
      <c r="P9" s="236">
        <v>18.600000000000001</v>
      </c>
      <c r="Q9" s="236">
        <v>32.700000000000003</v>
      </c>
      <c r="R9" s="236">
        <v>24.4</v>
      </c>
      <c r="S9" s="236">
        <v>4.7699999999999996</v>
      </c>
      <c r="T9" s="22">
        <v>28</v>
      </c>
      <c r="U9" s="23">
        <f t="shared" ref="U9:U36" si="1">D9-D10</f>
        <v>1161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318795</v>
      </c>
      <c r="E10" s="236">
        <v>186962</v>
      </c>
      <c r="F10" s="236">
        <v>5.9734670000000003</v>
      </c>
      <c r="G10" s="236">
        <v>0</v>
      </c>
      <c r="H10" s="236">
        <v>75.015000000000001</v>
      </c>
      <c r="I10" s="236">
        <v>24.7</v>
      </c>
      <c r="J10" s="236">
        <v>50.5</v>
      </c>
      <c r="K10" s="236">
        <v>248.9</v>
      </c>
      <c r="L10" s="236">
        <v>1.01</v>
      </c>
      <c r="M10" s="236">
        <v>72.382000000000005</v>
      </c>
      <c r="N10" s="236">
        <v>79.085999999999999</v>
      </c>
      <c r="O10" s="236">
        <v>73.673000000000002</v>
      </c>
      <c r="P10" s="236">
        <v>17.899999999999999</v>
      </c>
      <c r="Q10" s="236">
        <v>32.799999999999997</v>
      </c>
      <c r="R10" s="236">
        <v>25</v>
      </c>
      <c r="S10" s="236">
        <v>4.7699999999999996</v>
      </c>
      <c r="T10" s="16">
        <v>27</v>
      </c>
      <c r="U10" s="23">
        <f t="shared" si="1"/>
        <v>1172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317623</v>
      </c>
      <c r="E11" s="236">
        <v>186769</v>
      </c>
      <c r="F11" s="236">
        <v>5.9566100000000004</v>
      </c>
      <c r="G11" s="236">
        <v>0</v>
      </c>
      <c r="H11" s="236">
        <v>75.314999999999998</v>
      </c>
      <c r="I11" s="236">
        <v>25.1</v>
      </c>
      <c r="J11" s="236">
        <v>43.3</v>
      </c>
      <c r="K11" s="236">
        <v>252.7</v>
      </c>
      <c r="L11" s="236">
        <v>1.01</v>
      </c>
      <c r="M11" s="236">
        <v>71.674000000000007</v>
      </c>
      <c r="N11" s="236">
        <v>77.587999999999994</v>
      </c>
      <c r="O11" s="236">
        <v>73.435000000000002</v>
      </c>
      <c r="P11" s="236">
        <v>19</v>
      </c>
      <c r="Q11" s="236">
        <v>32.299999999999997</v>
      </c>
      <c r="R11" s="236">
        <v>25</v>
      </c>
      <c r="S11" s="236">
        <v>4.78</v>
      </c>
      <c r="T11" s="16">
        <v>26</v>
      </c>
      <c r="U11" s="23">
        <f t="shared" si="1"/>
        <v>993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316630</v>
      </c>
      <c r="E12" s="236">
        <v>186606</v>
      </c>
      <c r="F12" s="236">
        <v>6.1231270000000002</v>
      </c>
      <c r="G12" s="236">
        <v>0</v>
      </c>
      <c r="H12" s="236">
        <v>77.311000000000007</v>
      </c>
      <c r="I12" s="236">
        <v>25</v>
      </c>
      <c r="J12" s="236">
        <v>34.700000000000003</v>
      </c>
      <c r="K12" s="236">
        <v>244.4</v>
      </c>
      <c r="L12" s="236">
        <v>1.0104</v>
      </c>
      <c r="M12" s="236">
        <v>72.718000000000004</v>
      </c>
      <c r="N12" s="236">
        <v>84.822000000000003</v>
      </c>
      <c r="O12" s="236">
        <v>75.561000000000007</v>
      </c>
      <c r="P12" s="236">
        <v>18.5</v>
      </c>
      <c r="Q12" s="236">
        <v>32.5</v>
      </c>
      <c r="R12" s="236">
        <v>24.2</v>
      </c>
      <c r="S12" s="236">
        <v>4.78</v>
      </c>
      <c r="T12" s="16">
        <v>25</v>
      </c>
      <c r="U12" s="23">
        <f t="shared" si="1"/>
        <v>791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315839</v>
      </c>
      <c r="E13" s="236">
        <v>186479</v>
      </c>
      <c r="F13" s="236">
        <v>5.9916520000000002</v>
      </c>
      <c r="G13" s="236">
        <v>0</v>
      </c>
      <c r="H13" s="236">
        <v>82.13</v>
      </c>
      <c r="I13" s="236">
        <v>24.2</v>
      </c>
      <c r="J13" s="236">
        <v>43.1</v>
      </c>
      <c r="K13" s="236">
        <v>280</v>
      </c>
      <c r="L13" s="236">
        <v>1.0102</v>
      </c>
      <c r="M13" s="236">
        <v>72.254000000000005</v>
      </c>
      <c r="N13" s="236">
        <v>86.209000000000003</v>
      </c>
      <c r="O13" s="236">
        <v>73.72</v>
      </c>
      <c r="P13" s="236">
        <v>18.600000000000001</v>
      </c>
      <c r="Q13" s="236">
        <v>31.5</v>
      </c>
      <c r="R13" s="236">
        <v>24.3</v>
      </c>
      <c r="S13" s="236">
        <v>4.7699999999999996</v>
      </c>
      <c r="T13" s="16">
        <v>24</v>
      </c>
      <c r="U13" s="23">
        <f t="shared" si="1"/>
        <v>986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314853</v>
      </c>
      <c r="E14" s="236">
        <v>186327</v>
      </c>
      <c r="F14" s="236">
        <v>6.7154759999999998</v>
      </c>
      <c r="G14" s="236">
        <v>0</v>
      </c>
      <c r="H14" s="236">
        <v>83.471999999999994</v>
      </c>
      <c r="I14" s="236">
        <v>24.3</v>
      </c>
      <c r="J14" s="236">
        <v>42.3</v>
      </c>
      <c r="K14" s="236">
        <v>248.5</v>
      </c>
      <c r="L14" s="236">
        <v>1.0116000000000001</v>
      </c>
      <c r="M14" s="236">
        <v>78.44</v>
      </c>
      <c r="N14" s="236">
        <v>86.299000000000007</v>
      </c>
      <c r="O14" s="236">
        <v>84.037000000000006</v>
      </c>
      <c r="P14" s="236">
        <v>19</v>
      </c>
      <c r="Q14" s="236">
        <v>30.3</v>
      </c>
      <c r="R14" s="236">
        <v>24.6</v>
      </c>
      <c r="S14" s="236">
        <v>4.78</v>
      </c>
      <c r="T14" s="16">
        <v>23</v>
      </c>
      <c r="U14" s="23">
        <f t="shared" si="1"/>
        <v>984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313869</v>
      </c>
      <c r="E15" s="236">
        <v>186180</v>
      </c>
      <c r="F15" s="236">
        <v>6.5193830000000004</v>
      </c>
      <c r="G15" s="236">
        <v>0</v>
      </c>
      <c r="H15" s="236">
        <v>81.801000000000002</v>
      </c>
      <c r="I15" s="236">
        <v>24.6</v>
      </c>
      <c r="J15" s="236">
        <v>86.6</v>
      </c>
      <c r="K15" s="236">
        <v>252.5</v>
      </c>
      <c r="L15" s="236">
        <v>1.0112000000000001</v>
      </c>
      <c r="M15" s="236">
        <v>76.667000000000002</v>
      </c>
      <c r="N15" s="236">
        <v>84.582999999999998</v>
      </c>
      <c r="O15" s="236">
        <v>81.287999999999997</v>
      </c>
      <c r="P15" s="236">
        <v>20.2</v>
      </c>
      <c r="Q15" s="236">
        <v>29.2</v>
      </c>
      <c r="R15" s="236">
        <v>24.7</v>
      </c>
      <c r="S15" s="236">
        <v>4.78</v>
      </c>
      <c r="T15" s="16">
        <v>22</v>
      </c>
      <c r="U15" s="23">
        <f t="shared" si="1"/>
        <v>2045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311824</v>
      </c>
      <c r="E16" s="236">
        <v>185868</v>
      </c>
      <c r="F16" s="236">
        <v>6.7868740000000001</v>
      </c>
      <c r="G16" s="236">
        <v>0</v>
      </c>
      <c r="H16" s="236">
        <v>81.893000000000001</v>
      </c>
      <c r="I16" s="236">
        <v>23.1</v>
      </c>
      <c r="J16" s="236">
        <v>39.200000000000003</v>
      </c>
      <c r="K16" s="236">
        <v>247.1</v>
      </c>
      <c r="L16" s="236">
        <v>1.0123</v>
      </c>
      <c r="M16" s="236">
        <v>74.721999999999994</v>
      </c>
      <c r="N16" s="236">
        <v>85.831000000000003</v>
      </c>
      <c r="O16" s="236">
        <v>83.55</v>
      </c>
      <c r="P16" s="236">
        <v>17.8</v>
      </c>
      <c r="Q16" s="236">
        <v>32.9</v>
      </c>
      <c r="R16" s="236">
        <v>20.2</v>
      </c>
      <c r="S16" s="236">
        <v>4.78</v>
      </c>
      <c r="T16" s="22">
        <v>21</v>
      </c>
      <c r="U16" s="23">
        <f t="shared" si="1"/>
        <v>892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310932</v>
      </c>
      <c r="E17" s="236">
        <v>185733</v>
      </c>
      <c r="F17" s="236">
        <v>6.0677500000000002</v>
      </c>
      <c r="G17" s="236">
        <v>0</v>
      </c>
      <c r="H17" s="236">
        <v>82.436000000000007</v>
      </c>
      <c r="I17" s="236">
        <v>24.9</v>
      </c>
      <c r="J17" s="236">
        <v>52.5</v>
      </c>
      <c r="K17" s="236">
        <v>252.1</v>
      </c>
      <c r="L17" s="236">
        <v>1.0102</v>
      </c>
      <c r="M17" s="236">
        <v>74.897000000000006</v>
      </c>
      <c r="N17" s="236">
        <v>85.662000000000006</v>
      </c>
      <c r="O17" s="236">
        <v>75.027000000000001</v>
      </c>
      <c r="P17" s="236">
        <v>16.7</v>
      </c>
      <c r="Q17" s="236">
        <v>31.8</v>
      </c>
      <c r="R17" s="236">
        <v>25</v>
      </c>
      <c r="S17" s="236">
        <v>4.78</v>
      </c>
      <c r="T17" s="16">
        <v>20</v>
      </c>
      <c r="U17" s="23">
        <f t="shared" si="1"/>
        <v>1231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309701</v>
      </c>
      <c r="E18" s="236">
        <v>185547</v>
      </c>
      <c r="F18" s="236">
        <v>6.225314</v>
      </c>
      <c r="G18" s="236">
        <v>0</v>
      </c>
      <c r="H18" s="236">
        <v>81.759</v>
      </c>
      <c r="I18" s="236">
        <v>23.5</v>
      </c>
      <c r="J18" s="236">
        <v>39.799999999999997</v>
      </c>
      <c r="K18" s="236">
        <v>246.4</v>
      </c>
      <c r="L18" s="236">
        <v>1.0105999999999999</v>
      </c>
      <c r="M18" s="236">
        <v>62.058999999999997</v>
      </c>
      <c r="N18" s="236">
        <v>85.352999999999994</v>
      </c>
      <c r="O18" s="236">
        <v>77.007999999999996</v>
      </c>
      <c r="P18" s="236">
        <v>17.899999999999999</v>
      </c>
      <c r="Q18" s="236">
        <v>31.4</v>
      </c>
      <c r="R18" s="236">
        <v>24.2</v>
      </c>
      <c r="S18" s="236">
        <v>4.78</v>
      </c>
      <c r="T18" s="16">
        <v>19</v>
      </c>
      <c r="U18" s="23">
        <f t="shared" si="1"/>
        <v>904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308797</v>
      </c>
      <c r="E19" s="236">
        <v>185409</v>
      </c>
      <c r="F19" s="236">
        <v>6.6540970000000002</v>
      </c>
      <c r="G19" s="236">
        <v>0</v>
      </c>
      <c r="H19" s="236">
        <v>82.334999999999994</v>
      </c>
      <c r="I19" s="236">
        <v>25</v>
      </c>
      <c r="J19" s="236">
        <v>56.9</v>
      </c>
      <c r="K19" s="236">
        <v>251.1</v>
      </c>
      <c r="L19" s="236">
        <v>1.0116000000000001</v>
      </c>
      <c r="M19" s="236">
        <v>79.954999999999998</v>
      </c>
      <c r="N19" s="236">
        <v>84.201999999999998</v>
      </c>
      <c r="O19" s="236">
        <v>82.879000000000005</v>
      </c>
      <c r="P19" s="236">
        <v>18.7</v>
      </c>
      <c r="Q19" s="236">
        <v>33.9</v>
      </c>
      <c r="R19" s="236">
        <v>23.7</v>
      </c>
      <c r="S19" s="236">
        <v>4.78</v>
      </c>
      <c r="T19" s="16">
        <v>18</v>
      </c>
      <c r="U19" s="23">
        <f t="shared" si="1"/>
        <v>1321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307476</v>
      </c>
      <c r="E20" s="236">
        <v>185208</v>
      </c>
      <c r="F20" s="236">
        <v>6.5161709999999999</v>
      </c>
      <c r="G20" s="236">
        <v>0</v>
      </c>
      <c r="H20" s="236">
        <v>83.64</v>
      </c>
      <c r="I20" s="236">
        <v>25.9</v>
      </c>
      <c r="J20" s="236">
        <v>43.2</v>
      </c>
      <c r="K20" s="236">
        <v>246.4</v>
      </c>
      <c r="L20" s="236">
        <v>1.0111000000000001</v>
      </c>
      <c r="M20" s="236">
        <v>80.429000000000002</v>
      </c>
      <c r="N20" s="236">
        <v>85.676000000000002</v>
      </c>
      <c r="O20" s="236">
        <v>81.600999999999999</v>
      </c>
      <c r="P20" s="236">
        <v>20.100000000000001</v>
      </c>
      <c r="Q20" s="236">
        <v>32.299999999999997</v>
      </c>
      <c r="R20" s="236">
        <v>25.8</v>
      </c>
      <c r="S20" s="236">
        <v>4.78</v>
      </c>
      <c r="T20" s="16">
        <v>17</v>
      </c>
      <c r="U20" s="23">
        <f t="shared" si="1"/>
        <v>980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306496</v>
      </c>
      <c r="E21" s="236">
        <v>185061</v>
      </c>
      <c r="F21" s="236">
        <v>6.8422330000000002</v>
      </c>
      <c r="G21" s="236">
        <v>0</v>
      </c>
      <c r="H21" s="236">
        <v>84.355000000000004</v>
      </c>
      <c r="I21" s="236">
        <v>24.3</v>
      </c>
      <c r="J21" s="236">
        <v>76.900000000000006</v>
      </c>
      <c r="K21" s="236">
        <v>249.1</v>
      </c>
      <c r="L21" s="236">
        <v>1.012</v>
      </c>
      <c r="M21" s="236">
        <v>82.409000000000006</v>
      </c>
      <c r="N21" s="236">
        <v>86.597999999999999</v>
      </c>
      <c r="O21" s="236">
        <v>85.331999999999994</v>
      </c>
      <c r="P21" s="236">
        <v>18.5</v>
      </c>
      <c r="Q21" s="236">
        <v>31</v>
      </c>
      <c r="R21" s="236">
        <v>23.2</v>
      </c>
      <c r="S21" s="236">
        <v>4.78</v>
      </c>
      <c r="T21" s="16">
        <v>16</v>
      </c>
      <c r="U21" s="23">
        <f t="shared" si="1"/>
        <v>1800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304696</v>
      </c>
      <c r="E22" s="236">
        <v>184793</v>
      </c>
      <c r="F22" s="236">
        <v>6.602087</v>
      </c>
      <c r="G22" s="236">
        <v>0</v>
      </c>
      <c r="H22" s="236">
        <v>83.971999999999994</v>
      </c>
      <c r="I22" s="236">
        <v>24.4</v>
      </c>
      <c r="J22" s="236">
        <v>63.2</v>
      </c>
      <c r="K22" s="236">
        <v>251.7</v>
      </c>
      <c r="L22" s="236">
        <v>1.0113000000000001</v>
      </c>
      <c r="M22" s="236">
        <v>82.114000000000004</v>
      </c>
      <c r="N22" s="236">
        <v>85.691000000000003</v>
      </c>
      <c r="O22" s="236">
        <v>82.527000000000001</v>
      </c>
      <c r="P22" s="236">
        <v>18.3</v>
      </c>
      <c r="Q22" s="236">
        <v>30.1</v>
      </c>
      <c r="R22" s="236">
        <v>24.9</v>
      </c>
      <c r="S22" s="236">
        <v>4.78</v>
      </c>
      <c r="T22" s="16">
        <v>15</v>
      </c>
      <c r="U22" s="23">
        <f t="shared" si="1"/>
        <v>1460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303236</v>
      </c>
      <c r="E23" s="236">
        <v>184575</v>
      </c>
      <c r="F23" s="236">
        <v>6.6386539999999998</v>
      </c>
      <c r="G23" s="236">
        <v>0</v>
      </c>
      <c r="H23" s="236">
        <v>84.022000000000006</v>
      </c>
      <c r="I23" s="236">
        <v>23.6</v>
      </c>
      <c r="J23" s="236">
        <v>60.8</v>
      </c>
      <c r="K23" s="236">
        <v>249.3</v>
      </c>
      <c r="L23" s="236">
        <v>1.0113000000000001</v>
      </c>
      <c r="M23" s="236">
        <v>82.105000000000004</v>
      </c>
      <c r="N23" s="236">
        <v>86.004000000000005</v>
      </c>
      <c r="O23" s="236">
        <v>83.218000000000004</v>
      </c>
      <c r="P23" s="236">
        <v>18.8</v>
      </c>
      <c r="Q23" s="236">
        <v>29.8</v>
      </c>
      <c r="R23" s="236">
        <v>25.4</v>
      </c>
      <c r="S23" s="236">
        <v>4.78</v>
      </c>
      <c r="T23" s="22">
        <v>14</v>
      </c>
      <c r="U23" s="23">
        <f t="shared" si="1"/>
        <v>2745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300491</v>
      </c>
      <c r="E24" s="236">
        <v>184368</v>
      </c>
      <c r="F24" s="236">
        <v>6.7180679999999997</v>
      </c>
      <c r="G24" s="236">
        <v>0</v>
      </c>
      <c r="H24" s="236">
        <v>80.837999999999994</v>
      </c>
      <c r="I24" s="236">
        <v>23</v>
      </c>
      <c r="J24" s="236">
        <v>35.700000000000003</v>
      </c>
      <c r="K24" s="236">
        <v>250.9</v>
      </c>
      <c r="L24" s="236">
        <v>1.0117</v>
      </c>
      <c r="M24" s="236">
        <v>-0.24099999999999999</v>
      </c>
      <c r="N24" s="236">
        <v>92.757999999999996</v>
      </c>
      <c r="O24" s="236">
        <v>83.777000000000001</v>
      </c>
      <c r="P24" s="236">
        <v>18.600000000000001</v>
      </c>
      <c r="Q24" s="236">
        <v>30.8</v>
      </c>
      <c r="R24" s="236">
        <v>23.7</v>
      </c>
      <c r="S24" s="236">
        <v>4.78</v>
      </c>
      <c r="T24" s="16">
        <v>13</v>
      </c>
      <c r="U24" s="23">
        <f t="shared" si="1"/>
        <v>1852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298639</v>
      </c>
      <c r="E25" s="236">
        <v>20</v>
      </c>
      <c r="F25" s="236">
        <v>6.3091030000000003</v>
      </c>
      <c r="G25" s="236">
        <v>0</v>
      </c>
      <c r="H25" s="236">
        <v>80.207999999999998</v>
      </c>
      <c r="I25" s="236">
        <v>23.8</v>
      </c>
      <c r="J25" s="236">
        <v>0</v>
      </c>
      <c r="K25" s="236">
        <v>0</v>
      </c>
      <c r="L25" s="236">
        <v>1.0108999999999999</v>
      </c>
      <c r="M25" s="236">
        <v>75.430000000000007</v>
      </c>
      <c r="N25" s="236">
        <v>84.216999999999999</v>
      </c>
      <c r="O25" s="236">
        <v>77.891000000000005</v>
      </c>
      <c r="P25" s="236">
        <v>19.3</v>
      </c>
      <c r="Q25" s="236">
        <v>28.3</v>
      </c>
      <c r="R25" s="236">
        <v>23.3</v>
      </c>
      <c r="S25" s="236">
        <v>4.78</v>
      </c>
      <c r="T25" s="16">
        <v>12</v>
      </c>
      <c r="U25" s="23">
        <f t="shared" si="1"/>
        <v>2033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296606</v>
      </c>
      <c r="E26" s="236">
        <v>20</v>
      </c>
      <c r="F26" s="236">
        <v>6.246416</v>
      </c>
      <c r="G26" s="236">
        <v>0</v>
      </c>
      <c r="H26" s="236">
        <v>79.954999999999998</v>
      </c>
      <c r="I26" s="236">
        <v>24.3</v>
      </c>
      <c r="J26" s="236">
        <v>0</v>
      </c>
      <c r="K26" s="236">
        <v>0</v>
      </c>
      <c r="L26" s="236">
        <v>1.0105999999999999</v>
      </c>
      <c r="M26" s="236">
        <v>76.347999999999999</v>
      </c>
      <c r="N26" s="236">
        <v>83.436000000000007</v>
      </c>
      <c r="O26" s="236">
        <v>77.442999999999998</v>
      </c>
      <c r="P26" s="236">
        <v>17.2</v>
      </c>
      <c r="Q26" s="236">
        <v>31</v>
      </c>
      <c r="R26" s="236">
        <v>24.7</v>
      </c>
      <c r="S26" s="236">
        <v>4.78</v>
      </c>
      <c r="T26" s="16">
        <v>11</v>
      </c>
      <c r="U26" s="23">
        <f t="shared" si="1"/>
        <v>1987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294619</v>
      </c>
      <c r="E27" s="236">
        <v>20</v>
      </c>
      <c r="F27" s="236">
        <v>6.333952</v>
      </c>
      <c r="G27" s="236">
        <v>0</v>
      </c>
      <c r="H27" s="236">
        <v>83.503</v>
      </c>
      <c r="I27" s="236">
        <v>25.8</v>
      </c>
      <c r="J27" s="236">
        <v>0</v>
      </c>
      <c r="K27" s="236">
        <v>0</v>
      </c>
      <c r="L27" s="236">
        <v>1.0106999999999999</v>
      </c>
      <c r="M27" s="236">
        <v>77.837999999999994</v>
      </c>
      <c r="N27" s="236">
        <v>86.055000000000007</v>
      </c>
      <c r="O27" s="236">
        <v>79</v>
      </c>
      <c r="P27" s="236">
        <v>20.9</v>
      </c>
      <c r="Q27" s="236">
        <v>31.6</v>
      </c>
      <c r="R27" s="236">
        <v>25.7</v>
      </c>
      <c r="S27" s="236">
        <v>4.78</v>
      </c>
      <c r="T27" s="16">
        <v>10</v>
      </c>
      <c r="U27" s="23">
        <f t="shared" si="1"/>
        <v>967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293652</v>
      </c>
      <c r="E28" s="236">
        <v>20</v>
      </c>
      <c r="F28" s="236">
        <v>6.7429889999999997</v>
      </c>
      <c r="G28" s="236">
        <v>0</v>
      </c>
      <c r="H28" s="236">
        <v>83.198999999999998</v>
      </c>
      <c r="I28" s="236">
        <v>25.6</v>
      </c>
      <c r="J28" s="236">
        <v>0</v>
      </c>
      <c r="K28" s="236">
        <v>0</v>
      </c>
      <c r="L28" s="236">
        <v>1.0116000000000001</v>
      </c>
      <c r="M28" s="236">
        <v>80.591999999999999</v>
      </c>
      <c r="N28" s="236">
        <v>85.561999999999998</v>
      </c>
      <c r="O28" s="236">
        <v>84.581000000000003</v>
      </c>
      <c r="P28" s="236">
        <v>20.9</v>
      </c>
      <c r="Q28" s="236">
        <v>31.3</v>
      </c>
      <c r="R28" s="236">
        <v>25.1</v>
      </c>
      <c r="S28" s="236">
        <v>4.78</v>
      </c>
      <c r="T28" s="16">
        <v>9</v>
      </c>
      <c r="U28" s="23">
        <f t="shared" si="1"/>
        <v>759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292893</v>
      </c>
      <c r="E29" s="236">
        <v>20</v>
      </c>
      <c r="F29" s="236">
        <v>6.6985250000000001</v>
      </c>
      <c r="G29" s="236">
        <v>0</v>
      </c>
      <c r="H29" s="236">
        <v>81.494</v>
      </c>
      <c r="I29" s="236">
        <v>24.7</v>
      </c>
      <c r="J29" s="236">
        <v>17.399999999999999</v>
      </c>
      <c r="K29" s="236">
        <v>198</v>
      </c>
      <c r="L29" s="236">
        <v>1.0116000000000001</v>
      </c>
      <c r="M29" s="236">
        <v>-0.24299999999999999</v>
      </c>
      <c r="N29" s="236">
        <v>85.072999999999993</v>
      </c>
      <c r="O29" s="236">
        <v>83.813000000000002</v>
      </c>
      <c r="P29" s="236">
        <v>19.899999999999999</v>
      </c>
      <c r="Q29" s="236">
        <v>32.9</v>
      </c>
      <c r="R29" s="236">
        <v>24.7</v>
      </c>
      <c r="S29" s="236">
        <v>4.78</v>
      </c>
      <c r="T29" s="16">
        <v>8</v>
      </c>
      <c r="U29" s="23">
        <f t="shared" si="1"/>
        <v>2802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290091</v>
      </c>
      <c r="E30" s="236">
        <v>184177</v>
      </c>
      <c r="F30" s="236">
        <v>6.5222020000000001</v>
      </c>
      <c r="G30" s="236">
        <v>0</v>
      </c>
      <c r="H30" s="236">
        <v>61.618000000000002</v>
      </c>
      <c r="I30" s="236">
        <v>24.9</v>
      </c>
      <c r="J30" s="236">
        <v>56.4</v>
      </c>
      <c r="K30" s="236">
        <v>253.3</v>
      </c>
      <c r="L30" s="236">
        <v>1.0111000000000001</v>
      </c>
      <c r="M30" s="236">
        <v>-4.9000000000000002E-2</v>
      </c>
      <c r="N30" s="236">
        <v>83.850999999999999</v>
      </c>
      <c r="O30" s="236">
        <v>81.486000000000004</v>
      </c>
      <c r="P30" s="236">
        <v>20.3</v>
      </c>
      <c r="Q30" s="236">
        <v>32.299999999999997</v>
      </c>
      <c r="R30" s="236">
        <v>25.2</v>
      </c>
      <c r="S30" s="236">
        <v>4.78</v>
      </c>
      <c r="T30" s="22">
        <v>7</v>
      </c>
      <c r="U30" s="23">
        <f t="shared" si="1"/>
        <v>2136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287955</v>
      </c>
      <c r="E31" s="236">
        <v>183968</v>
      </c>
      <c r="F31" s="236">
        <v>6.2858539999999996</v>
      </c>
      <c r="G31" s="236">
        <v>0</v>
      </c>
      <c r="H31" s="236">
        <v>80.397000000000006</v>
      </c>
      <c r="I31" s="236">
        <v>24.4</v>
      </c>
      <c r="J31" s="236">
        <v>47.2</v>
      </c>
      <c r="K31" s="236">
        <v>312.2</v>
      </c>
      <c r="L31" s="236">
        <v>1.0108999999999999</v>
      </c>
      <c r="M31" s="236">
        <v>76.012</v>
      </c>
      <c r="N31" s="236">
        <v>83.477000000000004</v>
      </c>
      <c r="O31" s="236">
        <v>77.578000000000003</v>
      </c>
      <c r="P31" s="236">
        <v>15.1</v>
      </c>
      <c r="Q31" s="236">
        <v>33.9</v>
      </c>
      <c r="R31" s="236">
        <v>23.3</v>
      </c>
      <c r="S31" s="236">
        <v>4.78</v>
      </c>
      <c r="T31" s="16">
        <v>6</v>
      </c>
      <c r="U31" s="23">
        <f t="shared" si="1"/>
        <v>1044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286911</v>
      </c>
      <c r="E32" s="236">
        <v>183808</v>
      </c>
      <c r="F32" s="236">
        <v>6.4231800000000003</v>
      </c>
      <c r="G32" s="236">
        <v>0</v>
      </c>
      <c r="H32" s="236">
        <v>80.376999999999995</v>
      </c>
      <c r="I32" s="236">
        <v>24.1</v>
      </c>
      <c r="J32" s="236">
        <v>69.400000000000006</v>
      </c>
      <c r="K32" s="236">
        <v>315</v>
      </c>
      <c r="L32" s="236">
        <v>1.0116000000000001</v>
      </c>
      <c r="M32" s="236">
        <v>76.528000000000006</v>
      </c>
      <c r="N32" s="236">
        <v>83.751000000000005</v>
      </c>
      <c r="O32" s="236">
        <v>78.311999999999998</v>
      </c>
      <c r="P32" s="236">
        <v>15.9</v>
      </c>
      <c r="Q32" s="236">
        <v>29.9</v>
      </c>
      <c r="R32" s="236">
        <v>19.600000000000001</v>
      </c>
      <c r="S32" s="236">
        <v>4.78</v>
      </c>
      <c r="T32" s="16">
        <v>5</v>
      </c>
      <c r="U32" s="23">
        <f t="shared" si="1"/>
        <v>1606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285305</v>
      </c>
      <c r="E33" s="236">
        <v>183555</v>
      </c>
      <c r="F33" s="236">
        <v>6.6245120000000002</v>
      </c>
      <c r="G33" s="236">
        <v>0</v>
      </c>
      <c r="H33" s="236">
        <v>81.745999999999995</v>
      </c>
      <c r="I33" s="236">
        <v>23.9</v>
      </c>
      <c r="J33" s="236">
        <v>0.4</v>
      </c>
      <c r="K33" s="236">
        <v>2.6</v>
      </c>
      <c r="L33" s="236">
        <v>1.0123</v>
      </c>
      <c r="M33" s="236">
        <v>77.424000000000007</v>
      </c>
      <c r="N33" s="236">
        <v>84.369</v>
      </c>
      <c r="O33" s="236">
        <v>80.287999999999997</v>
      </c>
      <c r="P33" s="236">
        <v>11.6</v>
      </c>
      <c r="Q33" s="236">
        <v>34.700000000000003</v>
      </c>
      <c r="R33" s="236">
        <v>17.100000000000001</v>
      </c>
      <c r="S33" s="236">
        <v>4.78</v>
      </c>
      <c r="T33" s="16">
        <v>4</v>
      </c>
      <c r="U33" s="23">
        <f t="shared" si="1"/>
        <v>9</v>
      </c>
      <c r="V33" s="5"/>
      <c r="W33" s="99"/>
      <c r="X33" s="99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285296</v>
      </c>
      <c r="E34" s="236">
        <v>183554</v>
      </c>
      <c r="F34" s="236">
        <v>6.7613820000000002</v>
      </c>
      <c r="G34" s="236">
        <v>0</v>
      </c>
      <c r="H34" s="236">
        <v>83.655000000000001</v>
      </c>
      <c r="I34" s="236">
        <v>22.8</v>
      </c>
      <c r="J34" s="236">
        <v>0</v>
      </c>
      <c r="K34" s="236">
        <v>1.5</v>
      </c>
      <c r="L34" s="236">
        <v>1.0126999999999999</v>
      </c>
      <c r="M34" s="236">
        <v>80.912999999999997</v>
      </c>
      <c r="N34" s="236">
        <v>85.385000000000005</v>
      </c>
      <c r="O34" s="236">
        <v>81.893000000000001</v>
      </c>
      <c r="P34" s="236">
        <v>10.4</v>
      </c>
      <c r="Q34" s="236">
        <v>34</v>
      </c>
      <c r="R34" s="236">
        <v>16.3</v>
      </c>
      <c r="S34" s="236">
        <v>4.78</v>
      </c>
      <c r="T34" s="16">
        <v>3</v>
      </c>
      <c r="U34" s="23">
        <f t="shared" si="1"/>
        <v>1</v>
      </c>
      <c r="V34" s="5"/>
      <c r="W34" s="223"/>
      <c r="X34" s="125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285295</v>
      </c>
      <c r="E35" s="236">
        <v>183554</v>
      </c>
      <c r="F35" s="236">
        <v>6.8898720000000004</v>
      </c>
      <c r="G35" s="236">
        <v>0</v>
      </c>
      <c r="H35" s="236">
        <v>83.891000000000005</v>
      </c>
      <c r="I35" s="236">
        <v>21.8</v>
      </c>
      <c r="J35" s="236">
        <v>0.2</v>
      </c>
      <c r="K35" s="236">
        <v>2.7</v>
      </c>
      <c r="L35" s="236">
        <v>1.0129999999999999</v>
      </c>
      <c r="M35" s="236">
        <v>81.903999999999996</v>
      </c>
      <c r="N35" s="236">
        <v>85.319000000000003</v>
      </c>
      <c r="O35" s="236">
        <v>83.793999999999997</v>
      </c>
      <c r="P35" s="236">
        <v>11.9</v>
      </c>
      <c r="Q35" s="236">
        <v>31.9</v>
      </c>
      <c r="R35" s="236">
        <v>16.7</v>
      </c>
      <c r="S35" s="236">
        <v>4.78</v>
      </c>
      <c r="T35" s="16">
        <v>2</v>
      </c>
      <c r="U35" s="23">
        <f t="shared" si="1"/>
        <v>4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285291</v>
      </c>
      <c r="E36" s="236">
        <v>183553</v>
      </c>
      <c r="F36" s="236">
        <v>6.9488979999999998</v>
      </c>
      <c r="G36" s="236">
        <v>0</v>
      </c>
      <c r="H36" s="236">
        <v>85.632999999999996</v>
      </c>
      <c r="I36" s="236">
        <v>23.4</v>
      </c>
      <c r="J36" s="236">
        <v>96.8</v>
      </c>
      <c r="K36" s="236">
        <v>253</v>
      </c>
      <c r="L36" s="236">
        <v>1.0132000000000001</v>
      </c>
      <c r="M36" s="236">
        <v>84.021000000000001</v>
      </c>
      <c r="N36" s="236">
        <v>86.893000000000001</v>
      </c>
      <c r="O36" s="236">
        <v>84.346000000000004</v>
      </c>
      <c r="P36" s="236">
        <v>12.8</v>
      </c>
      <c r="Q36" s="236">
        <v>28.6</v>
      </c>
      <c r="R36" s="236">
        <v>16</v>
      </c>
      <c r="S36" s="236">
        <v>4.78</v>
      </c>
      <c r="T36" s="16">
        <v>1</v>
      </c>
      <c r="U36" s="23">
        <f t="shared" si="1"/>
        <v>2263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283028</v>
      </c>
      <c r="E37" s="236">
        <v>183222</v>
      </c>
      <c r="F37" s="236">
        <v>6.8794870000000001</v>
      </c>
      <c r="G37" s="236">
        <v>0</v>
      </c>
      <c r="H37" s="236">
        <v>82.138999999999996</v>
      </c>
      <c r="I37" s="236">
        <v>24</v>
      </c>
      <c r="J37" s="236">
        <v>130.9</v>
      </c>
      <c r="K37" s="236">
        <v>254.2</v>
      </c>
      <c r="L37" s="236">
        <v>1.0122</v>
      </c>
      <c r="M37" s="236">
        <v>78.12</v>
      </c>
      <c r="N37" s="236">
        <v>86.718000000000004</v>
      </c>
      <c r="O37" s="236">
        <v>85.701999999999998</v>
      </c>
      <c r="P37" s="236">
        <v>18.600000000000001</v>
      </c>
      <c r="Q37" s="236">
        <v>28.1</v>
      </c>
      <c r="R37" s="236">
        <v>22.7</v>
      </c>
      <c r="S37" s="236">
        <v>4.78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953693</v>
      </c>
      <c r="T6" s="22">
        <v>31</v>
      </c>
      <c r="U6" s="23">
        <f>D6-D7</f>
        <v>24801</v>
      </c>
      <c r="V6" s="4"/>
      <c r="W6" s="230"/>
      <c r="X6" s="230"/>
      <c r="Y6" s="231"/>
    </row>
    <row r="7" spans="1:25">
      <c r="A7" s="21">
        <v>31</v>
      </c>
      <c r="B7" s="236"/>
      <c r="C7" s="236"/>
      <c r="D7" s="236">
        <v>928892</v>
      </c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2">
        <v>30</v>
      </c>
      <c r="U7" s="23">
        <f>D7-D8</f>
        <v>26141</v>
      </c>
      <c r="V7" s="24">
        <v>1</v>
      </c>
      <c r="W7" s="88"/>
      <c r="X7" s="88"/>
      <c r="Y7" s="93"/>
    </row>
    <row r="8" spans="1:25">
      <c r="A8" s="16">
        <v>30</v>
      </c>
      <c r="B8" s="236"/>
      <c r="C8" s="236"/>
      <c r="D8" s="236">
        <v>902751</v>
      </c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16">
        <v>29</v>
      </c>
      <c r="U8" s="23">
        <f>D8-D9</f>
        <v>26872</v>
      </c>
      <c r="V8" s="4"/>
      <c r="W8" s="88"/>
      <c r="X8" s="88"/>
      <c r="Y8" s="93"/>
    </row>
    <row r="9" spans="1:25" s="25" customFormat="1">
      <c r="A9" s="21">
        <v>29</v>
      </c>
      <c r="B9" s="236" t="s">
        <v>250</v>
      </c>
      <c r="C9" s="236" t="s">
        <v>194</v>
      </c>
      <c r="D9" s="236">
        <v>875879</v>
      </c>
      <c r="E9" s="236">
        <v>5561505</v>
      </c>
      <c r="F9" s="236">
        <v>5.874295</v>
      </c>
      <c r="G9" s="236">
        <v>0</v>
      </c>
      <c r="H9" s="236">
        <v>71.555000000000007</v>
      </c>
      <c r="I9" s="236">
        <v>20.5</v>
      </c>
      <c r="J9" s="236">
        <v>1068.5</v>
      </c>
      <c r="K9" s="236">
        <v>1374.8</v>
      </c>
      <c r="L9" s="236">
        <v>1.0105</v>
      </c>
      <c r="M9" s="236">
        <v>68.222999999999999</v>
      </c>
      <c r="N9" s="236">
        <v>75.914000000000001</v>
      </c>
      <c r="O9" s="236">
        <v>70.894999999999996</v>
      </c>
      <c r="P9" s="236">
        <v>20.2</v>
      </c>
      <c r="Q9" s="236">
        <v>21.2</v>
      </c>
      <c r="R9" s="236">
        <v>20.3</v>
      </c>
      <c r="S9" s="236">
        <v>5.14</v>
      </c>
      <c r="T9" s="22">
        <v>28</v>
      </c>
      <c r="U9" s="23">
        <f t="shared" ref="U9:U36" si="0">D9-D10</f>
        <v>25629</v>
      </c>
      <c r="V9" s="24">
        <v>29</v>
      </c>
      <c r="W9" s="89"/>
      <c r="X9" s="89"/>
      <c r="Y9" s="93"/>
    </row>
    <row r="10" spans="1:25">
      <c r="A10" s="16">
        <v>28</v>
      </c>
      <c r="B10" s="236" t="s">
        <v>251</v>
      </c>
      <c r="C10" s="236" t="s">
        <v>194</v>
      </c>
      <c r="D10" s="236">
        <v>850250</v>
      </c>
      <c r="E10" s="236">
        <v>5557168</v>
      </c>
      <c r="F10" s="236">
        <v>5.8056049999999999</v>
      </c>
      <c r="G10" s="236">
        <v>0</v>
      </c>
      <c r="H10" s="236">
        <v>71.569999999999993</v>
      </c>
      <c r="I10" s="236">
        <v>20.7</v>
      </c>
      <c r="J10" s="236">
        <v>1108.8</v>
      </c>
      <c r="K10" s="236">
        <v>1348</v>
      </c>
      <c r="L10" s="236">
        <v>1.0104</v>
      </c>
      <c r="M10" s="236">
        <v>67.662000000000006</v>
      </c>
      <c r="N10" s="236">
        <v>76.808000000000007</v>
      </c>
      <c r="O10" s="236">
        <v>69.965000000000003</v>
      </c>
      <c r="P10" s="236">
        <v>20.3</v>
      </c>
      <c r="Q10" s="236">
        <v>21.3</v>
      </c>
      <c r="R10" s="236">
        <v>20.399999999999999</v>
      </c>
      <c r="S10" s="236">
        <v>5.14</v>
      </c>
      <c r="T10" s="16">
        <v>27</v>
      </c>
      <c r="U10" s="23">
        <f t="shared" si="0"/>
        <v>26599</v>
      </c>
      <c r="V10" s="16"/>
      <c r="W10" s="88"/>
      <c r="X10" s="88"/>
      <c r="Y10" s="93"/>
    </row>
    <row r="11" spans="1:25">
      <c r="A11" s="16">
        <v>27</v>
      </c>
      <c r="B11" s="236" t="s">
        <v>252</v>
      </c>
      <c r="C11" s="236" t="s">
        <v>194</v>
      </c>
      <c r="D11" s="236">
        <v>823651</v>
      </c>
      <c r="E11" s="236">
        <v>5552663</v>
      </c>
      <c r="F11" s="236">
        <v>5.7844439999999997</v>
      </c>
      <c r="G11" s="236">
        <v>0</v>
      </c>
      <c r="H11" s="236">
        <v>71.549000000000007</v>
      </c>
      <c r="I11" s="236">
        <v>21.1</v>
      </c>
      <c r="J11" s="236">
        <v>1120.9000000000001</v>
      </c>
      <c r="K11" s="236">
        <v>1364.7</v>
      </c>
      <c r="L11" s="236">
        <v>1.0103</v>
      </c>
      <c r="M11" s="236">
        <v>67.924000000000007</v>
      </c>
      <c r="N11" s="236">
        <v>76.216999999999999</v>
      </c>
      <c r="O11" s="236">
        <v>69.700999999999993</v>
      </c>
      <c r="P11" s="236">
        <v>20.399999999999999</v>
      </c>
      <c r="Q11" s="236">
        <v>21.7</v>
      </c>
      <c r="R11" s="236">
        <v>20.5</v>
      </c>
      <c r="S11" s="236">
        <v>5.14</v>
      </c>
      <c r="T11" s="16">
        <v>26</v>
      </c>
      <c r="U11" s="23">
        <f t="shared" si="0"/>
        <v>26903</v>
      </c>
      <c r="V11" s="16"/>
      <c r="W11" s="88"/>
      <c r="X11" s="88"/>
      <c r="Y11" s="93"/>
    </row>
    <row r="12" spans="1:25">
      <c r="A12" s="16">
        <v>26</v>
      </c>
      <c r="B12" s="236" t="s">
        <v>253</v>
      </c>
      <c r="C12" s="236" t="s">
        <v>194</v>
      </c>
      <c r="D12" s="236">
        <v>796748</v>
      </c>
      <c r="E12" s="236">
        <v>5548100</v>
      </c>
      <c r="F12" s="236">
        <v>5.8488899999999999</v>
      </c>
      <c r="G12" s="236">
        <v>0</v>
      </c>
      <c r="H12" s="236">
        <v>73.543999999999997</v>
      </c>
      <c r="I12" s="236">
        <v>21</v>
      </c>
      <c r="J12" s="236">
        <v>1141.4000000000001</v>
      </c>
      <c r="K12" s="236">
        <v>1368.5</v>
      </c>
      <c r="L12" s="236">
        <v>1.0104</v>
      </c>
      <c r="M12" s="236">
        <v>68.063000000000002</v>
      </c>
      <c r="N12" s="236">
        <v>83.614000000000004</v>
      </c>
      <c r="O12" s="236">
        <v>70.674000000000007</v>
      </c>
      <c r="P12" s="236">
        <v>20.6</v>
      </c>
      <c r="Q12" s="236">
        <v>21.4</v>
      </c>
      <c r="R12" s="236">
        <v>20.8</v>
      </c>
      <c r="S12" s="236">
        <v>5.15</v>
      </c>
      <c r="T12" s="16">
        <v>25</v>
      </c>
      <c r="U12" s="23">
        <f t="shared" si="0"/>
        <v>27381</v>
      </c>
      <c r="V12" s="16"/>
      <c r="W12" s="88"/>
      <c r="X12" s="88"/>
      <c r="Y12" s="93"/>
    </row>
    <row r="13" spans="1:25">
      <c r="A13" s="16">
        <v>25</v>
      </c>
      <c r="B13" s="236" t="s">
        <v>254</v>
      </c>
      <c r="C13" s="236" t="s">
        <v>194</v>
      </c>
      <c r="D13" s="236">
        <v>769367</v>
      </c>
      <c r="E13" s="236">
        <v>5543565</v>
      </c>
      <c r="F13" s="236">
        <v>5.9302640000000002</v>
      </c>
      <c r="G13" s="236">
        <v>0</v>
      </c>
      <c r="H13" s="236">
        <v>78.548000000000002</v>
      </c>
      <c r="I13" s="236">
        <v>21.2</v>
      </c>
      <c r="J13" s="236">
        <v>1145.5999999999999</v>
      </c>
      <c r="K13" s="236">
        <v>1395.1</v>
      </c>
      <c r="L13" s="236">
        <v>1.0105999999999999</v>
      </c>
      <c r="M13" s="236">
        <v>68.483000000000004</v>
      </c>
      <c r="N13" s="236">
        <v>83.986000000000004</v>
      </c>
      <c r="O13" s="236">
        <v>71.834000000000003</v>
      </c>
      <c r="P13" s="236">
        <v>20.8</v>
      </c>
      <c r="Q13" s="236">
        <v>21.7</v>
      </c>
      <c r="R13" s="236">
        <v>20.9</v>
      </c>
      <c r="S13" s="236">
        <v>5.15</v>
      </c>
      <c r="T13" s="16">
        <v>24</v>
      </c>
      <c r="U13" s="23">
        <f t="shared" si="0"/>
        <v>27482</v>
      </c>
      <c r="V13" s="16"/>
      <c r="W13" s="91"/>
      <c r="X13" s="91"/>
      <c r="Y13" s="93"/>
    </row>
    <row r="14" spans="1:25">
      <c r="A14" s="16">
        <v>24</v>
      </c>
      <c r="B14" s="236" t="s">
        <v>255</v>
      </c>
      <c r="C14" s="236" t="s">
        <v>194</v>
      </c>
      <c r="D14" s="236">
        <v>741885</v>
      </c>
      <c r="E14" s="236">
        <v>5539268</v>
      </c>
      <c r="F14" s="236">
        <v>6.565582</v>
      </c>
      <c r="G14" s="236">
        <v>0</v>
      </c>
      <c r="H14" s="236">
        <v>80.228999999999999</v>
      </c>
      <c r="I14" s="236">
        <v>21</v>
      </c>
      <c r="J14" s="236">
        <v>1108.4000000000001</v>
      </c>
      <c r="K14" s="236">
        <v>1420.7</v>
      </c>
      <c r="L14" s="236">
        <v>1.0119</v>
      </c>
      <c r="M14" s="236">
        <v>73.162000000000006</v>
      </c>
      <c r="N14" s="236">
        <v>84.798000000000002</v>
      </c>
      <c r="O14" s="236">
        <v>80.725999999999999</v>
      </c>
      <c r="P14" s="236">
        <v>20.7</v>
      </c>
      <c r="Q14" s="236">
        <v>21.3</v>
      </c>
      <c r="R14" s="236">
        <v>21</v>
      </c>
      <c r="S14" s="236">
        <v>5.15</v>
      </c>
      <c r="T14" s="16">
        <v>23</v>
      </c>
      <c r="U14" s="23">
        <f t="shared" si="0"/>
        <v>26589</v>
      </c>
      <c r="V14" s="16"/>
      <c r="W14" s="91"/>
      <c r="X14" s="91"/>
      <c r="Y14" s="93"/>
    </row>
    <row r="15" spans="1:25">
      <c r="A15" s="16">
        <v>23</v>
      </c>
      <c r="B15" s="236" t="s">
        <v>256</v>
      </c>
      <c r="C15" s="236" t="s">
        <v>194</v>
      </c>
      <c r="D15" s="236">
        <v>715296</v>
      </c>
      <c r="E15" s="236">
        <v>5535189</v>
      </c>
      <c r="F15" s="236">
        <v>6.4561510000000002</v>
      </c>
      <c r="G15" s="236">
        <v>0</v>
      </c>
      <c r="H15" s="236">
        <v>79.436999999999998</v>
      </c>
      <c r="I15" s="236">
        <v>20.9</v>
      </c>
      <c r="J15" s="236">
        <v>987</v>
      </c>
      <c r="K15" s="236">
        <v>1364.9</v>
      </c>
      <c r="L15" s="236">
        <v>1.0117</v>
      </c>
      <c r="M15" s="236">
        <v>73.593000000000004</v>
      </c>
      <c r="N15" s="236">
        <v>83.748000000000005</v>
      </c>
      <c r="O15" s="236">
        <v>79.12</v>
      </c>
      <c r="P15" s="236">
        <v>20.5</v>
      </c>
      <c r="Q15" s="236">
        <v>21.4</v>
      </c>
      <c r="R15" s="236">
        <v>20.7</v>
      </c>
      <c r="S15" s="236">
        <v>5.15</v>
      </c>
      <c r="T15" s="16">
        <v>22</v>
      </c>
      <c r="U15" s="23">
        <f t="shared" si="0"/>
        <v>23690</v>
      </c>
      <c r="V15" s="16"/>
      <c r="W15" s="91"/>
      <c r="X15" s="91"/>
      <c r="Y15" s="93"/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691606</v>
      </c>
      <c r="E16" s="236">
        <v>5531526</v>
      </c>
      <c r="F16" s="236">
        <v>6.6840770000000003</v>
      </c>
      <c r="G16" s="236">
        <v>0</v>
      </c>
      <c r="H16" s="236">
        <v>78.650999999999996</v>
      </c>
      <c r="I16" s="236">
        <v>20.6</v>
      </c>
      <c r="J16" s="236">
        <v>1098.2</v>
      </c>
      <c r="K16" s="236">
        <v>1405.5</v>
      </c>
      <c r="L16" s="236">
        <v>1.0122</v>
      </c>
      <c r="M16" s="236">
        <v>70.012</v>
      </c>
      <c r="N16" s="236">
        <v>84.325999999999993</v>
      </c>
      <c r="O16" s="236">
        <v>82.257999999999996</v>
      </c>
      <c r="P16" s="236">
        <v>20.399999999999999</v>
      </c>
      <c r="Q16" s="236">
        <v>21.3</v>
      </c>
      <c r="R16" s="236">
        <v>20.7</v>
      </c>
      <c r="S16" s="236">
        <v>5.15</v>
      </c>
      <c r="T16" s="22">
        <v>21</v>
      </c>
      <c r="U16" s="23">
        <f t="shared" si="0"/>
        <v>26339</v>
      </c>
      <c r="V16" s="24">
        <v>22</v>
      </c>
      <c r="W16" s="91"/>
      <c r="X16" s="91"/>
      <c r="Y16" s="93"/>
    </row>
    <row r="17" spans="1:25">
      <c r="A17" s="16">
        <v>21</v>
      </c>
      <c r="B17" s="236" t="s">
        <v>237</v>
      </c>
      <c r="C17" s="236" t="s">
        <v>194</v>
      </c>
      <c r="D17" s="236">
        <v>665267</v>
      </c>
      <c r="E17" s="236">
        <v>5527411</v>
      </c>
      <c r="F17" s="236">
        <v>5.8368640000000003</v>
      </c>
      <c r="G17" s="236">
        <v>0</v>
      </c>
      <c r="H17" s="236">
        <v>79.516999999999996</v>
      </c>
      <c r="I17" s="236">
        <v>20.9</v>
      </c>
      <c r="J17" s="236">
        <v>1058.9000000000001</v>
      </c>
      <c r="K17" s="236">
        <v>1354.8</v>
      </c>
      <c r="L17" s="236">
        <v>1.0105</v>
      </c>
      <c r="M17" s="236">
        <v>70.055000000000007</v>
      </c>
      <c r="N17" s="236">
        <v>83.834999999999994</v>
      </c>
      <c r="O17" s="236">
        <v>70.400000000000006</v>
      </c>
      <c r="P17" s="236">
        <v>20.3</v>
      </c>
      <c r="Q17" s="236">
        <v>21.5</v>
      </c>
      <c r="R17" s="236">
        <v>20.399999999999999</v>
      </c>
      <c r="S17" s="236">
        <v>5.15</v>
      </c>
      <c r="T17" s="16">
        <v>20</v>
      </c>
      <c r="U17" s="23">
        <f t="shared" si="0"/>
        <v>25397</v>
      </c>
      <c r="V17" s="16"/>
      <c r="W17" s="91"/>
      <c r="X17" s="91"/>
      <c r="Y17" s="93"/>
    </row>
    <row r="18" spans="1:25">
      <c r="A18" s="16">
        <v>20</v>
      </c>
      <c r="B18" s="236" t="s">
        <v>238</v>
      </c>
      <c r="C18" s="236" t="s">
        <v>194</v>
      </c>
      <c r="D18" s="236">
        <v>639870</v>
      </c>
      <c r="E18" s="236">
        <v>5523486</v>
      </c>
      <c r="F18" s="236">
        <v>6.0783810000000003</v>
      </c>
      <c r="G18" s="236">
        <v>0</v>
      </c>
      <c r="H18" s="236">
        <v>79.108999999999995</v>
      </c>
      <c r="I18" s="236">
        <v>20.6</v>
      </c>
      <c r="J18" s="236">
        <v>1033.5999999999999</v>
      </c>
      <c r="K18" s="236">
        <v>1245.7</v>
      </c>
      <c r="L18" s="236">
        <v>1.0109999999999999</v>
      </c>
      <c r="M18" s="236">
        <v>58.121000000000002</v>
      </c>
      <c r="N18" s="236">
        <v>83.783000000000001</v>
      </c>
      <c r="O18" s="236">
        <v>73.727000000000004</v>
      </c>
      <c r="P18" s="236">
        <v>20.2</v>
      </c>
      <c r="Q18" s="236">
        <v>21.1</v>
      </c>
      <c r="R18" s="236">
        <v>20.3</v>
      </c>
      <c r="S18" s="236">
        <v>5.15</v>
      </c>
      <c r="T18" s="16">
        <v>19</v>
      </c>
      <c r="U18" s="23">
        <f t="shared" si="0"/>
        <v>24815</v>
      </c>
      <c r="V18" s="16"/>
      <c r="W18" s="91"/>
      <c r="X18" s="91"/>
      <c r="Y18" s="93"/>
    </row>
    <row r="19" spans="1:25">
      <c r="A19" s="16">
        <v>19</v>
      </c>
      <c r="B19" s="236" t="s">
        <v>239</v>
      </c>
      <c r="C19" s="236" t="s">
        <v>194</v>
      </c>
      <c r="D19" s="236">
        <v>615055</v>
      </c>
      <c r="E19" s="236">
        <v>5519635</v>
      </c>
      <c r="F19" s="236">
        <v>6.4903829999999996</v>
      </c>
      <c r="G19" s="236">
        <v>0</v>
      </c>
      <c r="H19" s="236">
        <v>79.774000000000001</v>
      </c>
      <c r="I19" s="236">
        <v>21</v>
      </c>
      <c r="J19" s="236">
        <v>1019.9</v>
      </c>
      <c r="K19" s="236">
        <v>1258.9000000000001</v>
      </c>
      <c r="L19" s="236">
        <v>1.0118</v>
      </c>
      <c r="M19" s="236">
        <v>76.484999999999999</v>
      </c>
      <c r="N19" s="236">
        <v>83.284999999999997</v>
      </c>
      <c r="O19" s="236">
        <v>79.561000000000007</v>
      </c>
      <c r="P19" s="236">
        <v>20.5</v>
      </c>
      <c r="Q19" s="236">
        <v>21.6</v>
      </c>
      <c r="R19" s="236">
        <v>20.6</v>
      </c>
      <c r="S19" s="236">
        <v>5.15</v>
      </c>
      <c r="T19" s="16">
        <v>18</v>
      </c>
      <c r="U19" s="23">
        <f t="shared" si="0"/>
        <v>24466</v>
      </c>
      <c r="V19" s="16"/>
      <c r="W19" s="91"/>
      <c r="X19" s="91"/>
      <c r="Y19" s="93"/>
    </row>
    <row r="20" spans="1:25">
      <c r="A20" s="16">
        <v>18</v>
      </c>
      <c r="B20" s="236" t="s">
        <v>240</v>
      </c>
      <c r="C20" s="236" t="s">
        <v>194</v>
      </c>
      <c r="D20" s="236">
        <v>590589</v>
      </c>
      <c r="E20" s="236">
        <v>5515866</v>
      </c>
      <c r="F20" s="236">
        <v>6.4171930000000001</v>
      </c>
      <c r="G20" s="236">
        <v>0</v>
      </c>
      <c r="H20" s="236">
        <v>80.622</v>
      </c>
      <c r="I20" s="236">
        <v>21.3</v>
      </c>
      <c r="J20" s="236">
        <v>1077</v>
      </c>
      <c r="K20" s="236">
        <v>1281</v>
      </c>
      <c r="L20" s="236">
        <v>1.0116000000000001</v>
      </c>
      <c r="M20" s="236">
        <v>77.263000000000005</v>
      </c>
      <c r="N20" s="236">
        <v>83.567999999999998</v>
      </c>
      <c r="O20" s="236">
        <v>78.62</v>
      </c>
      <c r="P20" s="236">
        <v>20.8</v>
      </c>
      <c r="Q20" s="236">
        <v>21.8</v>
      </c>
      <c r="R20" s="236">
        <v>20.9</v>
      </c>
      <c r="S20" s="236">
        <v>5.15</v>
      </c>
      <c r="T20" s="16">
        <v>17</v>
      </c>
      <c r="U20" s="23">
        <f t="shared" si="0"/>
        <v>25848</v>
      </c>
      <c r="V20" s="16"/>
      <c r="W20" s="91"/>
      <c r="X20" s="91"/>
      <c r="Y20" s="93"/>
    </row>
    <row r="21" spans="1:25">
      <c r="A21" s="16">
        <v>17</v>
      </c>
      <c r="B21" s="236" t="s">
        <v>241</v>
      </c>
      <c r="C21" s="236" t="s">
        <v>194</v>
      </c>
      <c r="D21" s="236">
        <v>564741</v>
      </c>
      <c r="E21" s="236">
        <v>5511918</v>
      </c>
      <c r="F21" s="236">
        <v>6.6317430000000002</v>
      </c>
      <c r="G21" s="236">
        <v>0</v>
      </c>
      <c r="H21" s="236">
        <v>81.727999999999994</v>
      </c>
      <c r="I21" s="236">
        <v>21.1</v>
      </c>
      <c r="J21" s="236">
        <v>1029.5999999999999</v>
      </c>
      <c r="K21" s="236">
        <v>1277.7</v>
      </c>
      <c r="L21" s="236">
        <v>1.0121</v>
      </c>
      <c r="M21" s="236">
        <v>78.897000000000006</v>
      </c>
      <c r="N21" s="236">
        <v>85.620999999999995</v>
      </c>
      <c r="O21" s="236">
        <v>81.653000000000006</v>
      </c>
      <c r="P21" s="236">
        <v>20.7</v>
      </c>
      <c r="Q21" s="236">
        <v>21.6</v>
      </c>
      <c r="R21" s="236">
        <v>21</v>
      </c>
      <c r="S21" s="236">
        <v>5.15</v>
      </c>
      <c r="T21" s="16">
        <v>16</v>
      </c>
      <c r="U21" s="23">
        <f t="shared" si="0"/>
        <v>24713</v>
      </c>
      <c r="V21" s="16"/>
      <c r="W21" s="90"/>
      <c r="X21" s="90"/>
      <c r="Y21" s="93"/>
    </row>
    <row r="22" spans="1:25">
      <c r="A22" s="16">
        <v>16</v>
      </c>
      <c r="B22" s="236" t="s">
        <v>242</v>
      </c>
      <c r="C22" s="236" t="s">
        <v>194</v>
      </c>
      <c r="D22" s="236">
        <v>540028</v>
      </c>
      <c r="E22" s="236">
        <v>5508191</v>
      </c>
      <c r="F22" s="236">
        <v>6.4660529999999996</v>
      </c>
      <c r="G22" s="236">
        <v>0</v>
      </c>
      <c r="H22" s="236">
        <v>81</v>
      </c>
      <c r="I22" s="236">
        <v>20.9</v>
      </c>
      <c r="J22" s="236">
        <v>1081.4000000000001</v>
      </c>
      <c r="K22" s="236">
        <v>1313.3</v>
      </c>
      <c r="L22" s="236">
        <v>1.0118</v>
      </c>
      <c r="M22" s="236">
        <v>78.656000000000006</v>
      </c>
      <c r="N22" s="236">
        <v>84.171000000000006</v>
      </c>
      <c r="O22" s="236">
        <v>79.236999999999995</v>
      </c>
      <c r="P22" s="236">
        <v>20.5</v>
      </c>
      <c r="Q22" s="236">
        <v>21.2</v>
      </c>
      <c r="R22" s="236">
        <v>20.7</v>
      </c>
      <c r="S22" s="236">
        <v>5.15</v>
      </c>
      <c r="T22" s="16">
        <v>15</v>
      </c>
      <c r="U22" s="23">
        <f t="shared" si="0"/>
        <v>25942</v>
      </c>
      <c r="V22" s="16"/>
      <c r="W22" s="90"/>
      <c r="X22" s="90"/>
      <c r="Y22" s="93"/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514086</v>
      </c>
      <c r="E23" s="236">
        <v>5504251</v>
      </c>
      <c r="F23" s="236">
        <v>6.7294479999999997</v>
      </c>
      <c r="G23" s="236">
        <v>0</v>
      </c>
      <c r="H23" s="236">
        <v>81.343000000000004</v>
      </c>
      <c r="I23" s="236">
        <v>20.7</v>
      </c>
      <c r="J23" s="236">
        <v>1050.5999999999999</v>
      </c>
      <c r="K23" s="236">
        <v>1306.4000000000001</v>
      </c>
      <c r="L23" s="236">
        <v>1.0124</v>
      </c>
      <c r="M23" s="236">
        <v>79.103999999999999</v>
      </c>
      <c r="N23" s="236">
        <v>84.349000000000004</v>
      </c>
      <c r="O23" s="236">
        <v>82.835999999999999</v>
      </c>
      <c r="P23" s="236">
        <v>20.399999999999999</v>
      </c>
      <c r="Q23" s="236">
        <v>21.1</v>
      </c>
      <c r="R23" s="236">
        <v>20.5</v>
      </c>
      <c r="S23" s="236">
        <v>5.15</v>
      </c>
      <c r="T23" s="22">
        <v>14</v>
      </c>
      <c r="U23" s="23">
        <f t="shared" si="0"/>
        <v>25209</v>
      </c>
      <c r="V23" s="24">
        <v>15</v>
      </c>
      <c r="W23" s="90"/>
      <c r="X23" s="90"/>
      <c r="Y23" s="93"/>
    </row>
    <row r="24" spans="1:25">
      <c r="A24" s="16">
        <v>14</v>
      </c>
      <c r="B24" s="236" t="s">
        <v>212</v>
      </c>
      <c r="C24" s="236" t="s">
        <v>194</v>
      </c>
      <c r="D24" s="236">
        <v>488877</v>
      </c>
      <c r="E24" s="236">
        <v>5500439</v>
      </c>
      <c r="F24" s="236">
        <v>6.5845190000000002</v>
      </c>
      <c r="G24" s="236">
        <v>0</v>
      </c>
      <c r="H24" s="236">
        <v>79.768000000000001</v>
      </c>
      <c r="I24" s="236">
        <v>20.7</v>
      </c>
      <c r="J24" s="236">
        <v>1061</v>
      </c>
      <c r="K24" s="236">
        <v>1278.8</v>
      </c>
      <c r="L24" s="236">
        <v>1.0121</v>
      </c>
      <c r="M24" s="236">
        <v>73.585999999999999</v>
      </c>
      <c r="N24" s="236">
        <v>89.661000000000001</v>
      </c>
      <c r="O24" s="236">
        <v>80.796999999999997</v>
      </c>
      <c r="P24" s="236">
        <v>20.3</v>
      </c>
      <c r="Q24" s="236">
        <v>21.2</v>
      </c>
      <c r="R24" s="236">
        <v>20.399999999999999</v>
      </c>
      <c r="S24" s="236">
        <v>5.15</v>
      </c>
      <c r="T24" s="16">
        <v>13</v>
      </c>
      <c r="U24" s="23">
        <f t="shared" si="0"/>
        <v>25455</v>
      </c>
      <c r="V24" s="16"/>
      <c r="W24" s="90"/>
      <c r="X24" s="90"/>
      <c r="Y24" s="93"/>
    </row>
    <row r="25" spans="1:25">
      <c r="A25" s="16">
        <v>13</v>
      </c>
      <c r="B25" s="236" t="s">
        <v>213</v>
      </c>
      <c r="C25" s="236" t="s">
        <v>194</v>
      </c>
      <c r="D25" s="236">
        <v>463422</v>
      </c>
      <c r="E25" s="236">
        <v>5496518</v>
      </c>
      <c r="F25" s="236">
        <v>6.2353579999999997</v>
      </c>
      <c r="G25" s="236">
        <v>0</v>
      </c>
      <c r="H25" s="236">
        <v>77.247</v>
      </c>
      <c r="I25" s="236">
        <v>20.6</v>
      </c>
      <c r="J25" s="236">
        <v>1077.4000000000001</v>
      </c>
      <c r="K25" s="236">
        <v>1327</v>
      </c>
      <c r="L25" s="236">
        <v>1.0113000000000001</v>
      </c>
      <c r="M25" s="236">
        <v>71.55</v>
      </c>
      <c r="N25" s="236">
        <v>83.013999999999996</v>
      </c>
      <c r="O25" s="236">
        <v>75.995000000000005</v>
      </c>
      <c r="P25" s="236">
        <v>20.3</v>
      </c>
      <c r="Q25" s="236">
        <v>21</v>
      </c>
      <c r="R25" s="236">
        <v>20.6</v>
      </c>
      <c r="S25" s="236">
        <v>5.16</v>
      </c>
      <c r="T25" s="16">
        <v>12</v>
      </c>
      <c r="U25" s="23">
        <f t="shared" si="0"/>
        <v>25859</v>
      </c>
      <c r="V25" s="16"/>
      <c r="W25" s="90"/>
      <c r="X25" s="90"/>
      <c r="Y25" s="93"/>
    </row>
    <row r="26" spans="1:25">
      <c r="A26" s="16">
        <v>12</v>
      </c>
      <c r="B26" s="236" t="s">
        <v>214</v>
      </c>
      <c r="C26" s="236" t="s">
        <v>194</v>
      </c>
      <c r="D26" s="236">
        <v>437563</v>
      </c>
      <c r="E26" s="236">
        <v>5492423</v>
      </c>
      <c r="F26" s="236">
        <v>6.1509169999999997</v>
      </c>
      <c r="G26" s="236">
        <v>0</v>
      </c>
      <c r="H26" s="236">
        <v>77.135999999999996</v>
      </c>
      <c r="I26" s="236">
        <v>21</v>
      </c>
      <c r="J26" s="236">
        <v>1049.7</v>
      </c>
      <c r="K26" s="236">
        <v>1330.3</v>
      </c>
      <c r="L26" s="236">
        <v>1.0111000000000001</v>
      </c>
      <c r="M26" s="236">
        <v>72.929000000000002</v>
      </c>
      <c r="N26" s="236">
        <v>81.700999999999993</v>
      </c>
      <c r="O26" s="236">
        <v>74.754999999999995</v>
      </c>
      <c r="P26" s="236">
        <v>20.3</v>
      </c>
      <c r="Q26" s="236">
        <v>21.7</v>
      </c>
      <c r="R26" s="236">
        <v>20.399999999999999</v>
      </c>
      <c r="S26" s="236">
        <v>5.16</v>
      </c>
      <c r="T26" s="16">
        <v>11</v>
      </c>
      <c r="U26" s="23">
        <f t="shared" si="0"/>
        <v>25184</v>
      </c>
      <c r="V26" s="16"/>
      <c r="W26" s="94"/>
      <c r="X26" s="90"/>
      <c r="Y26" s="93"/>
    </row>
    <row r="27" spans="1:25">
      <c r="A27" s="16">
        <v>11</v>
      </c>
      <c r="B27" s="236" t="s">
        <v>215</v>
      </c>
      <c r="C27" s="236" t="s">
        <v>194</v>
      </c>
      <c r="D27" s="236">
        <v>412379</v>
      </c>
      <c r="E27" s="236">
        <v>5488429</v>
      </c>
      <c r="F27" s="236">
        <v>6.2964979999999997</v>
      </c>
      <c r="G27" s="236">
        <v>0</v>
      </c>
      <c r="H27" s="236">
        <v>81.876000000000005</v>
      </c>
      <c r="I27" s="236">
        <v>21.4</v>
      </c>
      <c r="J27" s="236">
        <v>858.2</v>
      </c>
      <c r="K27" s="236">
        <v>1132.0999999999999</v>
      </c>
      <c r="L27" s="236">
        <v>1.0114000000000001</v>
      </c>
      <c r="M27" s="236">
        <v>76.317999999999998</v>
      </c>
      <c r="N27" s="236">
        <v>84.968999999999994</v>
      </c>
      <c r="O27" s="236">
        <v>77.009</v>
      </c>
      <c r="P27" s="236">
        <v>20.9</v>
      </c>
      <c r="Q27" s="236">
        <v>22</v>
      </c>
      <c r="R27" s="236">
        <v>21.1</v>
      </c>
      <c r="S27" s="236">
        <v>5.16</v>
      </c>
      <c r="T27" s="16">
        <v>10</v>
      </c>
      <c r="U27" s="23">
        <f t="shared" si="0"/>
        <v>20590</v>
      </c>
      <c r="V27" s="16"/>
      <c r="W27" s="94"/>
      <c r="X27" s="90"/>
      <c r="Y27" s="93"/>
    </row>
    <row r="28" spans="1:25">
      <c r="A28" s="16">
        <v>10</v>
      </c>
      <c r="B28" s="236" t="s">
        <v>216</v>
      </c>
      <c r="C28" s="236" t="s">
        <v>194</v>
      </c>
      <c r="D28" s="236">
        <v>391789</v>
      </c>
      <c r="E28" s="236">
        <v>5485325</v>
      </c>
      <c r="F28" s="236">
        <v>6.7131860000000003</v>
      </c>
      <c r="G28" s="236">
        <v>0</v>
      </c>
      <c r="H28" s="236">
        <v>80.763999999999996</v>
      </c>
      <c r="I28" s="236">
        <v>20.9</v>
      </c>
      <c r="J28" s="236">
        <v>996.5</v>
      </c>
      <c r="K28" s="236">
        <v>1300.4000000000001</v>
      </c>
      <c r="L28" s="236">
        <v>1.0123</v>
      </c>
      <c r="M28" s="236">
        <v>76.373999999999995</v>
      </c>
      <c r="N28" s="236">
        <v>84.781000000000006</v>
      </c>
      <c r="O28" s="236">
        <v>82.742000000000004</v>
      </c>
      <c r="P28" s="236">
        <v>20.399999999999999</v>
      </c>
      <c r="Q28" s="236">
        <v>21.4</v>
      </c>
      <c r="R28" s="236">
        <v>20.9</v>
      </c>
      <c r="S28" s="236">
        <v>5.16</v>
      </c>
      <c r="T28" s="16">
        <v>9</v>
      </c>
      <c r="U28" s="23">
        <f t="shared" si="0"/>
        <v>23892</v>
      </c>
      <c r="V28" s="16"/>
      <c r="W28" s="94"/>
      <c r="X28" s="90"/>
      <c r="Y28" s="93"/>
    </row>
    <row r="29" spans="1:25">
      <c r="A29" s="16">
        <v>9</v>
      </c>
      <c r="B29" s="236" t="s">
        <v>217</v>
      </c>
      <c r="C29" s="236" t="s">
        <v>194</v>
      </c>
      <c r="D29" s="236">
        <v>367897</v>
      </c>
      <c r="E29" s="236">
        <v>5481682</v>
      </c>
      <c r="F29" s="236">
        <v>6.571021</v>
      </c>
      <c r="G29" s="236">
        <v>0</v>
      </c>
      <c r="H29" s="236">
        <v>78.834000000000003</v>
      </c>
      <c r="I29" s="236">
        <v>20.6</v>
      </c>
      <c r="J29" s="236">
        <v>1045.7</v>
      </c>
      <c r="K29" s="236">
        <v>1316.9</v>
      </c>
      <c r="L29" s="236">
        <v>1.012</v>
      </c>
      <c r="M29" s="236">
        <v>75.048000000000002</v>
      </c>
      <c r="N29" s="236">
        <v>83.873999999999995</v>
      </c>
      <c r="O29" s="236">
        <v>80.617000000000004</v>
      </c>
      <c r="P29" s="236">
        <v>20.100000000000001</v>
      </c>
      <c r="Q29" s="236">
        <v>21.4</v>
      </c>
      <c r="R29" s="236">
        <v>20.399999999999999</v>
      </c>
      <c r="S29" s="236">
        <v>5.16</v>
      </c>
      <c r="T29" s="16">
        <v>8</v>
      </c>
      <c r="U29" s="23">
        <f t="shared" si="0"/>
        <v>25121</v>
      </c>
      <c r="V29" s="16"/>
      <c r="W29" s="94"/>
      <c r="X29" s="90"/>
      <c r="Y29" s="93"/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342776</v>
      </c>
      <c r="E30" s="236">
        <v>5477777</v>
      </c>
      <c r="F30" s="236">
        <v>6.4467379999999999</v>
      </c>
      <c r="G30" s="236">
        <v>0</v>
      </c>
      <c r="H30" s="236">
        <v>77.697000000000003</v>
      </c>
      <c r="I30" s="236">
        <v>20.5</v>
      </c>
      <c r="J30" s="236">
        <v>1093.4000000000001</v>
      </c>
      <c r="K30" s="236">
        <v>1382.9</v>
      </c>
      <c r="L30" s="236">
        <v>1.0118</v>
      </c>
      <c r="M30" s="236">
        <v>72.662000000000006</v>
      </c>
      <c r="N30" s="236">
        <v>82.478999999999999</v>
      </c>
      <c r="O30" s="236">
        <v>78.863</v>
      </c>
      <c r="P30" s="236">
        <v>20</v>
      </c>
      <c r="Q30" s="236">
        <v>21.2</v>
      </c>
      <c r="R30" s="236">
        <v>20.399999999999999</v>
      </c>
      <c r="S30" s="236">
        <v>5.17</v>
      </c>
      <c r="T30" s="22">
        <v>7</v>
      </c>
      <c r="U30" s="23">
        <f t="shared" si="0"/>
        <v>26240</v>
      </c>
      <c r="V30" s="24">
        <v>8</v>
      </c>
      <c r="W30" s="94"/>
      <c r="X30" s="90"/>
      <c r="Y30" s="93"/>
    </row>
    <row r="31" spans="1:25">
      <c r="A31" s="16">
        <v>7</v>
      </c>
      <c r="B31" s="236" t="s">
        <v>197</v>
      </c>
      <c r="C31" s="236" t="s">
        <v>194</v>
      </c>
      <c r="D31" s="236">
        <v>316536</v>
      </c>
      <c r="E31" s="236">
        <v>5473645</v>
      </c>
      <c r="F31" s="236">
        <v>6.3199920000000001</v>
      </c>
      <c r="G31" s="236">
        <v>0</v>
      </c>
      <c r="H31" s="236">
        <v>77.481999999999999</v>
      </c>
      <c r="I31" s="236">
        <v>20.5</v>
      </c>
      <c r="J31" s="236">
        <v>1055</v>
      </c>
      <c r="K31" s="236">
        <v>1400.1</v>
      </c>
      <c r="L31" s="236">
        <v>1.0115000000000001</v>
      </c>
      <c r="M31" s="236">
        <v>72.69</v>
      </c>
      <c r="N31" s="236">
        <v>81.631</v>
      </c>
      <c r="O31" s="236">
        <v>77.001000000000005</v>
      </c>
      <c r="P31" s="236">
        <v>19.899999999999999</v>
      </c>
      <c r="Q31" s="236">
        <v>21.2</v>
      </c>
      <c r="R31" s="236">
        <v>20</v>
      </c>
      <c r="S31" s="236">
        <v>5.16</v>
      </c>
      <c r="T31" s="16">
        <v>6</v>
      </c>
      <c r="U31" s="23">
        <f t="shared" si="0"/>
        <v>25283</v>
      </c>
      <c r="V31" s="5"/>
      <c r="W31" s="94"/>
      <c r="X31" s="90"/>
      <c r="Y31" s="93"/>
    </row>
    <row r="32" spans="1:25">
      <c r="A32" s="16">
        <v>6</v>
      </c>
      <c r="B32" s="236" t="s">
        <v>198</v>
      </c>
      <c r="C32" s="236" t="s">
        <v>194</v>
      </c>
      <c r="D32" s="236">
        <v>291253</v>
      </c>
      <c r="E32" s="236">
        <v>5469653</v>
      </c>
      <c r="F32" s="236">
        <v>6.1656009999999997</v>
      </c>
      <c r="G32" s="236">
        <v>0</v>
      </c>
      <c r="H32" s="236">
        <v>77.602000000000004</v>
      </c>
      <c r="I32" s="236">
        <v>20.7</v>
      </c>
      <c r="J32" s="236">
        <v>1047.9000000000001</v>
      </c>
      <c r="K32" s="236">
        <v>1318.4</v>
      </c>
      <c r="L32" s="236">
        <v>1.0112000000000001</v>
      </c>
      <c r="M32" s="236">
        <v>73.078000000000003</v>
      </c>
      <c r="N32" s="236">
        <v>82.715000000000003</v>
      </c>
      <c r="O32" s="236">
        <v>74.891999999999996</v>
      </c>
      <c r="P32" s="236">
        <v>20.100000000000001</v>
      </c>
      <c r="Q32" s="236">
        <v>21.2</v>
      </c>
      <c r="R32" s="236">
        <v>20.100000000000001</v>
      </c>
      <c r="S32" s="236">
        <v>5.17</v>
      </c>
      <c r="T32" s="16">
        <v>5</v>
      </c>
      <c r="U32" s="23">
        <f t="shared" si="0"/>
        <v>25131</v>
      </c>
      <c r="V32" s="5"/>
      <c r="W32" s="94"/>
      <c r="X32" s="90"/>
      <c r="Y32" s="93"/>
    </row>
    <row r="33" spans="1:25">
      <c r="A33" s="16">
        <v>5</v>
      </c>
      <c r="B33" s="236" t="s">
        <v>199</v>
      </c>
      <c r="C33" s="236" t="s">
        <v>194</v>
      </c>
      <c r="D33" s="236">
        <v>266122</v>
      </c>
      <c r="E33" s="236">
        <v>5465688</v>
      </c>
      <c r="F33" s="236">
        <v>6.3086089999999997</v>
      </c>
      <c r="G33" s="236">
        <v>0</v>
      </c>
      <c r="H33" s="236">
        <v>78.650999999999996</v>
      </c>
      <c r="I33" s="236">
        <v>20.8</v>
      </c>
      <c r="J33" s="236">
        <v>1062.9000000000001</v>
      </c>
      <c r="K33" s="236">
        <v>1373.9</v>
      </c>
      <c r="L33" s="236">
        <v>1.0115000000000001</v>
      </c>
      <c r="M33" s="236">
        <v>73.129000000000005</v>
      </c>
      <c r="N33" s="236">
        <v>82.706000000000003</v>
      </c>
      <c r="O33" s="236">
        <v>76.959000000000003</v>
      </c>
      <c r="P33" s="236">
        <v>20.2</v>
      </c>
      <c r="Q33" s="236">
        <v>21.5</v>
      </c>
      <c r="R33" s="236">
        <v>20.399999999999999</v>
      </c>
      <c r="S33" s="236">
        <v>5.17</v>
      </c>
      <c r="T33" s="16">
        <v>4</v>
      </c>
      <c r="U33" s="23">
        <f t="shared" si="0"/>
        <v>25506</v>
      </c>
      <c r="V33" s="5"/>
      <c r="W33" s="94"/>
      <c r="X33" s="90"/>
      <c r="Y33" s="93"/>
    </row>
    <row r="34" spans="1:25">
      <c r="A34" s="16">
        <v>4</v>
      </c>
      <c r="B34" s="236" t="s">
        <v>200</v>
      </c>
      <c r="C34" s="236" t="s">
        <v>194</v>
      </c>
      <c r="D34" s="236">
        <v>240616</v>
      </c>
      <c r="E34" s="236">
        <v>5461710</v>
      </c>
      <c r="F34" s="236">
        <v>6.4329130000000001</v>
      </c>
      <c r="G34" s="236">
        <v>0</v>
      </c>
      <c r="H34" s="236">
        <v>80.448999999999998</v>
      </c>
      <c r="I34" s="236">
        <v>20.8</v>
      </c>
      <c r="J34" s="236">
        <v>1092.4000000000001</v>
      </c>
      <c r="K34" s="236">
        <v>1386.4</v>
      </c>
      <c r="L34" s="236">
        <v>1.0117</v>
      </c>
      <c r="M34" s="236">
        <v>76.980999999999995</v>
      </c>
      <c r="N34" s="236">
        <v>83.816999999999993</v>
      </c>
      <c r="O34" s="236">
        <v>78.698999999999998</v>
      </c>
      <c r="P34" s="236">
        <v>20.2</v>
      </c>
      <c r="Q34" s="236">
        <v>21.4</v>
      </c>
      <c r="R34" s="236">
        <v>20.399999999999999</v>
      </c>
      <c r="S34" s="236">
        <v>5.16</v>
      </c>
      <c r="T34" s="16">
        <v>3</v>
      </c>
      <c r="U34" s="23">
        <f t="shared" si="0"/>
        <v>26210</v>
      </c>
      <c r="V34" s="5"/>
      <c r="W34" s="94"/>
      <c r="X34" s="90"/>
      <c r="Y34" s="93"/>
    </row>
    <row r="35" spans="1:25">
      <c r="A35" s="16">
        <v>3</v>
      </c>
      <c r="B35" s="236" t="s">
        <v>201</v>
      </c>
      <c r="C35" s="236" t="s">
        <v>194</v>
      </c>
      <c r="D35" s="236">
        <v>214406</v>
      </c>
      <c r="E35" s="236">
        <v>5457704</v>
      </c>
      <c r="F35" s="236">
        <v>6.5541960000000001</v>
      </c>
      <c r="G35" s="236">
        <v>0</v>
      </c>
      <c r="H35" s="236">
        <v>80.861999999999995</v>
      </c>
      <c r="I35" s="236">
        <v>20.7</v>
      </c>
      <c r="J35" s="236">
        <v>1063.2</v>
      </c>
      <c r="K35" s="236">
        <v>1394.1</v>
      </c>
      <c r="L35" s="236">
        <v>1.012</v>
      </c>
      <c r="M35" s="236">
        <v>77.768000000000001</v>
      </c>
      <c r="N35" s="236">
        <v>84.674000000000007</v>
      </c>
      <c r="O35" s="236">
        <v>80.397000000000006</v>
      </c>
      <c r="P35" s="236">
        <v>20.2</v>
      </c>
      <c r="Q35" s="236">
        <v>21.3</v>
      </c>
      <c r="R35" s="236">
        <v>20.5</v>
      </c>
      <c r="S35" s="236">
        <v>5.16</v>
      </c>
      <c r="T35" s="16">
        <v>2</v>
      </c>
      <c r="U35" s="23">
        <f t="shared" si="0"/>
        <v>25511</v>
      </c>
      <c r="V35" s="5"/>
      <c r="W35" s="94"/>
      <c r="X35" s="90"/>
      <c r="Y35" s="93"/>
    </row>
    <row r="36" spans="1:25">
      <c r="A36" s="16">
        <v>2</v>
      </c>
      <c r="B36" s="236" t="s">
        <v>202</v>
      </c>
      <c r="C36" s="236" t="s">
        <v>194</v>
      </c>
      <c r="D36" s="236">
        <v>188895</v>
      </c>
      <c r="E36" s="236">
        <v>5453823</v>
      </c>
      <c r="F36" s="236">
        <v>6.5463959999999997</v>
      </c>
      <c r="G36" s="236">
        <v>0</v>
      </c>
      <c r="H36" s="236">
        <v>82.856999999999999</v>
      </c>
      <c r="I36" s="236">
        <v>20.6</v>
      </c>
      <c r="J36" s="236">
        <v>1025.5</v>
      </c>
      <c r="K36" s="236">
        <v>1399.2</v>
      </c>
      <c r="L36" s="236">
        <v>1.012</v>
      </c>
      <c r="M36" s="236">
        <v>79.031999999999996</v>
      </c>
      <c r="N36" s="236">
        <v>85.641999999999996</v>
      </c>
      <c r="O36" s="236">
        <v>80.289000000000001</v>
      </c>
      <c r="P36" s="236">
        <v>20</v>
      </c>
      <c r="Q36" s="236">
        <v>21.1</v>
      </c>
      <c r="R36" s="236">
        <v>20.5</v>
      </c>
      <c r="S36" s="236">
        <v>5.16</v>
      </c>
      <c r="T36" s="16">
        <v>1</v>
      </c>
      <c r="U36" s="23">
        <f t="shared" si="0"/>
        <v>24589</v>
      </c>
      <c r="V36" s="5"/>
      <c r="W36" s="94"/>
      <c r="X36" s="90"/>
      <c r="Y36" s="93"/>
    </row>
    <row r="37" spans="1:25">
      <c r="A37" s="16">
        <v>1</v>
      </c>
      <c r="B37" s="236" t="s">
        <v>195</v>
      </c>
      <c r="C37" s="236" t="s">
        <v>194</v>
      </c>
      <c r="D37" s="236">
        <v>164306</v>
      </c>
      <c r="E37" s="236">
        <v>5450163</v>
      </c>
      <c r="F37" s="236">
        <v>6.7900080000000003</v>
      </c>
      <c r="G37" s="236">
        <v>0</v>
      </c>
      <c r="H37" s="236">
        <v>79.564999999999998</v>
      </c>
      <c r="I37" s="236">
        <v>19.8</v>
      </c>
      <c r="J37" s="236">
        <v>1022.7</v>
      </c>
      <c r="K37" s="236">
        <v>1370.4</v>
      </c>
      <c r="L37" s="236">
        <v>1.0125999999999999</v>
      </c>
      <c r="M37" s="236">
        <v>73.563999999999993</v>
      </c>
      <c r="N37" s="236">
        <v>86.433000000000007</v>
      </c>
      <c r="O37" s="236">
        <v>83.5</v>
      </c>
      <c r="P37" s="236">
        <v>19.3</v>
      </c>
      <c r="Q37" s="236">
        <v>20.3</v>
      </c>
      <c r="R37" s="236">
        <v>20</v>
      </c>
      <c r="S37" s="236">
        <v>5.16</v>
      </c>
      <c r="T37" s="1"/>
      <c r="U37" s="26"/>
      <c r="V37" s="5"/>
      <c r="W37" s="94"/>
      <c r="X37" s="90"/>
      <c r="Y37" s="93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3"/>
      <c r="X38" s="313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393265</v>
      </c>
      <c r="T6" s="22">
        <v>31</v>
      </c>
      <c r="U6" s="23">
        <f>D6-D7</f>
        <v>716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392549</v>
      </c>
      <c r="T7" s="22">
        <v>30</v>
      </c>
      <c r="U7" s="23">
        <f>D7-D8</f>
        <v>3759</v>
      </c>
      <c r="V7" s="24">
        <v>1</v>
      </c>
      <c r="W7" s="112"/>
      <c r="X7" s="112"/>
      <c r="Y7" s="224">
        <f t="shared" ref="Y7:Y27" si="0">((X7*100)/D7)-100</f>
        <v>-100</v>
      </c>
    </row>
    <row r="8" spans="1:25">
      <c r="A8" s="16">
        <v>30</v>
      </c>
      <c r="B8" s="236"/>
      <c r="C8" s="236"/>
      <c r="D8">
        <v>388790</v>
      </c>
      <c r="T8" s="16">
        <v>29</v>
      </c>
      <c r="U8" s="23">
        <f>D8-D9</f>
        <v>17043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371747</v>
      </c>
      <c r="E9" s="236">
        <v>925482</v>
      </c>
      <c r="F9" s="236">
        <v>5.1412810000000002</v>
      </c>
      <c r="G9" s="236">
        <v>0</v>
      </c>
      <c r="H9" s="236">
        <v>64.953000000000003</v>
      </c>
      <c r="I9" s="236">
        <v>21.3</v>
      </c>
      <c r="J9" s="236">
        <v>780.1</v>
      </c>
      <c r="K9" s="236">
        <v>1186.0999999999999</v>
      </c>
      <c r="L9" s="236">
        <v>1.0076000000000001</v>
      </c>
      <c r="M9" s="236">
        <v>49.12</v>
      </c>
      <c r="N9" s="236">
        <v>79.210999999999999</v>
      </c>
      <c r="O9" s="236">
        <v>61.113999999999997</v>
      </c>
      <c r="P9" s="236">
        <v>19.600000000000001</v>
      </c>
      <c r="Q9" s="236">
        <v>23.5</v>
      </c>
      <c r="R9" s="236">
        <v>21.7</v>
      </c>
      <c r="S9" s="236">
        <v>4.79</v>
      </c>
      <c r="T9" s="22">
        <v>28</v>
      </c>
      <c r="U9" s="23">
        <f t="shared" ref="U9:U36" si="1">D9-D10</f>
        <v>18713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353034</v>
      </c>
      <c r="E10" s="236">
        <v>921922</v>
      </c>
      <c r="F10" s="236">
        <v>5.7127109999999997</v>
      </c>
      <c r="G10" s="236">
        <v>0</v>
      </c>
      <c r="H10" s="236">
        <v>68.328999999999994</v>
      </c>
      <c r="I10" s="236">
        <v>22.1</v>
      </c>
      <c r="J10" s="236">
        <v>696.8</v>
      </c>
      <c r="K10" s="236">
        <v>1139</v>
      </c>
      <c r="L10" s="236">
        <v>1.0085999999999999</v>
      </c>
      <c r="M10" s="236">
        <v>51.52</v>
      </c>
      <c r="N10" s="236">
        <v>78.429000000000002</v>
      </c>
      <c r="O10" s="236">
        <v>69.27</v>
      </c>
      <c r="P10" s="236">
        <v>21.2</v>
      </c>
      <c r="Q10" s="236">
        <v>23.5</v>
      </c>
      <c r="R10" s="236">
        <v>22.1</v>
      </c>
      <c r="S10" s="236">
        <v>4.8</v>
      </c>
      <c r="T10" s="16">
        <v>27</v>
      </c>
      <c r="U10" s="23">
        <f t="shared" si="1"/>
        <v>16718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336316</v>
      </c>
      <c r="E11" s="236">
        <v>918907</v>
      </c>
      <c r="F11" s="236">
        <v>5.674588</v>
      </c>
      <c r="G11" s="236">
        <v>0</v>
      </c>
      <c r="H11" s="236">
        <v>65.539000000000001</v>
      </c>
      <c r="I11" s="236">
        <v>22</v>
      </c>
      <c r="J11" s="236">
        <v>801.4</v>
      </c>
      <c r="K11" s="236">
        <v>1010.9</v>
      </c>
      <c r="L11" s="236">
        <v>1.0085</v>
      </c>
      <c r="M11" s="236">
        <v>58.161000000000001</v>
      </c>
      <c r="N11" s="236">
        <v>74.182000000000002</v>
      </c>
      <c r="O11" s="236">
        <v>68.825000000000003</v>
      </c>
      <c r="P11" s="236">
        <v>21.2</v>
      </c>
      <c r="Q11" s="236">
        <v>23.8</v>
      </c>
      <c r="R11" s="236">
        <v>22.4</v>
      </c>
      <c r="S11" s="236">
        <v>4.8</v>
      </c>
      <c r="T11" s="16">
        <v>26</v>
      </c>
      <c r="U11" s="23">
        <f t="shared" si="1"/>
        <v>19223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317093</v>
      </c>
      <c r="E12" s="236">
        <v>915329</v>
      </c>
      <c r="F12" s="236">
        <v>5.1447940000000001</v>
      </c>
      <c r="G12" s="236">
        <v>0</v>
      </c>
      <c r="H12" s="236">
        <v>68.277000000000001</v>
      </c>
      <c r="I12" s="236">
        <v>22.5</v>
      </c>
      <c r="J12" s="236">
        <v>786.6</v>
      </c>
      <c r="K12" s="236">
        <v>1061</v>
      </c>
      <c r="L12" s="236">
        <v>1.0075000000000001</v>
      </c>
      <c r="M12" s="236">
        <v>55.201999999999998</v>
      </c>
      <c r="N12" s="236">
        <v>81.515000000000001</v>
      </c>
      <c r="O12" s="236">
        <v>61.389000000000003</v>
      </c>
      <c r="P12" s="236">
        <v>21.6</v>
      </c>
      <c r="Q12" s="236">
        <v>24.1</v>
      </c>
      <c r="R12" s="236">
        <v>22.5</v>
      </c>
      <c r="S12" s="236">
        <v>4.8</v>
      </c>
      <c r="T12" s="16">
        <v>25</v>
      </c>
      <c r="U12" s="23">
        <f t="shared" si="1"/>
        <v>18880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298213</v>
      </c>
      <c r="E13" s="236">
        <v>911904</v>
      </c>
      <c r="F13" s="236">
        <v>4.9596929999999997</v>
      </c>
      <c r="G13" s="236">
        <v>0</v>
      </c>
      <c r="H13" s="236">
        <v>82.231999999999999</v>
      </c>
      <c r="I13" s="236">
        <v>23.1</v>
      </c>
      <c r="J13" s="236">
        <v>91.5</v>
      </c>
      <c r="K13" s="236">
        <v>1205.0999999999999</v>
      </c>
      <c r="L13" s="236">
        <v>1.0071000000000001</v>
      </c>
      <c r="M13" s="236">
        <v>48.338999999999999</v>
      </c>
      <c r="N13" s="236">
        <v>87.051000000000002</v>
      </c>
      <c r="O13" s="236">
        <v>58.899000000000001</v>
      </c>
      <c r="P13" s="236">
        <v>16.100000000000001</v>
      </c>
      <c r="Q13" s="236">
        <v>31.6</v>
      </c>
      <c r="R13" s="236">
        <v>23</v>
      </c>
      <c r="S13" s="236">
        <v>4.8</v>
      </c>
      <c r="T13" s="16">
        <v>24</v>
      </c>
      <c r="U13" s="23">
        <f t="shared" si="1"/>
        <v>2199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296014</v>
      </c>
      <c r="E14" s="236">
        <v>911485</v>
      </c>
      <c r="F14" s="236">
        <v>6.9706229999999998</v>
      </c>
      <c r="G14" s="236">
        <v>0</v>
      </c>
      <c r="H14" s="236">
        <v>83.637</v>
      </c>
      <c r="I14" s="236">
        <v>21.7</v>
      </c>
      <c r="J14" s="236">
        <v>195</v>
      </c>
      <c r="K14" s="236">
        <v>902.9</v>
      </c>
      <c r="L14" s="236">
        <v>1.0114000000000001</v>
      </c>
      <c r="M14" s="236">
        <v>70.274000000000001</v>
      </c>
      <c r="N14" s="236">
        <v>87.094999999999999</v>
      </c>
      <c r="O14" s="236">
        <v>85.423000000000002</v>
      </c>
      <c r="P14" s="236">
        <v>16.899999999999999</v>
      </c>
      <c r="Q14" s="236">
        <v>25.3</v>
      </c>
      <c r="R14" s="236">
        <v>17.8</v>
      </c>
      <c r="S14" s="236">
        <v>4.8</v>
      </c>
      <c r="T14" s="16">
        <v>23</v>
      </c>
      <c r="U14" s="23">
        <f t="shared" si="1"/>
        <v>4644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291370</v>
      </c>
      <c r="E15" s="236">
        <v>910771</v>
      </c>
      <c r="F15" s="236">
        <v>6.4074369999999998</v>
      </c>
      <c r="G15" s="236">
        <v>0</v>
      </c>
      <c r="H15" s="236">
        <v>73.718000000000004</v>
      </c>
      <c r="I15" s="236">
        <v>21.6</v>
      </c>
      <c r="J15" s="236">
        <v>773</v>
      </c>
      <c r="K15" s="236">
        <v>1288.4000000000001</v>
      </c>
      <c r="L15" s="236">
        <v>1.0098</v>
      </c>
      <c r="M15" s="236">
        <v>56.281999999999996</v>
      </c>
      <c r="N15" s="236">
        <v>83.355999999999995</v>
      </c>
      <c r="O15" s="236">
        <v>79.057000000000002</v>
      </c>
      <c r="P15" s="236">
        <v>20.9</v>
      </c>
      <c r="Q15" s="236">
        <v>22.6</v>
      </c>
      <c r="R15" s="236">
        <v>22.2</v>
      </c>
      <c r="S15" s="236">
        <v>4.8</v>
      </c>
      <c r="T15" s="16">
        <v>22</v>
      </c>
      <c r="U15" s="23">
        <f t="shared" si="1"/>
        <v>18438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272932</v>
      </c>
      <c r="E16" s="236">
        <v>907661</v>
      </c>
      <c r="F16" s="236">
        <v>6.0159609999999999</v>
      </c>
      <c r="G16" s="236">
        <v>0</v>
      </c>
      <c r="H16" s="236">
        <v>73.968000000000004</v>
      </c>
      <c r="I16" s="236">
        <v>21.6</v>
      </c>
      <c r="J16" s="236">
        <v>757.5</v>
      </c>
      <c r="K16" s="236">
        <v>1023.2</v>
      </c>
      <c r="L16" s="236">
        <v>1.0092000000000001</v>
      </c>
      <c r="M16" s="236">
        <v>60.55</v>
      </c>
      <c r="N16" s="236">
        <v>84.525999999999996</v>
      </c>
      <c r="O16" s="236">
        <v>73.355999999999995</v>
      </c>
      <c r="P16" s="236">
        <v>20.5</v>
      </c>
      <c r="Q16" s="236">
        <v>23.2</v>
      </c>
      <c r="R16" s="236">
        <v>21.5</v>
      </c>
      <c r="S16" s="236">
        <v>4.8</v>
      </c>
      <c r="T16" s="22">
        <v>21</v>
      </c>
      <c r="U16" s="23">
        <f t="shared" si="1"/>
        <v>19072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253860</v>
      </c>
      <c r="E17" s="236">
        <v>904584</v>
      </c>
      <c r="F17" s="236">
        <v>5.3662070000000002</v>
      </c>
      <c r="G17" s="236">
        <v>0</v>
      </c>
      <c r="H17" s="236">
        <v>73.712999999999994</v>
      </c>
      <c r="I17" s="236">
        <v>22.7</v>
      </c>
      <c r="J17" s="236">
        <v>598.70000000000005</v>
      </c>
      <c r="K17" s="236">
        <v>1383.4</v>
      </c>
      <c r="L17" s="236">
        <v>1.0079</v>
      </c>
      <c r="M17" s="236">
        <v>0</v>
      </c>
      <c r="N17" s="236">
        <v>85.644999999999996</v>
      </c>
      <c r="O17" s="236">
        <v>64.488</v>
      </c>
      <c r="P17" s="236">
        <v>21.6</v>
      </c>
      <c r="Q17" s="236">
        <v>29.5</v>
      </c>
      <c r="R17" s="236">
        <v>22.5</v>
      </c>
      <c r="S17" s="236">
        <v>4.8099999999999996</v>
      </c>
      <c r="T17" s="16">
        <v>20</v>
      </c>
      <c r="U17" s="23">
        <f t="shared" si="1"/>
        <v>14199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239661</v>
      </c>
      <c r="E18" s="236">
        <v>902269</v>
      </c>
      <c r="F18" s="236">
        <v>5.6551340000000003</v>
      </c>
      <c r="G18" s="236">
        <v>0</v>
      </c>
      <c r="H18" s="236">
        <v>74.715000000000003</v>
      </c>
      <c r="I18" s="236">
        <v>22</v>
      </c>
      <c r="J18" s="236">
        <v>692.6</v>
      </c>
      <c r="K18" s="236">
        <v>1115.5999999999999</v>
      </c>
      <c r="L18" s="236">
        <v>1.0085</v>
      </c>
      <c r="M18" s="236">
        <v>45.938000000000002</v>
      </c>
      <c r="N18" s="236">
        <v>83.784000000000006</v>
      </c>
      <c r="O18" s="236">
        <v>68.471999999999994</v>
      </c>
      <c r="P18" s="236">
        <v>21</v>
      </c>
      <c r="Q18" s="236">
        <v>23.6</v>
      </c>
      <c r="R18" s="236">
        <v>22.2</v>
      </c>
      <c r="S18" s="236">
        <v>4.8</v>
      </c>
      <c r="T18" s="16">
        <v>19</v>
      </c>
      <c r="U18" s="23">
        <f t="shared" si="1"/>
        <v>16614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223047</v>
      </c>
      <c r="E19" s="236">
        <v>899476</v>
      </c>
      <c r="F19" s="236">
        <v>5.7560779999999996</v>
      </c>
      <c r="G19" s="236">
        <v>0</v>
      </c>
      <c r="H19" s="236">
        <v>71.664000000000001</v>
      </c>
      <c r="I19" s="236">
        <v>22.3</v>
      </c>
      <c r="J19" s="236">
        <v>826.4</v>
      </c>
      <c r="K19" s="236">
        <v>1176</v>
      </c>
      <c r="L19" s="236">
        <v>1.0086999999999999</v>
      </c>
      <c r="M19" s="236">
        <v>58.100999999999999</v>
      </c>
      <c r="N19" s="236">
        <v>84.304000000000002</v>
      </c>
      <c r="O19" s="236">
        <v>69.921999999999997</v>
      </c>
      <c r="P19" s="236">
        <v>21.3</v>
      </c>
      <c r="Q19" s="236">
        <v>24</v>
      </c>
      <c r="R19" s="236">
        <v>22.3</v>
      </c>
      <c r="S19" s="236">
        <v>4.8099999999999996</v>
      </c>
      <c r="T19" s="16">
        <v>18</v>
      </c>
      <c r="U19" s="23">
        <f t="shared" si="1"/>
        <v>19826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203221</v>
      </c>
      <c r="E20" s="236">
        <v>896027</v>
      </c>
      <c r="F20" s="236">
        <v>5.457554</v>
      </c>
      <c r="G20" s="236">
        <v>0</v>
      </c>
      <c r="H20" s="236">
        <v>83.492999999999995</v>
      </c>
      <c r="I20" s="236">
        <v>26.2</v>
      </c>
      <c r="J20" s="236">
        <v>95.8</v>
      </c>
      <c r="K20" s="236">
        <v>1209.4000000000001</v>
      </c>
      <c r="L20" s="236">
        <v>1.008</v>
      </c>
      <c r="M20" s="236">
        <v>56.715000000000003</v>
      </c>
      <c r="N20" s="236">
        <v>86.361999999999995</v>
      </c>
      <c r="O20" s="236">
        <v>65.927000000000007</v>
      </c>
      <c r="P20" s="236">
        <v>16.3</v>
      </c>
      <c r="Q20" s="236">
        <v>35.9</v>
      </c>
      <c r="R20" s="236">
        <v>23</v>
      </c>
      <c r="S20" s="236">
        <v>4.8099999999999996</v>
      </c>
      <c r="T20" s="16">
        <v>17</v>
      </c>
      <c r="U20" s="23">
        <f t="shared" si="1"/>
        <v>2316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200905</v>
      </c>
      <c r="E21" s="236">
        <v>895623</v>
      </c>
      <c r="F21" s="236">
        <v>7.0544650000000004</v>
      </c>
      <c r="G21" s="236">
        <v>0</v>
      </c>
      <c r="H21" s="236">
        <v>85.165999999999997</v>
      </c>
      <c r="I21" s="236">
        <v>21.3</v>
      </c>
      <c r="J21" s="236">
        <v>107</v>
      </c>
      <c r="K21" s="236">
        <v>384.4</v>
      </c>
      <c r="L21" s="236">
        <v>1.0118</v>
      </c>
      <c r="M21" s="236">
        <v>82.296999999999997</v>
      </c>
      <c r="N21" s="236">
        <v>87.179000000000002</v>
      </c>
      <c r="O21" s="236">
        <v>86.031000000000006</v>
      </c>
      <c r="P21" s="236">
        <v>14.3</v>
      </c>
      <c r="Q21" s="236">
        <v>27.9</v>
      </c>
      <c r="R21" s="236">
        <v>16.2</v>
      </c>
      <c r="S21" s="236">
        <v>4.8</v>
      </c>
      <c r="T21" s="16">
        <v>16</v>
      </c>
      <c r="U21" s="23">
        <f t="shared" si="1"/>
        <v>2538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198367</v>
      </c>
      <c r="E22" s="236">
        <v>895244</v>
      </c>
      <c r="F22" s="236">
        <v>6.6255179999999996</v>
      </c>
      <c r="G22" s="236">
        <v>0</v>
      </c>
      <c r="H22" s="236">
        <v>76.632999999999996</v>
      </c>
      <c r="I22" s="236">
        <v>21.6</v>
      </c>
      <c r="J22" s="236">
        <v>710</v>
      </c>
      <c r="K22" s="236">
        <v>1161.4000000000001</v>
      </c>
      <c r="L22" s="236">
        <v>1.0102</v>
      </c>
      <c r="M22" s="236">
        <v>64.867000000000004</v>
      </c>
      <c r="N22" s="236">
        <v>83.361999999999995</v>
      </c>
      <c r="O22" s="236">
        <v>82.215000000000003</v>
      </c>
      <c r="P22" s="236">
        <v>20.9</v>
      </c>
      <c r="Q22" s="236">
        <v>22.9</v>
      </c>
      <c r="R22" s="236">
        <v>22.5</v>
      </c>
      <c r="S22" s="236">
        <v>4.8</v>
      </c>
      <c r="T22" s="16">
        <v>15</v>
      </c>
      <c r="U22" s="23">
        <f t="shared" si="1"/>
        <v>17035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181332</v>
      </c>
      <c r="E23" s="236">
        <v>892478</v>
      </c>
      <c r="F23" s="236">
        <v>6.3336240000000004</v>
      </c>
      <c r="G23" s="236">
        <v>0</v>
      </c>
      <c r="H23" s="236">
        <v>73.399000000000001</v>
      </c>
      <c r="I23" s="236">
        <v>21.2</v>
      </c>
      <c r="J23" s="236">
        <v>840.2</v>
      </c>
      <c r="K23" s="236">
        <v>1391.4</v>
      </c>
      <c r="L23" s="236">
        <v>1.0098</v>
      </c>
      <c r="M23" s="236">
        <v>50.204000000000001</v>
      </c>
      <c r="N23" s="236">
        <v>83.793000000000006</v>
      </c>
      <c r="O23" s="236">
        <v>77.757000000000005</v>
      </c>
      <c r="P23" s="236">
        <v>20.2</v>
      </c>
      <c r="Q23" s="236">
        <v>23.2</v>
      </c>
      <c r="R23" s="236">
        <v>21.4</v>
      </c>
      <c r="S23" s="236">
        <v>4.8099999999999996</v>
      </c>
      <c r="T23" s="22">
        <v>14</v>
      </c>
      <c r="U23" s="23">
        <f t="shared" si="1"/>
        <v>20074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161258</v>
      </c>
      <c r="E24" s="236">
        <v>889078</v>
      </c>
      <c r="F24" s="236">
        <v>5.5496819999999998</v>
      </c>
      <c r="G24" s="236">
        <v>0</v>
      </c>
      <c r="H24" s="236">
        <v>74.016999999999996</v>
      </c>
      <c r="I24" s="236">
        <v>21.4</v>
      </c>
      <c r="J24" s="236">
        <v>760.4</v>
      </c>
      <c r="K24" s="236">
        <v>1309.8</v>
      </c>
      <c r="L24" s="236">
        <v>1.0084</v>
      </c>
      <c r="M24" s="236">
        <v>55.938000000000002</v>
      </c>
      <c r="N24" s="236">
        <v>86.099000000000004</v>
      </c>
      <c r="O24" s="236">
        <v>66.781000000000006</v>
      </c>
      <c r="P24" s="236">
        <v>20.3</v>
      </c>
      <c r="Q24" s="236">
        <v>23</v>
      </c>
      <c r="R24" s="236">
        <v>21.4</v>
      </c>
      <c r="S24" s="236">
        <v>4.8099999999999996</v>
      </c>
      <c r="T24" s="16">
        <v>13</v>
      </c>
      <c r="U24" s="23">
        <f t="shared" si="1"/>
        <v>18254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143004</v>
      </c>
      <c r="E25" s="236">
        <v>885997</v>
      </c>
      <c r="F25" s="236">
        <v>5.3084790000000002</v>
      </c>
      <c r="G25" s="236">
        <v>0</v>
      </c>
      <c r="H25" s="236">
        <v>70.986999999999995</v>
      </c>
      <c r="I25" s="236">
        <v>21.6</v>
      </c>
      <c r="J25" s="236">
        <v>779.2</v>
      </c>
      <c r="K25" s="236">
        <v>1105.5</v>
      </c>
      <c r="L25" s="236">
        <v>1.0079</v>
      </c>
      <c r="M25" s="236">
        <v>55.463999999999999</v>
      </c>
      <c r="N25" s="236">
        <v>82.290999999999997</v>
      </c>
      <c r="O25" s="236">
        <v>63.368000000000002</v>
      </c>
      <c r="P25" s="236">
        <v>20</v>
      </c>
      <c r="Q25" s="236">
        <v>23.4</v>
      </c>
      <c r="R25" s="236">
        <v>21.3</v>
      </c>
      <c r="S25" s="236">
        <v>4.8099999999999996</v>
      </c>
      <c r="T25" s="16">
        <v>12</v>
      </c>
      <c r="U25" s="23">
        <f t="shared" si="1"/>
        <v>18646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124358</v>
      </c>
      <c r="E26" s="236">
        <v>882741</v>
      </c>
      <c r="F26" s="236">
        <v>5.1978119999999999</v>
      </c>
      <c r="G26" s="236">
        <v>0</v>
      </c>
      <c r="H26" s="236">
        <v>68.658000000000001</v>
      </c>
      <c r="I26" s="236">
        <v>22.1</v>
      </c>
      <c r="J26" s="236">
        <v>848.5</v>
      </c>
      <c r="K26" s="236">
        <v>1397.2</v>
      </c>
      <c r="L26" s="236">
        <v>1.0077</v>
      </c>
      <c r="M26" s="236">
        <v>43.899000000000001</v>
      </c>
      <c r="N26" s="236">
        <v>82.405000000000001</v>
      </c>
      <c r="O26" s="236">
        <v>61.991999999999997</v>
      </c>
      <c r="P26" s="236">
        <v>20.399999999999999</v>
      </c>
      <c r="Q26" s="236">
        <v>23.8</v>
      </c>
      <c r="R26" s="236">
        <v>22</v>
      </c>
      <c r="S26" s="236">
        <v>4.8099999999999996</v>
      </c>
      <c r="T26" s="16">
        <v>11</v>
      </c>
      <c r="U26" s="23">
        <f t="shared" si="1"/>
        <v>20135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104223</v>
      </c>
      <c r="E27" s="236">
        <v>879089</v>
      </c>
      <c r="F27" s="236">
        <v>5.4892580000000004</v>
      </c>
      <c r="G27" s="236">
        <v>0</v>
      </c>
      <c r="H27" s="236">
        <v>83.472999999999999</v>
      </c>
      <c r="I27" s="236">
        <v>27.3</v>
      </c>
      <c r="J27" s="236">
        <v>91.8</v>
      </c>
      <c r="K27" s="236">
        <v>1196.8</v>
      </c>
      <c r="L27" s="236">
        <v>1.0081</v>
      </c>
      <c r="M27" s="236">
        <v>54.22</v>
      </c>
      <c r="N27" s="236">
        <v>86.78</v>
      </c>
      <c r="O27" s="236">
        <v>66.385999999999996</v>
      </c>
      <c r="P27" s="236">
        <v>17.7</v>
      </c>
      <c r="Q27" s="236">
        <v>37.299999999999997</v>
      </c>
      <c r="R27" s="236">
        <v>23.1</v>
      </c>
      <c r="S27" s="236">
        <v>4.82</v>
      </c>
      <c r="T27" s="16">
        <v>10</v>
      </c>
      <c r="U27" s="23">
        <f t="shared" si="1"/>
        <v>2209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102014</v>
      </c>
      <c r="E28" s="236">
        <v>878698</v>
      </c>
      <c r="F28" s="236">
        <v>7.0094289999999999</v>
      </c>
      <c r="G28" s="236">
        <v>0</v>
      </c>
      <c r="H28" s="236">
        <v>83.971999999999994</v>
      </c>
      <c r="I28" s="236">
        <v>24</v>
      </c>
      <c r="J28" s="236">
        <v>119.3</v>
      </c>
      <c r="K28" s="236">
        <v>806.5</v>
      </c>
      <c r="L28" s="236">
        <v>1.0115000000000001</v>
      </c>
      <c r="M28" s="236">
        <v>72.828000000000003</v>
      </c>
      <c r="N28" s="236">
        <v>86.6</v>
      </c>
      <c r="O28" s="236">
        <v>85.905000000000001</v>
      </c>
      <c r="P28" s="236">
        <v>16.3</v>
      </c>
      <c r="Q28" s="236">
        <v>30.6</v>
      </c>
      <c r="R28" s="236">
        <v>17.7</v>
      </c>
      <c r="S28" s="236">
        <v>4.82</v>
      </c>
      <c r="T28" s="16">
        <v>9</v>
      </c>
      <c r="U28" s="23">
        <f t="shared" si="1"/>
        <v>2720</v>
      </c>
      <c r="V28" s="16"/>
      <c r="W28" s="99"/>
      <c r="X28" s="99"/>
      <c r="Y28" s="224" t="e">
        <f>((X28*100)/#REF!)-100</f>
        <v>#REF!</v>
      </c>
    </row>
    <row r="29" spans="1:25">
      <c r="A29" s="16">
        <v>9</v>
      </c>
      <c r="B29" s="236" t="s">
        <v>217</v>
      </c>
      <c r="C29" s="236" t="s">
        <v>194</v>
      </c>
      <c r="D29" s="236">
        <v>99294</v>
      </c>
      <c r="E29" s="236">
        <v>878285</v>
      </c>
      <c r="F29" s="236">
        <v>6.819623</v>
      </c>
      <c r="G29" s="236">
        <v>0</v>
      </c>
      <c r="H29" s="236">
        <v>73.734999999999999</v>
      </c>
      <c r="I29" s="236">
        <v>21.5</v>
      </c>
      <c r="J29" s="236">
        <v>696.5</v>
      </c>
      <c r="K29" s="236">
        <v>1241.5999999999999</v>
      </c>
      <c r="L29" s="236">
        <v>1.0105999999999999</v>
      </c>
      <c r="M29" s="236">
        <v>54.33</v>
      </c>
      <c r="N29" s="236">
        <v>85.888000000000005</v>
      </c>
      <c r="O29" s="236">
        <v>84.783000000000001</v>
      </c>
      <c r="P29" s="236">
        <v>19.5</v>
      </c>
      <c r="Q29" s="236">
        <v>23.9</v>
      </c>
      <c r="R29" s="236">
        <v>22.1</v>
      </c>
      <c r="S29" s="236">
        <v>4.8099999999999996</v>
      </c>
      <c r="T29" s="16">
        <v>8</v>
      </c>
      <c r="U29" s="23">
        <f t="shared" si="1"/>
        <v>16722</v>
      </c>
      <c r="V29" s="16"/>
      <c r="W29" s="99"/>
      <c r="X29" s="99"/>
      <c r="Y29" s="224" t="e">
        <f>((X29*100)/#REF!)-100</f>
        <v>#REF!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82572</v>
      </c>
      <c r="E30" s="236">
        <v>875418</v>
      </c>
      <c r="F30" s="236">
        <v>5.5439470000000002</v>
      </c>
      <c r="G30" s="236">
        <v>0</v>
      </c>
      <c r="H30" s="236">
        <v>70.116</v>
      </c>
      <c r="I30" s="236">
        <v>21.5</v>
      </c>
      <c r="J30" s="236">
        <v>819.8</v>
      </c>
      <c r="K30" s="236">
        <v>1263.5</v>
      </c>
      <c r="L30" s="236">
        <v>1.0083</v>
      </c>
      <c r="M30" s="236">
        <v>48.335999999999999</v>
      </c>
      <c r="N30" s="236">
        <v>83.664000000000001</v>
      </c>
      <c r="O30" s="236">
        <v>66.802000000000007</v>
      </c>
      <c r="P30" s="236">
        <v>20.399999999999999</v>
      </c>
      <c r="Q30" s="236">
        <v>23.7</v>
      </c>
      <c r="R30" s="236">
        <v>21.8</v>
      </c>
      <c r="S30" s="236">
        <v>4.84</v>
      </c>
      <c r="T30" s="22">
        <v>7</v>
      </c>
      <c r="U30" s="23">
        <f t="shared" si="1"/>
        <v>19642</v>
      </c>
      <c r="V30" s="24">
        <v>8</v>
      </c>
      <c r="W30" s="99"/>
      <c r="X30" s="99"/>
      <c r="Y30" s="224" t="e">
        <f>((X30*100)/#REF!)-100</f>
        <v>#REF!</v>
      </c>
    </row>
    <row r="31" spans="1:25">
      <c r="A31" s="16">
        <v>7</v>
      </c>
      <c r="B31" s="236" t="s">
        <v>197</v>
      </c>
      <c r="C31" s="236" t="s">
        <v>194</v>
      </c>
      <c r="D31" s="236">
        <v>62930</v>
      </c>
      <c r="E31" s="236">
        <v>871933</v>
      </c>
      <c r="F31" s="236">
        <v>4.9578699999999998</v>
      </c>
      <c r="G31" s="236">
        <v>0</v>
      </c>
      <c r="H31" s="236">
        <v>72.364000000000004</v>
      </c>
      <c r="I31" s="236">
        <v>21.9</v>
      </c>
      <c r="J31" s="236">
        <v>734.1</v>
      </c>
      <c r="K31" s="236">
        <v>1076.9000000000001</v>
      </c>
      <c r="L31" s="236">
        <v>1.0073000000000001</v>
      </c>
      <c r="M31" s="236">
        <v>57.024000000000001</v>
      </c>
      <c r="N31" s="236">
        <v>83.573999999999998</v>
      </c>
      <c r="O31" s="236">
        <v>58.448999999999998</v>
      </c>
      <c r="P31" s="236">
        <v>20.399999999999999</v>
      </c>
      <c r="Q31" s="236">
        <v>24.3</v>
      </c>
      <c r="R31" s="236">
        <v>21.3</v>
      </c>
      <c r="S31" s="236">
        <v>4.84</v>
      </c>
      <c r="T31" s="16">
        <v>6</v>
      </c>
      <c r="U31" s="23">
        <f t="shared" si="1"/>
        <v>17623</v>
      </c>
      <c r="V31" s="5"/>
      <c r="W31" s="99"/>
      <c r="X31" s="99"/>
      <c r="Y31" s="224" t="e">
        <f>((X31*100)/#REF!)-100</f>
        <v>#REF!</v>
      </c>
    </row>
    <row r="32" spans="1:25">
      <c r="A32" s="16">
        <v>6</v>
      </c>
      <c r="B32" s="236" t="s">
        <v>198</v>
      </c>
      <c r="C32" s="236" t="s">
        <v>194</v>
      </c>
      <c r="D32" s="236">
        <v>45307</v>
      </c>
      <c r="E32" s="236">
        <v>868914</v>
      </c>
      <c r="F32" s="236">
        <v>5.6346119999999997</v>
      </c>
      <c r="G32" s="236">
        <v>0</v>
      </c>
      <c r="H32" s="236">
        <v>71.331999999999994</v>
      </c>
      <c r="I32" s="236">
        <v>22.2</v>
      </c>
      <c r="J32" s="236">
        <v>770.7</v>
      </c>
      <c r="K32" s="236">
        <v>1462</v>
      </c>
      <c r="L32" s="236">
        <v>1.0085</v>
      </c>
      <c r="M32" s="236">
        <v>42.488999999999997</v>
      </c>
      <c r="N32" s="236">
        <v>81.614000000000004</v>
      </c>
      <c r="O32" s="236">
        <v>68.081000000000003</v>
      </c>
      <c r="P32" s="236">
        <v>21.4</v>
      </c>
      <c r="Q32" s="236">
        <v>24.3</v>
      </c>
      <c r="R32" s="236">
        <v>21.8</v>
      </c>
      <c r="S32" s="236">
        <v>4.84</v>
      </c>
      <c r="T32" s="16">
        <v>5</v>
      </c>
      <c r="U32" s="23">
        <f t="shared" si="1"/>
        <v>18477</v>
      </c>
      <c r="V32" s="5"/>
      <c r="W32" s="99"/>
      <c r="X32" s="99"/>
      <c r="Y32" s="224" t="e">
        <f>((X32*100)/#REF!)-100</f>
        <v>#REF!</v>
      </c>
    </row>
    <row r="33" spans="1:25">
      <c r="A33" s="16">
        <v>5</v>
      </c>
      <c r="B33" s="236" t="s">
        <v>199</v>
      </c>
      <c r="C33" s="236" t="s">
        <v>194</v>
      </c>
      <c r="D33" s="236">
        <v>26830</v>
      </c>
      <c r="E33" s="236">
        <v>865661</v>
      </c>
      <c r="F33" s="236">
        <v>5.4774159999999998</v>
      </c>
      <c r="G33" s="236">
        <v>0</v>
      </c>
      <c r="H33" s="236">
        <v>70.328999999999994</v>
      </c>
      <c r="I33" s="236">
        <v>22.4</v>
      </c>
      <c r="J33" s="236">
        <v>846.9</v>
      </c>
      <c r="K33" s="236">
        <v>1259</v>
      </c>
      <c r="L33" s="236">
        <v>1.0082</v>
      </c>
      <c r="M33" s="236">
        <v>54.591000000000001</v>
      </c>
      <c r="N33" s="236">
        <v>84.489000000000004</v>
      </c>
      <c r="O33" s="236">
        <v>65.942999999999998</v>
      </c>
      <c r="P33" s="236">
        <v>21</v>
      </c>
      <c r="Q33" s="236">
        <v>24.5</v>
      </c>
      <c r="R33" s="236">
        <v>22</v>
      </c>
      <c r="S33" s="236">
        <v>4.84</v>
      </c>
      <c r="T33" s="16">
        <v>4</v>
      </c>
      <c r="U33" s="23">
        <f t="shared" si="1"/>
        <v>20145</v>
      </c>
      <c r="V33" s="5"/>
      <c r="W33" s="99"/>
      <c r="X33" s="99"/>
      <c r="Y33" s="224" t="e">
        <f>((X33*100)/#REF!)-100</f>
        <v>#REF!</v>
      </c>
    </row>
    <row r="34" spans="1:25">
      <c r="A34" s="16">
        <v>4</v>
      </c>
      <c r="B34" s="236" t="s">
        <v>200</v>
      </c>
      <c r="C34" s="236" t="s">
        <v>194</v>
      </c>
      <c r="D34" s="236">
        <v>6685</v>
      </c>
      <c r="E34" s="236">
        <v>862100</v>
      </c>
      <c r="F34" s="236">
        <v>6.2718829999999999</v>
      </c>
      <c r="G34" s="236">
        <v>0</v>
      </c>
      <c r="H34" s="236">
        <v>84.277000000000001</v>
      </c>
      <c r="I34" s="236">
        <v>24.9</v>
      </c>
      <c r="J34" s="236">
        <v>54.2</v>
      </c>
      <c r="K34" s="236">
        <v>912.1</v>
      </c>
      <c r="L34" s="236">
        <v>1.0095000000000001</v>
      </c>
      <c r="M34" s="236">
        <v>69.034000000000006</v>
      </c>
      <c r="N34" s="236">
        <v>86.177999999999997</v>
      </c>
      <c r="O34" s="236">
        <v>77.512</v>
      </c>
      <c r="P34" s="236">
        <v>14.9</v>
      </c>
      <c r="Q34" s="236">
        <v>35.1</v>
      </c>
      <c r="R34" s="236">
        <v>23.4</v>
      </c>
      <c r="S34" s="236">
        <v>4.84</v>
      </c>
      <c r="T34" s="16">
        <v>3</v>
      </c>
      <c r="U34" s="23">
        <f t="shared" si="1"/>
        <v>1305</v>
      </c>
      <c r="V34" s="5"/>
      <c r="W34" s="223"/>
      <c r="X34" s="125"/>
      <c r="Y34" s="224" t="e">
        <f>((X34*100)/#REF!)-100</f>
        <v>#REF!</v>
      </c>
    </row>
    <row r="35" spans="1:25">
      <c r="A35" s="16">
        <v>3</v>
      </c>
      <c r="B35" s="236" t="s">
        <v>201</v>
      </c>
      <c r="C35" s="236" t="s">
        <v>194</v>
      </c>
      <c r="D35" s="236">
        <v>5380</v>
      </c>
      <c r="E35" s="236">
        <v>861892</v>
      </c>
      <c r="F35" s="236">
        <v>7.0010839999999996</v>
      </c>
      <c r="G35" s="236">
        <v>0</v>
      </c>
      <c r="H35" s="236">
        <v>84.980999999999995</v>
      </c>
      <c r="I35" s="236">
        <v>21.6</v>
      </c>
      <c r="J35" s="236">
        <v>4.0999999999999996</v>
      </c>
      <c r="K35" s="236">
        <v>128.69999999999999</v>
      </c>
      <c r="L35" s="236">
        <v>1.0118</v>
      </c>
      <c r="M35" s="236">
        <v>83.405000000000001</v>
      </c>
      <c r="N35" s="236">
        <v>86.278000000000006</v>
      </c>
      <c r="O35" s="236">
        <v>84.832999999999998</v>
      </c>
      <c r="P35" s="236">
        <v>13.1</v>
      </c>
      <c r="Q35" s="236">
        <v>30.9</v>
      </c>
      <c r="R35" s="236">
        <v>14.9</v>
      </c>
      <c r="S35" s="236">
        <v>4.84</v>
      </c>
      <c r="T35" s="16">
        <v>2</v>
      </c>
      <c r="U35" s="23">
        <f t="shared" si="1"/>
        <v>87</v>
      </c>
      <c r="V35" s="5"/>
      <c r="W35" s="92"/>
      <c r="X35" s="91"/>
      <c r="Y35" s="224" t="e">
        <f>((X35*100)/#REF!)-100</f>
        <v>#REF!</v>
      </c>
    </row>
    <row r="36" spans="1:25">
      <c r="A36" s="16">
        <v>2</v>
      </c>
      <c r="B36" s="236" t="s">
        <v>202</v>
      </c>
      <c r="C36" s="236" t="s">
        <v>194</v>
      </c>
      <c r="D36" s="236">
        <v>5293</v>
      </c>
      <c r="E36" s="236">
        <v>861879</v>
      </c>
      <c r="F36" s="236">
        <v>7.0704580000000004</v>
      </c>
      <c r="G36" s="236">
        <v>0</v>
      </c>
      <c r="H36" s="236">
        <v>86.436999999999998</v>
      </c>
      <c r="I36" s="236">
        <v>21.9</v>
      </c>
      <c r="J36" s="236">
        <v>2.1</v>
      </c>
      <c r="K36" s="236">
        <v>26.2</v>
      </c>
      <c r="L36" s="236">
        <v>1.0121</v>
      </c>
      <c r="M36" s="236">
        <v>85.108999999999995</v>
      </c>
      <c r="N36" s="236">
        <v>87.504999999999995</v>
      </c>
      <c r="O36" s="236">
        <v>85.299000000000007</v>
      </c>
      <c r="P36" s="236">
        <v>11.8</v>
      </c>
      <c r="Q36" s="236">
        <v>33.200000000000003</v>
      </c>
      <c r="R36" s="236">
        <v>13.5</v>
      </c>
      <c r="S36" s="236">
        <v>4.84</v>
      </c>
      <c r="T36" s="16">
        <v>1</v>
      </c>
      <c r="U36" s="23">
        <f t="shared" si="1"/>
        <v>62</v>
      </c>
      <c r="V36" s="5"/>
      <c r="W36" s="94"/>
      <c r="X36" s="90"/>
      <c r="Y36" s="224" t="e">
        <f>((X36*100)/#REF!)-100</f>
        <v>#REF!</v>
      </c>
    </row>
    <row r="37" spans="1:25">
      <c r="A37" s="16">
        <v>1</v>
      </c>
      <c r="B37" s="236" t="s">
        <v>195</v>
      </c>
      <c r="C37" s="236" t="s">
        <v>194</v>
      </c>
      <c r="D37" s="236">
        <v>5231</v>
      </c>
      <c r="E37" s="236">
        <v>861870</v>
      </c>
      <c r="F37" s="236">
        <v>7.0639200000000004</v>
      </c>
      <c r="G37" s="236">
        <v>0</v>
      </c>
      <c r="H37" s="236">
        <v>74.754000000000005</v>
      </c>
      <c r="I37" s="236">
        <v>21</v>
      </c>
      <c r="J37" s="236">
        <v>682.4</v>
      </c>
      <c r="K37" s="236">
        <v>1187.0999999999999</v>
      </c>
      <c r="L37" s="236">
        <v>1.0116000000000001</v>
      </c>
      <c r="M37" s="236">
        <v>55.973999999999997</v>
      </c>
      <c r="N37" s="236">
        <v>86.768000000000001</v>
      </c>
      <c r="O37" s="236">
        <v>86.578999999999994</v>
      </c>
      <c r="P37" s="236">
        <v>17.3</v>
      </c>
      <c r="Q37" s="236">
        <v>22.9</v>
      </c>
      <c r="R37" s="236">
        <v>17.399999999999999</v>
      </c>
      <c r="S37" s="236">
        <v>4.84</v>
      </c>
      <c r="T37" s="1"/>
      <c r="U37" s="26"/>
      <c r="V37" s="5"/>
      <c r="W37" s="92"/>
      <c r="X37" s="91"/>
      <c r="Y37" s="224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baseColWidth="10" defaultColWidth="11.42578125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5.28515625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609511</v>
      </c>
      <c r="T6" s="22">
        <v>31</v>
      </c>
      <c r="U6" s="23">
        <f>D6-D7</f>
        <v>7259</v>
      </c>
      <c r="V6" s="4"/>
      <c r="W6" s="230"/>
      <c r="X6" s="230"/>
      <c r="Y6" s="233"/>
    </row>
    <row r="7" spans="1:25">
      <c r="A7" s="21">
        <v>31</v>
      </c>
      <c r="B7" s="236"/>
      <c r="C7" s="236"/>
      <c r="D7">
        <v>602252</v>
      </c>
      <c r="T7" s="22">
        <v>30</v>
      </c>
      <c r="U7" s="23">
        <f>D7-D8</f>
        <v>7996</v>
      </c>
      <c r="V7" s="24">
        <v>1</v>
      </c>
      <c r="W7" s="100"/>
      <c r="X7" s="99"/>
      <c r="Y7" s="224">
        <f t="shared" ref="Y7:Y36" si="0">((X7*100)/D7)-100</f>
        <v>-100</v>
      </c>
    </row>
    <row r="8" spans="1:25">
      <c r="A8" s="16">
        <v>30</v>
      </c>
      <c r="B8" s="236"/>
      <c r="C8" s="236"/>
      <c r="D8">
        <v>594256</v>
      </c>
      <c r="T8" s="16">
        <v>29</v>
      </c>
      <c r="U8" s="23">
        <f t="shared" ref="U8:U17" si="1">D8-D9</f>
        <v>8377</v>
      </c>
      <c r="V8" s="4"/>
      <c r="W8" s="127"/>
      <c r="X8" s="128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585879</v>
      </c>
      <c r="E9" s="236">
        <v>935321</v>
      </c>
      <c r="F9" s="236">
        <v>5.9008589999999996</v>
      </c>
      <c r="G9" s="236">
        <v>0</v>
      </c>
      <c r="H9" s="236">
        <v>69.462999999999994</v>
      </c>
      <c r="I9" s="236">
        <v>22.4</v>
      </c>
      <c r="J9" s="236">
        <v>326.89999999999998</v>
      </c>
      <c r="K9" s="236">
        <v>402</v>
      </c>
      <c r="L9" s="236">
        <v>1.0088999999999999</v>
      </c>
      <c r="M9" s="236">
        <v>65.515000000000001</v>
      </c>
      <c r="N9" s="236">
        <v>77.275000000000006</v>
      </c>
      <c r="O9" s="236">
        <v>72.063000000000002</v>
      </c>
      <c r="P9" s="236">
        <v>20.3</v>
      </c>
      <c r="Q9" s="236">
        <v>25.9</v>
      </c>
      <c r="R9" s="236">
        <v>22.7</v>
      </c>
      <c r="S9" s="236">
        <v>4.88</v>
      </c>
      <c r="T9" s="22">
        <v>28</v>
      </c>
      <c r="U9" s="23">
        <f t="shared" si="1"/>
        <v>7818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578061</v>
      </c>
      <c r="E10" s="236">
        <v>933950</v>
      </c>
      <c r="F10" s="236">
        <v>5.6450069999999997</v>
      </c>
      <c r="G10" s="236">
        <v>0</v>
      </c>
      <c r="H10" s="236">
        <v>70.295000000000002</v>
      </c>
      <c r="I10" s="236">
        <v>23</v>
      </c>
      <c r="J10" s="236">
        <v>307.10000000000002</v>
      </c>
      <c r="K10" s="236">
        <v>403.7</v>
      </c>
      <c r="L10" s="236">
        <v>1.0084</v>
      </c>
      <c r="M10" s="236">
        <v>65.69</v>
      </c>
      <c r="N10" s="236">
        <v>78.998000000000005</v>
      </c>
      <c r="O10" s="236">
        <v>68.546000000000006</v>
      </c>
      <c r="P10" s="236">
        <v>19.899999999999999</v>
      </c>
      <c r="Q10" s="236">
        <v>26.4</v>
      </c>
      <c r="R10" s="236">
        <v>23</v>
      </c>
      <c r="S10" s="236">
        <v>4.88</v>
      </c>
      <c r="T10" s="16">
        <v>27</v>
      </c>
      <c r="U10" s="23">
        <f t="shared" si="1"/>
        <v>7354</v>
      </c>
      <c r="V10" s="16"/>
      <c r="W10" s="94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570707</v>
      </c>
      <c r="E11" s="236">
        <v>932668</v>
      </c>
      <c r="F11" s="236">
        <v>5.7862439999999999</v>
      </c>
      <c r="G11" s="236">
        <v>0</v>
      </c>
      <c r="H11" s="236">
        <v>69.878</v>
      </c>
      <c r="I11" s="236">
        <v>23.4</v>
      </c>
      <c r="J11" s="236">
        <v>326.39999999999998</v>
      </c>
      <c r="K11" s="236">
        <v>408.9</v>
      </c>
      <c r="L11" s="236">
        <v>1.0086999999999999</v>
      </c>
      <c r="M11" s="236">
        <v>65.884</v>
      </c>
      <c r="N11" s="236">
        <v>76.409000000000006</v>
      </c>
      <c r="O11" s="236">
        <v>70.561000000000007</v>
      </c>
      <c r="P11" s="236">
        <v>20.9</v>
      </c>
      <c r="Q11" s="236">
        <v>26.3</v>
      </c>
      <c r="R11" s="236">
        <v>23.1</v>
      </c>
      <c r="S11" s="236">
        <v>4.88</v>
      </c>
      <c r="T11" s="16">
        <v>26</v>
      </c>
      <c r="U11" s="23">
        <f t="shared" si="1"/>
        <v>7818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562889</v>
      </c>
      <c r="E12" s="236">
        <v>931299</v>
      </c>
      <c r="F12" s="236">
        <v>5.9451590000000003</v>
      </c>
      <c r="G12" s="236">
        <v>0</v>
      </c>
      <c r="H12" s="236">
        <v>72.015000000000001</v>
      </c>
      <c r="I12" s="236">
        <v>23.2</v>
      </c>
      <c r="J12" s="236">
        <v>326.8</v>
      </c>
      <c r="K12" s="236">
        <v>409.5</v>
      </c>
      <c r="L12" s="236">
        <v>1.0088999999999999</v>
      </c>
      <c r="M12" s="236">
        <v>66.281000000000006</v>
      </c>
      <c r="N12" s="236">
        <v>84.227000000000004</v>
      </c>
      <c r="O12" s="236">
        <v>72.91</v>
      </c>
      <c r="P12" s="236">
        <v>21.3</v>
      </c>
      <c r="Q12" s="236">
        <v>25.7</v>
      </c>
      <c r="R12" s="236">
        <v>23.5</v>
      </c>
      <c r="S12" s="236">
        <v>4.88</v>
      </c>
      <c r="T12" s="16">
        <v>25</v>
      </c>
      <c r="U12" s="23">
        <f t="shared" si="1"/>
        <v>7820</v>
      </c>
      <c r="V12" s="16"/>
      <c r="W12" s="130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555069</v>
      </c>
      <c r="E13" s="236">
        <v>929965</v>
      </c>
      <c r="F13" s="236">
        <v>5.8880629999999998</v>
      </c>
      <c r="G13" s="236">
        <v>0</v>
      </c>
      <c r="H13" s="236">
        <v>78.066999999999993</v>
      </c>
      <c r="I13" s="236">
        <v>22.6</v>
      </c>
      <c r="J13" s="236">
        <v>287.3</v>
      </c>
      <c r="K13" s="236">
        <v>417.6</v>
      </c>
      <c r="L13" s="236">
        <v>1.0087999999999999</v>
      </c>
      <c r="M13" s="236">
        <v>68.292000000000002</v>
      </c>
      <c r="N13" s="236">
        <v>85.728999999999999</v>
      </c>
      <c r="O13" s="236">
        <v>72.066000000000003</v>
      </c>
      <c r="P13" s="236">
        <v>18.7</v>
      </c>
      <c r="Q13" s="236">
        <v>25.5</v>
      </c>
      <c r="R13" s="236">
        <v>23.3</v>
      </c>
      <c r="S13" s="236">
        <v>4.88</v>
      </c>
      <c r="T13" s="16">
        <v>24</v>
      </c>
      <c r="U13" s="23">
        <f t="shared" si="1"/>
        <v>6843</v>
      </c>
      <c r="V13" s="16"/>
      <c r="W13" s="131"/>
      <c r="X13" s="112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548226</v>
      </c>
      <c r="E14" s="236">
        <v>928878</v>
      </c>
      <c r="F14" s="236">
        <v>6.3634560000000002</v>
      </c>
      <c r="G14" s="236">
        <v>0</v>
      </c>
      <c r="H14" s="236">
        <v>78.668000000000006</v>
      </c>
      <c r="I14" s="236">
        <v>23</v>
      </c>
      <c r="J14" s="236">
        <v>320.7</v>
      </c>
      <c r="K14" s="236">
        <v>429.7</v>
      </c>
      <c r="L14" s="236">
        <v>1.0098</v>
      </c>
      <c r="M14" s="236">
        <v>71.393000000000001</v>
      </c>
      <c r="N14" s="236">
        <v>86.314999999999998</v>
      </c>
      <c r="O14" s="236">
        <v>78.450999999999993</v>
      </c>
      <c r="P14" s="236">
        <v>20.9</v>
      </c>
      <c r="Q14" s="236">
        <v>25.6</v>
      </c>
      <c r="R14" s="236">
        <v>22.3</v>
      </c>
      <c r="S14" s="236">
        <v>4.88</v>
      </c>
      <c r="T14" s="16">
        <v>23</v>
      </c>
      <c r="U14" s="23">
        <f t="shared" si="1"/>
        <v>7667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540559</v>
      </c>
      <c r="E15" s="236">
        <v>927667</v>
      </c>
      <c r="F15" s="236">
        <v>6.1330330000000002</v>
      </c>
      <c r="G15" s="236">
        <v>0</v>
      </c>
      <c r="H15" s="236">
        <v>77.012</v>
      </c>
      <c r="I15" s="236">
        <v>22.9</v>
      </c>
      <c r="J15" s="236">
        <v>321.8</v>
      </c>
      <c r="K15" s="236">
        <v>420.7</v>
      </c>
      <c r="L15" s="236">
        <v>1.0093000000000001</v>
      </c>
      <c r="M15" s="236">
        <v>70.197000000000003</v>
      </c>
      <c r="N15" s="236">
        <v>83.841999999999999</v>
      </c>
      <c r="O15" s="236">
        <v>75.414000000000001</v>
      </c>
      <c r="P15" s="236">
        <v>20.7</v>
      </c>
      <c r="Q15" s="236">
        <v>25.5</v>
      </c>
      <c r="R15" s="236">
        <v>23</v>
      </c>
      <c r="S15" s="236">
        <v>4.88</v>
      </c>
      <c r="T15" s="16">
        <v>22</v>
      </c>
      <c r="U15" s="23">
        <f t="shared" si="1"/>
        <v>7696</v>
      </c>
      <c r="V15" s="16"/>
      <c r="W15" s="94"/>
      <c r="X15" s="91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532863</v>
      </c>
      <c r="E16" s="236">
        <v>926429</v>
      </c>
      <c r="F16" s="236">
        <v>6.2568950000000001</v>
      </c>
      <c r="G16" s="236">
        <v>0</v>
      </c>
      <c r="H16" s="236">
        <v>77.194999999999993</v>
      </c>
      <c r="I16" s="236">
        <v>22.5</v>
      </c>
      <c r="J16" s="236">
        <v>316.7</v>
      </c>
      <c r="K16" s="236">
        <v>415</v>
      </c>
      <c r="L16" s="236">
        <v>1.0096000000000001</v>
      </c>
      <c r="M16" s="236">
        <v>68.441999999999993</v>
      </c>
      <c r="N16" s="236">
        <v>85.593000000000004</v>
      </c>
      <c r="O16" s="236">
        <v>76.921999999999997</v>
      </c>
      <c r="P16" s="236">
        <v>19.8</v>
      </c>
      <c r="Q16" s="236">
        <v>25.5</v>
      </c>
      <c r="R16" s="236">
        <v>22.2</v>
      </c>
      <c r="S16" s="236">
        <v>4.87</v>
      </c>
      <c r="T16" s="22">
        <v>21</v>
      </c>
      <c r="U16" s="23">
        <f t="shared" si="1"/>
        <v>7565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525298</v>
      </c>
      <c r="E17" s="236">
        <v>925217</v>
      </c>
      <c r="F17" s="236">
        <v>5.7055210000000001</v>
      </c>
      <c r="G17" s="236">
        <v>0</v>
      </c>
      <c r="H17" s="236">
        <v>77.643000000000001</v>
      </c>
      <c r="I17" s="236">
        <v>23.4</v>
      </c>
      <c r="J17" s="236">
        <v>322.5</v>
      </c>
      <c r="K17" s="236">
        <v>428.3</v>
      </c>
      <c r="L17" s="236">
        <v>1.0085</v>
      </c>
      <c r="M17" s="236">
        <v>68.575000000000003</v>
      </c>
      <c r="N17" s="236">
        <v>84.510999999999996</v>
      </c>
      <c r="O17" s="236">
        <v>69.399000000000001</v>
      </c>
      <c r="P17" s="236">
        <v>20.9</v>
      </c>
      <c r="Q17" s="236">
        <v>26.8</v>
      </c>
      <c r="R17" s="236">
        <v>23</v>
      </c>
      <c r="S17" s="236">
        <v>4.88</v>
      </c>
      <c r="T17" s="16">
        <v>20</v>
      </c>
      <c r="U17" s="23">
        <f t="shared" si="1"/>
        <v>7703</v>
      </c>
      <c r="V17" s="16"/>
      <c r="W17" s="94"/>
      <c r="X17" s="91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517595</v>
      </c>
      <c r="E18" s="236">
        <v>923986</v>
      </c>
      <c r="F18" s="236">
        <v>6.0134179999999997</v>
      </c>
      <c r="G18" s="236">
        <v>0</v>
      </c>
      <c r="H18" s="236">
        <v>76.978999999999999</v>
      </c>
      <c r="I18" s="236">
        <v>22.6</v>
      </c>
      <c r="J18" s="236">
        <v>326.89999999999998</v>
      </c>
      <c r="K18" s="236">
        <v>424.2</v>
      </c>
      <c r="L18" s="236">
        <v>1.0091000000000001</v>
      </c>
      <c r="M18" s="236">
        <v>57.686999999999998</v>
      </c>
      <c r="N18" s="236">
        <v>85.415000000000006</v>
      </c>
      <c r="O18" s="236">
        <v>73.801000000000002</v>
      </c>
      <c r="P18" s="236">
        <v>20.7</v>
      </c>
      <c r="Q18" s="236">
        <v>25.5</v>
      </c>
      <c r="R18" s="236">
        <v>23.2</v>
      </c>
      <c r="S18" s="236">
        <v>4.87</v>
      </c>
      <c r="T18" s="16">
        <v>19</v>
      </c>
      <c r="U18" s="23">
        <f t="shared" ref="U18:U36" si="2">D18-D19</f>
        <v>7812</v>
      </c>
      <c r="V18" s="16"/>
      <c r="W18" s="94"/>
      <c r="X18" s="91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509783</v>
      </c>
      <c r="E19" s="236">
        <v>922729</v>
      </c>
      <c r="F19" s="236">
        <v>6.1716160000000002</v>
      </c>
      <c r="G19" s="236">
        <v>0</v>
      </c>
      <c r="H19" s="236">
        <v>77.599999999999994</v>
      </c>
      <c r="I19" s="236">
        <v>23.1</v>
      </c>
      <c r="J19" s="236">
        <v>327.60000000000002</v>
      </c>
      <c r="K19" s="236">
        <v>433.4</v>
      </c>
      <c r="L19" s="236">
        <v>1.0094000000000001</v>
      </c>
      <c r="M19" s="236">
        <v>73.632999999999996</v>
      </c>
      <c r="N19" s="236">
        <v>84.322999999999993</v>
      </c>
      <c r="O19" s="236">
        <v>76.037000000000006</v>
      </c>
      <c r="P19" s="236">
        <v>20.5</v>
      </c>
      <c r="Q19" s="236">
        <v>25.8</v>
      </c>
      <c r="R19" s="236">
        <v>23.2</v>
      </c>
      <c r="S19" s="236">
        <v>4.87</v>
      </c>
      <c r="T19" s="16">
        <v>18</v>
      </c>
      <c r="U19" s="23">
        <f t="shared" si="2"/>
        <v>7835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501948</v>
      </c>
      <c r="E20" s="236">
        <v>921475</v>
      </c>
      <c r="F20" s="236">
        <v>6.2309710000000003</v>
      </c>
      <c r="G20" s="236">
        <v>0</v>
      </c>
      <c r="H20" s="236">
        <v>79.290000000000006</v>
      </c>
      <c r="I20" s="236">
        <v>23.4</v>
      </c>
      <c r="J20" s="236">
        <v>311.60000000000002</v>
      </c>
      <c r="K20" s="236">
        <v>460</v>
      </c>
      <c r="L20" s="236">
        <v>1.0094000000000001</v>
      </c>
      <c r="M20" s="236">
        <v>74.352000000000004</v>
      </c>
      <c r="N20" s="236">
        <v>84.378</v>
      </c>
      <c r="O20" s="236">
        <v>76.945999999999998</v>
      </c>
      <c r="P20" s="236">
        <v>20.8</v>
      </c>
      <c r="Q20" s="236">
        <v>26.5</v>
      </c>
      <c r="R20" s="236">
        <v>23.5</v>
      </c>
      <c r="S20" s="236">
        <v>4.87</v>
      </c>
      <c r="T20" s="16">
        <v>17</v>
      </c>
      <c r="U20" s="23">
        <f t="shared" si="2"/>
        <v>7422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494526</v>
      </c>
      <c r="E21" s="236">
        <v>920307</v>
      </c>
      <c r="F21" s="236">
        <v>6.3690309999999997</v>
      </c>
      <c r="G21" s="236">
        <v>0</v>
      </c>
      <c r="H21" s="236">
        <v>80.2</v>
      </c>
      <c r="I21" s="236">
        <v>22.8</v>
      </c>
      <c r="J21" s="236">
        <v>306.60000000000002</v>
      </c>
      <c r="K21" s="236">
        <v>449.7</v>
      </c>
      <c r="L21" s="236">
        <v>1.0097</v>
      </c>
      <c r="M21" s="236">
        <v>75.873999999999995</v>
      </c>
      <c r="N21" s="236">
        <v>86.094999999999999</v>
      </c>
      <c r="O21" s="236">
        <v>78.775999999999996</v>
      </c>
      <c r="P21" s="236">
        <v>19.5</v>
      </c>
      <c r="Q21" s="236">
        <v>26.7</v>
      </c>
      <c r="R21" s="236">
        <v>23.1</v>
      </c>
      <c r="S21" s="236">
        <v>4.8600000000000003</v>
      </c>
      <c r="T21" s="16">
        <v>16</v>
      </c>
      <c r="U21" s="23">
        <f t="shared" si="2"/>
        <v>7280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487246</v>
      </c>
      <c r="E22" s="236">
        <v>919174</v>
      </c>
      <c r="F22" s="236">
        <v>6.2293789999999998</v>
      </c>
      <c r="G22" s="236">
        <v>0</v>
      </c>
      <c r="H22" s="236">
        <v>79.492999999999995</v>
      </c>
      <c r="I22" s="236">
        <v>22.8</v>
      </c>
      <c r="J22" s="236">
        <v>321.60000000000002</v>
      </c>
      <c r="K22" s="236">
        <v>450.1</v>
      </c>
      <c r="L22" s="236">
        <v>1.0095000000000001</v>
      </c>
      <c r="M22" s="236">
        <v>75.561999999999998</v>
      </c>
      <c r="N22" s="236">
        <v>85.683000000000007</v>
      </c>
      <c r="O22" s="236">
        <v>76.757000000000005</v>
      </c>
      <c r="P22" s="236">
        <v>20.3</v>
      </c>
      <c r="Q22" s="236">
        <v>25.7</v>
      </c>
      <c r="R22" s="236">
        <v>22.9</v>
      </c>
      <c r="S22" s="236">
        <v>4.87</v>
      </c>
      <c r="T22" s="16">
        <v>15</v>
      </c>
      <c r="U22" s="23">
        <f t="shared" si="2"/>
        <v>7676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479570</v>
      </c>
      <c r="E23" s="236">
        <v>917972</v>
      </c>
      <c r="F23" s="236">
        <v>6.7112429999999996</v>
      </c>
      <c r="G23" s="236">
        <v>0</v>
      </c>
      <c r="H23" s="236">
        <v>79.757000000000005</v>
      </c>
      <c r="I23" s="236">
        <v>22.5</v>
      </c>
      <c r="J23" s="236">
        <v>317.89999999999998</v>
      </c>
      <c r="K23" s="236">
        <v>452.2</v>
      </c>
      <c r="L23" s="236">
        <v>1.0104</v>
      </c>
      <c r="M23" s="236">
        <v>75.948999999999998</v>
      </c>
      <c r="N23" s="236">
        <v>85.156999999999996</v>
      </c>
      <c r="O23" s="236">
        <v>83.558000000000007</v>
      </c>
      <c r="P23" s="236">
        <v>19.5</v>
      </c>
      <c r="Q23" s="236">
        <v>26</v>
      </c>
      <c r="R23" s="236">
        <v>23</v>
      </c>
      <c r="S23" s="236">
        <v>4.8600000000000003</v>
      </c>
      <c r="T23" s="22">
        <v>14</v>
      </c>
      <c r="U23" s="23">
        <f t="shared" si="2"/>
        <v>7569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472001</v>
      </c>
      <c r="E24" s="236">
        <v>916790</v>
      </c>
      <c r="F24" s="236">
        <v>6.445087</v>
      </c>
      <c r="G24" s="236">
        <v>0</v>
      </c>
      <c r="H24" s="236">
        <v>78.096000000000004</v>
      </c>
      <c r="I24" s="236">
        <v>22.2</v>
      </c>
      <c r="J24" s="236">
        <v>329.5</v>
      </c>
      <c r="K24" s="236">
        <v>454.3</v>
      </c>
      <c r="L24" s="236">
        <v>1.0099</v>
      </c>
      <c r="M24" s="236">
        <v>70.805999999999997</v>
      </c>
      <c r="N24" s="236">
        <v>90.561000000000007</v>
      </c>
      <c r="O24" s="236">
        <v>79.769000000000005</v>
      </c>
      <c r="P24" s="236">
        <v>18.7</v>
      </c>
      <c r="Q24" s="236">
        <v>25.3</v>
      </c>
      <c r="R24" s="236">
        <v>22.9</v>
      </c>
      <c r="S24" s="236">
        <v>4.8600000000000003</v>
      </c>
      <c r="T24" s="16">
        <v>13</v>
      </c>
      <c r="U24" s="23">
        <f t="shared" si="2"/>
        <v>7859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464142</v>
      </c>
      <c r="E25" s="236">
        <v>915543</v>
      </c>
      <c r="F25" s="236">
        <v>6.1819259999999998</v>
      </c>
      <c r="G25" s="236">
        <v>0</v>
      </c>
      <c r="H25" s="236">
        <v>76.293999999999997</v>
      </c>
      <c r="I25" s="236">
        <v>22.3</v>
      </c>
      <c r="J25" s="236">
        <v>303.2</v>
      </c>
      <c r="K25" s="236">
        <v>452.2</v>
      </c>
      <c r="L25" s="236">
        <v>1.0095000000000001</v>
      </c>
      <c r="M25" s="236">
        <v>70.043000000000006</v>
      </c>
      <c r="N25" s="236">
        <v>84.379000000000005</v>
      </c>
      <c r="O25" s="236">
        <v>75.784000000000006</v>
      </c>
      <c r="P25" s="236">
        <v>19.2</v>
      </c>
      <c r="Q25" s="236">
        <v>26.2</v>
      </c>
      <c r="R25" s="236">
        <v>21.9</v>
      </c>
      <c r="S25" s="236">
        <v>4.8600000000000003</v>
      </c>
      <c r="T25" s="16">
        <v>12</v>
      </c>
      <c r="U25" s="23">
        <f t="shared" si="2"/>
        <v>7219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456923</v>
      </c>
      <c r="E26" s="236">
        <v>914369</v>
      </c>
      <c r="F26" s="236">
        <v>5.8510780000000002</v>
      </c>
      <c r="G26" s="236">
        <v>0</v>
      </c>
      <c r="H26" s="236">
        <v>76.069999999999993</v>
      </c>
      <c r="I26" s="236">
        <v>22.8</v>
      </c>
      <c r="J26" s="236">
        <v>299</v>
      </c>
      <c r="K26" s="236">
        <v>436</v>
      </c>
      <c r="L26" s="236">
        <v>1.0087999999999999</v>
      </c>
      <c r="M26" s="236">
        <v>70.238</v>
      </c>
      <c r="N26" s="236">
        <v>83.608999999999995</v>
      </c>
      <c r="O26" s="236">
        <v>71.424999999999997</v>
      </c>
      <c r="P26" s="236">
        <v>19.600000000000001</v>
      </c>
      <c r="Q26" s="236">
        <v>26.5</v>
      </c>
      <c r="R26" s="236">
        <v>22.9</v>
      </c>
      <c r="S26" s="236">
        <v>4.87</v>
      </c>
      <c r="T26" s="16">
        <v>11</v>
      </c>
      <c r="U26" s="23">
        <f t="shared" si="2"/>
        <v>7132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449791</v>
      </c>
      <c r="E27" s="236">
        <v>913208</v>
      </c>
      <c r="F27" s="236">
        <v>6.3031959999999998</v>
      </c>
      <c r="G27" s="236">
        <v>0</v>
      </c>
      <c r="H27" s="236">
        <v>80.078999999999994</v>
      </c>
      <c r="I27" s="236">
        <v>23.5</v>
      </c>
      <c r="J27" s="236">
        <v>276.8</v>
      </c>
      <c r="K27" s="236">
        <v>445.8</v>
      </c>
      <c r="L27" s="236">
        <v>1.0096000000000001</v>
      </c>
      <c r="M27" s="236">
        <v>72.075999999999993</v>
      </c>
      <c r="N27" s="236">
        <v>85.887</v>
      </c>
      <c r="O27" s="236">
        <v>77.91</v>
      </c>
      <c r="P27" s="236">
        <v>20</v>
      </c>
      <c r="Q27" s="236">
        <v>27</v>
      </c>
      <c r="R27" s="236">
        <v>23.3</v>
      </c>
      <c r="S27" s="236">
        <v>4.8600000000000003</v>
      </c>
      <c r="T27" s="16">
        <v>10</v>
      </c>
      <c r="U27" s="23">
        <f t="shared" si="2"/>
        <v>6571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443220</v>
      </c>
      <c r="E28" s="236">
        <v>912181</v>
      </c>
      <c r="F28" s="236">
        <v>6.8217889999999999</v>
      </c>
      <c r="G28" s="236">
        <v>0</v>
      </c>
      <c r="H28" s="236">
        <v>79.283000000000001</v>
      </c>
      <c r="I28" s="236">
        <v>23.2</v>
      </c>
      <c r="J28" s="236">
        <v>301.3</v>
      </c>
      <c r="K28" s="236">
        <v>448.2</v>
      </c>
      <c r="L28" s="236">
        <v>1.0105999999999999</v>
      </c>
      <c r="M28" s="236">
        <v>74.263999999999996</v>
      </c>
      <c r="N28" s="236">
        <v>85.772000000000006</v>
      </c>
      <c r="O28" s="236">
        <v>84.971999999999994</v>
      </c>
      <c r="P28" s="236">
        <v>20.100000000000001</v>
      </c>
      <c r="Q28" s="236">
        <v>26.3</v>
      </c>
      <c r="R28" s="236">
        <v>22.6</v>
      </c>
      <c r="S28" s="236">
        <v>4.8600000000000003</v>
      </c>
      <c r="T28" s="16">
        <v>9</v>
      </c>
      <c r="U28" s="23">
        <f t="shared" si="2"/>
        <v>7153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436067</v>
      </c>
      <c r="E29" s="236">
        <v>911053</v>
      </c>
      <c r="F29" s="236">
        <v>6.7513969999999999</v>
      </c>
      <c r="G29" s="236">
        <v>0</v>
      </c>
      <c r="H29" s="236">
        <v>77.484999999999999</v>
      </c>
      <c r="I29" s="236">
        <v>22.8</v>
      </c>
      <c r="J29" s="236">
        <v>310.2</v>
      </c>
      <c r="K29" s="236">
        <v>457.1</v>
      </c>
      <c r="L29" s="236">
        <v>1.0104</v>
      </c>
      <c r="M29" s="236">
        <v>71.923000000000002</v>
      </c>
      <c r="N29" s="236">
        <v>84.51</v>
      </c>
      <c r="O29" s="236">
        <v>84.165999999999997</v>
      </c>
      <c r="P29" s="236">
        <v>19.8</v>
      </c>
      <c r="Q29" s="236">
        <v>26.7</v>
      </c>
      <c r="R29" s="236">
        <v>23.1</v>
      </c>
      <c r="S29" s="236">
        <v>4.8600000000000003</v>
      </c>
      <c r="T29" s="16">
        <v>8</v>
      </c>
      <c r="U29" s="23">
        <f t="shared" si="2"/>
        <v>7414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428653</v>
      </c>
      <c r="E30" s="236">
        <v>909865</v>
      </c>
      <c r="F30" s="236">
        <v>6.2418449999999996</v>
      </c>
      <c r="G30" s="236">
        <v>0</v>
      </c>
      <c r="H30" s="236">
        <v>76.186999999999998</v>
      </c>
      <c r="I30" s="236">
        <v>23</v>
      </c>
      <c r="J30" s="236">
        <v>336</v>
      </c>
      <c r="K30" s="236">
        <v>453.7</v>
      </c>
      <c r="L30" s="236">
        <v>1.0095000000000001</v>
      </c>
      <c r="M30" s="236">
        <v>69.481999999999999</v>
      </c>
      <c r="N30" s="236">
        <v>82.447999999999993</v>
      </c>
      <c r="O30" s="236">
        <v>76.965999999999994</v>
      </c>
      <c r="P30" s="236">
        <v>20.399999999999999</v>
      </c>
      <c r="Q30" s="236">
        <v>26.7</v>
      </c>
      <c r="R30" s="236">
        <v>23</v>
      </c>
      <c r="S30" s="236">
        <v>4.8600000000000003</v>
      </c>
      <c r="T30" s="22">
        <v>7</v>
      </c>
      <c r="U30" s="23">
        <f t="shared" si="2"/>
        <v>8032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420621</v>
      </c>
      <c r="E31" s="236">
        <v>908560</v>
      </c>
      <c r="F31" s="236">
        <v>6.1671209999999999</v>
      </c>
      <c r="G31" s="236">
        <v>0</v>
      </c>
      <c r="H31" s="236">
        <v>76.826999999999998</v>
      </c>
      <c r="I31" s="236">
        <v>22.7</v>
      </c>
      <c r="J31" s="236">
        <v>284.2</v>
      </c>
      <c r="K31" s="236">
        <v>439.6</v>
      </c>
      <c r="L31" s="236">
        <v>1.0094000000000001</v>
      </c>
      <c r="M31" s="236">
        <v>69.948999999999998</v>
      </c>
      <c r="N31" s="236">
        <v>83.412999999999997</v>
      </c>
      <c r="O31" s="236">
        <v>75.662000000000006</v>
      </c>
      <c r="P31" s="236">
        <v>19.5</v>
      </c>
      <c r="Q31" s="236">
        <v>28.4</v>
      </c>
      <c r="R31" s="236">
        <v>22.2</v>
      </c>
      <c r="S31" s="236">
        <v>4.8499999999999996</v>
      </c>
      <c r="T31" s="16">
        <v>6</v>
      </c>
      <c r="U31" s="23">
        <f t="shared" si="2"/>
        <v>6762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413859</v>
      </c>
      <c r="E32" s="236">
        <v>907466</v>
      </c>
      <c r="F32" s="236">
        <v>6.0942340000000002</v>
      </c>
      <c r="G32" s="236">
        <v>0</v>
      </c>
      <c r="H32" s="236">
        <v>76.804000000000002</v>
      </c>
      <c r="I32" s="236">
        <v>23.3</v>
      </c>
      <c r="J32" s="236">
        <v>288.60000000000002</v>
      </c>
      <c r="K32" s="236">
        <v>445.9</v>
      </c>
      <c r="L32" s="236">
        <v>1.0093000000000001</v>
      </c>
      <c r="M32" s="236">
        <v>71.003</v>
      </c>
      <c r="N32" s="236">
        <v>83.432000000000002</v>
      </c>
      <c r="O32" s="236">
        <v>74.704999999999998</v>
      </c>
      <c r="P32" s="236">
        <v>20.9</v>
      </c>
      <c r="Q32" s="236">
        <v>26.9</v>
      </c>
      <c r="R32" s="236">
        <v>22.4</v>
      </c>
      <c r="S32" s="236">
        <v>4.8600000000000003</v>
      </c>
      <c r="T32" s="16">
        <v>5</v>
      </c>
      <c r="U32" s="23">
        <f t="shared" si="2"/>
        <v>6856</v>
      </c>
      <c r="V32" s="5"/>
      <c r="W32" s="99"/>
      <c r="X32" s="99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407003</v>
      </c>
      <c r="E33" s="236">
        <v>906355</v>
      </c>
      <c r="F33" s="236">
        <v>6.1701459999999999</v>
      </c>
      <c r="G33" s="236">
        <v>0</v>
      </c>
      <c r="H33" s="236">
        <v>77.566000000000003</v>
      </c>
      <c r="I33" s="236">
        <v>22.9</v>
      </c>
      <c r="J33" s="236">
        <v>306</v>
      </c>
      <c r="K33" s="236">
        <v>448.6</v>
      </c>
      <c r="L33" s="236">
        <v>1.0094000000000001</v>
      </c>
      <c r="M33" s="236">
        <v>70.948999999999998</v>
      </c>
      <c r="N33" s="236">
        <v>84.313999999999993</v>
      </c>
      <c r="O33" s="236">
        <v>75.876999999999995</v>
      </c>
      <c r="P33" s="236">
        <v>19.399999999999999</v>
      </c>
      <c r="Q33" s="236">
        <v>25.8</v>
      </c>
      <c r="R33" s="236">
        <v>22.8</v>
      </c>
      <c r="S33" s="236">
        <v>4.8499999999999996</v>
      </c>
      <c r="T33" s="16">
        <v>4</v>
      </c>
      <c r="U33" s="23">
        <f t="shared" si="2"/>
        <v>7306</v>
      </c>
      <c r="V33" s="5"/>
      <c r="W33" s="122"/>
      <c r="X33" s="117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399697</v>
      </c>
      <c r="E34" s="236">
        <v>905185</v>
      </c>
      <c r="F34" s="236">
        <v>6.5649660000000001</v>
      </c>
      <c r="G34" s="236">
        <v>0</v>
      </c>
      <c r="H34" s="236">
        <v>80.14</v>
      </c>
      <c r="I34" s="236">
        <v>22.5</v>
      </c>
      <c r="J34" s="236">
        <v>280.89999999999998</v>
      </c>
      <c r="K34" s="236">
        <v>430.8</v>
      </c>
      <c r="L34" s="236">
        <v>1.0102</v>
      </c>
      <c r="M34" s="236">
        <v>75.91</v>
      </c>
      <c r="N34" s="236">
        <v>84.953999999999994</v>
      </c>
      <c r="O34" s="236">
        <v>81.284000000000006</v>
      </c>
      <c r="P34" s="236">
        <v>19.5</v>
      </c>
      <c r="Q34" s="236">
        <v>26</v>
      </c>
      <c r="R34" s="236">
        <v>22.3</v>
      </c>
      <c r="S34" s="236">
        <v>4.84</v>
      </c>
      <c r="T34" s="16">
        <v>3</v>
      </c>
      <c r="U34" s="23">
        <f t="shared" si="2"/>
        <v>6678</v>
      </c>
      <c r="V34" s="5"/>
      <c r="W34" s="110"/>
      <c r="X34" s="99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393019</v>
      </c>
      <c r="E35" s="236">
        <v>904147</v>
      </c>
      <c r="F35" s="236">
        <v>6.528016</v>
      </c>
      <c r="G35" s="236">
        <v>0</v>
      </c>
      <c r="H35" s="236">
        <v>79.822999999999993</v>
      </c>
      <c r="I35" s="236">
        <v>22.4</v>
      </c>
      <c r="J35" s="236">
        <v>303.60000000000002</v>
      </c>
      <c r="K35" s="236">
        <v>433.6</v>
      </c>
      <c r="L35" s="236">
        <v>1.0101</v>
      </c>
      <c r="M35" s="236">
        <v>75.436000000000007</v>
      </c>
      <c r="N35" s="236">
        <v>84.912000000000006</v>
      </c>
      <c r="O35" s="236">
        <v>80.878</v>
      </c>
      <c r="P35" s="236">
        <v>19.3</v>
      </c>
      <c r="Q35" s="236">
        <v>25.3</v>
      </c>
      <c r="R35" s="236">
        <v>22.7</v>
      </c>
      <c r="S35" s="236">
        <v>4.84</v>
      </c>
      <c r="T35" s="16">
        <v>2</v>
      </c>
      <c r="U35" s="23">
        <f t="shared" si="2"/>
        <v>7237</v>
      </c>
      <c r="V35" s="5"/>
      <c r="W35" s="122"/>
      <c r="X35" s="117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385782</v>
      </c>
      <c r="E36" s="236">
        <v>903019</v>
      </c>
      <c r="F36" s="236">
        <v>6.3044359999999999</v>
      </c>
      <c r="G36" s="236">
        <v>0</v>
      </c>
      <c r="H36" s="236">
        <v>81.510999999999996</v>
      </c>
      <c r="I36" s="236">
        <v>22.3</v>
      </c>
      <c r="J36" s="236">
        <v>305.89999999999998</v>
      </c>
      <c r="K36" s="236">
        <v>439.8</v>
      </c>
      <c r="L36" s="236">
        <v>1.0097</v>
      </c>
      <c r="M36" s="236">
        <v>77.421999999999997</v>
      </c>
      <c r="N36" s="236">
        <v>85.926000000000002</v>
      </c>
      <c r="O36" s="236">
        <v>77.555000000000007</v>
      </c>
      <c r="P36" s="236">
        <v>19.5</v>
      </c>
      <c r="Q36" s="236">
        <v>25.1</v>
      </c>
      <c r="R36" s="236">
        <v>22.1</v>
      </c>
      <c r="S36" s="236">
        <v>4.84</v>
      </c>
      <c r="T36" s="16">
        <v>1</v>
      </c>
      <c r="U36" s="23">
        <f t="shared" si="2"/>
        <v>7291</v>
      </c>
      <c r="V36" s="5"/>
      <c r="W36" s="99"/>
      <c r="X36" s="99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378491</v>
      </c>
      <c r="E37" s="236">
        <v>901906</v>
      </c>
      <c r="F37" s="236">
        <v>6.7703220000000002</v>
      </c>
      <c r="G37" s="236">
        <v>0</v>
      </c>
      <c r="H37" s="236">
        <v>77.977999999999994</v>
      </c>
      <c r="I37" s="236">
        <v>22</v>
      </c>
      <c r="J37" s="236">
        <v>316.39999999999998</v>
      </c>
      <c r="K37" s="236">
        <v>442.9</v>
      </c>
      <c r="L37" s="236">
        <v>1.0105999999999999</v>
      </c>
      <c r="M37" s="236">
        <v>72.352000000000004</v>
      </c>
      <c r="N37" s="236">
        <v>85.394999999999996</v>
      </c>
      <c r="O37" s="236">
        <v>84.082999999999998</v>
      </c>
      <c r="P37" s="236">
        <v>19.7</v>
      </c>
      <c r="Q37" s="236">
        <v>24.5</v>
      </c>
      <c r="R37" s="236">
        <v>22.1</v>
      </c>
      <c r="S37" s="236">
        <v>4.84</v>
      </c>
      <c r="T37" s="1"/>
      <c r="U37" s="26"/>
      <c r="V37" s="5"/>
      <c r="W37" s="99"/>
      <c r="X37" s="99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256041</v>
      </c>
      <c r="T6" s="22">
        <v>31</v>
      </c>
      <c r="U6" s="23">
        <f>D6-D7</f>
        <v>200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255841</v>
      </c>
      <c r="T7" s="22">
        <v>30</v>
      </c>
      <c r="U7" s="23">
        <f>D7-D8</f>
        <v>294</v>
      </c>
      <c r="V7" s="24">
        <v>1</v>
      </c>
      <c r="W7" s="123"/>
      <c r="X7" s="123"/>
      <c r="Y7" s="224">
        <f t="shared" ref="Y7:Y27" si="0">((X7*100)/D7)-100</f>
        <v>-100</v>
      </c>
    </row>
    <row r="8" spans="1:25">
      <c r="A8" s="16">
        <v>30</v>
      </c>
      <c r="B8" s="236"/>
      <c r="C8" s="236"/>
      <c r="D8">
        <v>255547</v>
      </c>
      <c r="T8" s="16">
        <v>29</v>
      </c>
      <c r="U8" s="23">
        <f>D8-D9</f>
        <v>762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254785</v>
      </c>
      <c r="E9" s="236">
        <v>601801</v>
      </c>
      <c r="F9" s="236">
        <v>6.2387600000000001</v>
      </c>
      <c r="G9" s="236">
        <v>0</v>
      </c>
      <c r="H9" s="236">
        <v>75.718999999999994</v>
      </c>
      <c r="I9" s="236">
        <v>17.899999999999999</v>
      </c>
      <c r="J9" s="236">
        <v>29.2</v>
      </c>
      <c r="K9" s="236">
        <v>96.3</v>
      </c>
      <c r="L9" s="236">
        <v>1.0116000000000001</v>
      </c>
      <c r="M9" s="236">
        <v>73.591999999999999</v>
      </c>
      <c r="N9" s="236">
        <v>78.852000000000004</v>
      </c>
      <c r="O9" s="236">
        <v>74.706000000000003</v>
      </c>
      <c r="P9" s="236">
        <v>14</v>
      </c>
      <c r="Q9" s="236">
        <v>30.2</v>
      </c>
      <c r="R9" s="236">
        <v>16.2</v>
      </c>
      <c r="S9" s="236">
        <v>5.27</v>
      </c>
      <c r="T9" s="22">
        <v>28</v>
      </c>
      <c r="U9" s="23">
        <f t="shared" ref="U9:U25" si="1">D9-D10</f>
        <v>698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254087</v>
      </c>
      <c r="E10" s="236">
        <v>601690</v>
      </c>
      <c r="F10" s="236">
        <v>6.2457909999999996</v>
      </c>
      <c r="G10" s="236">
        <v>0</v>
      </c>
      <c r="H10" s="236">
        <v>76.061999999999998</v>
      </c>
      <c r="I10" s="236">
        <v>20.6</v>
      </c>
      <c r="J10" s="236">
        <v>31.1</v>
      </c>
      <c r="K10" s="236">
        <v>95.4</v>
      </c>
      <c r="L10" s="236">
        <v>1.0116000000000001</v>
      </c>
      <c r="M10" s="236">
        <v>73.662999999999997</v>
      </c>
      <c r="N10" s="236">
        <v>79.528000000000006</v>
      </c>
      <c r="O10" s="236">
        <v>74.923000000000002</v>
      </c>
      <c r="P10" s="236">
        <v>14</v>
      </c>
      <c r="Q10" s="236">
        <v>33.1</v>
      </c>
      <c r="R10" s="236">
        <v>16.600000000000001</v>
      </c>
      <c r="S10" s="236">
        <v>5.29</v>
      </c>
      <c r="T10" s="16">
        <v>27</v>
      </c>
      <c r="U10" s="23">
        <f t="shared" si="1"/>
        <v>744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253343</v>
      </c>
      <c r="E11" s="236">
        <v>601571</v>
      </c>
      <c r="F11" s="236">
        <v>6.3211019999999998</v>
      </c>
      <c r="G11" s="236">
        <v>0</v>
      </c>
      <c r="H11" s="236">
        <v>76.09</v>
      </c>
      <c r="I11" s="236">
        <v>21.3</v>
      </c>
      <c r="J11" s="236">
        <v>30.9</v>
      </c>
      <c r="K11" s="236">
        <v>94.6</v>
      </c>
      <c r="L11" s="236">
        <v>1.0117</v>
      </c>
      <c r="M11" s="236">
        <v>73.484999999999999</v>
      </c>
      <c r="N11" s="236">
        <v>78.143000000000001</v>
      </c>
      <c r="O11" s="236">
        <v>76.043999999999997</v>
      </c>
      <c r="P11" s="236">
        <v>13.6</v>
      </c>
      <c r="Q11" s="236">
        <v>33</v>
      </c>
      <c r="R11" s="236">
        <v>16.899999999999999</v>
      </c>
      <c r="S11" s="236">
        <v>5.27</v>
      </c>
      <c r="T11" s="16">
        <v>26</v>
      </c>
      <c r="U11" s="23">
        <f t="shared" si="1"/>
        <v>738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252605</v>
      </c>
      <c r="E12" s="236">
        <v>601453</v>
      </c>
      <c r="F12" s="236">
        <v>6.3399130000000001</v>
      </c>
      <c r="G12" s="236">
        <v>0</v>
      </c>
      <c r="H12" s="236">
        <v>78.153000000000006</v>
      </c>
      <c r="I12" s="236">
        <v>20.6</v>
      </c>
      <c r="J12" s="236">
        <v>33.299999999999997</v>
      </c>
      <c r="K12" s="236">
        <v>99</v>
      </c>
      <c r="L12" s="236">
        <v>1.0117</v>
      </c>
      <c r="M12" s="236">
        <v>73.968999999999994</v>
      </c>
      <c r="N12" s="236">
        <v>85.275000000000006</v>
      </c>
      <c r="O12" s="236">
        <v>76.459000000000003</v>
      </c>
      <c r="P12" s="236">
        <v>14.2</v>
      </c>
      <c r="Q12" s="236">
        <v>31.5</v>
      </c>
      <c r="R12" s="236">
        <v>17.399999999999999</v>
      </c>
      <c r="S12" s="236">
        <v>5.29</v>
      </c>
      <c r="T12" s="16">
        <v>25</v>
      </c>
      <c r="U12" s="23">
        <f t="shared" si="1"/>
        <v>796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251809</v>
      </c>
      <c r="E13" s="236">
        <v>601328</v>
      </c>
      <c r="F13" s="236">
        <v>6.2389080000000003</v>
      </c>
      <c r="G13" s="236">
        <v>0</v>
      </c>
      <c r="H13" s="236">
        <v>82.846000000000004</v>
      </c>
      <c r="I13" s="236">
        <v>21.8</v>
      </c>
      <c r="J13" s="236">
        <v>7</v>
      </c>
      <c r="K13" s="236">
        <v>101.9</v>
      </c>
      <c r="L13" s="236">
        <v>1.0114000000000001</v>
      </c>
      <c r="M13" s="236">
        <v>73.915999999999997</v>
      </c>
      <c r="N13" s="236">
        <v>86.662000000000006</v>
      </c>
      <c r="O13" s="236">
        <v>75.125</v>
      </c>
      <c r="P13" s="236">
        <v>13.9</v>
      </c>
      <c r="Q13" s="236">
        <v>32</v>
      </c>
      <c r="R13" s="236">
        <v>17.5</v>
      </c>
      <c r="S13" s="236">
        <v>5.27</v>
      </c>
      <c r="T13" s="16">
        <v>24</v>
      </c>
      <c r="U13" s="23">
        <f t="shared" si="1"/>
        <v>169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251640</v>
      </c>
      <c r="E14" s="236">
        <v>601302</v>
      </c>
      <c r="F14" s="236">
        <v>6.9884170000000001</v>
      </c>
      <c r="G14" s="236">
        <v>0</v>
      </c>
      <c r="H14" s="236">
        <v>84.215000000000003</v>
      </c>
      <c r="I14" s="236">
        <v>21.1</v>
      </c>
      <c r="J14" s="236">
        <v>9.8000000000000007</v>
      </c>
      <c r="K14" s="236">
        <v>59.4</v>
      </c>
      <c r="L14" s="236">
        <v>1.0132000000000001</v>
      </c>
      <c r="M14" s="236">
        <v>79.200999999999993</v>
      </c>
      <c r="N14" s="236">
        <v>86.79</v>
      </c>
      <c r="O14" s="236">
        <v>85.063999999999993</v>
      </c>
      <c r="P14" s="236">
        <v>14.8</v>
      </c>
      <c r="Q14" s="236">
        <v>30.5</v>
      </c>
      <c r="R14" s="236">
        <v>16.5</v>
      </c>
      <c r="S14" s="236">
        <v>5.28</v>
      </c>
      <c r="T14" s="16">
        <v>23</v>
      </c>
      <c r="U14" s="23">
        <f t="shared" si="1"/>
        <v>231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251409</v>
      </c>
      <c r="E15" s="236">
        <v>601268</v>
      </c>
      <c r="F15" s="236">
        <v>6.7190859999999999</v>
      </c>
      <c r="G15" s="236">
        <v>0</v>
      </c>
      <c r="H15" s="236">
        <v>82.668999999999997</v>
      </c>
      <c r="I15" s="236">
        <v>19.600000000000001</v>
      </c>
      <c r="J15" s="236">
        <v>32.799999999999997</v>
      </c>
      <c r="K15" s="236">
        <v>111.9</v>
      </c>
      <c r="L15" s="236">
        <v>1.0125</v>
      </c>
      <c r="M15" s="236">
        <v>77.81</v>
      </c>
      <c r="N15" s="236">
        <v>85.308000000000007</v>
      </c>
      <c r="O15" s="236">
        <v>81.673000000000002</v>
      </c>
      <c r="P15" s="236">
        <v>14.7</v>
      </c>
      <c r="Q15" s="236">
        <v>30.5</v>
      </c>
      <c r="R15" s="236">
        <v>17.399999999999999</v>
      </c>
      <c r="S15" s="236">
        <v>5.28</v>
      </c>
      <c r="T15" s="16">
        <v>22</v>
      </c>
      <c r="U15" s="23">
        <f t="shared" si="1"/>
        <v>787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250622</v>
      </c>
      <c r="E16" s="236">
        <v>601152</v>
      </c>
      <c r="F16" s="236">
        <v>6.9277249999999997</v>
      </c>
      <c r="G16" s="236">
        <v>0</v>
      </c>
      <c r="H16" s="236">
        <v>82.679000000000002</v>
      </c>
      <c r="I16" s="236">
        <v>19.100000000000001</v>
      </c>
      <c r="J16" s="236">
        <v>31</v>
      </c>
      <c r="K16" s="236">
        <v>96.5</v>
      </c>
      <c r="L16" s="236">
        <v>1.0132000000000001</v>
      </c>
      <c r="M16" s="236">
        <v>75.858000000000004</v>
      </c>
      <c r="N16" s="236">
        <v>86.274000000000001</v>
      </c>
      <c r="O16" s="236">
        <v>83.816000000000003</v>
      </c>
      <c r="P16" s="236">
        <v>14.1</v>
      </c>
      <c r="Q16" s="236">
        <v>33.4</v>
      </c>
      <c r="R16" s="236">
        <v>15.3</v>
      </c>
      <c r="S16" s="236">
        <v>5.27</v>
      </c>
      <c r="T16" s="22">
        <v>21</v>
      </c>
      <c r="U16" s="23">
        <f t="shared" si="1"/>
        <v>741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249881</v>
      </c>
      <c r="E17" s="236">
        <v>601042</v>
      </c>
      <c r="F17" s="236">
        <v>6.3188310000000003</v>
      </c>
      <c r="G17" s="236">
        <v>0</v>
      </c>
      <c r="H17" s="236">
        <v>83.206000000000003</v>
      </c>
      <c r="I17" s="236">
        <v>21.9</v>
      </c>
      <c r="J17" s="236">
        <v>31.6</v>
      </c>
      <c r="K17" s="236">
        <v>112.3</v>
      </c>
      <c r="L17" s="236">
        <v>1.0116000000000001</v>
      </c>
      <c r="M17" s="236">
        <v>75.986000000000004</v>
      </c>
      <c r="N17" s="236">
        <v>86.087999999999994</v>
      </c>
      <c r="O17" s="236">
        <v>76.203000000000003</v>
      </c>
      <c r="P17" s="236">
        <v>14.7</v>
      </c>
      <c r="Q17" s="236">
        <v>33.4</v>
      </c>
      <c r="R17" s="236">
        <v>17.5</v>
      </c>
      <c r="S17" s="236">
        <v>5.29</v>
      </c>
      <c r="T17" s="16">
        <v>20</v>
      </c>
      <c r="U17" s="23">
        <f t="shared" si="1"/>
        <v>756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249125</v>
      </c>
      <c r="E18" s="236">
        <v>600930</v>
      </c>
      <c r="F18" s="236">
        <v>6.4930279999999998</v>
      </c>
      <c r="G18" s="236">
        <v>0</v>
      </c>
      <c r="H18" s="236">
        <v>82.646000000000001</v>
      </c>
      <c r="I18" s="236">
        <v>19.100000000000001</v>
      </c>
      <c r="J18" s="236">
        <v>33.799999999999997</v>
      </c>
      <c r="K18" s="236">
        <v>112.7</v>
      </c>
      <c r="L18" s="236">
        <v>1.0121</v>
      </c>
      <c r="M18" s="236">
        <v>63.494999999999997</v>
      </c>
      <c r="N18" s="236">
        <v>85.872</v>
      </c>
      <c r="O18" s="236">
        <v>78.352000000000004</v>
      </c>
      <c r="P18" s="236">
        <v>13.2</v>
      </c>
      <c r="Q18" s="236">
        <v>29.7</v>
      </c>
      <c r="R18" s="236">
        <v>16.7</v>
      </c>
      <c r="S18" s="236">
        <v>5.27</v>
      </c>
      <c r="T18" s="16">
        <v>19</v>
      </c>
      <c r="U18" s="23">
        <f t="shared" si="1"/>
        <v>809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248316</v>
      </c>
      <c r="E19" s="236">
        <v>600810</v>
      </c>
      <c r="F19" s="236">
        <v>6.8421190000000003</v>
      </c>
      <c r="G19" s="236">
        <v>0</v>
      </c>
      <c r="H19" s="236">
        <v>83.197000000000003</v>
      </c>
      <c r="I19" s="236">
        <v>20.399999999999999</v>
      </c>
      <c r="J19" s="236">
        <v>37.9</v>
      </c>
      <c r="K19" s="236">
        <v>111.5</v>
      </c>
      <c r="L19" s="236">
        <v>1.0127999999999999</v>
      </c>
      <c r="M19" s="236">
        <v>81.430999999999997</v>
      </c>
      <c r="N19" s="236">
        <v>84.894000000000005</v>
      </c>
      <c r="O19" s="236">
        <v>83.286000000000001</v>
      </c>
      <c r="P19" s="236">
        <v>13.8</v>
      </c>
      <c r="Q19" s="236">
        <v>33.200000000000003</v>
      </c>
      <c r="R19" s="236">
        <v>17.2</v>
      </c>
      <c r="S19" s="236">
        <v>5.29</v>
      </c>
      <c r="T19" s="16">
        <v>18</v>
      </c>
      <c r="U19" s="23">
        <f t="shared" si="1"/>
        <v>906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247410</v>
      </c>
      <c r="E20" s="236">
        <v>600676</v>
      </c>
      <c r="F20" s="236">
        <v>6.7874470000000002</v>
      </c>
      <c r="G20" s="236">
        <v>0</v>
      </c>
      <c r="H20" s="236">
        <v>84.334999999999994</v>
      </c>
      <c r="I20" s="236">
        <v>24.9</v>
      </c>
      <c r="J20" s="236">
        <v>10.9</v>
      </c>
      <c r="K20" s="236">
        <v>99.1</v>
      </c>
      <c r="L20" s="236">
        <v>1.0125999999999999</v>
      </c>
      <c r="M20" s="236">
        <v>82.013000000000005</v>
      </c>
      <c r="N20" s="236">
        <v>86.018000000000001</v>
      </c>
      <c r="O20" s="236">
        <v>82.867000000000004</v>
      </c>
      <c r="P20" s="236">
        <v>15.2</v>
      </c>
      <c r="Q20" s="236">
        <v>36.4</v>
      </c>
      <c r="R20" s="236">
        <v>18.100000000000001</v>
      </c>
      <c r="S20" s="236">
        <v>5.28</v>
      </c>
      <c r="T20" s="16">
        <v>17</v>
      </c>
      <c r="U20" s="23">
        <f t="shared" si="1"/>
        <v>263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247147</v>
      </c>
      <c r="E21" s="236">
        <v>600638</v>
      </c>
      <c r="F21" s="236">
        <v>7.0250830000000004</v>
      </c>
      <c r="G21" s="236">
        <v>0</v>
      </c>
      <c r="H21" s="236">
        <v>85.082999999999998</v>
      </c>
      <c r="I21" s="236">
        <v>20.100000000000001</v>
      </c>
      <c r="J21" s="236">
        <v>14.9</v>
      </c>
      <c r="K21" s="236">
        <v>58.1</v>
      </c>
      <c r="L21" s="236">
        <v>1.0133000000000001</v>
      </c>
      <c r="M21" s="236">
        <v>83.632000000000005</v>
      </c>
      <c r="N21" s="236">
        <v>86.938999999999993</v>
      </c>
      <c r="O21" s="236">
        <v>85.587999999999994</v>
      </c>
      <c r="P21" s="236">
        <v>12.8</v>
      </c>
      <c r="Q21" s="236">
        <v>32.799999999999997</v>
      </c>
      <c r="R21" s="236">
        <v>16.600000000000001</v>
      </c>
      <c r="S21" s="236">
        <v>5.27</v>
      </c>
      <c r="T21" s="16">
        <v>16</v>
      </c>
      <c r="U21" s="23">
        <f t="shared" si="1"/>
        <v>353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246794</v>
      </c>
      <c r="E22" s="236">
        <v>600586</v>
      </c>
      <c r="F22" s="236">
        <v>6.8910929999999997</v>
      </c>
      <c r="G22" s="236">
        <v>0</v>
      </c>
      <c r="H22" s="236">
        <v>84.722999999999999</v>
      </c>
      <c r="I22" s="236">
        <v>19.8</v>
      </c>
      <c r="J22" s="236">
        <v>32.200000000000003</v>
      </c>
      <c r="K22" s="236">
        <v>96.7</v>
      </c>
      <c r="L22" s="236">
        <v>1.0129999999999999</v>
      </c>
      <c r="M22" s="236">
        <v>83.314999999999998</v>
      </c>
      <c r="N22" s="236">
        <v>86.14</v>
      </c>
      <c r="O22" s="236">
        <v>83.831000000000003</v>
      </c>
      <c r="P22" s="236">
        <v>13.8</v>
      </c>
      <c r="Q22" s="236">
        <v>32</v>
      </c>
      <c r="R22" s="236">
        <v>16.8</v>
      </c>
      <c r="S22" s="236">
        <v>5.28</v>
      </c>
      <c r="T22" s="16">
        <v>15</v>
      </c>
      <c r="U22" s="23">
        <f t="shared" si="1"/>
        <v>770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246024</v>
      </c>
      <c r="E23" s="236">
        <v>600475</v>
      </c>
      <c r="F23" s="236">
        <v>6.9499849999999999</v>
      </c>
      <c r="G23" s="236">
        <v>0</v>
      </c>
      <c r="H23" s="236">
        <v>84.869</v>
      </c>
      <c r="I23" s="236">
        <v>19.2</v>
      </c>
      <c r="J23" s="236">
        <v>32.1</v>
      </c>
      <c r="K23" s="236">
        <v>107.2</v>
      </c>
      <c r="L23" s="236">
        <v>1.0130999999999999</v>
      </c>
      <c r="M23" s="236">
        <v>83.457999999999998</v>
      </c>
      <c r="N23" s="236">
        <v>86.408000000000001</v>
      </c>
      <c r="O23" s="236">
        <v>84.667000000000002</v>
      </c>
      <c r="P23" s="236">
        <v>14</v>
      </c>
      <c r="Q23" s="236">
        <v>29.8</v>
      </c>
      <c r="R23" s="236">
        <v>16.899999999999999</v>
      </c>
      <c r="S23" s="236">
        <v>5.28</v>
      </c>
      <c r="T23" s="22">
        <v>14</v>
      </c>
      <c r="U23" s="23">
        <f t="shared" si="1"/>
        <v>768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245256</v>
      </c>
      <c r="E24" s="236">
        <v>600364</v>
      </c>
      <c r="F24" s="236">
        <v>6.9823360000000001</v>
      </c>
      <c r="G24" s="236">
        <v>0</v>
      </c>
      <c r="H24" s="236">
        <v>83.44</v>
      </c>
      <c r="I24" s="236">
        <v>18</v>
      </c>
      <c r="J24" s="236">
        <v>33.299999999999997</v>
      </c>
      <c r="K24" s="236">
        <v>112.8</v>
      </c>
      <c r="L24" s="236">
        <v>1.0132000000000001</v>
      </c>
      <c r="M24" s="236">
        <v>78.141999999999996</v>
      </c>
      <c r="N24" s="236">
        <v>93.311000000000007</v>
      </c>
      <c r="O24" s="236">
        <v>84.912999999999997</v>
      </c>
      <c r="P24" s="236">
        <v>13.6</v>
      </c>
      <c r="Q24" s="236">
        <v>29</v>
      </c>
      <c r="R24" s="236">
        <v>16.3</v>
      </c>
      <c r="S24" s="236">
        <v>5.29</v>
      </c>
      <c r="T24" s="16">
        <v>13</v>
      </c>
      <c r="U24" s="23">
        <f t="shared" si="1"/>
        <v>796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244460</v>
      </c>
      <c r="E25" s="236">
        <v>600248</v>
      </c>
      <c r="F25" s="236">
        <v>6.5787959999999996</v>
      </c>
      <c r="G25" s="236">
        <v>0</v>
      </c>
      <c r="H25" s="236">
        <v>81.150999999999996</v>
      </c>
      <c r="I25" s="236">
        <v>19.100000000000001</v>
      </c>
      <c r="J25" s="236">
        <v>31.2</v>
      </c>
      <c r="K25" s="236">
        <v>97.2</v>
      </c>
      <c r="L25" s="236">
        <v>1.0125</v>
      </c>
      <c r="M25" s="236">
        <v>76.83</v>
      </c>
      <c r="N25" s="236">
        <v>84.765000000000001</v>
      </c>
      <c r="O25" s="236">
        <v>79.024000000000001</v>
      </c>
      <c r="P25" s="236">
        <v>13.9</v>
      </c>
      <c r="Q25" s="236">
        <v>30.2</v>
      </c>
      <c r="R25" s="236">
        <v>15.2</v>
      </c>
      <c r="S25" s="236">
        <v>5.28</v>
      </c>
      <c r="T25" s="16">
        <v>12</v>
      </c>
      <c r="U25" s="23">
        <f t="shared" si="1"/>
        <v>746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243714</v>
      </c>
      <c r="E26" s="236">
        <v>600136</v>
      </c>
      <c r="F26" s="236">
        <v>6.5239130000000003</v>
      </c>
      <c r="G26" s="236">
        <v>0</v>
      </c>
      <c r="H26" s="236">
        <v>80.872</v>
      </c>
      <c r="I26" s="236">
        <v>20.7</v>
      </c>
      <c r="J26" s="236">
        <v>35.299999999999997</v>
      </c>
      <c r="K26" s="236">
        <v>114.2</v>
      </c>
      <c r="L26" s="236">
        <v>1.0122</v>
      </c>
      <c r="M26" s="236">
        <v>77.801000000000002</v>
      </c>
      <c r="N26" s="236">
        <v>83.953000000000003</v>
      </c>
      <c r="O26" s="236">
        <v>78.718999999999994</v>
      </c>
      <c r="P26" s="236">
        <v>13.5</v>
      </c>
      <c r="Q26" s="236">
        <v>36.700000000000003</v>
      </c>
      <c r="R26" s="236">
        <v>16.5</v>
      </c>
      <c r="S26" s="236">
        <v>5.29</v>
      </c>
      <c r="T26" s="16">
        <v>11</v>
      </c>
      <c r="U26" s="23">
        <f>D26-D27</f>
        <v>846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242868</v>
      </c>
      <c r="E27" s="236">
        <v>600009</v>
      </c>
      <c r="F27" s="236">
        <v>6.6007899999999999</v>
      </c>
      <c r="G27" s="236">
        <v>0</v>
      </c>
      <c r="H27" s="236">
        <v>84.222999999999999</v>
      </c>
      <c r="I27" s="236">
        <v>25.8</v>
      </c>
      <c r="J27" s="236">
        <v>11</v>
      </c>
      <c r="K27" s="236">
        <v>99.6</v>
      </c>
      <c r="L27" s="236">
        <v>1.0123</v>
      </c>
      <c r="M27" s="236">
        <v>79.167000000000002</v>
      </c>
      <c r="N27" s="236">
        <v>86.466999999999999</v>
      </c>
      <c r="O27" s="236">
        <v>79.984999999999999</v>
      </c>
      <c r="P27" s="236">
        <v>14.8</v>
      </c>
      <c r="Q27" s="236">
        <v>38.299999999999997</v>
      </c>
      <c r="R27" s="236">
        <v>17.2</v>
      </c>
      <c r="S27" s="236">
        <v>5.28</v>
      </c>
      <c r="T27" s="16">
        <v>10</v>
      </c>
      <c r="U27" s="23">
        <f t="shared" ref="U27:U36" si="2">D27-D28</f>
        <v>265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242603</v>
      </c>
      <c r="E28" s="236">
        <v>599969</v>
      </c>
      <c r="F28" s="236">
        <v>6.999034</v>
      </c>
      <c r="G28" s="236">
        <v>0</v>
      </c>
      <c r="H28" s="236">
        <v>83.966999999999999</v>
      </c>
      <c r="I28" s="236">
        <v>21.9</v>
      </c>
      <c r="J28" s="236">
        <v>15.9</v>
      </c>
      <c r="K28" s="236">
        <v>59.9</v>
      </c>
      <c r="L28" s="236">
        <v>1.0130999999999999</v>
      </c>
      <c r="M28" s="236">
        <v>81.59</v>
      </c>
      <c r="N28" s="236">
        <v>86.215000000000003</v>
      </c>
      <c r="O28" s="236">
        <v>85.465999999999994</v>
      </c>
      <c r="P28" s="236">
        <v>14</v>
      </c>
      <c r="Q28" s="236">
        <v>36.299999999999997</v>
      </c>
      <c r="R28" s="236">
        <v>17.3</v>
      </c>
      <c r="S28" s="236">
        <v>5.28</v>
      </c>
      <c r="T28" s="16">
        <v>9</v>
      </c>
      <c r="U28" s="23">
        <f t="shared" si="2"/>
        <v>379</v>
      </c>
      <c r="V28" s="16"/>
      <c r="W28" s="99"/>
      <c r="X28" s="99"/>
      <c r="Y28" s="224" t="e">
        <f>((X28*100)/#REF!)-100</f>
        <v>#REF!</v>
      </c>
    </row>
    <row r="29" spans="1:25">
      <c r="A29" s="16">
        <v>9</v>
      </c>
      <c r="B29" s="236" t="s">
        <v>217</v>
      </c>
      <c r="C29" s="236" t="s">
        <v>194</v>
      </c>
      <c r="D29" s="236">
        <v>242224</v>
      </c>
      <c r="E29" s="236">
        <v>599913</v>
      </c>
      <c r="F29" s="236">
        <v>6.9341759999999999</v>
      </c>
      <c r="G29" s="236">
        <v>0</v>
      </c>
      <c r="H29" s="236">
        <v>82.411000000000001</v>
      </c>
      <c r="I29" s="236">
        <v>20.399999999999999</v>
      </c>
      <c r="J29" s="236">
        <v>31.4</v>
      </c>
      <c r="K29" s="236">
        <v>99.1</v>
      </c>
      <c r="L29" s="236">
        <v>1.0129999999999999</v>
      </c>
      <c r="M29" s="236">
        <v>79.48</v>
      </c>
      <c r="N29" s="236">
        <v>85.634</v>
      </c>
      <c r="O29" s="236">
        <v>84.435000000000002</v>
      </c>
      <c r="P29" s="236">
        <v>13.1</v>
      </c>
      <c r="Q29" s="236">
        <v>35.700000000000003</v>
      </c>
      <c r="R29" s="236">
        <v>16.8</v>
      </c>
      <c r="S29" s="236">
        <v>5.28</v>
      </c>
      <c r="T29" s="16">
        <v>8</v>
      </c>
      <c r="U29" s="23">
        <f t="shared" si="2"/>
        <v>751</v>
      </c>
      <c r="V29" s="16"/>
      <c r="W29" s="99"/>
      <c r="X29" s="99"/>
      <c r="Y29" s="224" t="e">
        <f>((X29*100)/#REF!)-100</f>
        <v>#REF!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241473</v>
      </c>
      <c r="E30" s="236">
        <v>599802</v>
      </c>
      <c r="F30" s="236">
        <v>6.7065219999999997</v>
      </c>
      <c r="G30" s="236">
        <v>0</v>
      </c>
      <c r="H30" s="236">
        <v>81.710999999999999</v>
      </c>
      <c r="I30" s="236">
        <v>20.8</v>
      </c>
      <c r="J30" s="236">
        <v>31.9</v>
      </c>
      <c r="K30" s="236">
        <v>97.4</v>
      </c>
      <c r="L30" s="236">
        <v>1.0125</v>
      </c>
      <c r="M30" s="236">
        <v>77.066999999999993</v>
      </c>
      <c r="N30" s="236">
        <v>84.308000000000007</v>
      </c>
      <c r="O30" s="236">
        <v>81.384</v>
      </c>
      <c r="P30" s="236">
        <v>13.5</v>
      </c>
      <c r="Q30" s="236">
        <v>33.5</v>
      </c>
      <c r="R30" s="236">
        <v>17</v>
      </c>
      <c r="S30" s="236">
        <v>5.28</v>
      </c>
      <c r="T30" s="22">
        <v>7</v>
      </c>
      <c r="U30" s="23">
        <f t="shared" si="2"/>
        <v>763</v>
      </c>
      <c r="V30" s="24">
        <v>8</v>
      </c>
      <c r="W30" s="99"/>
      <c r="X30" s="99"/>
      <c r="Y30" s="224" t="e">
        <f>((X30*100)/#REF!)-100</f>
        <v>#REF!</v>
      </c>
    </row>
    <row r="31" spans="1:25">
      <c r="A31" s="16">
        <v>7</v>
      </c>
      <c r="B31" s="236" t="s">
        <v>197</v>
      </c>
      <c r="C31" s="236" t="s">
        <v>194</v>
      </c>
      <c r="D31" s="236">
        <v>240710</v>
      </c>
      <c r="E31" s="236">
        <v>599687</v>
      </c>
      <c r="F31" s="236">
        <v>6.5723079999999996</v>
      </c>
      <c r="G31" s="236">
        <v>0</v>
      </c>
      <c r="H31" s="236">
        <v>81.222999999999999</v>
      </c>
      <c r="I31" s="236">
        <v>20</v>
      </c>
      <c r="J31" s="236">
        <v>31.6</v>
      </c>
      <c r="K31" s="236">
        <v>99</v>
      </c>
      <c r="L31" s="236">
        <v>1.0124</v>
      </c>
      <c r="M31" s="236">
        <v>77.287999999999997</v>
      </c>
      <c r="N31" s="236">
        <v>84.081000000000003</v>
      </c>
      <c r="O31" s="236">
        <v>79.048000000000002</v>
      </c>
      <c r="P31" s="236">
        <v>12.9</v>
      </c>
      <c r="Q31" s="236">
        <v>37</v>
      </c>
      <c r="R31" s="236">
        <v>15.5</v>
      </c>
      <c r="S31" s="236">
        <v>5.28</v>
      </c>
      <c r="T31" s="16">
        <v>6</v>
      </c>
      <c r="U31" s="23">
        <f t="shared" si="2"/>
        <v>756</v>
      </c>
      <c r="V31" s="5"/>
      <c r="W31" s="99"/>
      <c r="X31" s="99"/>
      <c r="Y31" s="224" t="e">
        <f>((X31*100)/#REF!)-100</f>
        <v>#REF!</v>
      </c>
    </row>
    <row r="32" spans="1:25">
      <c r="A32" s="16">
        <v>6</v>
      </c>
      <c r="B32" s="236" t="s">
        <v>198</v>
      </c>
      <c r="C32" s="236" t="s">
        <v>194</v>
      </c>
      <c r="D32" s="236">
        <v>239954</v>
      </c>
      <c r="E32" s="236">
        <v>599574</v>
      </c>
      <c r="F32" s="236">
        <v>6.5935280000000001</v>
      </c>
      <c r="G32" s="236">
        <v>0</v>
      </c>
      <c r="H32" s="236">
        <v>81.275999999999996</v>
      </c>
      <c r="I32" s="236">
        <v>22.1</v>
      </c>
      <c r="J32" s="236">
        <v>31.8</v>
      </c>
      <c r="K32" s="236">
        <v>94.4</v>
      </c>
      <c r="L32" s="236">
        <v>1.0124</v>
      </c>
      <c r="M32" s="236">
        <v>78.021000000000001</v>
      </c>
      <c r="N32" s="236">
        <v>84.28</v>
      </c>
      <c r="O32" s="236">
        <v>79.494</v>
      </c>
      <c r="P32" s="236">
        <v>14</v>
      </c>
      <c r="Q32" s="236">
        <v>35.200000000000003</v>
      </c>
      <c r="R32" s="236">
        <v>16</v>
      </c>
      <c r="S32" s="236">
        <v>5.29</v>
      </c>
      <c r="T32" s="16">
        <v>5</v>
      </c>
      <c r="U32" s="23">
        <f t="shared" si="2"/>
        <v>760</v>
      </c>
      <c r="V32" s="5"/>
      <c r="W32" s="99"/>
      <c r="X32" s="99"/>
      <c r="Y32" s="224" t="e">
        <f>((X32*100)/#REF!)-100</f>
        <v>#REF!</v>
      </c>
    </row>
    <row r="33" spans="1:25">
      <c r="A33" s="16">
        <v>5</v>
      </c>
      <c r="B33" s="236" t="s">
        <v>199</v>
      </c>
      <c r="C33" s="236" t="s">
        <v>194</v>
      </c>
      <c r="D33" s="236">
        <v>239194</v>
      </c>
      <c r="E33" s="236">
        <v>599459</v>
      </c>
      <c r="F33" s="236">
        <v>6.5808099999999996</v>
      </c>
      <c r="G33" s="236">
        <v>0</v>
      </c>
      <c r="H33" s="236">
        <v>82.346000000000004</v>
      </c>
      <c r="I33" s="236">
        <v>21</v>
      </c>
      <c r="J33" s="236">
        <v>35.200000000000003</v>
      </c>
      <c r="K33" s="236">
        <v>99.4</v>
      </c>
      <c r="L33" s="236">
        <v>1.0123</v>
      </c>
      <c r="M33" s="236">
        <v>78.375</v>
      </c>
      <c r="N33" s="236">
        <v>84.802000000000007</v>
      </c>
      <c r="O33" s="236">
        <v>79.548000000000002</v>
      </c>
      <c r="P33" s="236">
        <v>13.3</v>
      </c>
      <c r="Q33" s="236">
        <v>34.299999999999997</v>
      </c>
      <c r="R33" s="236">
        <v>16.7</v>
      </c>
      <c r="S33" s="236">
        <v>5.29</v>
      </c>
      <c r="T33" s="16">
        <v>4</v>
      </c>
      <c r="U33" s="23">
        <f t="shared" si="2"/>
        <v>842</v>
      </c>
      <c r="V33" s="5"/>
      <c r="W33" s="99"/>
      <c r="X33" s="99"/>
      <c r="Y33" s="224" t="e">
        <f>((X33*100)/#REF!)-100</f>
        <v>#REF!</v>
      </c>
    </row>
    <row r="34" spans="1:25">
      <c r="A34" s="16">
        <v>4</v>
      </c>
      <c r="B34" s="236" t="s">
        <v>200</v>
      </c>
      <c r="C34" s="236" t="s">
        <v>194</v>
      </c>
      <c r="D34" s="236">
        <v>238352</v>
      </c>
      <c r="E34" s="236">
        <v>599334</v>
      </c>
      <c r="F34" s="236">
        <v>6.8011509999999999</v>
      </c>
      <c r="G34" s="236">
        <v>0</v>
      </c>
      <c r="H34" s="236">
        <v>84.247</v>
      </c>
      <c r="I34" s="236">
        <v>23.3</v>
      </c>
      <c r="J34" s="236">
        <v>9.8000000000000007</v>
      </c>
      <c r="K34" s="236">
        <v>99.7</v>
      </c>
      <c r="L34" s="236">
        <v>1.0127999999999999</v>
      </c>
      <c r="M34" s="236">
        <v>81.748000000000005</v>
      </c>
      <c r="N34" s="236">
        <v>85.843000000000004</v>
      </c>
      <c r="O34" s="236">
        <v>82.474999999999994</v>
      </c>
      <c r="P34" s="236">
        <v>11.5</v>
      </c>
      <c r="Q34" s="236">
        <v>34.799999999999997</v>
      </c>
      <c r="R34" s="236">
        <v>16.399999999999999</v>
      </c>
      <c r="S34" s="236">
        <v>5.28</v>
      </c>
      <c r="T34" s="16">
        <v>3</v>
      </c>
      <c r="U34" s="23">
        <f t="shared" si="2"/>
        <v>235</v>
      </c>
      <c r="V34" s="5"/>
      <c r="W34" s="223"/>
      <c r="X34" s="125"/>
      <c r="Y34" s="224" t="e">
        <f>((X34*100)/#REF!)-100</f>
        <v>#REF!</v>
      </c>
    </row>
    <row r="35" spans="1:25">
      <c r="A35" s="16">
        <v>3</v>
      </c>
      <c r="B35" s="236" t="s">
        <v>201</v>
      </c>
      <c r="C35" s="236" t="s">
        <v>194</v>
      </c>
      <c r="D35" s="236">
        <v>238117</v>
      </c>
      <c r="E35" s="236">
        <v>599299</v>
      </c>
      <c r="F35" s="236">
        <v>6.9398929999999996</v>
      </c>
      <c r="G35" s="236">
        <v>0</v>
      </c>
      <c r="H35" s="236">
        <v>84.486000000000004</v>
      </c>
      <c r="I35" s="236">
        <v>22.2</v>
      </c>
      <c r="J35" s="236">
        <v>1.8</v>
      </c>
      <c r="K35" s="236">
        <v>7.1</v>
      </c>
      <c r="L35" s="236">
        <v>1.0132000000000001</v>
      </c>
      <c r="M35" s="236">
        <v>82.721000000000004</v>
      </c>
      <c r="N35" s="236">
        <v>85.897000000000006</v>
      </c>
      <c r="O35" s="236">
        <v>84.236000000000004</v>
      </c>
      <c r="P35" s="236">
        <v>11.6</v>
      </c>
      <c r="Q35" s="236">
        <v>34.700000000000003</v>
      </c>
      <c r="R35" s="236">
        <v>16</v>
      </c>
      <c r="S35" s="236">
        <v>5.28</v>
      </c>
      <c r="T35" s="16">
        <v>2</v>
      </c>
      <c r="U35" s="23">
        <f t="shared" si="2"/>
        <v>45</v>
      </c>
      <c r="V35" s="5"/>
      <c r="W35" s="92"/>
      <c r="X35" s="91"/>
      <c r="Y35" s="224" t="e">
        <f>((X35*100)/#REF!)-100</f>
        <v>#REF!</v>
      </c>
    </row>
    <row r="36" spans="1:25">
      <c r="A36" s="16">
        <v>2</v>
      </c>
      <c r="B36" s="236" t="s">
        <v>202</v>
      </c>
      <c r="C36" s="236" t="s">
        <v>194</v>
      </c>
      <c r="D36" s="236">
        <v>238072</v>
      </c>
      <c r="E36" s="236">
        <v>599293</v>
      </c>
      <c r="F36" s="236">
        <v>6.9909990000000004</v>
      </c>
      <c r="G36" s="236">
        <v>0</v>
      </c>
      <c r="H36" s="236">
        <v>86.113</v>
      </c>
      <c r="I36" s="236">
        <v>21.3</v>
      </c>
      <c r="J36" s="236">
        <v>2.4</v>
      </c>
      <c r="K36" s="236">
        <v>6.7</v>
      </c>
      <c r="L36" s="236">
        <v>1.0135000000000001</v>
      </c>
      <c r="M36" s="236">
        <v>84.427999999999997</v>
      </c>
      <c r="N36" s="236">
        <v>87.26</v>
      </c>
      <c r="O36" s="236">
        <v>84.427999999999997</v>
      </c>
      <c r="P36" s="236">
        <v>10.4</v>
      </c>
      <c r="Q36" s="236">
        <v>32.299999999999997</v>
      </c>
      <c r="R36" s="236">
        <v>14.6</v>
      </c>
      <c r="S36" s="236">
        <v>5.29</v>
      </c>
      <c r="T36" s="16">
        <v>1</v>
      </c>
      <c r="U36" s="23">
        <f t="shared" si="2"/>
        <v>58</v>
      </c>
      <c r="V36" s="5"/>
      <c r="W36" s="92"/>
      <c r="X36" s="91"/>
      <c r="Y36" s="224" t="e">
        <f>((X36*100)/#REF!)-100</f>
        <v>#REF!</v>
      </c>
    </row>
    <row r="37" spans="1:25">
      <c r="A37" s="16">
        <v>1</v>
      </c>
      <c r="B37" s="236" t="s">
        <v>195</v>
      </c>
      <c r="C37" s="236" t="s">
        <v>194</v>
      </c>
      <c r="D37" s="236">
        <v>238014</v>
      </c>
      <c r="E37" s="236">
        <v>599284</v>
      </c>
      <c r="F37" s="236">
        <v>7.1512859999999998</v>
      </c>
      <c r="G37" s="236">
        <v>0</v>
      </c>
      <c r="H37" s="236">
        <v>83.04</v>
      </c>
      <c r="I37" s="236">
        <v>18.600000000000001</v>
      </c>
      <c r="J37" s="236">
        <v>15.8</v>
      </c>
      <c r="K37" s="236">
        <v>62</v>
      </c>
      <c r="L37" s="236">
        <v>1.014</v>
      </c>
      <c r="M37" s="236">
        <v>79.582999999999998</v>
      </c>
      <c r="N37" s="236">
        <v>87.097999999999999</v>
      </c>
      <c r="O37" s="236">
        <v>86.254000000000005</v>
      </c>
      <c r="P37" s="236">
        <v>10.4</v>
      </c>
      <c r="Q37" s="236">
        <v>31.7</v>
      </c>
      <c r="R37" s="236">
        <v>13.6</v>
      </c>
      <c r="S37" s="236">
        <v>5.28</v>
      </c>
      <c r="T37" s="1"/>
      <c r="U37" s="26"/>
      <c r="V37" s="5"/>
      <c r="W37" s="92"/>
      <c r="X37" s="91"/>
      <c r="Y37" s="224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21">
        <v>32</v>
      </c>
      <c r="D6">
        <v>561017</v>
      </c>
      <c r="T6" s="22">
        <v>31</v>
      </c>
      <c r="U6" s="23">
        <f t="shared" ref="U6:U26" si="0">D6-D7</f>
        <v>359</v>
      </c>
      <c r="V6" s="4"/>
      <c r="W6" s="226"/>
      <c r="X6" s="226"/>
      <c r="Y6" s="233"/>
    </row>
    <row r="7" spans="1:25">
      <c r="A7" s="21">
        <v>31</v>
      </c>
      <c r="B7" s="236"/>
      <c r="C7" s="236"/>
      <c r="D7">
        <v>560658</v>
      </c>
      <c r="T7" s="22">
        <v>30</v>
      </c>
      <c r="U7" s="23">
        <f t="shared" si="0"/>
        <v>1408</v>
      </c>
      <c r="V7" s="24">
        <v>1</v>
      </c>
      <c r="W7" s="112"/>
      <c r="X7" s="112"/>
      <c r="Y7" s="224">
        <f t="shared" ref="Y7:Y27" si="1">((X7*100)/D7)-100</f>
        <v>-100</v>
      </c>
    </row>
    <row r="8" spans="1:25">
      <c r="A8" s="16">
        <v>30</v>
      </c>
      <c r="B8" s="236"/>
      <c r="C8" s="236"/>
      <c r="D8">
        <v>559250</v>
      </c>
      <c r="T8" s="16">
        <v>29</v>
      </c>
      <c r="U8" s="23">
        <f t="shared" si="0"/>
        <v>2391</v>
      </c>
      <c r="V8" s="4"/>
      <c r="W8" s="91"/>
      <c r="X8" s="91"/>
      <c r="Y8" s="224">
        <f t="shared" si="1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556859</v>
      </c>
      <c r="E9" s="236">
        <v>126372</v>
      </c>
      <c r="F9" s="236">
        <v>6.1567030000000003</v>
      </c>
      <c r="G9" s="236">
        <v>0</v>
      </c>
      <c r="H9" s="236">
        <v>76.128</v>
      </c>
      <c r="I9" s="236">
        <v>21.3</v>
      </c>
      <c r="J9" s="236">
        <v>91.3</v>
      </c>
      <c r="K9" s="236">
        <v>209.4</v>
      </c>
      <c r="L9"/>
      <c r="M9"/>
      <c r="N9"/>
      <c r="O9"/>
      <c r="P9"/>
      <c r="Q9"/>
      <c r="R9"/>
      <c r="S9"/>
      <c r="T9" s="22">
        <v>28</v>
      </c>
      <c r="U9" s="23">
        <f t="shared" si="0"/>
        <v>2186</v>
      </c>
      <c r="V9" s="24">
        <v>29</v>
      </c>
      <c r="W9" s="91"/>
      <c r="X9" s="91"/>
      <c r="Y9" s="224">
        <f t="shared" si="1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554673</v>
      </c>
      <c r="E10" s="236">
        <v>126020</v>
      </c>
      <c r="F10" s="236">
        <v>6.147526</v>
      </c>
      <c r="G10" s="236">
        <v>0</v>
      </c>
      <c r="H10" s="236">
        <v>76.462999999999994</v>
      </c>
      <c r="I10" s="236">
        <v>22.8</v>
      </c>
      <c r="J10" s="236">
        <v>99.4</v>
      </c>
      <c r="K10" s="236">
        <v>159</v>
      </c>
      <c r="T10" s="16">
        <v>27</v>
      </c>
      <c r="U10" s="23">
        <f t="shared" si="0"/>
        <v>2381</v>
      </c>
      <c r="V10" s="16"/>
      <c r="W10" s="91"/>
      <c r="X10" s="91"/>
      <c r="Y10" s="224">
        <f t="shared" si="1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552292</v>
      </c>
      <c r="E11" s="236">
        <v>125637</v>
      </c>
      <c r="F11" s="236">
        <v>6.1440020000000004</v>
      </c>
      <c r="G11" s="236">
        <v>0</v>
      </c>
      <c r="H11" s="236">
        <v>76.552000000000007</v>
      </c>
      <c r="I11" s="236">
        <v>23.2</v>
      </c>
      <c r="J11" s="236">
        <v>99.6</v>
      </c>
      <c r="K11" s="236">
        <v>156.69999999999999</v>
      </c>
      <c r="T11" s="16">
        <v>26</v>
      </c>
      <c r="U11" s="23">
        <f t="shared" si="0"/>
        <v>2387</v>
      </c>
      <c r="V11" s="16"/>
      <c r="W11" s="91"/>
      <c r="X11" s="91"/>
      <c r="Y11" s="224">
        <f t="shared" si="1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549905</v>
      </c>
      <c r="E12" s="236">
        <v>125253</v>
      </c>
      <c r="F12" s="236">
        <v>6.2599689999999999</v>
      </c>
      <c r="G12" s="236">
        <v>0</v>
      </c>
      <c r="H12" s="236">
        <v>78.63</v>
      </c>
      <c r="I12" s="236">
        <v>22.9</v>
      </c>
      <c r="J12" s="236">
        <v>92</v>
      </c>
      <c r="K12" s="236">
        <v>151.69999999999999</v>
      </c>
      <c r="T12" s="16">
        <v>25</v>
      </c>
      <c r="U12" s="23">
        <f t="shared" si="0"/>
        <v>2206</v>
      </c>
      <c r="V12" s="16"/>
      <c r="W12" s="125"/>
      <c r="X12" s="125"/>
      <c r="Y12" s="224">
        <f t="shared" si="1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547699</v>
      </c>
      <c r="E13" s="236">
        <v>124906</v>
      </c>
      <c r="F13" s="236">
        <v>6.1671180000000003</v>
      </c>
      <c r="G13" s="236">
        <v>0</v>
      </c>
      <c r="H13" s="236">
        <v>83.495999999999995</v>
      </c>
      <c r="I13" s="236">
        <v>22.3</v>
      </c>
      <c r="J13" s="236">
        <v>13.2</v>
      </c>
      <c r="K13" s="236">
        <v>196.9</v>
      </c>
      <c r="T13" s="16">
        <v>24</v>
      </c>
      <c r="U13" s="23">
        <f t="shared" si="0"/>
        <v>312</v>
      </c>
      <c r="V13" s="16"/>
      <c r="W13" s="91"/>
      <c r="X13" s="91"/>
      <c r="Y13" s="224">
        <f t="shared" si="1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547387</v>
      </c>
      <c r="E14" s="236">
        <v>124857</v>
      </c>
      <c r="F14" s="236">
        <v>6.9072110000000002</v>
      </c>
      <c r="G14" s="236">
        <v>0</v>
      </c>
      <c r="H14" s="236">
        <v>84.82</v>
      </c>
      <c r="I14" s="236">
        <v>22.5</v>
      </c>
      <c r="J14" s="236">
        <v>88.2</v>
      </c>
      <c r="K14" s="236">
        <v>146.6</v>
      </c>
      <c r="T14" s="16">
        <v>23</v>
      </c>
      <c r="U14" s="23">
        <f t="shared" si="0"/>
        <v>2114</v>
      </c>
      <c r="V14" s="16"/>
      <c r="W14" s="91"/>
      <c r="X14" s="91"/>
      <c r="Y14" s="224">
        <f t="shared" si="1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545273</v>
      </c>
      <c r="E15" s="236">
        <v>124547</v>
      </c>
      <c r="F15" s="236">
        <v>6.6974629999999999</v>
      </c>
      <c r="G15" s="236">
        <v>0</v>
      </c>
      <c r="H15" s="236">
        <v>83.238</v>
      </c>
      <c r="I15" s="236">
        <v>22.5</v>
      </c>
      <c r="J15" s="236">
        <v>94.5</v>
      </c>
      <c r="K15" s="236">
        <v>171.5</v>
      </c>
      <c r="O15" s="114"/>
      <c r="T15" s="16">
        <v>22</v>
      </c>
      <c r="U15" s="23">
        <f t="shared" si="0"/>
        <v>2265</v>
      </c>
      <c r="V15" s="16"/>
      <c r="W15" s="112"/>
      <c r="X15" s="112"/>
      <c r="Y15" s="224">
        <f t="shared" si="1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543008</v>
      </c>
      <c r="E16" s="236">
        <v>124210</v>
      </c>
      <c r="F16" s="236">
        <v>6.8458269999999999</v>
      </c>
      <c r="G16" s="236">
        <v>0</v>
      </c>
      <c r="H16" s="236">
        <v>83.215999999999994</v>
      </c>
      <c r="I16" s="236">
        <v>22.1</v>
      </c>
      <c r="J16" s="236">
        <v>98.7</v>
      </c>
      <c r="K16" s="236">
        <v>150</v>
      </c>
      <c r="L16"/>
      <c r="M16"/>
      <c r="N16"/>
      <c r="O16" s="114"/>
      <c r="P16"/>
      <c r="Q16"/>
      <c r="R16"/>
      <c r="S16"/>
      <c r="T16" s="22">
        <v>21</v>
      </c>
      <c r="U16" s="23">
        <f t="shared" si="0"/>
        <v>2363</v>
      </c>
      <c r="V16" s="24">
        <v>22</v>
      </c>
      <c r="W16" s="99"/>
      <c r="X16" s="99"/>
      <c r="Y16" s="224">
        <f t="shared" si="1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540645</v>
      </c>
      <c r="E17" s="236">
        <v>123858</v>
      </c>
      <c r="F17" s="236">
        <v>6.2307290000000002</v>
      </c>
      <c r="G17" s="236">
        <v>0</v>
      </c>
      <c r="H17" s="236">
        <v>83.769000000000005</v>
      </c>
      <c r="I17" s="236">
        <v>23.2</v>
      </c>
      <c r="J17" s="236">
        <v>100</v>
      </c>
      <c r="K17" s="236">
        <v>157.6</v>
      </c>
      <c r="O17" s="114"/>
      <c r="T17" s="16">
        <v>20</v>
      </c>
      <c r="U17" s="23">
        <f t="shared" si="0"/>
        <v>2398</v>
      </c>
      <c r="V17" s="16"/>
      <c r="W17" s="99"/>
      <c r="X17" s="99"/>
      <c r="Y17" s="224">
        <f t="shared" si="1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538247</v>
      </c>
      <c r="E18" s="236">
        <v>123501</v>
      </c>
      <c r="F18" s="236">
        <v>6.4061680000000001</v>
      </c>
      <c r="G18" s="236">
        <v>0</v>
      </c>
      <c r="H18" s="236">
        <v>83.174999999999997</v>
      </c>
      <c r="I18" s="236">
        <v>22.2</v>
      </c>
      <c r="J18" s="236">
        <v>103.2</v>
      </c>
      <c r="K18" s="236">
        <v>166.6</v>
      </c>
      <c r="O18" s="114"/>
      <c r="T18" s="16">
        <v>19</v>
      </c>
      <c r="U18" s="23">
        <f t="shared" si="0"/>
        <v>2474</v>
      </c>
      <c r="V18" s="16"/>
      <c r="W18" s="99"/>
      <c r="X18" s="99"/>
      <c r="Y18" s="224">
        <f t="shared" si="1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535773</v>
      </c>
      <c r="E19" s="236">
        <v>123132</v>
      </c>
      <c r="F19" s="236">
        <v>6.7928639999999998</v>
      </c>
      <c r="G19" s="236">
        <v>0</v>
      </c>
      <c r="H19" s="236">
        <v>83.748999999999995</v>
      </c>
      <c r="I19" s="236">
        <v>22.7</v>
      </c>
      <c r="J19" s="236">
        <v>100.2</v>
      </c>
      <c r="K19" s="236">
        <v>166</v>
      </c>
      <c r="O19" s="114"/>
      <c r="T19" s="16">
        <v>18</v>
      </c>
      <c r="U19" s="23">
        <f t="shared" si="0"/>
        <v>2403</v>
      </c>
      <c r="V19" s="16"/>
      <c r="W19" s="99"/>
      <c r="X19" s="99"/>
      <c r="Y19" s="224">
        <f t="shared" si="1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533370</v>
      </c>
      <c r="E20" s="236">
        <v>122775</v>
      </c>
      <c r="F20" s="236">
        <v>6.7347530000000004</v>
      </c>
      <c r="G20" s="236">
        <v>0</v>
      </c>
      <c r="H20" s="236">
        <v>84.997</v>
      </c>
      <c r="I20" s="236">
        <v>26.1</v>
      </c>
      <c r="J20" s="236">
        <v>33.6</v>
      </c>
      <c r="K20" s="236">
        <v>191.3</v>
      </c>
      <c r="O20" s="114"/>
      <c r="T20" s="16">
        <v>17</v>
      </c>
      <c r="U20" s="23">
        <f t="shared" si="0"/>
        <v>802</v>
      </c>
      <c r="V20" s="16"/>
      <c r="W20" s="99"/>
      <c r="X20" s="99"/>
      <c r="Y20" s="224">
        <f t="shared" si="1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532568</v>
      </c>
      <c r="E21" s="236">
        <v>122658</v>
      </c>
      <c r="F21" s="236">
        <v>7.0120259999999996</v>
      </c>
      <c r="G21" s="236">
        <v>0</v>
      </c>
      <c r="H21" s="236">
        <v>85.725999999999999</v>
      </c>
      <c r="I21" s="236">
        <v>22.3</v>
      </c>
      <c r="J21" s="236">
        <v>91</v>
      </c>
      <c r="K21" s="236">
        <v>184.1</v>
      </c>
      <c r="O21" s="114"/>
      <c r="T21" s="16">
        <v>16</v>
      </c>
      <c r="U21" s="23">
        <f t="shared" si="0"/>
        <v>2176</v>
      </c>
      <c r="V21" s="16"/>
      <c r="W21" s="99"/>
      <c r="X21" s="99"/>
      <c r="Y21" s="224">
        <f t="shared" si="1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530392</v>
      </c>
      <c r="E22" s="236">
        <v>122342</v>
      </c>
      <c r="F22" s="236">
        <v>6.815887</v>
      </c>
      <c r="G22" s="236">
        <v>0</v>
      </c>
      <c r="H22" s="236">
        <v>85.341999999999999</v>
      </c>
      <c r="I22" s="236">
        <v>22.5</v>
      </c>
      <c r="J22" s="236">
        <v>97.3</v>
      </c>
      <c r="K22" s="236">
        <v>159.69999999999999</v>
      </c>
      <c r="O22" s="114"/>
      <c r="T22" s="16">
        <v>15</v>
      </c>
      <c r="U22" s="23">
        <f t="shared" si="0"/>
        <v>2333</v>
      </c>
      <c r="V22" s="16"/>
      <c r="W22" s="99"/>
      <c r="X22" s="99"/>
      <c r="Y22" s="224">
        <f t="shared" si="1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528059</v>
      </c>
      <c r="E23" s="236">
        <v>122002</v>
      </c>
      <c r="F23" s="236">
        <v>6.8659319999999999</v>
      </c>
      <c r="G23" s="236">
        <v>0</v>
      </c>
      <c r="H23" s="236">
        <v>85.451999999999998</v>
      </c>
      <c r="I23" s="236">
        <v>22.2</v>
      </c>
      <c r="J23" s="236">
        <v>101.8</v>
      </c>
      <c r="K23" s="236">
        <v>163.6</v>
      </c>
      <c r="L23"/>
      <c r="M23"/>
      <c r="N23"/>
      <c r="O23" s="114"/>
      <c r="P23"/>
      <c r="Q23"/>
      <c r="R23"/>
      <c r="S23"/>
      <c r="T23" s="22">
        <v>14</v>
      </c>
      <c r="U23" s="23">
        <f t="shared" si="0"/>
        <v>2438</v>
      </c>
      <c r="V23" s="24">
        <v>15</v>
      </c>
      <c r="W23" s="99"/>
      <c r="X23" s="99"/>
      <c r="Y23" s="224">
        <f t="shared" si="1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525621</v>
      </c>
      <c r="E24" s="236">
        <v>121647</v>
      </c>
      <c r="F24" s="236">
        <v>6.8933989999999996</v>
      </c>
      <c r="G24" s="236">
        <v>0</v>
      </c>
      <c r="H24" s="236">
        <v>83.989000000000004</v>
      </c>
      <c r="I24" s="236">
        <v>21.6</v>
      </c>
      <c r="J24" s="236">
        <v>103.6</v>
      </c>
      <c r="K24" s="236">
        <v>164.5</v>
      </c>
      <c r="O24" s="114"/>
      <c r="T24" s="16">
        <v>13</v>
      </c>
      <c r="U24" s="23">
        <f t="shared" si="0"/>
        <v>2484</v>
      </c>
      <c r="V24" s="16"/>
      <c r="W24" s="99"/>
      <c r="X24" s="99"/>
      <c r="Y24" s="224">
        <f t="shared" si="1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523137</v>
      </c>
      <c r="E25" s="236">
        <v>121280</v>
      </c>
      <c r="F25" s="236">
        <v>6.531657</v>
      </c>
      <c r="G25" s="236">
        <v>0</v>
      </c>
      <c r="H25" s="236">
        <v>81.673000000000002</v>
      </c>
      <c r="I25" s="236">
        <v>21.7</v>
      </c>
      <c r="J25" s="236">
        <v>94.7</v>
      </c>
      <c r="K25" s="236">
        <v>155.69999999999999</v>
      </c>
      <c r="O25" s="114"/>
      <c r="T25" s="16">
        <v>12</v>
      </c>
      <c r="U25" s="23">
        <f t="shared" si="0"/>
        <v>2267</v>
      </c>
      <c r="V25" s="16"/>
      <c r="W25" s="99"/>
      <c r="X25" s="99"/>
      <c r="Y25" s="224">
        <f t="shared" si="1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520870</v>
      </c>
      <c r="E26" s="236">
        <v>120937</v>
      </c>
      <c r="F26" s="236">
        <v>6.4421109999999997</v>
      </c>
      <c r="G26" s="236">
        <v>0</v>
      </c>
      <c r="H26" s="236">
        <v>81.384</v>
      </c>
      <c r="I26" s="236">
        <v>22.7</v>
      </c>
      <c r="J26" s="236">
        <v>98.1</v>
      </c>
      <c r="K26" s="236">
        <v>150.19999999999999</v>
      </c>
      <c r="O26" s="114"/>
      <c r="T26" s="16">
        <v>11</v>
      </c>
      <c r="U26" s="23">
        <f t="shared" si="0"/>
        <v>2351</v>
      </c>
      <c r="V26" s="16"/>
      <c r="W26" s="99"/>
      <c r="X26" s="99"/>
      <c r="Y26" s="224">
        <f t="shared" si="1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518519</v>
      </c>
      <c r="E27" s="236">
        <v>120580</v>
      </c>
      <c r="F27" s="236">
        <v>6.5300060000000002</v>
      </c>
      <c r="G27" s="236">
        <v>0</v>
      </c>
      <c r="H27" s="236">
        <v>84.911000000000001</v>
      </c>
      <c r="I27" s="236">
        <v>25.6</v>
      </c>
      <c r="J27" s="236">
        <v>10.5</v>
      </c>
      <c r="K27" s="236">
        <v>177</v>
      </c>
      <c r="O27" s="114"/>
      <c r="T27" s="16">
        <v>10</v>
      </c>
      <c r="U27" s="23">
        <f t="shared" ref="U27:U36" si="2">D27-D28</f>
        <v>252</v>
      </c>
      <c r="V27" s="16"/>
      <c r="W27" s="99"/>
      <c r="X27" s="99"/>
      <c r="Y27" s="224">
        <f t="shared" si="1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518267</v>
      </c>
      <c r="E28" s="236">
        <v>120542</v>
      </c>
      <c r="F28" s="236">
        <v>7.119764</v>
      </c>
      <c r="G28" s="236">
        <v>0</v>
      </c>
      <c r="H28" s="236">
        <v>84.613</v>
      </c>
      <c r="I28" s="236">
        <v>20.8</v>
      </c>
      <c r="J28" s="236">
        <v>46.5</v>
      </c>
      <c r="K28" s="236">
        <v>123.4</v>
      </c>
      <c r="L28" s="234"/>
      <c r="M28" s="234"/>
      <c r="N28" s="234"/>
      <c r="O28" s="234"/>
      <c r="P28" s="234"/>
      <c r="Q28" s="234"/>
      <c r="R28" s="234"/>
      <c r="S28" s="234"/>
      <c r="T28" s="16">
        <v>9</v>
      </c>
      <c r="U28" s="23">
        <f t="shared" si="2"/>
        <v>1112</v>
      </c>
      <c r="V28" s="16"/>
      <c r="W28" s="99"/>
      <c r="X28" s="99"/>
      <c r="Y28" s="224">
        <f>((X28*100)/Valeo!D28)-100</f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517155</v>
      </c>
      <c r="E29" s="236">
        <v>120376</v>
      </c>
      <c r="F29" s="236">
        <v>6.8895710000000001</v>
      </c>
      <c r="G29" s="236">
        <v>0</v>
      </c>
      <c r="H29" s="236">
        <v>82.992000000000004</v>
      </c>
      <c r="I29" s="236">
        <v>22.4</v>
      </c>
      <c r="J29" s="236">
        <v>83.6</v>
      </c>
      <c r="K29" s="236">
        <v>142.30000000000001</v>
      </c>
      <c r="L29" s="234"/>
      <c r="M29" s="234"/>
      <c r="N29" s="234"/>
      <c r="O29" s="234"/>
      <c r="P29" s="234"/>
      <c r="Q29" s="234"/>
      <c r="R29" s="234"/>
      <c r="S29" s="234"/>
      <c r="T29" s="16">
        <v>8</v>
      </c>
      <c r="U29" s="23">
        <f t="shared" si="2"/>
        <v>2007</v>
      </c>
      <c r="V29" s="16"/>
      <c r="W29" s="99"/>
      <c r="X29" s="99"/>
      <c r="Y29" s="224">
        <f>((X29*100)/Valeo!D29)-100</f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515148</v>
      </c>
      <c r="E30" s="236">
        <v>120077</v>
      </c>
      <c r="F30" s="236">
        <v>6.7125310000000002</v>
      </c>
      <c r="G30" s="236">
        <v>0</v>
      </c>
      <c r="H30" s="236">
        <v>82.266000000000005</v>
      </c>
      <c r="I30" s="236">
        <v>22.7</v>
      </c>
      <c r="J30" s="236">
        <v>86.6</v>
      </c>
      <c r="K30" s="236">
        <v>149.80000000000001</v>
      </c>
      <c r="L30" s="234"/>
      <c r="M30" s="234"/>
      <c r="N30" s="234"/>
      <c r="O30" s="234"/>
      <c r="P30" s="234"/>
      <c r="Q30" s="234"/>
      <c r="R30" s="234"/>
      <c r="S30" s="234"/>
      <c r="T30" s="22">
        <v>7</v>
      </c>
      <c r="U30" s="23">
        <f t="shared" si="2"/>
        <v>2073</v>
      </c>
      <c r="V30" s="24">
        <v>8</v>
      </c>
      <c r="W30" s="99"/>
      <c r="X30" s="99"/>
      <c r="Y30" s="224">
        <f>((X30*100)/Valeo!D30)-100</f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513075</v>
      </c>
      <c r="E31" s="236">
        <v>119764</v>
      </c>
      <c r="F31" s="236">
        <v>6.4813460000000003</v>
      </c>
      <c r="G31" s="236">
        <v>0</v>
      </c>
      <c r="H31" s="236">
        <v>81.765000000000001</v>
      </c>
      <c r="I31" s="236">
        <v>22.3</v>
      </c>
      <c r="J31" s="236">
        <v>87</v>
      </c>
      <c r="K31" s="236">
        <v>137.69999999999999</v>
      </c>
      <c r="L31" s="234"/>
      <c r="M31" s="234"/>
      <c r="N31" s="234"/>
      <c r="O31" s="234"/>
      <c r="P31" s="234"/>
      <c r="Q31" s="234"/>
      <c r="R31" s="234"/>
      <c r="S31" s="234"/>
      <c r="T31" s="16">
        <v>6</v>
      </c>
      <c r="U31" s="23">
        <f t="shared" si="2"/>
        <v>2085</v>
      </c>
      <c r="V31" s="5"/>
      <c r="W31" s="99"/>
      <c r="X31" s="99"/>
      <c r="Y31" s="224">
        <f>((X31*100)/Valeo!D31)-100</f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510990</v>
      </c>
      <c r="E32" s="236">
        <v>119449</v>
      </c>
      <c r="F32" s="236">
        <v>6.4938840000000004</v>
      </c>
      <c r="G32" s="236">
        <v>0</v>
      </c>
      <c r="H32" s="236">
        <v>81.828000000000003</v>
      </c>
      <c r="I32" s="236">
        <v>23.7</v>
      </c>
      <c r="J32" s="236">
        <v>79.2</v>
      </c>
      <c r="K32" s="236">
        <v>161.5</v>
      </c>
      <c r="L32" s="234"/>
      <c r="M32" s="234"/>
      <c r="N32" s="234"/>
      <c r="O32" s="234"/>
      <c r="P32" s="234"/>
      <c r="Q32" s="234"/>
      <c r="R32" s="234"/>
      <c r="S32" s="234"/>
      <c r="T32" s="16">
        <v>5</v>
      </c>
      <c r="U32" s="23">
        <f t="shared" si="2"/>
        <v>1894</v>
      </c>
      <c r="V32" s="5"/>
      <c r="W32" s="99"/>
      <c r="X32" s="99"/>
      <c r="Y32" s="224">
        <f>((X32*100)/Valeo!D32)-100</f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509096</v>
      </c>
      <c r="E33" s="236">
        <v>119161</v>
      </c>
      <c r="F33" s="236">
        <v>6.651885</v>
      </c>
      <c r="G33" s="236">
        <v>0</v>
      </c>
      <c r="H33" s="236">
        <v>82.956999999999994</v>
      </c>
      <c r="I33" s="236">
        <v>22.7</v>
      </c>
      <c r="J33" s="236">
        <v>82.9</v>
      </c>
      <c r="K33" s="236">
        <v>144.4</v>
      </c>
      <c r="L33" s="234"/>
      <c r="M33" s="234"/>
      <c r="N33" s="234"/>
      <c r="O33" s="234"/>
      <c r="P33" s="234"/>
      <c r="Q33" s="234"/>
      <c r="R33" s="234"/>
      <c r="S33" s="234"/>
      <c r="T33" s="16">
        <v>4</v>
      </c>
      <c r="U33" s="23">
        <f t="shared" si="2"/>
        <v>1988</v>
      </c>
      <c r="V33" s="5"/>
      <c r="W33" s="99"/>
      <c r="X33" s="99"/>
      <c r="Y33" s="224">
        <f>((X33*100)/Valeo!D33)-100</f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507108</v>
      </c>
      <c r="E34" s="236">
        <v>118864</v>
      </c>
      <c r="F34" s="236">
        <v>6.7580419999999997</v>
      </c>
      <c r="G34" s="236">
        <v>0</v>
      </c>
      <c r="H34" s="236">
        <v>84.933999999999997</v>
      </c>
      <c r="I34" s="236">
        <v>23.3</v>
      </c>
      <c r="J34" s="236">
        <v>13.6</v>
      </c>
      <c r="K34" s="236">
        <v>199.6</v>
      </c>
      <c r="L34" s="234"/>
      <c r="M34" s="234"/>
      <c r="N34" s="234"/>
      <c r="O34" s="234"/>
      <c r="P34" s="234"/>
      <c r="Q34" s="234"/>
      <c r="R34" s="234"/>
      <c r="S34" s="234"/>
      <c r="T34" s="16">
        <v>3</v>
      </c>
      <c r="U34" s="23">
        <f t="shared" si="2"/>
        <v>326</v>
      </c>
      <c r="V34" s="5"/>
      <c r="W34" s="223"/>
      <c r="X34" s="125"/>
      <c r="Y34" s="224">
        <f>((X34*100)/Valeo!D34)-100</f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506782</v>
      </c>
      <c r="E35" s="236">
        <v>118817</v>
      </c>
      <c r="F35" s="236">
        <v>7.0905909999999999</v>
      </c>
      <c r="G35" s="236">
        <v>0</v>
      </c>
      <c r="H35" s="236">
        <v>85.144999999999996</v>
      </c>
      <c r="I35" s="236">
        <v>21</v>
      </c>
      <c r="J35" s="236">
        <v>68.099999999999994</v>
      </c>
      <c r="K35" s="236">
        <v>123.9</v>
      </c>
      <c r="L35" s="234"/>
      <c r="M35" s="234"/>
      <c r="N35" s="234"/>
      <c r="O35" s="234"/>
      <c r="P35" s="234"/>
      <c r="Q35" s="234"/>
      <c r="R35" s="234"/>
      <c r="S35" s="234"/>
      <c r="T35" s="16">
        <v>2</v>
      </c>
      <c r="U35" s="23">
        <f t="shared" si="2"/>
        <v>1627</v>
      </c>
      <c r="V35" s="5"/>
      <c r="W35" s="92"/>
      <c r="X35" s="91"/>
      <c r="Y35" s="224">
        <f>((X35*100)/Valeo!D35)-100</f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505155</v>
      </c>
      <c r="E36" s="236">
        <v>118579</v>
      </c>
      <c r="F36" s="236">
        <v>6.9422829999999998</v>
      </c>
      <c r="G36" s="236">
        <v>0</v>
      </c>
      <c r="H36" s="236">
        <v>86.835999999999999</v>
      </c>
      <c r="I36" s="236">
        <v>21.7</v>
      </c>
      <c r="J36" s="236">
        <v>81.7</v>
      </c>
      <c r="K36" s="236">
        <v>147.69999999999999</v>
      </c>
      <c r="L36" s="234"/>
      <c r="M36" s="234"/>
      <c r="N36" s="234"/>
      <c r="O36" s="234"/>
      <c r="P36" s="234"/>
      <c r="Q36" s="234"/>
      <c r="R36" s="234"/>
      <c r="S36" s="234"/>
      <c r="T36" s="16">
        <v>1</v>
      </c>
      <c r="U36" s="23">
        <f t="shared" si="2"/>
        <v>1958</v>
      </c>
      <c r="V36" s="5"/>
      <c r="W36" s="92"/>
      <c r="X36" s="91"/>
      <c r="Y36" s="224">
        <f>((X36*100)/Valeo!D36)-100</f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503197</v>
      </c>
      <c r="E37" s="236">
        <v>118299</v>
      </c>
      <c r="F37" s="236">
        <v>7.0475529999999997</v>
      </c>
      <c r="G37" s="236">
        <v>0</v>
      </c>
      <c r="H37" s="236">
        <v>83.614999999999995</v>
      </c>
      <c r="I37" s="236">
        <v>21.6</v>
      </c>
      <c r="J37" s="236">
        <v>85.5</v>
      </c>
      <c r="K37" s="236">
        <v>133.69999999999999</v>
      </c>
      <c r="L37" s="234"/>
      <c r="M37" s="234"/>
      <c r="N37" s="234"/>
      <c r="O37" s="234"/>
      <c r="P37" s="234"/>
      <c r="Q37" s="234"/>
      <c r="R37" s="234"/>
      <c r="S37" s="234"/>
      <c r="T37" s="1"/>
      <c r="U37" s="26"/>
      <c r="V37" s="5"/>
      <c r="W37" s="92"/>
      <c r="X37" s="91"/>
      <c r="Y37" s="224">
        <f>((X37*100)/Valeo!D37)-100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8"/>
  <sheetViews>
    <sheetView view="pageBreakPreview" zoomScale="80" zoomScaleNormal="100" zoomScaleSheetLayoutView="80" workbookViewId="0">
      <pane xSplit="1" ySplit="7" topLeftCell="B8" activePane="bottomRight" state="frozen"/>
      <selection activeCell="I49" sqref="I49"/>
      <selection pane="topRight" activeCell="I49" sqref="I49"/>
      <selection pane="bottomLeft" activeCell="I49" sqref="I49"/>
      <selection pane="bottomRight" activeCell="I8" sqref="I8"/>
    </sheetView>
  </sheetViews>
  <sheetFormatPr baseColWidth="10" defaultColWidth="11.42578125" defaultRowHeight="15"/>
  <cols>
    <col min="1" max="1" width="5.7109375" customWidth="1"/>
    <col min="3" max="4" width="11.5703125" bestFit="1" customWidth="1"/>
    <col min="5" max="5" width="13" bestFit="1" customWidth="1"/>
    <col min="6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21.28515625" customWidth="1"/>
    <col min="17" max="17" width="10.5703125" customWidth="1"/>
    <col min="18" max="18" width="13" bestFit="1" customWidth="1"/>
    <col min="20" max="20" width="17.140625" bestFit="1" customWidth="1"/>
  </cols>
  <sheetData>
    <row r="1" spans="1:18" ht="15.75">
      <c r="A1" s="33" t="s">
        <v>51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265" t="s">
        <v>125</v>
      </c>
      <c r="Q1" s="265" t="s">
        <v>126</v>
      </c>
      <c r="R1" s="268" t="s">
        <v>127</v>
      </c>
    </row>
    <row r="2" spans="1:18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19</v>
      </c>
      <c r="N2" s="36">
        <f>SUM(N9:N38)</f>
        <v>3358550.696</v>
      </c>
      <c r="O2" s="8" t="s">
        <v>7</v>
      </c>
      <c r="P2" s="266"/>
      <c r="Q2" s="266"/>
      <c r="R2" s="269"/>
    </row>
    <row r="3" spans="1:18" ht="15" customHeight="1">
      <c r="A3" s="4"/>
      <c r="B3" s="4"/>
      <c r="C3" s="4"/>
      <c r="D3" s="4"/>
      <c r="E3" s="4"/>
      <c r="F3" s="4"/>
      <c r="G3" s="37"/>
      <c r="H3" s="37"/>
      <c r="I3" s="38" t="s">
        <v>21</v>
      </c>
      <c r="J3" s="37"/>
      <c r="K3" s="4"/>
      <c r="L3" s="4"/>
      <c r="M3" s="4"/>
      <c r="N3" s="4"/>
      <c r="O3" s="1"/>
      <c r="P3" s="266"/>
      <c r="Q3" s="266"/>
      <c r="R3" s="269"/>
    </row>
    <row r="4" spans="1:18" ht="16.5" customHeight="1">
      <c r="A4" s="4"/>
      <c r="B4" s="4" t="s">
        <v>52</v>
      </c>
      <c r="C4" s="4"/>
      <c r="D4" s="4"/>
      <c r="E4" s="4"/>
      <c r="F4" s="4"/>
      <c r="G4" s="37"/>
      <c r="H4" s="37"/>
      <c r="I4" s="39" t="s">
        <v>53</v>
      </c>
      <c r="J4" s="37"/>
      <c r="K4" s="4"/>
      <c r="L4" s="9"/>
      <c r="M4" s="7" t="s">
        <v>16</v>
      </c>
      <c r="N4" s="40">
        <f>MAX(N9:N38)</f>
        <v>136598.96900000001</v>
      </c>
      <c r="O4" s="8" t="s">
        <v>7</v>
      </c>
      <c r="P4" s="266"/>
      <c r="Q4" s="266"/>
      <c r="R4" s="269"/>
    </row>
    <row r="5" spans="1:18">
      <c r="A5" s="4"/>
      <c r="B5" s="4" t="s">
        <v>54</v>
      </c>
      <c r="C5" s="4"/>
      <c r="D5" s="4"/>
      <c r="E5" s="41" t="s">
        <v>55</v>
      </c>
      <c r="F5" s="41" t="s">
        <v>49</v>
      </c>
      <c r="G5" s="4"/>
      <c r="H5" s="4"/>
      <c r="I5" s="39" t="s">
        <v>56</v>
      </c>
      <c r="J5" s="41" t="s">
        <v>57</v>
      </c>
      <c r="K5" s="4"/>
      <c r="L5" s="4"/>
      <c r="M5" s="4"/>
      <c r="N5" s="4"/>
      <c r="O5" s="4"/>
      <c r="P5" s="267"/>
      <c r="Q5" s="267"/>
      <c r="R5" s="270"/>
    </row>
    <row r="6" spans="1:18">
      <c r="A6" s="4"/>
      <c r="B6" s="11" t="s">
        <v>58</v>
      </c>
      <c r="C6" s="11" t="s">
        <v>59</v>
      </c>
      <c r="D6" s="11" t="s">
        <v>59</v>
      </c>
      <c r="E6" s="11" t="s">
        <v>59</v>
      </c>
      <c r="F6" s="11" t="s">
        <v>59</v>
      </c>
      <c r="G6" s="11" t="s">
        <v>59</v>
      </c>
      <c r="H6" s="11" t="s">
        <v>59</v>
      </c>
      <c r="I6" s="39" t="s">
        <v>59</v>
      </c>
      <c r="J6" s="11" t="s">
        <v>59</v>
      </c>
      <c r="K6" s="11" t="s">
        <v>60</v>
      </c>
      <c r="L6" s="11" t="s">
        <v>61</v>
      </c>
      <c r="M6" s="4"/>
      <c r="N6" s="4"/>
      <c r="O6" s="4"/>
      <c r="P6" s="88"/>
      <c r="Q6" s="88"/>
      <c r="R6" s="96"/>
    </row>
    <row r="7" spans="1:18">
      <c r="A7" s="19" t="s">
        <v>47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2" t="s">
        <v>69</v>
      </c>
      <c r="J7" s="4" t="s">
        <v>70</v>
      </c>
      <c r="K7" s="4" t="s">
        <v>71</v>
      </c>
      <c r="L7" s="4" t="s">
        <v>62</v>
      </c>
      <c r="M7" s="41" t="s">
        <v>47</v>
      </c>
      <c r="N7" s="20" t="s">
        <v>72</v>
      </c>
      <c r="O7" s="41"/>
      <c r="P7" s="88"/>
      <c r="Q7" s="88"/>
      <c r="R7" s="96"/>
    </row>
    <row r="8" spans="1:18">
      <c r="A8" s="19">
        <v>31</v>
      </c>
      <c r="B8" s="236" t="s">
        <v>264</v>
      </c>
      <c r="C8" s="236">
        <v>1439.851807</v>
      </c>
      <c r="D8" s="236">
        <v>1.1067290000000001</v>
      </c>
      <c r="E8" s="236">
        <v>5503.9072269999997</v>
      </c>
      <c r="F8" s="236">
        <v>22.887723999999999</v>
      </c>
      <c r="G8" s="236">
        <v>62.827762999999997</v>
      </c>
      <c r="H8" s="236">
        <v>1.1411039999999999</v>
      </c>
      <c r="I8" s="236">
        <v>71.761475000000004</v>
      </c>
      <c r="J8" s="236">
        <v>2588.3647460000002</v>
      </c>
      <c r="K8" s="236">
        <v>13.221786</v>
      </c>
      <c r="L8" s="236" t="s">
        <v>264</v>
      </c>
      <c r="M8" s="41">
        <v>31</v>
      </c>
      <c r="N8" s="43">
        <f>I8*1000</f>
        <v>71761.475000000006</v>
      </c>
      <c r="O8" s="41"/>
      <c r="P8" s="88"/>
      <c r="Q8" s="88"/>
      <c r="R8" s="96"/>
    </row>
    <row r="9" spans="1:18">
      <c r="A9" s="21">
        <v>30</v>
      </c>
      <c r="B9" s="236" t="s">
        <v>265</v>
      </c>
      <c r="C9" s="236">
        <v>1440</v>
      </c>
      <c r="D9" s="236">
        <v>1.5679609999999999</v>
      </c>
      <c r="E9" s="236">
        <v>5503.0610349999997</v>
      </c>
      <c r="F9" s="236">
        <v>23.014776000000001</v>
      </c>
      <c r="G9" s="236">
        <v>62.763012000000003</v>
      </c>
      <c r="H9" s="236">
        <v>1.6044830000000001</v>
      </c>
      <c r="I9" s="236">
        <v>100.60199</v>
      </c>
      <c r="J9" s="236">
        <v>3628.6132809999999</v>
      </c>
      <c r="K9" s="236">
        <v>13.199653</v>
      </c>
      <c r="L9" s="236" t="s">
        <v>265</v>
      </c>
      <c r="M9" s="11">
        <v>30</v>
      </c>
      <c r="N9" s="43">
        <f>I9*1000</f>
        <v>100601.99</v>
      </c>
      <c r="O9" s="11"/>
      <c r="P9" s="91"/>
      <c r="Q9" s="91"/>
      <c r="R9" s="96"/>
    </row>
    <row r="10" spans="1:18">
      <c r="A10" s="11">
        <v>29</v>
      </c>
      <c r="B10" s="236" t="s">
        <v>266</v>
      </c>
      <c r="C10" s="236">
        <v>1440</v>
      </c>
      <c r="D10" s="236">
        <v>2.0628169999999999</v>
      </c>
      <c r="E10" s="236">
        <v>5596.8881840000004</v>
      </c>
      <c r="F10" s="236">
        <v>23.096240999999999</v>
      </c>
      <c r="G10" s="236">
        <v>63.911799999999999</v>
      </c>
      <c r="H10" s="236">
        <v>2.083431</v>
      </c>
      <c r="I10" s="236">
        <v>133.01559399999999</v>
      </c>
      <c r="J10" s="236">
        <v>4797.7397460000002</v>
      </c>
      <c r="K10" s="236">
        <v>13.184361000000001</v>
      </c>
      <c r="L10" s="236" t="s">
        <v>266</v>
      </c>
      <c r="M10" s="11">
        <v>29</v>
      </c>
      <c r="N10" s="43">
        <f>I10*1000</f>
        <v>133015.59399999998</v>
      </c>
      <c r="O10" s="11"/>
      <c r="P10" s="112"/>
      <c r="Q10" s="112"/>
      <c r="R10" s="96"/>
    </row>
    <row r="11" spans="1:18">
      <c r="A11" s="21">
        <v>28</v>
      </c>
      <c r="B11" s="236" t="s">
        <v>257</v>
      </c>
      <c r="C11" s="236">
        <v>1439.9998780000001</v>
      </c>
      <c r="D11" s="236">
        <v>2.1132960000000001</v>
      </c>
      <c r="E11" s="236">
        <v>5556.546875</v>
      </c>
      <c r="F11" s="236">
        <v>23.020596999999999</v>
      </c>
      <c r="G11" s="236">
        <v>63.434241999999998</v>
      </c>
      <c r="H11" s="236">
        <v>2.132952</v>
      </c>
      <c r="I11" s="236">
        <v>135.273605</v>
      </c>
      <c r="J11" s="236">
        <v>4879.1840819999998</v>
      </c>
      <c r="K11" s="236">
        <v>13.063122999999999</v>
      </c>
      <c r="L11" s="236" t="s">
        <v>257</v>
      </c>
      <c r="M11" s="11">
        <v>28</v>
      </c>
      <c r="N11" s="43">
        <f>I11*1000</f>
        <v>135273.60500000001</v>
      </c>
      <c r="O11" s="11"/>
      <c r="P11" s="91"/>
      <c r="Q11" s="91"/>
      <c r="R11" s="96"/>
    </row>
    <row r="12" spans="1:18">
      <c r="A12" s="11">
        <v>27</v>
      </c>
      <c r="B12" s="236" t="s">
        <v>258</v>
      </c>
      <c r="C12" s="236">
        <v>1439.998169</v>
      </c>
      <c r="D12" s="236">
        <v>2.112441</v>
      </c>
      <c r="E12" s="236">
        <v>5612.4096680000002</v>
      </c>
      <c r="F12" s="236">
        <v>23.143322000000001</v>
      </c>
      <c r="G12" s="236">
        <v>64.087592999999998</v>
      </c>
      <c r="H12" s="236">
        <v>2.1316190000000002</v>
      </c>
      <c r="I12" s="236">
        <v>136.59896900000001</v>
      </c>
      <c r="J12" s="236">
        <v>4926.9882809999999</v>
      </c>
      <c r="K12" s="236">
        <v>13.232376</v>
      </c>
      <c r="L12" s="236" t="s">
        <v>258</v>
      </c>
      <c r="M12" s="11">
        <v>27</v>
      </c>
      <c r="N12" s="43">
        <f>I12*1000</f>
        <v>136598.96900000001</v>
      </c>
      <c r="O12" s="11"/>
      <c r="P12" s="91"/>
      <c r="Q12" s="91"/>
      <c r="R12" s="96"/>
    </row>
    <row r="13" spans="1:18">
      <c r="A13" s="11">
        <v>26</v>
      </c>
      <c r="B13" s="236" t="s">
        <v>259</v>
      </c>
      <c r="C13" s="236">
        <v>1439.9985349999999</v>
      </c>
      <c r="D13" s="236">
        <v>1.8026329999999999</v>
      </c>
      <c r="E13" s="236">
        <v>5889.8100590000004</v>
      </c>
      <c r="F13" s="236">
        <v>23.434956</v>
      </c>
      <c r="G13" s="236">
        <v>67.471519000000001</v>
      </c>
      <c r="H13" s="236">
        <v>1.824559</v>
      </c>
      <c r="I13" s="236">
        <v>122.88146999999999</v>
      </c>
      <c r="J13" s="236">
        <v>4432.2119140000004</v>
      </c>
      <c r="K13" s="236">
        <v>13.189457000000001</v>
      </c>
      <c r="L13" s="236" t="s">
        <v>259</v>
      </c>
      <c r="M13" s="11">
        <v>26</v>
      </c>
      <c r="N13" s="43">
        <f t="shared" ref="N13:N22" si="0">I13*1000</f>
        <v>122881.46999999999</v>
      </c>
      <c r="O13" s="11"/>
      <c r="P13" s="91"/>
      <c r="Q13" s="91"/>
      <c r="R13" s="96"/>
    </row>
    <row r="14" spans="1:18">
      <c r="A14" s="11">
        <v>25</v>
      </c>
      <c r="B14" s="236" t="s">
        <v>260</v>
      </c>
      <c r="C14" s="236">
        <v>1440.0017089999999</v>
      </c>
      <c r="D14" s="236">
        <v>1.907899</v>
      </c>
      <c r="E14" s="236">
        <v>5764.1206050000001</v>
      </c>
      <c r="F14" s="236">
        <v>23.485344000000001</v>
      </c>
      <c r="G14" s="236">
        <v>65.912216000000001</v>
      </c>
      <c r="H14" s="236">
        <v>1.9374359999999999</v>
      </c>
      <c r="I14" s="236">
        <v>126.834045</v>
      </c>
      <c r="J14" s="236">
        <v>4574.7773440000001</v>
      </c>
      <c r="K14" s="236">
        <v>13.183411</v>
      </c>
      <c r="L14" s="236" t="s">
        <v>260</v>
      </c>
      <c r="M14" s="11">
        <v>25</v>
      </c>
      <c r="N14" s="43">
        <f t="shared" si="0"/>
        <v>126834.045</v>
      </c>
      <c r="O14" s="11"/>
      <c r="P14" s="91"/>
      <c r="Q14" s="91"/>
      <c r="R14" s="96"/>
    </row>
    <row r="15" spans="1:18">
      <c r="A15" s="11">
        <v>24</v>
      </c>
      <c r="B15" s="236" t="s">
        <v>261</v>
      </c>
      <c r="C15" s="236">
        <v>1439.9998780000001</v>
      </c>
      <c r="D15" s="236">
        <v>1.5785260000000001</v>
      </c>
      <c r="E15" s="236">
        <v>5494.734375</v>
      </c>
      <c r="F15" s="236">
        <v>23.23237</v>
      </c>
      <c r="G15" s="236">
        <v>62.593620000000001</v>
      </c>
      <c r="H15" s="236">
        <v>1.6042700000000001</v>
      </c>
      <c r="I15" s="236">
        <v>100.40100099999999</v>
      </c>
      <c r="J15" s="236">
        <v>3621.3637699999999</v>
      </c>
      <c r="K15" s="236">
        <v>13.165187</v>
      </c>
      <c r="L15" s="236" t="s">
        <v>261</v>
      </c>
      <c r="M15" s="11">
        <v>24</v>
      </c>
      <c r="N15" s="43">
        <f t="shared" si="0"/>
        <v>100401.00099999999</v>
      </c>
      <c r="O15" s="11"/>
      <c r="P15" s="129"/>
      <c r="Q15" s="129"/>
      <c r="R15" s="96"/>
    </row>
    <row r="16" spans="1:18">
      <c r="A16" s="11">
        <v>23</v>
      </c>
      <c r="B16" s="236" t="s">
        <v>262</v>
      </c>
      <c r="C16" s="236">
        <v>1440.0001219999999</v>
      </c>
      <c r="D16" s="236">
        <v>1.5916300000000001</v>
      </c>
      <c r="E16" s="236">
        <v>5387.7353519999997</v>
      </c>
      <c r="F16" s="236">
        <v>23.156255999999999</v>
      </c>
      <c r="G16" s="236">
        <v>61.288615999999998</v>
      </c>
      <c r="H16" s="236">
        <v>1.613669</v>
      </c>
      <c r="I16" s="236">
        <v>98.888733000000002</v>
      </c>
      <c r="J16" s="236">
        <v>3566.8178710000002</v>
      </c>
      <c r="K16" s="236">
        <v>13.193129000000001</v>
      </c>
      <c r="L16" s="236" t="s">
        <v>262</v>
      </c>
      <c r="M16" s="11">
        <v>23</v>
      </c>
      <c r="N16" s="43">
        <f t="shared" si="0"/>
        <v>98888.733000000007</v>
      </c>
      <c r="O16" s="11"/>
      <c r="P16" s="91"/>
      <c r="Q16" s="91"/>
      <c r="R16" s="96"/>
    </row>
    <row r="17" spans="1:22">
      <c r="A17" s="11">
        <v>22</v>
      </c>
      <c r="B17" s="236" t="s">
        <v>263</v>
      </c>
      <c r="C17" s="236">
        <v>1439.9982910000001</v>
      </c>
      <c r="D17" s="236">
        <v>1.945856</v>
      </c>
      <c r="E17" s="236">
        <v>5442.2607420000004</v>
      </c>
      <c r="F17" s="236">
        <v>23.120812999999998</v>
      </c>
      <c r="G17" s="236">
        <v>61.980991000000003</v>
      </c>
      <c r="H17" s="236">
        <v>1.964755</v>
      </c>
      <c r="I17" s="236">
        <v>121.724518</v>
      </c>
      <c r="J17" s="236">
        <v>4390.4814450000003</v>
      </c>
      <c r="K17" s="236">
        <v>13.228209</v>
      </c>
      <c r="L17" s="236" t="s">
        <v>263</v>
      </c>
      <c r="M17" s="11">
        <v>22</v>
      </c>
      <c r="N17" s="43">
        <f t="shared" si="0"/>
        <v>121724.518</v>
      </c>
      <c r="O17" s="11"/>
      <c r="P17" s="125"/>
      <c r="Q17" s="125"/>
      <c r="R17" s="96"/>
    </row>
    <row r="18" spans="1:22">
      <c r="A18" s="21">
        <v>21</v>
      </c>
      <c r="B18" s="236" t="s">
        <v>243</v>
      </c>
      <c r="C18" s="236">
        <v>1440</v>
      </c>
      <c r="D18" s="236">
        <v>1.891127</v>
      </c>
      <c r="E18" s="236">
        <v>5540.2075199999999</v>
      </c>
      <c r="F18" s="236">
        <v>23.045513</v>
      </c>
      <c r="G18" s="236">
        <v>63.220337000000001</v>
      </c>
      <c r="H18" s="236">
        <v>1.918183</v>
      </c>
      <c r="I18" s="236">
        <v>121.04718800000001</v>
      </c>
      <c r="J18" s="236">
        <v>4366.0507809999999</v>
      </c>
      <c r="K18" s="236">
        <v>13.079313000000001</v>
      </c>
      <c r="L18" s="236" t="s">
        <v>243</v>
      </c>
      <c r="M18" s="11">
        <v>21</v>
      </c>
      <c r="N18" s="43">
        <f>I18*1000</f>
        <v>121047.18800000001</v>
      </c>
      <c r="O18" s="11"/>
      <c r="P18" s="91"/>
      <c r="Q18" s="91"/>
      <c r="R18" s="96"/>
    </row>
    <row r="19" spans="1:22">
      <c r="A19" s="11">
        <v>20</v>
      </c>
      <c r="B19" s="236" t="s">
        <v>244</v>
      </c>
      <c r="C19" s="236">
        <v>1440</v>
      </c>
      <c r="D19" s="236">
        <v>1.786162</v>
      </c>
      <c r="E19" s="236">
        <v>5679.970703</v>
      </c>
      <c r="F19" s="236">
        <v>23.267907999999998</v>
      </c>
      <c r="G19" s="236">
        <v>64.895020000000002</v>
      </c>
      <c r="H19" s="236">
        <v>1.810846</v>
      </c>
      <c r="I19" s="236">
        <v>117.348839</v>
      </c>
      <c r="J19" s="236">
        <v>4232.6552730000003</v>
      </c>
      <c r="K19" s="236">
        <v>13.202131</v>
      </c>
      <c r="L19" s="236" t="s">
        <v>244</v>
      </c>
      <c r="M19" s="11">
        <v>20</v>
      </c>
      <c r="N19" s="43">
        <f t="shared" si="0"/>
        <v>117348.83899999999</v>
      </c>
      <c r="O19" s="11"/>
      <c r="P19" s="112"/>
      <c r="Q19" s="112"/>
      <c r="R19" s="96"/>
    </row>
    <row r="20" spans="1:22">
      <c r="A20" s="11">
        <v>19</v>
      </c>
      <c r="B20" s="236" t="s">
        <v>245</v>
      </c>
      <c r="C20" s="236">
        <v>1440.0017089999999</v>
      </c>
      <c r="D20" s="236">
        <v>1.9240269999999999</v>
      </c>
      <c r="E20" s="236">
        <v>5674.7407229999999</v>
      </c>
      <c r="F20" s="236">
        <v>23.088417</v>
      </c>
      <c r="G20" s="236">
        <v>64.879638999999997</v>
      </c>
      <c r="H20" s="236">
        <v>1.9468129999999999</v>
      </c>
      <c r="I20" s="236">
        <v>126.32107499999999</v>
      </c>
      <c r="J20" s="236">
        <v>4556.2749020000001</v>
      </c>
      <c r="K20" s="236">
        <v>13.133471</v>
      </c>
      <c r="L20" s="236" t="s">
        <v>245</v>
      </c>
      <c r="M20" s="11">
        <v>19</v>
      </c>
      <c r="N20" s="43">
        <f t="shared" si="0"/>
        <v>126321.075</v>
      </c>
      <c r="O20" s="11"/>
      <c r="P20" s="91"/>
      <c r="Q20" s="91"/>
      <c r="R20" s="96"/>
    </row>
    <row r="21" spans="1:22">
      <c r="A21" s="11">
        <v>18</v>
      </c>
      <c r="B21" s="236" t="s">
        <v>246</v>
      </c>
      <c r="C21" s="236">
        <v>1439.9982910000001</v>
      </c>
      <c r="D21" s="236">
        <v>1.915611</v>
      </c>
      <c r="E21" s="236">
        <v>5762.4716799999997</v>
      </c>
      <c r="F21" s="236">
        <v>23.245728</v>
      </c>
      <c r="G21" s="236">
        <v>65.932372999999998</v>
      </c>
      <c r="H21" s="236">
        <v>1.9396610000000001</v>
      </c>
      <c r="I21" s="236">
        <v>127.614143</v>
      </c>
      <c r="J21" s="236">
        <v>4602.9145509999998</v>
      </c>
      <c r="K21" s="236">
        <v>13.162990000000001</v>
      </c>
      <c r="L21" s="236" t="s">
        <v>246</v>
      </c>
      <c r="M21" s="11">
        <v>18</v>
      </c>
      <c r="N21" s="43">
        <f t="shared" si="0"/>
        <v>127614.143</v>
      </c>
      <c r="O21" s="11"/>
      <c r="P21" s="91"/>
      <c r="Q21" s="91"/>
      <c r="R21" s="96"/>
    </row>
    <row r="22" spans="1:22">
      <c r="A22" s="11">
        <v>17</v>
      </c>
      <c r="B22" s="236" t="s">
        <v>247</v>
      </c>
      <c r="C22" s="236">
        <v>1439.9361570000001</v>
      </c>
      <c r="D22" s="236">
        <v>1.3080259999999999</v>
      </c>
      <c r="E22" s="236">
        <v>5780.7309569999998</v>
      </c>
      <c r="F22" s="236">
        <v>23.292041999999999</v>
      </c>
      <c r="G22" s="236">
        <v>66.139908000000005</v>
      </c>
      <c r="H22" s="236">
        <v>1.34263</v>
      </c>
      <c r="I22" s="236">
        <v>88.677773000000002</v>
      </c>
      <c r="J22" s="236">
        <v>3198.5185550000001</v>
      </c>
      <c r="K22" s="236">
        <v>13.194091</v>
      </c>
      <c r="L22" s="236" t="s">
        <v>247</v>
      </c>
      <c r="M22" s="11">
        <v>17</v>
      </c>
      <c r="N22" s="43">
        <f t="shared" si="0"/>
        <v>88677.773000000001</v>
      </c>
      <c r="O22" s="11"/>
      <c r="P22" s="91"/>
      <c r="Q22" s="91"/>
      <c r="R22" s="96"/>
    </row>
    <row r="23" spans="1:22">
      <c r="A23" s="11">
        <v>16</v>
      </c>
      <c r="B23" s="236" t="s">
        <v>248</v>
      </c>
      <c r="C23" s="236">
        <v>1439.5382079999999</v>
      </c>
      <c r="D23" s="236">
        <v>1.269449</v>
      </c>
      <c r="E23" s="236">
        <v>5738.1289059999999</v>
      </c>
      <c r="F23" s="236">
        <v>23.023911999999999</v>
      </c>
      <c r="G23" s="236">
        <v>65.695853999999997</v>
      </c>
      <c r="H23" s="236">
        <v>1.3011969999999999</v>
      </c>
      <c r="I23" s="236">
        <v>85.371489999999994</v>
      </c>
      <c r="J23" s="236">
        <v>3079.2641600000002</v>
      </c>
      <c r="K23" s="236">
        <v>13.166805999999999</v>
      </c>
      <c r="L23" s="236" t="s">
        <v>248</v>
      </c>
      <c r="M23" s="11">
        <v>16</v>
      </c>
      <c r="N23" s="43">
        <f t="shared" ref="N23:N30" si="1">I23*1000</f>
        <v>85371.489999999991</v>
      </c>
      <c r="O23" s="11"/>
      <c r="P23" s="91"/>
      <c r="Q23" s="91"/>
      <c r="R23" s="96"/>
      <c r="T23" s="107"/>
      <c r="U23" s="107"/>
      <c r="V23" s="107"/>
    </row>
    <row r="24" spans="1:22">
      <c r="A24" s="11">
        <v>15</v>
      </c>
      <c r="B24" s="236" t="s">
        <v>249</v>
      </c>
      <c r="C24" s="236">
        <v>1440.0001219999999</v>
      </c>
      <c r="D24" s="236">
        <v>1.607097</v>
      </c>
      <c r="E24" s="236">
        <v>5850.5830079999996</v>
      </c>
      <c r="F24" s="236">
        <v>23.030823000000002</v>
      </c>
      <c r="G24" s="236">
        <v>67.104073</v>
      </c>
      <c r="H24" s="236">
        <v>1.629694</v>
      </c>
      <c r="I24" s="236">
        <v>109.39341</v>
      </c>
      <c r="J24" s="236">
        <v>3945.7109380000002</v>
      </c>
      <c r="K24" s="236">
        <v>13.195633000000001</v>
      </c>
      <c r="L24" s="236" t="s">
        <v>249</v>
      </c>
      <c r="M24" s="11">
        <v>15</v>
      </c>
      <c r="N24" s="43">
        <f t="shared" si="1"/>
        <v>109393.41</v>
      </c>
      <c r="O24" s="11"/>
      <c r="P24" s="91"/>
      <c r="Q24" s="91"/>
      <c r="R24" s="96"/>
      <c r="T24" s="108"/>
      <c r="U24" s="108"/>
      <c r="V24" s="107"/>
    </row>
    <row r="25" spans="1:22">
      <c r="A25" s="21">
        <v>14</v>
      </c>
      <c r="B25" s="236" t="s">
        <v>218</v>
      </c>
      <c r="C25" s="236">
        <v>1440.0008539999999</v>
      </c>
      <c r="D25" s="236">
        <v>1.8373900000000001</v>
      </c>
      <c r="E25" s="236">
        <v>5815.7729490000002</v>
      </c>
      <c r="F25" s="236">
        <v>22.88888</v>
      </c>
      <c r="G25" s="236">
        <v>66.716187000000005</v>
      </c>
      <c r="H25" s="236">
        <v>1.859882</v>
      </c>
      <c r="I25" s="236">
        <v>123.966606</v>
      </c>
      <c r="J25" s="236">
        <v>4471.3515630000002</v>
      </c>
      <c r="K25" s="236">
        <v>13.228978</v>
      </c>
      <c r="L25" s="236" t="s">
        <v>218</v>
      </c>
      <c r="M25" s="11">
        <v>14</v>
      </c>
      <c r="N25" s="43">
        <f t="shared" si="1"/>
        <v>123966.606</v>
      </c>
      <c r="O25" s="11"/>
      <c r="P25" s="124"/>
      <c r="Q25" s="124"/>
      <c r="R25" s="96"/>
      <c r="T25" s="108"/>
      <c r="U25" s="108"/>
      <c r="V25" s="107"/>
    </row>
    <row r="26" spans="1:22">
      <c r="A26" s="11">
        <v>13</v>
      </c>
      <c r="B26" s="236" t="s">
        <v>219</v>
      </c>
      <c r="C26" s="236">
        <v>1438.003052</v>
      </c>
      <c r="D26" s="236">
        <v>1.841677</v>
      </c>
      <c r="E26" s="236">
        <v>5772.7749020000001</v>
      </c>
      <c r="F26" s="236">
        <v>22.772627</v>
      </c>
      <c r="G26" s="236">
        <v>66.215339999999998</v>
      </c>
      <c r="H26" s="236">
        <v>1.866377</v>
      </c>
      <c r="I26" s="236">
        <v>123.263695</v>
      </c>
      <c r="J26" s="236">
        <v>4445.9985349999997</v>
      </c>
      <c r="K26" s="236">
        <v>13.162679000000001</v>
      </c>
      <c r="L26" s="236" t="s">
        <v>219</v>
      </c>
      <c r="M26" s="11">
        <v>13</v>
      </c>
      <c r="N26" s="43">
        <f t="shared" si="1"/>
        <v>123263.69499999999</v>
      </c>
      <c r="O26" s="11"/>
      <c r="P26" s="119"/>
      <c r="Q26" s="119"/>
      <c r="R26" s="96"/>
      <c r="T26" s="108"/>
      <c r="U26" s="108"/>
      <c r="V26" s="107"/>
    </row>
    <row r="27" spans="1:22">
      <c r="A27" s="11">
        <v>12</v>
      </c>
      <c r="B27" s="236" t="s">
        <v>220</v>
      </c>
      <c r="C27" s="236">
        <v>1439.9998780000001</v>
      </c>
      <c r="D27" s="236">
        <v>1.8789210000000001</v>
      </c>
      <c r="E27" s="236">
        <v>5698.3676759999998</v>
      </c>
      <c r="F27" s="236">
        <v>22.712430999999999</v>
      </c>
      <c r="G27" s="236">
        <v>65.298041999999995</v>
      </c>
      <c r="H27" s="236">
        <v>1.903497</v>
      </c>
      <c r="I27" s="236">
        <v>124.249275</v>
      </c>
      <c r="J27" s="236">
        <v>4481.546875</v>
      </c>
      <c r="K27" s="236">
        <v>13.182043</v>
      </c>
      <c r="L27" s="236" t="s">
        <v>220</v>
      </c>
      <c r="M27" s="11">
        <v>12</v>
      </c>
      <c r="N27" s="43">
        <f t="shared" si="1"/>
        <v>124249.27499999999</v>
      </c>
      <c r="O27" s="11"/>
      <c r="P27" s="119"/>
      <c r="Q27" s="119"/>
      <c r="R27" s="96"/>
      <c r="T27" s="108"/>
      <c r="U27" s="108"/>
      <c r="V27" s="107"/>
    </row>
    <row r="28" spans="1:22">
      <c r="A28" s="11">
        <v>11</v>
      </c>
      <c r="B28" s="236" t="s">
        <v>221</v>
      </c>
      <c r="C28" s="236">
        <v>1439.9991460000001</v>
      </c>
      <c r="D28" s="236">
        <v>1.949751</v>
      </c>
      <c r="E28" s="236">
        <v>5657.1630859999996</v>
      </c>
      <c r="F28" s="236">
        <v>22.773040999999999</v>
      </c>
      <c r="G28" s="236">
        <v>64.766968000000006</v>
      </c>
      <c r="H28" s="236">
        <v>1.970893</v>
      </c>
      <c r="I28" s="236">
        <v>127.529129</v>
      </c>
      <c r="J28" s="236">
        <v>4599.8481449999999</v>
      </c>
      <c r="K28" s="236">
        <v>13.125648999999999</v>
      </c>
      <c r="L28" s="236" t="s">
        <v>221</v>
      </c>
      <c r="M28" s="11">
        <v>11</v>
      </c>
      <c r="N28" s="43">
        <f t="shared" si="1"/>
        <v>127529.129</v>
      </c>
      <c r="O28" s="11"/>
      <c r="P28" s="119"/>
      <c r="Q28" s="119"/>
      <c r="R28" s="96"/>
      <c r="T28" s="108"/>
      <c r="U28" s="108"/>
      <c r="V28" s="107"/>
    </row>
    <row r="29" spans="1:22">
      <c r="A29" s="11">
        <v>10</v>
      </c>
      <c r="B29" s="236" t="s">
        <v>222</v>
      </c>
      <c r="C29" s="236">
        <v>1439.9975589999999</v>
      </c>
      <c r="D29" s="236">
        <v>1.3019019999999999</v>
      </c>
      <c r="E29" s="236">
        <v>5615.8154299999997</v>
      </c>
      <c r="F29" s="236">
        <v>22.887896999999999</v>
      </c>
      <c r="G29" s="236">
        <v>64.211585999999997</v>
      </c>
      <c r="H29" s="236">
        <v>1.337267</v>
      </c>
      <c r="I29" s="236">
        <v>85.732140000000001</v>
      </c>
      <c r="J29" s="236">
        <v>3092.272461</v>
      </c>
      <c r="K29" s="236">
        <v>13.176348000000001</v>
      </c>
      <c r="L29" s="236" t="s">
        <v>222</v>
      </c>
      <c r="M29" s="11">
        <v>10</v>
      </c>
      <c r="N29" s="43">
        <f t="shared" si="1"/>
        <v>85732.14</v>
      </c>
      <c r="O29" s="11"/>
      <c r="P29" s="120"/>
      <c r="Q29" s="119"/>
      <c r="R29" s="96"/>
      <c r="T29" s="108"/>
      <c r="U29" s="108"/>
      <c r="V29" s="107"/>
    </row>
    <row r="30" spans="1:22">
      <c r="A30" s="11">
        <v>9</v>
      </c>
      <c r="B30" s="236" t="s">
        <v>223</v>
      </c>
      <c r="C30" s="236">
        <v>1440</v>
      </c>
      <c r="D30" s="236">
        <v>1.435362</v>
      </c>
      <c r="E30" s="236">
        <v>5509.0097660000001</v>
      </c>
      <c r="F30" s="236">
        <v>22.788269</v>
      </c>
      <c r="G30" s="236">
        <v>62.976855999999998</v>
      </c>
      <c r="H30" s="236">
        <v>1.4590110000000001</v>
      </c>
      <c r="I30" s="236">
        <v>91.389076000000003</v>
      </c>
      <c r="J30" s="236">
        <v>3296.3127439999998</v>
      </c>
      <c r="K30" s="236">
        <v>13.124381</v>
      </c>
      <c r="L30" s="236" t="s">
        <v>223</v>
      </c>
      <c r="M30" s="11">
        <v>9</v>
      </c>
      <c r="N30" s="43">
        <f t="shared" si="1"/>
        <v>91389.076000000001</v>
      </c>
      <c r="O30" s="11"/>
      <c r="P30" s="120"/>
      <c r="Q30" s="119"/>
      <c r="R30" s="96"/>
      <c r="T30" s="108"/>
      <c r="U30" s="108"/>
      <c r="V30" s="107"/>
    </row>
    <row r="31" spans="1:22">
      <c r="A31" s="11">
        <v>8</v>
      </c>
      <c r="B31" s="236" t="s">
        <v>224</v>
      </c>
      <c r="C31" s="236">
        <v>1440.0004879999999</v>
      </c>
      <c r="D31" s="236">
        <v>1.7199990000000001</v>
      </c>
      <c r="E31" s="236">
        <v>5632.53125</v>
      </c>
      <c r="F31" s="236">
        <v>22.510324000000001</v>
      </c>
      <c r="G31" s="236">
        <v>64.586319000000003</v>
      </c>
      <c r="H31" s="236">
        <v>1.7404740000000001</v>
      </c>
      <c r="I31" s="236">
        <v>112.528603</v>
      </c>
      <c r="J31" s="236">
        <v>4058.7941890000002</v>
      </c>
      <c r="K31" s="236">
        <v>13.159960999999999</v>
      </c>
      <c r="L31" s="236" t="s">
        <v>224</v>
      </c>
      <c r="M31" s="11">
        <v>8</v>
      </c>
      <c r="N31" s="43">
        <f t="shared" ref="N31:N38" si="2">I31*1000</f>
        <v>112528.603</v>
      </c>
      <c r="O31" s="11"/>
      <c r="P31" s="120"/>
      <c r="Q31" s="119"/>
      <c r="R31" s="96"/>
      <c r="T31" s="108"/>
      <c r="U31" s="108"/>
      <c r="V31" s="107"/>
    </row>
    <row r="32" spans="1:22">
      <c r="A32" s="21">
        <v>7</v>
      </c>
      <c r="B32" s="236" t="s">
        <v>203</v>
      </c>
      <c r="C32" s="236">
        <v>1440.0024410000001</v>
      </c>
      <c r="D32" s="236">
        <v>1.834748</v>
      </c>
      <c r="E32" s="236">
        <v>5655.423828</v>
      </c>
      <c r="F32" s="236">
        <v>22.600885000000002</v>
      </c>
      <c r="G32" s="236">
        <v>64.802886999999998</v>
      </c>
      <c r="H32" s="236">
        <v>1.858401</v>
      </c>
      <c r="I32" s="236">
        <v>120.25305899999999</v>
      </c>
      <c r="J32" s="236">
        <v>4337.4077150000003</v>
      </c>
      <c r="K32" s="236">
        <v>13.176636</v>
      </c>
      <c r="L32" s="236" t="s">
        <v>203</v>
      </c>
      <c r="M32" s="11">
        <v>7</v>
      </c>
      <c r="N32" s="43">
        <f>I32*1000</f>
        <v>120253.05899999999</v>
      </c>
      <c r="O32" s="11"/>
      <c r="P32" s="120"/>
      <c r="Q32" s="119"/>
      <c r="R32" s="96"/>
      <c r="T32" s="108"/>
      <c r="U32" s="108"/>
      <c r="V32" s="107"/>
    </row>
    <row r="33" spans="1:22">
      <c r="A33" s="11">
        <v>6</v>
      </c>
      <c r="B33" s="236" t="s">
        <v>204</v>
      </c>
      <c r="C33" s="236">
        <v>1440.0004879999999</v>
      </c>
      <c r="D33" s="236">
        <v>1.922774</v>
      </c>
      <c r="E33" s="236">
        <v>5648.7758789999998</v>
      </c>
      <c r="F33" s="236">
        <v>22.464822999999999</v>
      </c>
      <c r="G33" s="236">
        <v>64.756538000000006</v>
      </c>
      <c r="H33" s="236">
        <v>1.943586</v>
      </c>
      <c r="I33" s="236">
        <v>125.822868</v>
      </c>
      <c r="J33" s="236">
        <v>4538.3051759999998</v>
      </c>
      <c r="K33" s="236">
        <v>13.135365</v>
      </c>
      <c r="L33" s="236" t="s">
        <v>204</v>
      </c>
      <c r="M33" s="11">
        <v>6</v>
      </c>
      <c r="N33" s="43">
        <f t="shared" si="2"/>
        <v>125822.868</v>
      </c>
      <c r="O33" s="11"/>
      <c r="P33" s="120"/>
      <c r="Q33" s="119"/>
      <c r="R33" s="96"/>
      <c r="T33" s="108"/>
      <c r="U33" s="108"/>
      <c r="V33" s="107"/>
    </row>
    <row r="34" spans="1:22">
      <c r="A34" s="11">
        <v>5</v>
      </c>
      <c r="B34" s="236" t="s">
        <v>205</v>
      </c>
      <c r="C34" s="236">
        <v>1439.9998780000001</v>
      </c>
      <c r="D34" s="236">
        <v>1.903173</v>
      </c>
      <c r="E34" s="236">
        <v>5677.7353519999997</v>
      </c>
      <c r="F34" s="236">
        <v>22.550369</v>
      </c>
      <c r="G34" s="236">
        <v>65.091667000000001</v>
      </c>
      <c r="H34" s="236">
        <v>1.9249510000000001</v>
      </c>
      <c r="I34" s="236">
        <v>125.293869</v>
      </c>
      <c r="J34" s="236">
        <v>4519.2246089999999</v>
      </c>
      <c r="K34" s="236">
        <v>13.176655</v>
      </c>
      <c r="L34" s="236" t="s">
        <v>205</v>
      </c>
      <c r="M34" s="11">
        <v>5</v>
      </c>
      <c r="N34" s="43">
        <f t="shared" si="2"/>
        <v>125293.86900000001</v>
      </c>
      <c r="O34" s="11"/>
      <c r="P34" s="120"/>
      <c r="Q34" s="119"/>
      <c r="R34" s="96"/>
      <c r="T34" s="108"/>
      <c r="U34" s="108"/>
      <c r="V34" s="107"/>
    </row>
    <row r="35" spans="1:22">
      <c r="A35" s="11">
        <v>4</v>
      </c>
      <c r="B35" s="236" t="s">
        <v>206</v>
      </c>
      <c r="C35" s="236">
        <v>1440</v>
      </c>
      <c r="D35" s="236">
        <v>1.7415909999999999</v>
      </c>
      <c r="E35" s="236">
        <v>5679.3403319999998</v>
      </c>
      <c r="F35" s="236">
        <v>22.497961</v>
      </c>
      <c r="G35" s="236">
        <v>65.128860000000003</v>
      </c>
      <c r="H35" s="236">
        <v>1.763738</v>
      </c>
      <c r="I35" s="236">
        <v>114.83332799999999</v>
      </c>
      <c r="J35" s="236">
        <v>4141.9233400000003</v>
      </c>
      <c r="K35" s="236">
        <v>13.188608</v>
      </c>
      <c r="L35" s="236" t="s">
        <v>206</v>
      </c>
      <c r="M35" s="11">
        <v>4</v>
      </c>
      <c r="N35" s="43">
        <f t="shared" si="2"/>
        <v>114833.32799999999</v>
      </c>
      <c r="O35" s="11"/>
      <c r="P35" s="120"/>
      <c r="Q35" s="119"/>
      <c r="R35" s="96"/>
      <c r="T35" s="108"/>
      <c r="U35" s="108"/>
      <c r="V35" s="107"/>
    </row>
    <row r="36" spans="1:22">
      <c r="A36" s="11">
        <v>3</v>
      </c>
      <c r="B36" s="236" t="s">
        <v>207</v>
      </c>
      <c r="C36" s="236">
        <v>1439.996948</v>
      </c>
      <c r="D36" s="236">
        <v>1.4703790000000001</v>
      </c>
      <c r="E36" s="236">
        <v>5158.5537109999996</v>
      </c>
      <c r="F36" s="236">
        <v>22.311040999999999</v>
      </c>
      <c r="G36" s="236">
        <v>58.767741999999998</v>
      </c>
      <c r="H36" s="236">
        <v>1.490605</v>
      </c>
      <c r="I36" s="236">
        <v>87.759551999999999</v>
      </c>
      <c r="J36" s="236">
        <v>3165.399414</v>
      </c>
      <c r="K36" s="236">
        <v>13.177942</v>
      </c>
      <c r="L36" s="236" t="s">
        <v>207</v>
      </c>
      <c r="M36" s="11">
        <v>3</v>
      </c>
      <c r="N36" s="43">
        <f t="shared" si="2"/>
        <v>87759.551999999996</v>
      </c>
      <c r="O36" s="11"/>
      <c r="P36" s="120"/>
      <c r="Q36" s="119"/>
      <c r="R36" s="96"/>
      <c r="T36" s="108"/>
      <c r="U36" s="108"/>
      <c r="V36" s="107"/>
    </row>
    <row r="37" spans="1:22">
      <c r="A37" s="11">
        <v>2</v>
      </c>
      <c r="B37" s="236" t="s">
        <v>208</v>
      </c>
      <c r="C37" s="236">
        <v>1440.0001219999999</v>
      </c>
      <c r="D37" s="236">
        <v>1.4812989999999999</v>
      </c>
      <c r="E37" s="236">
        <v>4974.8691410000001</v>
      </c>
      <c r="F37" s="236">
        <v>21.829516999999999</v>
      </c>
      <c r="G37" s="236">
        <v>56.583660000000002</v>
      </c>
      <c r="H37" s="236">
        <v>1.4988710000000001</v>
      </c>
      <c r="I37" s="236">
        <v>84.759833999999998</v>
      </c>
      <c r="J37" s="236">
        <v>3057.202393</v>
      </c>
      <c r="K37" s="236">
        <v>13.216594000000001</v>
      </c>
      <c r="L37" s="236" t="s">
        <v>208</v>
      </c>
      <c r="M37" s="11">
        <v>2</v>
      </c>
      <c r="N37" s="43">
        <f t="shared" si="2"/>
        <v>84759.834000000003</v>
      </c>
      <c r="O37" s="11"/>
      <c r="P37" s="120"/>
      <c r="Q37" s="119"/>
      <c r="R37" s="96"/>
      <c r="T37" s="109"/>
      <c r="U37" s="108"/>
      <c r="V37" s="107"/>
    </row>
    <row r="38" spans="1:22">
      <c r="A38" s="11">
        <v>1</v>
      </c>
      <c r="B38" s="236" t="s">
        <v>209</v>
      </c>
      <c r="C38" s="236">
        <v>1438.5692140000001</v>
      </c>
      <c r="D38" s="236">
        <v>0.99634400000000001</v>
      </c>
      <c r="E38" s="236">
        <v>5052.2753910000001</v>
      </c>
      <c r="F38" s="236">
        <v>21.981816999999999</v>
      </c>
      <c r="G38" s="236">
        <v>57.499805000000002</v>
      </c>
      <c r="H38" s="236">
        <v>1.0269140000000001</v>
      </c>
      <c r="I38" s="236">
        <v>59.175818999999997</v>
      </c>
      <c r="J38" s="236">
        <v>2134.4125979999999</v>
      </c>
      <c r="K38" s="236">
        <v>13.208227000000001</v>
      </c>
      <c r="L38" s="236" t="s">
        <v>209</v>
      </c>
      <c r="M38" s="11">
        <v>1</v>
      </c>
      <c r="N38" s="43">
        <f t="shared" si="2"/>
        <v>59175.818999999996</v>
      </c>
      <c r="O38" s="11"/>
      <c r="P38" s="120"/>
      <c r="Q38" s="119"/>
      <c r="R38" s="96"/>
      <c r="T38" s="109"/>
      <c r="U38" s="108"/>
      <c r="V38" s="107"/>
    </row>
    <row r="39" spans="1:22">
      <c r="A39" s="44"/>
      <c r="B39" s="236" t="s">
        <v>210</v>
      </c>
      <c r="C39" s="236">
        <v>1440</v>
      </c>
      <c r="D39" s="236">
        <v>1.6634910000000001</v>
      </c>
      <c r="E39" s="236">
        <v>5489.544922</v>
      </c>
      <c r="F39" s="236">
        <v>22.172207</v>
      </c>
      <c r="G39" s="236">
        <v>62.901077000000001</v>
      </c>
      <c r="H39" s="236">
        <v>1.6961790000000001</v>
      </c>
      <c r="I39" s="236">
        <v>107.377388</v>
      </c>
      <c r="J39" s="236">
        <v>3872.9951169999999</v>
      </c>
      <c r="K39" s="236">
        <v>13.222941</v>
      </c>
      <c r="L39" s="236" t="s">
        <v>210</v>
      </c>
      <c r="M39" s="44"/>
      <c r="N39" s="44"/>
      <c r="O39" s="44"/>
      <c r="P39" s="120"/>
      <c r="Q39" s="119"/>
      <c r="R39" s="118"/>
      <c r="T39" s="109"/>
      <c r="U39" s="108"/>
      <c r="V39" s="107"/>
    </row>
    <row r="40" spans="1:22" ht="15" customHeight="1">
      <c r="A40" s="44"/>
      <c r="B40" s="273" t="s">
        <v>73</v>
      </c>
      <c r="C40" s="273"/>
      <c r="D40" s="274"/>
      <c r="E40" s="46">
        <v>5</v>
      </c>
      <c r="F40" s="47"/>
      <c r="G40" s="47"/>
      <c r="H40" s="47"/>
      <c r="I40" s="45" t="s">
        <v>74</v>
      </c>
      <c r="J40" s="44"/>
      <c r="K40" s="44"/>
      <c r="L40" s="44"/>
      <c r="M40" s="44"/>
      <c r="N40" s="44"/>
      <c r="O40" s="44"/>
      <c r="P40" s="101"/>
      <c r="Q40" s="102"/>
      <c r="R40" s="103"/>
      <c r="T40" s="109"/>
      <c r="U40" s="108"/>
      <c r="V40" s="107"/>
    </row>
    <row r="41" spans="1:22" ht="15" customHeight="1">
      <c r="A41" s="44"/>
      <c r="B41" s="273" t="s">
        <v>75</v>
      </c>
      <c r="C41" s="273"/>
      <c r="D41" s="274"/>
      <c r="E41" s="46">
        <v>0</v>
      </c>
      <c r="F41" s="47"/>
      <c r="G41" s="47"/>
      <c r="H41" s="45"/>
      <c r="I41" s="45" t="s">
        <v>22</v>
      </c>
      <c r="J41" s="48"/>
      <c r="K41" s="49"/>
      <c r="L41" s="49"/>
      <c r="M41" s="44"/>
      <c r="N41" s="44"/>
      <c r="O41" s="44"/>
      <c r="P41" s="104"/>
      <c r="Q41" s="105"/>
      <c r="R41" s="106"/>
      <c r="T41" s="109"/>
      <c r="U41" s="108"/>
      <c r="V41" s="107"/>
    </row>
    <row r="42" spans="1:22" ht="15" customHeight="1">
      <c r="A42" s="44"/>
      <c r="B42" s="273" t="s">
        <v>76</v>
      </c>
      <c r="C42" s="273"/>
      <c r="D42" s="274"/>
      <c r="E42" s="46">
        <f>SUM(E40:E41)</f>
        <v>5</v>
      </c>
      <c r="F42" s="47"/>
      <c r="G42" s="47"/>
      <c r="H42" s="50"/>
      <c r="I42" s="45" t="s">
        <v>77</v>
      </c>
      <c r="J42" s="48" t="s">
        <v>13</v>
      </c>
      <c r="K42" s="49"/>
      <c r="L42" s="49"/>
      <c r="M42" s="44"/>
      <c r="N42" s="44"/>
      <c r="O42" s="44"/>
      <c r="T42" s="109"/>
      <c r="U42" s="108"/>
      <c r="V42" s="107"/>
    </row>
    <row r="43" spans="1:22" ht="15" customHeight="1">
      <c r="A43" s="44"/>
      <c r="B43" s="271" t="s">
        <v>78</v>
      </c>
      <c r="C43" s="271"/>
      <c r="D43" s="272"/>
      <c r="E43" s="46">
        <v>5</v>
      </c>
      <c r="F43" s="47"/>
      <c r="G43" s="47"/>
      <c r="H43" s="50"/>
      <c r="I43" s="45" t="s">
        <v>14</v>
      </c>
      <c r="J43" s="48" t="s">
        <v>15</v>
      </c>
      <c r="K43" s="44"/>
      <c r="L43" s="45" t="s">
        <v>17</v>
      </c>
      <c r="M43" s="44"/>
      <c r="N43" s="51">
        <v>310</v>
      </c>
      <c r="O43" s="44"/>
      <c r="T43" s="109"/>
      <c r="U43" s="108"/>
      <c r="V43" s="107"/>
    </row>
    <row r="44" spans="1:22" ht="15" customHeight="1">
      <c r="A44" s="44"/>
      <c r="B44" s="271" t="s">
        <v>79</v>
      </c>
      <c r="C44" s="271"/>
      <c r="D44" s="272"/>
      <c r="E44" s="46">
        <f>E42-E43</f>
        <v>0</v>
      </c>
      <c r="F44" s="47"/>
      <c r="G44" s="47"/>
      <c r="H44" s="47"/>
      <c r="I44" s="45" t="s">
        <v>80</v>
      </c>
      <c r="J44" s="48" t="s">
        <v>18</v>
      </c>
      <c r="K44" s="44"/>
      <c r="L44" s="44"/>
      <c r="M44" s="44"/>
      <c r="N44" s="44"/>
      <c r="O44" s="44"/>
      <c r="T44" s="107"/>
      <c r="U44" s="107"/>
      <c r="V44" s="107"/>
    </row>
    <row r="45" spans="1:22" ht="15" customHeight="1">
      <c r="A45" s="44"/>
      <c r="B45" s="271" t="s">
        <v>81</v>
      </c>
      <c r="C45" s="271"/>
      <c r="D45" s="272"/>
      <c r="E45" s="52" t="e">
        <f>SUM(#REF!)/1000</f>
        <v>#REF!</v>
      </c>
      <c r="F45" s="53" t="s">
        <v>82</v>
      </c>
      <c r="G45" s="47"/>
      <c r="H45" s="54"/>
      <c r="I45" s="45" t="s">
        <v>83</v>
      </c>
      <c r="J45" s="48" t="s">
        <v>18</v>
      </c>
      <c r="K45" s="48"/>
      <c r="L45" s="48"/>
      <c r="M45" s="48"/>
      <c r="N45" s="48"/>
      <c r="O45" s="48"/>
    </row>
    <row r="46" spans="1:22" ht="15" customHeight="1">
      <c r="A46" s="44"/>
      <c r="B46" s="271" t="s">
        <v>84</v>
      </c>
      <c r="C46" s="271"/>
      <c r="D46" s="272"/>
      <c r="E46" s="52" t="e">
        <f>E44/E45</f>
        <v>#REF!</v>
      </c>
      <c r="F46" s="53" t="s">
        <v>85</v>
      </c>
      <c r="G46" s="54"/>
      <c r="H46" s="54"/>
      <c r="I46" s="45" t="s">
        <v>86</v>
      </c>
      <c r="J46" s="48"/>
      <c r="K46" s="48"/>
      <c r="L46" s="48"/>
      <c r="M46" s="48"/>
      <c r="N46" s="48"/>
      <c r="O46" s="48"/>
    </row>
    <row r="47" spans="1:22" ht="15.75" customHeight="1">
      <c r="A47" s="44"/>
      <c r="B47" s="271" t="s">
        <v>87</v>
      </c>
      <c r="C47" s="271"/>
      <c r="D47" s="272"/>
      <c r="E47" s="52">
        <v>0.05</v>
      </c>
      <c r="F47" s="53" t="s">
        <v>85</v>
      </c>
      <c r="G47" s="54"/>
      <c r="H47" s="54"/>
      <c r="I47" s="45" t="s">
        <v>20</v>
      </c>
      <c r="J47" s="3"/>
      <c r="K47" s="54"/>
      <c r="L47" s="54"/>
      <c r="M47" s="54"/>
      <c r="N47" s="54"/>
      <c r="O47" s="54"/>
    </row>
    <row r="48" spans="1:2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11">
    <mergeCell ref="P1:P5"/>
    <mergeCell ref="Q1:Q5"/>
    <mergeCell ref="R1:R5"/>
    <mergeCell ref="B46:D46"/>
    <mergeCell ref="B47:D47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4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9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 s="236" customFormat="1">
      <c r="A6" s="16">
        <v>32</v>
      </c>
      <c r="B6" s="255"/>
      <c r="C6" s="255"/>
      <c r="D6" s="236">
        <v>6946</v>
      </c>
      <c r="E6" s="255"/>
      <c r="F6" s="255"/>
      <c r="G6" s="255"/>
      <c r="H6" s="256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19">
        <v>31</v>
      </c>
      <c r="U6" s="23">
        <f>D6-D7</f>
        <v>26</v>
      </c>
      <c r="V6" s="24">
        <v>1</v>
      </c>
      <c r="W6" s="237"/>
      <c r="X6" s="237"/>
      <c r="Y6" s="233"/>
    </row>
    <row r="7" spans="1:25">
      <c r="A7" s="21">
        <v>31</v>
      </c>
      <c r="B7" s="236"/>
      <c r="C7" s="236"/>
      <c r="D7">
        <v>6920</v>
      </c>
      <c r="T7" s="22">
        <v>30</v>
      </c>
      <c r="U7" s="23">
        <f>D7-D8</f>
        <v>7</v>
      </c>
      <c r="V7" s="4"/>
      <c r="W7" s="112"/>
      <c r="X7" s="112"/>
      <c r="Y7" s="96">
        <f t="shared" ref="Y7:Y36" si="0">((X7*100)/D7)-100</f>
        <v>-100</v>
      </c>
    </row>
    <row r="8" spans="1:25">
      <c r="A8" s="16">
        <v>30</v>
      </c>
      <c r="B8" s="236"/>
      <c r="C8" s="236"/>
      <c r="D8">
        <v>6913</v>
      </c>
      <c r="T8" s="16">
        <v>29</v>
      </c>
      <c r="U8" s="23">
        <f>D8-D9</f>
        <v>33</v>
      </c>
      <c r="V8" s="4"/>
      <c r="W8" s="91"/>
      <c r="X8" s="91"/>
      <c r="Y8" s="224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6880</v>
      </c>
      <c r="E9" s="236">
        <v>1033</v>
      </c>
      <c r="F9" s="236">
        <v>6.1313890000000004</v>
      </c>
      <c r="G9" s="236">
        <v>0</v>
      </c>
      <c r="H9" s="236">
        <v>75.081999999999994</v>
      </c>
      <c r="I9" s="236">
        <v>20.3</v>
      </c>
      <c r="J9" s="236">
        <v>2.4</v>
      </c>
      <c r="K9" s="236">
        <v>26.3</v>
      </c>
      <c r="L9" s="236">
        <v>1.0111000000000001</v>
      </c>
      <c r="M9" s="236">
        <v>72.811000000000007</v>
      </c>
      <c r="N9" s="236">
        <v>78.738</v>
      </c>
      <c r="O9" s="236">
        <v>73.837000000000003</v>
      </c>
      <c r="P9" s="236">
        <v>14</v>
      </c>
      <c r="Q9" s="236">
        <v>36.4</v>
      </c>
      <c r="R9" s="236">
        <v>18.2</v>
      </c>
      <c r="S9" s="236">
        <v>5.86</v>
      </c>
      <c r="T9" s="22">
        <v>28</v>
      </c>
      <c r="U9" s="23">
        <f t="shared" ref="U9:U36" si="1">D9-D10</f>
        <v>56</v>
      </c>
      <c r="V9" s="24">
        <v>29</v>
      </c>
      <c r="W9" s="91"/>
      <c r="X9" s="91"/>
      <c r="Y9" s="224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6824</v>
      </c>
      <c r="E10" s="236">
        <v>1024</v>
      </c>
      <c r="F10" s="236">
        <v>6.1326879999999999</v>
      </c>
      <c r="G10" s="236">
        <v>0</v>
      </c>
      <c r="H10" s="236">
        <v>75.406000000000006</v>
      </c>
      <c r="I10" s="236">
        <v>22.7</v>
      </c>
      <c r="J10" s="236">
        <v>2.4</v>
      </c>
      <c r="K10" s="236">
        <v>26.2</v>
      </c>
      <c r="L10" s="236">
        <v>1.0109999999999999</v>
      </c>
      <c r="M10" s="236">
        <v>72.709000000000003</v>
      </c>
      <c r="N10" s="236">
        <v>79.483000000000004</v>
      </c>
      <c r="O10" s="236">
        <v>74.14</v>
      </c>
      <c r="P10" s="236">
        <v>14.2</v>
      </c>
      <c r="Q10" s="236">
        <v>35.6</v>
      </c>
      <c r="R10" s="236">
        <v>19.100000000000001</v>
      </c>
      <c r="S10" s="236">
        <v>5.86</v>
      </c>
      <c r="T10" s="16">
        <v>27</v>
      </c>
      <c r="U10" s="23">
        <f t="shared" si="1"/>
        <v>56</v>
      </c>
      <c r="V10" s="16"/>
      <c r="W10" s="91"/>
      <c r="X10" s="91"/>
      <c r="Y10" s="224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6768</v>
      </c>
      <c r="E11" s="236">
        <v>1015</v>
      </c>
      <c r="F11" s="236">
        <v>6.153143</v>
      </c>
      <c r="G11" s="236">
        <v>0</v>
      </c>
      <c r="H11" s="236">
        <v>75.686999999999998</v>
      </c>
      <c r="I11" s="236">
        <v>24.4</v>
      </c>
      <c r="J11" s="236">
        <v>2.4</v>
      </c>
      <c r="K11" s="236">
        <v>26.2</v>
      </c>
      <c r="L11" s="236">
        <v>1.0109999999999999</v>
      </c>
      <c r="M11" s="236">
        <v>72.307000000000002</v>
      </c>
      <c r="N11" s="236">
        <v>77.944000000000003</v>
      </c>
      <c r="O11" s="236">
        <v>74.596000000000004</v>
      </c>
      <c r="P11" s="236">
        <v>14.1</v>
      </c>
      <c r="Q11" s="236">
        <v>37.700000000000003</v>
      </c>
      <c r="R11" s="236">
        <v>19.7</v>
      </c>
      <c r="S11" s="236">
        <v>5.86</v>
      </c>
      <c r="T11" s="16">
        <v>26</v>
      </c>
      <c r="U11" s="23">
        <f t="shared" si="1"/>
        <v>57</v>
      </c>
      <c r="V11" s="16"/>
      <c r="W11" s="91"/>
      <c r="X11" s="91"/>
      <c r="Y11" s="224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6711</v>
      </c>
      <c r="E12" s="236">
        <v>1006</v>
      </c>
      <c r="F12" s="236">
        <v>6.2325819999999998</v>
      </c>
      <c r="G12" s="236">
        <v>0</v>
      </c>
      <c r="H12" s="236">
        <v>77.682000000000002</v>
      </c>
      <c r="I12" s="236">
        <v>23.7</v>
      </c>
      <c r="J12" s="236">
        <v>2.5</v>
      </c>
      <c r="K12" s="236">
        <v>26.1</v>
      </c>
      <c r="L12" s="236">
        <v>1.0109999999999999</v>
      </c>
      <c r="M12" s="236">
        <v>73.012</v>
      </c>
      <c r="N12" s="236">
        <v>85.201999999999998</v>
      </c>
      <c r="O12" s="236">
        <v>76.007000000000005</v>
      </c>
      <c r="P12" s="236">
        <v>14.4</v>
      </c>
      <c r="Q12" s="236">
        <v>37.700000000000003</v>
      </c>
      <c r="R12" s="236">
        <v>20.7</v>
      </c>
      <c r="S12" s="236">
        <v>5.86</v>
      </c>
      <c r="T12" s="16">
        <v>25</v>
      </c>
      <c r="U12" s="23">
        <f t="shared" si="1"/>
        <v>58</v>
      </c>
      <c r="V12" s="16"/>
      <c r="W12" s="125"/>
      <c r="X12" s="125"/>
      <c r="Y12" s="224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6653</v>
      </c>
      <c r="E13" s="236">
        <v>996</v>
      </c>
      <c r="F13" s="236">
        <v>6.129181</v>
      </c>
      <c r="G13" s="236">
        <v>0</v>
      </c>
      <c r="H13" s="236">
        <v>82.513000000000005</v>
      </c>
      <c r="I13" s="236">
        <v>21.6</v>
      </c>
      <c r="J13" s="236">
        <v>1.2</v>
      </c>
      <c r="K13" s="236">
        <v>26.3</v>
      </c>
      <c r="L13" s="236">
        <v>1.0109999999999999</v>
      </c>
      <c r="M13" s="236">
        <v>72.914000000000001</v>
      </c>
      <c r="N13" s="236">
        <v>86.617000000000004</v>
      </c>
      <c r="O13" s="236">
        <v>74.138000000000005</v>
      </c>
      <c r="P13" s="236">
        <v>14.1</v>
      </c>
      <c r="Q13" s="236">
        <v>32.700000000000003</v>
      </c>
      <c r="R13" s="236">
        <v>19.3</v>
      </c>
      <c r="S13" s="236">
        <v>5.85</v>
      </c>
      <c r="T13" s="16">
        <v>24</v>
      </c>
      <c r="U13" s="23">
        <f t="shared" si="1"/>
        <v>30</v>
      </c>
      <c r="V13" s="16"/>
      <c r="W13" s="91"/>
      <c r="X13" s="91"/>
      <c r="Y13" s="224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6623</v>
      </c>
      <c r="E14" s="236">
        <v>992</v>
      </c>
      <c r="F14" s="236">
        <v>6.9170449999999999</v>
      </c>
      <c r="G14" s="236">
        <v>0</v>
      </c>
      <c r="H14" s="236">
        <v>83.864000000000004</v>
      </c>
      <c r="I14" s="236">
        <v>22.9</v>
      </c>
      <c r="J14" s="236">
        <v>0</v>
      </c>
      <c r="K14" s="236">
        <v>0</v>
      </c>
      <c r="L14" s="236">
        <v>1.0127999999999999</v>
      </c>
      <c r="M14" s="236">
        <v>78.772999999999996</v>
      </c>
      <c r="N14" s="236">
        <v>86.683999999999997</v>
      </c>
      <c r="O14" s="236">
        <v>84.68</v>
      </c>
      <c r="P14" s="236">
        <v>15.5</v>
      </c>
      <c r="Q14" s="236">
        <v>33.5</v>
      </c>
      <c r="R14" s="236">
        <v>18.2</v>
      </c>
      <c r="S14" s="236">
        <v>5.86</v>
      </c>
      <c r="T14" s="16">
        <v>23</v>
      </c>
      <c r="U14" s="23">
        <f t="shared" si="1"/>
        <v>0</v>
      </c>
      <c r="V14" s="16"/>
      <c r="W14" s="91"/>
      <c r="X14" s="91"/>
      <c r="Y14" s="224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6623</v>
      </c>
      <c r="E15" s="236">
        <v>992</v>
      </c>
      <c r="F15" s="236">
        <v>6.6337320000000002</v>
      </c>
      <c r="G15" s="236">
        <v>0</v>
      </c>
      <c r="H15" s="236">
        <v>82.224000000000004</v>
      </c>
      <c r="I15" s="236">
        <v>22</v>
      </c>
      <c r="J15" s="236">
        <v>2.2999999999999998</v>
      </c>
      <c r="K15" s="236">
        <v>14.8</v>
      </c>
      <c r="L15" s="236">
        <v>1.012</v>
      </c>
      <c r="M15" s="236">
        <v>77.244</v>
      </c>
      <c r="N15" s="236">
        <v>85.036000000000001</v>
      </c>
      <c r="O15" s="236">
        <v>81.254999999999995</v>
      </c>
      <c r="P15" s="236">
        <v>15.3</v>
      </c>
      <c r="Q15" s="236">
        <v>32.700000000000003</v>
      </c>
      <c r="R15" s="236">
        <v>19.7</v>
      </c>
      <c r="S15" s="236">
        <v>5.87</v>
      </c>
      <c r="T15" s="16">
        <v>22</v>
      </c>
      <c r="U15" s="23">
        <f t="shared" si="1"/>
        <v>53</v>
      </c>
      <c r="V15" s="16"/>
      <c r="W15" s="112"/>
      <c r="X15" s="112"/>
      <c r="Y15" s="224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6570</v>
      </c>
      <c r="E16" s="236">
        <v>984</v>
      </c>
      <c r="F16" s="236">
        <v>6.8721040000000002</v>
      </c>
      <c r="G16" s="236">
        <v>0</v>
      </c>
      <c r="H16" s="236">
        <v>82.28</v>
      </c>
      <c r="I16" s="236">
        <v>21.1</v>
      </c>
      <c r="J16" s="236">
        <v>4.0999999999999996</v>
      </c>
      <c r="K16" s="236">
        <v>26.3</v>
      </c>
      <c r="L16" s="236">
        <v>1.0128999999999999</v>
      </c>
      <c r="M16" s="236">
        <v>75.147999999999996</v>
      </c>
      <c r="N16" s="236">
        <v>86.195999999999998</v>
      </c>
      <c r="O16" s="236">
        <v>83.563999999999993</v>
      </c>
      <c r="P16" s="236">
        <v>14.2</v>
      </c>
      <c r="Q16" s="236">
        <v>34.4</v>
      </c>
      <c r="R16" s="236">
        <v>16.8</v>
      </c>
      <c r="S16" s="236">
        <v>5.87</v>
      </c>
      <c r="T16" s="22">
        <v>21</v>
      </c>
      <c r="U16" s="23">
        <f t="shared" si="1"/>
        <v>97</v>
      </c>
      <c r="V16" s="24">
        <v>22</v>
      </c>
      <c r="W16" s="99"/>
      <c r="X16" s="99"/>
      <c r="Y16" s="224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6473</v>
      </c>
      <c r="E17" s="236">
        <v>969</v>
      </c>
      <c r="F17" s="236">
        <v>6.1662509999999999</v>
      </c>
      <c r="G17" s="236">
        <v>0</v>
      </c>
      <c r="H17" s="236">
        <v>82.817999999999998</v>
      </c>
      <c r="I17" s="236">
        <v>24.5</v>
      </c>
      <c r="J17" s="236">
        <v>2.8</v>
      </c>
      <c r="K17" s="236">
        <v>26.1</v>
      </c>
      <c r="L17" s="236">
        <v>1.0107999999999999</v>
      </c>
      <c r="M17" s="236">
        <v>75.248999999999995</v>
      </c>
      <c r="N17" s="236">
        <v>86.067999999999998</v>
      </c>
      <c r="O17" s="236">
        <v>75.31</v>
      </c>
      <c r="P17" s="236">
        <v>15.8</v>
      </c>
      <c r="Q17" s="236">
        <v>36.1</v>
      </c>
      <c r="R17" s="236">
        <v>21.4</v>
      </c>
      <c r="S17" s="236">
        <v>5.87</v>
      </c>
      <c r="T17" s="16">
        <v>20</v>
      </c>
      <c r="U17" s="23">
        <f t="shared" si="1"/>
        <v>65</v>
      </c>
      <c r="V17" s="16"/>
      <c r="W17" s="99"/>
      <c r="X17" s="99"/>
      <c r="Y17" s="224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6408</v>
      </c>
      <c r="E18" s="236">
        <v>959</v>
      </c>
      <c r="F18" s="236">
        <v>6.3597409999999996</v>
      </c>
      <c r="G18" s="236">
        <v>0</v>
      </c>
      <c r="H18" s="236">
        <v>82.13</v>
      </c>
      <c r="I18" s="236">
        <v>21.3</v>
      </c>
      <c r="J18" s="236">
        <v>2.5</v>
      </c>
      <c r="K18" s="236">
        <v>26.4</v>
      </c>
      <c r="L18" s="236">
        <v>1.0114000000000001</v>
      </c>
      <c r="M18" s="236">
        <v>62.421999999999997</v>
      </c>
      <c r="N18" s="236">
        <v>85.744</v>
      </c>
      <c r="O18" s="236">
        <v>77.488</v>
      </c>
      <c r="P18" s="236">
        <v>13.2</v>
      </c>
      <c r="Q18" s="236">
        <v>32.799999999999997</v>
      </c>
      <c r="R18" s="236">
        <v>19.8</v>
      </c>
      <c r="S18" s="236">
        <v>5.86</v>
      </c>
      <c r="T18" s="16">
        <v>19</v>
      </c>
      <c r="U18" s="23">
        <f t="shared" si="1"/>
        <v>58</v>
      </c>
      <c r="V18" s="16"/>
      <c r="W18" s="99"/>
      <c r="X18" s="99"/>
      <c r="Y18" s="224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6350</v>
      </c>
      <c r="E19" s="236">
        <v>950</v>
      </c>
      <c r="F19" s="236">
        <v>6.765911</v>
      </c>
      <c r="G19" s="236">
        <v>0</v>
      </c>
      <c r="H19" s="236">
        <v>82.727000000000004</v>
      </c>
      <c r="I19" s="236">
        <v>23.7</v>
      </c>
      <c r="J19" s="236">
        <v>2.5</v>
      </c>
      <c r="K19" s="236">
        <v>26.3</v>
      </c>
      <c r="L19" s="236">
        <v>1.0123</v>
      </c>
      <c r="M19" s="236">
        <v>80.540999999999997</v>
      </c>
      <c r="N19" s="236">
        <v>84.593999999999994</v>
      </c>
      <c r="O19" s="236">
        <v>83.179000000000002</v>
      </c>
      <c r="P19" s="236">
        <v>14.3</v>
      </c>
      <c r="Q19" s="236">
        <v>38.1</v>
      </c>
      <c r="R19" s="236">
        <v>19.899999999999999</v>
      </c>
      <c r="S19" s="236">
        <v>5.87</v>
      </c>
      <c r="T19" s="16">
        <v>18</v>
      </c>
      <c r="U19" s="23">
        <f t="shared" si="1"/>
        <v>58</v>
      </c>
      <c r="V19" s="16"/>
      <c r="W19" s="99"/>
      <c r="X19" s="99"/>
      <c r="Y19" s="224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6292</v>
      </c>
      <c r="E20" s="236">
        <v>941</v>
      </c>
      <c r="F20" s="236">
        <v>6.6637649999999997</v>
      </c>
      <c r="G20" s="236">
        <v>0</v>
      </c>
      <c r="H20" s="236">
        <v>84.024000000000001</v>
      </c>
      <c r="I20" s="236">
        <v>25.6</v>
      </c>
      <c r="J20" s="236">
        <v>1.1000000000000001</v>
      </c>
      <c r="K20" s="236">
        <v>26.3</v>
      </c>
      <c r="L20" s="236">
        <v>1.0119</v>
      </c>
      <c r="M20" s="236">
        <v>81.003</v>
      </c>
      <c r="N20" s="236">
        <v>86.024000000000001</v>
      </c>
      <c r="O20" s="236">
        <v>82.052999999999997</v>
      </c>
      <c r="P20" s="236">
        <v>15.7</v>
      </c>
      <c r="Q20" s="236">
        <v>38</v>
      </c>
      <c r="R20" s="236">
        <v>20.8</v>
      </c>
      <c r="S20" s="236">
        <v>5.87</v>
      </c>
      <c r="T20" s="16">
        <v>17</v>
      </c>
      <c r="U20" s="23">
        <f t="shared" si="1"/>
        <v>27</v>
      </c>
      <c r="V20" s="16"/>
      <c r="W20" s="99"/>
      <c r="X20" s="99"/>
      <c r="Y20" s="224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6265</v>
      </c>
      <c r="E21" s="236">
        <v>937</v>
      </c>
      <c r="F21" s="236">
        <v>6.9923190000000002</v>
      </c>
      <c r="G21" s="236">
        <v>0</v>
      </c>
      <c r="H21" s="236">
        <v>84.775000000000006</v>
      </c>
      <c r="I21" s="236">
        <v>23.1</v>
      </c>
      <c r="J21" s="236">
        <v>0</v>
      </c>
      <c r="K21" s="236">
        <v>0</v>
      </c>
      <c r="L21" s="236">
        <v>1.0129999999999999</v>
      </c>
      <c r="M21" s="236">
        <v>82.99</v>
      </c>
      <c r="N21" s="236">
        <v>87.009</v>
      </c>
      <c r="O21" s="236">
        <v>85.585999999999999</v>
      </c>
      <c r="P21" s="236">
        <v>13.1</v>
      </c>
      <c r="Q21" s="236">
        <v>36.4</v>
      </c>
      <c r="R21" s="236">
        <v>17.899999999999999</v>
      </c>
      <c r="S21" s="236">
        <v>5.87</v>
      </c>
      <c r="T21" s="16">
        <v>16</v>
      </c>
      <c r="U21" s="23">
        <f t="shared" si="1"/>
        <v>0</v>
      </c>
      <c r="V21" s="16"/>
      <c r="W21" s="99"/>
      <c r="X21" s="99"/>
      <c r="Y21" s="224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6265</v>
      </c>
      <c r="E22" s="236">
        <v>937</v>
      </c>
      <c r="F22" s="236">
        <v>6.8271449999999998</v>
      </c>
      <c r="G22" s="236">
        <v>0</v>
      </c>
      <c r="H22" s="236">
        <v>84.369</v>
      </c>
      <c r="I22" s="236">
        <v>22.3</v>
      </c>
      <c r="J22" s="236">
        <v>0.7</v>
      </c>
      <c r="K22" s="236">
        <v>13.4</v>
      </c>
      <c r="L22" s="236">
        <v>1.0126999999999999</v>
      </c>
      <c r="M22" s="236">
        <v>82.682000000000002</v>
      </c>
      <c r="N22" s="236">
        <v>86.070999999999998</v>
      </c>
      <c r="O22" s="236">
        <v>83.147999999999996</v>
      </c>
      <c r="P22" s="236">
        <v>13.3</v>
      </c>
      <c r="Q22" s="236">
        <v>33.5</v>
      </c>
      <c r="R22" s="236">
        <v>17.399999999999999</v>
      </c>
      <c r="S22" s="236">
        <v>5.87</v>
      </c>
      <c r="T22" s="16">
        <v>15</v>
      </c>
      <c r="U22" s="23">
        <f t="shared" si="1"/>
        <v>15</v>
      </c>
      <c r="V22" s="16"/>
      <c r="W22" s="99"/>
      <c r="X22" s="99"/>
      <c r="Y22" s="224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6250</v>
      </c>
      <c r="E23" s="236">
        <v>935</v>
      </c>
      <c r="F23" s="236">
        <v>6.8282699999999998</v>
      </c>
      <c r="G23" s="236">
        <v>0</v>
      </c>
      <c r="H23" s="236">
        <v>84.418000000000006</v>
      </c>
      <c r="I23" s="236">
        <v>21.1</v>
      </c>
      <c r="J23" s="236">
        <v>2.6</v>
      </c>
      <c r="K23" s="236">
        <v>26.4</v>
      </c>
      <c r="L23" s="236">
        <v>1.0125</v>
      </c>
      <c r="M23" s="236">
        <v>82.74</v>
      </c>
      <c r="N23" s="236">
        <v>86.402000000000001</v>
      </c>
      <c r="O23" s="236">
        <v>83.805999999999997</v>
      </c>
      <c r="P23" s="236">
        <v>14.4</v>
      </c>
      <c r="Q23" s="236">
        <v>31.7</v>
      </c>
      <c r="R23" s="236">
        <v>19.3</v>
      </c>
      <c r="S23" s="236">
        <v>5.87</v>
      </c>
      <c r="T23" s="22">
        <v>14</v>
      </c>
      <c r="U23" s="23">
        <f t="shared" si="1"/>
        <v>59</v>
      </c>
      <c r="V23" s="24">
        <v>15</v>
      </c>
      <c r="W23" s="99"/>
      <c r="X23" s="99"/>
      <c r="Y23" s="224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6191</v>
      </c>
      <c r="E24" s="236">
        <v>926</v>
      </c>
      <c r="F24" s="236">
        <v>6.8802919999999999</v>
      </c>
      <c r="G24" s="236">
        <v>0</v>
      </c>
      <c r="H24" s="236">
        <v>82.971000000000004</v>
      </c>
      <c r="I24" s="236">
        <v>19.600000000000001</v>
      </c>
      <c r="J24" s="236">
        <v>3</v>
      </c>
      <c r="K24" s="236">
        <v>27.8</v>
      </c>
      <c r="L24" s="236">
        <v>1.0126999999999999</v>
      </c>
      <c r="M24" s="236">
        <v>77.150000000000006</v>
      </c>
      <c r="N24" s="236">
        <v>93.197999999999993</v>
      </c>
      <c r="O24" s="236">
        <v>84.197000000000003</v>
      </c>
      <c r="P24" s="236">
        <v>13.6</v>
      </c>
      <c r="Q24" s="236">
        <v>32.299999999999997</v>
      </c>
      <c r="R24" s="236">
        <v>18.3</v>
      </c>
      <c r="S24" s="236">
        <v>5.87</v>
      </c>
      <c r="T24" s="16">
        <v>13</v>
      </c>
      <c r="U24" s="23">
        <f t="shared" si="1"/>
        <v>69</v>
      </c>
      <c r="V24" s="16"/>
      <c r="W24" s="99"/>
      <c r="X24" s="99"/>
      <c r="Y24" s="224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6122</v>
      </c>
      <c r="E25" s="236">
        <v>916</v>
      </c>
      <c r="F25" s="236">
        <v>6.4855049999999999</v>
      </c>
      <c r="G25" s="236">
        <v>0</v>
      </c>
      <c r="H25" s="236">
        <v>80.653999999999996</v>
      </c>
      <c r="I25" s="236">
        <v>20.6</v>
      </c>
      <c r="J25" s="236">
        <v>3</v>
      </c>
      <c r="K25" s="236">
        <v>26.7</v>
      </c>
      <c r="L25" s="236">
        <v>1.012</v>
      </c>
      <c r="M25" s="236">
        <v>75.853999999999999</v>
      </c>
      <c r="N25" s="236">
        <v>84.691000000000003</v>
      </c>
      <c r="O25" s="236">
        <v>78.382000000000005</v>
      </c>
      <c r="P25" s="236">
        <v>14</v>
      </c>
      <c r="Q25" s="236">
        <v>31.3</v>
      </c>
      <c r="R25" s="236">
        <v>17.100000000000001</v>
      </c>
      <c r="S25" s="236">
        <v>5.86</v>
      </c>
      <c r="T25" s="16">
        <v>12</v>
      </c>
      <c r="U25" s="23">
        <f t="shared" si="1"/>
        <v>70</v>
      </c>
      <c r="V25" s="16"/>
      <c r="W25" s="99"/>
      <c r="X25" s="99"/>
      <c r="Y25" s="224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6052</v>
      </c>
      <c r="E26" s="236">
        <v>905</v>
      </c>
      <c r="F26" s="236">
        <v>6.3807900000000002</v>
      </c>
      <c r="G26" s="236">
        <v>0</v>
      </c>
      <c r="H26" s="236">
        <v>80.352999999999994</v>
      </c>
      <c r="I26" s="236">
        <v>23.4</v>
      </c>
      <c r="J26" s="236">
        <v>2.7</v>
      </c>
      <c r="K26" s="236">
        <v>26.2</v>
      </c>
      <c r="L26" s="236">
        <v>1.0115000000000001</v>
      </c>
      <c r="M26" s="236">
        <v>76.838999999999999</v>
      </c>
      <c r="N26" s="236">
        <v>83.847999999999999</v>
      </c>
      <c r="O26" s="236">
        <v>77.778999999999996</v>
      </c>
      <c r="P26" s="236">
        <v>14</v>
      </c>
      <c r="Q26" s="236">
        <v>39.1</v>
      </c>
      <c r="R26" s="236">
        <v>19.8</v>
      </c>
      <c r="S26" s="236">
        <v>5.89</v>
      </c>
      <c r="T26" s="16">
        <v>11</v>
      </c>
      <c r="U26" s="23">
        <f t="shared" si="1"/>
        <v>64</v>
      </c>
      <c r="V26" s="16"/>
      <c r="W26" s="99"/>
      <c r="X26" s="99"/>
      <c r="Y26" s="224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5988</v>
      </c>
      <c r="E27" s="236">
        <v>895</v>
      </c>
      <c r="F27" s="236">
        <v>6.4710349999999996</v>
      </c>
      <c r="G27" s="236">
        <v>0</v>
      </c>
      <c r="H27" s="236">
        <v>83.912999999999997</v>
      </c>
      <c r="I27" s="236">
        <v>26.5</v>
      </c>
      <c r="J27" s="236">
        <v>1</v>
      </c>
      <c r="K27" s="236">
        <v>26.2</v>
      </c>
      <c r="L27" s="236">
        <v>1.0115000000000001</v>
      </c>
      <c r="M27" s="236">
        <v>78.491</v>
      </c>
      <c r="N27" s="236">
        <v>86.41</v>
      </c>
      <c r="O27" s="236">
        <v>79.421999999999997</v>
      </c>
      <c r="P27" s="236">
        <v>15.6</v>
      </c>
      <c r="Q27" s="236">
        <v>39.9</v>
      </c>
      <c r="R27" s="236">
        <v>21</v>
      </c>
      <c r="S27" s="236">
        <v>5.87</v>
      </c>
      <c r="T27" s="16">
        <v>10</v>
      </c>
      <c r="U27" s="23">
        <f t="shared" si="1"/>
        <v>24</v>
      </c>
      <c r="V27" s="16"/>
      <c r="W27" s="99"/>
      <c r="X27" s="99"/>
      <c r="Y27" s="224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5964</v>
      </c>
      <c r="E28" s="236">
        <v>891</v>
      </c>
      <c r="F28" s="236">
        <v>6.926323</v>
      </c>
      <c r="G28" s="236">
        <v>0</v>
      </c>
      <c r="H28" s="236">
        <v>83.623000000000005</v>
      </c>
      <c r="I28" s="236">
        <v>25</v>
      </c>
      <c r="J28" s="236">
        <v>0</v>
      </c>
      <c r="K28" s="236">
        <v>0</v>
      </c>
      <c r="L28" s="236">
        <v>1.0126999999999999</v>
      </c>
      <c r="M28" s="236">
        <v>81.03</v>
      </c>
      <c r="N28" s="236">
        <v>85.971999999999994</v>
      </c>
      <c r="O28" s="236">
        <v>85.061999999999998</v>
      </c>
      <c r="P28" s="236">
        <v>14.9</v>
      </c>
      <c r="Q28" s="236">
        <v>38.299999999999997</v>
      </c>
      <c r="R28" s="236">
        <v>19</v>
      </c>
      <c r="S28" s="236">
        <v>5.88</v>
      </c>
      <c r="T28" s="16">
        <v>9</v>
      </c>
      <c r="U28" s="23">
        <f t="shared" si="1"/>
        <v>0</v>
      </c>
      <c r="V28" s="16"/>
      <c r="W28" s="99"/>
      <c r="X28" s="99"/>
      <c r="Y28" s="224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5964</v>
      </c>
      <c r="E29" s="236">
        <v>891</v>
      </c>
      <c r="F29" s="236">
        <v>6.8903280000000002</v>
      </c>
      <c r="G29" s="236">
        <v>0</v>
      </c>
      <c r="H29" s="236">
        <v>82.010999999999996</v>
      </c>
      <c r="I29" s="236">
        <v>23</v>
      </c>
      <c r="J29" s="236">
        <v>0.6</v>
      </c>
      <c r="K29" s="236">
        <v>13.1</v>
      </c>
      <c r="L29" s="236">
        <v>1.0127999999999999</v>
      </c>
      <c r="M29" s="236">
        <v>78.951999999999998</v>
      </c>
      <c r="N29" s="236">
        <v>85.492000000000004</v>
      </c>
      <c r="O29" s="236">
        <v>84.162999999999997</v>
      </c>
      <c r="P29" s="236">
        <v>13</v>
      </c>
      <c r="Q29" s="236">
        <v>37.9</v>
      </c>
      <c r="R29" s="236">
        <v>17.8</v>
      </c>
      <c r="S29" s="236">
        <v>5.88</v>
      </c>
      <c r="T29" s="16">
        <v>8</v>
      </c>
      <c r="U29" s="23">
        <f t="shared" si="1"/>
        <v>15</v>
      </c>
      <c r="V29" s="16"/>
      <c r="W29" s="99"/>
      <c r="X29" s="99"/>
      <c r="Y29" s="224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5949</v>
      </c>
      <c r="E30" s="236">
        <v>889</v>
      </c>
      <c r="F30" s="236">
        <v>6.6046529999999999</v>
      </c>
      <c r="G30" s="236">
        <v>0</v>
      </c>
      <c r="H30" s="236">
        <v>81.363</v>
      </c>
      <c r="I30" s="236">
        <v>23.4</v>
      </c>
      <c r="J30" s="236">
        <v>3.7</v>
      </c>
      <c r="K30" s="236">
        <v>28.1</v>
      </c>
      <c r="L30" s="236">
        <v>1.0119</v>
      </c>
      <c r="M30" s="236">
        <v>76.13</v>
      </c>
      <c r="N30" s="236">
        <v>84.239000000000004</v>
      </c>
      <c r="O30" s="236">
        <v>80.988</v>
      </c>
      <c r="P30" s="236">
        <v>14</v>
      </c>
      <c r="Q30" s="236">
        <v>34.5</v>
      </c>
      <c r="R30" s="236">
        <v>20.100000000000001</v>
      </c>
      <c r="S30" s="236">
        <v>5.8</v>
      </c>
      <c r="T30" s="22">
        <v>7</v>
      </c>
      <c r="U30" s="23">
        <f t="shared" si="1"/>
        <v>85</v>
      </c>
      <c r="V30" s="24">
        <v>8</v>
      </c>
      <c r="W30" s="99"/>
      <c r="X30" s="99"/>
      <c r="Y30" s="224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5864</v>
      </c>
      <c r="E31" s="236">
        <v>876</v>
      </c>
      <c r="F31" s="236">
        <v>6.4626710000000003</v>
      </c>
      <c r="G31" s="236">
        <v>0</v>
      </c>
      <c r="H31" s="236">
        <v>80.792000000000002</v>
      </c>
      <c r="I31" s="236">
        <v>22.5</v>
      </c>
      <c r="J31" s="236">
        <v>2.8</v>
      </c>
      <c r="K31" s="236">
        <v>28.3</v>
      </c>
      <c r="L31" s="236">
        <v>1.012</v>
      </c>
      <c r="M31" s="236">
        <v>76.445999999999998</v>
      </c>
      <c r="N31" s="236">
        <v>83.914000000000001</v>
      </c>
      <c r="O31" s="236">
        <v>78.02</v>
      </c>
      <c r="P31" s="236">
        <v>12.5</v>
      </c>
      <c r="Q31" s="236">
        <v>36.9</v>
      </c>
      <c r="R31" s="236">
        <v>17</v>
      </c>
      <c r="S31" s="236">
        <v>5.78</v>
      </c>
      <c r="T31" s="16">
        <v>6</v>
      </c>
      <c r="U31" s="23">
        <f t="shared" si="1"/>
        <v>63</v>
      </c>
      <c r="V31" s="5"/>
      <c r="W31" s="99"/>
      <c r="X31" s="99"/>
      <c r="Y31" s="224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5801</v>
      </c>
      <c r="E32" s="236">
        <v>866</v>
      </c>
      <c r="F32" s="236">
        <v>6.4414319999999998</v>
      </c>
      <c r="G32" s="236">
        <v>0</v>
      </c>
      <c r="H32" s="236">
        <v>70.248999999999995</v>
      </c>
      <c r="I32" s="236">
        <v>26.5</v>
      </c>
      <c r="J32" s="236">
        <v>2.6</v>
      </c>
      <c r="K32" s="236">
        <v>28.7</v>
      </c>
      <c r="L32" s="236">
        <v>1.0116000000000001</v>
      </c>
      <c r="M32" s="236">
        <v>1.7000000000000001E-2</v>
      </c>
      <c r="N32" s="236">
        <v>84.123999999999995</v>
      </c>
      <c r="O32" s="236">
        <v>78.724000000000004</v>
      </c>
      <c r="P32" s="236">
        <v>17.2</v>
      </c>
      <c r="Q32" s="236">
        <v>38.299999999999997</v>
      </c>
      <c r="R32" s="236">
        <v>20.100000000000001</v>
      </c>
      <c r="S32" s="236">
        <v>5.78</v>
      </c>
      <c r="T32" s="16">
        <v>5</v>
      </c>
      <c r="U32" s="23">
        <f t="shared" si="1"/>
        <v>76</v>
      </c>
      <c r="V32" s="5"/>
      <c r="W32" s="223"/>
      <c r="X32" s="125"/>
      <c r="Y32" s="224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5725</v>
      </c>
      <c r="E33" s="236">
        <v>846</v>
      </c>
      <c r="F33" s="236">
        <v>6.4863749999999998</v>
      </c>
      <c r="G33" s="236">
        <v>0</v>
      </c>
      <c r="H33" s="236">
        <v>82.091999999999999</v>
      </c>
      <c r="I33" s="236">
        <v>24.2</v>
      </c>
      <c r="J33" s="236">
        <v>3.4</v>
      </c>
      <c r="K33" s="236">
        <v>28.4</v>
      </c>
      <c r="L33" s="236">
        <v>1.0118</v>
      </c>
      <c r="M33" s="236">
        <v>77.730999999999995</v>
      </c>
      <c r="N33" s="236">
        <v>84.748999999999995</v>
      </c>
      <c r="O33" s="236">
        <v>78.975999999999999</v>
      </c>
      <c r="P33" s="236">
        <v>12.9</v>
      </c>
      <c r="Q33" s="236">
        <v>38.4</v>
      </c>
      <c r="R33" s="236">
        <v>18.899999999999999</v>
      </c>
      <c r="S33" s="236">
        <v>5.79</v>
      </c>
      <c r="T33" s="16">
        <v>4</v>
      </c>
      <c r="U33" s="23">
        <f t="shared" si="1"/>
        <v>80</v>
      </c>
      <c r="V33" s="5"/>
      <c r="W33" s="92"/>
      <c r="X33" s="91"/>
      <c r="Y33" s="224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5645</v>
      </c>
      <c r="E34" s="236">
        <v>834</v>
      </c>
      <c r="F34" s="236">
        <v>6.783785</v>
      </c>
      <c r="G34" s="236">
        <v>0</v>
      </c>
      <c r="H34" s="236">
        <v>84.016999999999996</v>
      </c>
      <c r="I34" s="236">
        <v>23.6</v>
      </c>
      <c r="J34" s="236">
        <v>0.4</v>
      </c>
      <c r="K34" s="236">
        <v>27</v>
      </c>
      <c r="L34" s="236">
        <v>1.0127999999999999</v>
      </c>
      <c r="M34" s="236">
        <v>81.283000000000001</v>
      </c>
      <c r="N34" s="236">
        <v>85.79</v>
      </c>
      <c r="O34" s="236">
        <v>82.165000000000006</v>
      </c>
      <c r="P34" s="236">
        <v>11.4</v>
      </c>
      <c r="Q34" s="236">
        <v>37.1</v>
      </c>
      <c r="R34" s="236">
        <v>16.2</v>
      </c>
      <c r="S34" s="236">
        <v>5.79</v>
      </c>
      <c r="T34" s="16">
        <v>3</v>
      </c>
      <c r="U34" s="23">
        <f t="shared" si="1"/>
        <v>7</v>
      </c>
      <c r="V34" s="5"/>
      <c r="W34" s="92"/>
      <c r="X34" s="91"/>
      <c r="Y34" s="224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5638</v>
      </c>
      <c r="E35" s="236">
        <v>833</v>
      </c>
      <c r="F35" s="236">
        <v>6.8895960000000001</v>
      </c>
      <c r="G35" s="236">
        <v>0</v>
      </c>
      <c r="H35" s="236">
        <v>84.257999999999996</v>
      </c>
      <c r="I35" s="236">
        <v>21.6</v>
      </c>
      <c r="J35" s="236">
        <v>0</v>
      </c>
      <c r="K35" s="236">
        <v>0</v>
      </c>
      <c r="L35" s="236">
        <v>1.0128999999999999</v>
      </c>
      <c r="M35" s="236">
        <v>82.254000000000005</v>
      </c>
      <c r="N35" s="236">
        <v>85.724000000000004</v>
      </c>
      <c r="O35" s="236">
        <v>84.019000000000005</v>
      </c>
      <c r="P35" s="236">
        <v>12.3</v>
      </c>
      <c r="Q35" s="236">
        <v>34.1</v>
      </c>
      <c r="R35" s="236">
        <v>17.399999999999999</v>
      </c>
      <c r="S35" s="236">
        <v>5.78</v>
      </c>
      <c r="T35" s="16">
        <v>2</v>
      </c>
      <c r="U35" s="23">
        <f t="shared" si="1"/>
        <v>0</v>
      </c>
      <c r="V35" s="5"/>
      <c r="W35" s="92"/>
      <c r="X35" s="91"/>
      <c r="Y35" s="224">
        <f t="shared" si="0"/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5638</v>
      </c>
      <c r="E36" s="236">
        <v>833</v>
      </c>
      <c r="F36" s="236">
        <v>6.9727410000000001</v>
      </c>
      <c r="G36" s="236">
        <v>0</v>
      </c>
      <c r="H36" s="236">
        <v>86.075999999999993</v>
      </c>
      <c r="I36" s="236">
        <v>21.1</v>
      </c>
      <c r="J36" s="236">
        <v>0</v>
      </c>
      <c r="K36" s="236">
        <v>0</v>
      </c>
      <c r="L36" s="236">
        <v>1.0133000000000001</v>
      </c>
      <c r="M36" s="236">
        <v>84.347999999999999</v>
      </c>
      <c r="N36" s="236">
        <v>87.292000000000002</v>
      </c>
      <c r="O36" s="236">
        <v>84.474000000000004</v>
      </c>
      <c r="P36" s="236">
        <v>11</v>
      </c>
      <c r="Q36" s="236">
        <v>35.1</v>
      </c>
      <c r="R36" s="236">
        <v>15.4</v>
      </c>
      <c r="S36" s="236">
        <v>5.79</v>
      </c>
      <c r="T36" s="16">
        <v>1</v>
      </c>
      <c r="U36" s="23">
        <f t="shared" si="1"/>
        <v>0</v>
      </c>
      <c r="V36" s="5"/>
      <c r="W36" s="92"/>
      <c r="X36" s="91"/>
      <c r="Y36" s="224">
        <f t="shared" si="0"/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5638</v>
      </c>
      <c r="E37" s="236">
        <v>833</v>
      </c>
      <c r="F37" s="236">
        <v>7.1318039999999998</v>
      </c>
      <c r="G37" s="236">
        <v>0</v>
      </c>
      <c r="H37" s="236">
        <v>82.637</v>
      </c>
      <c r="I37" s="236">
        <v>20.2</v>
      </c>
      <c r="J37" s="236">
        <v>2.4</v>
      </c>
      <c r="K37" s="236">
        <v>26.5</v>
      </c>
      <c r="L37" s="236">
        <v>1.0138</v>
      </c>
      <c r="M37" s="236">
        <v>78.826999999999998</v>
      </c>
      <c r="N37" s="236">
        <v>87.122</v>
      </c>
      <c r="O37" s="236">
        <v>86.298000000000002</v>
      </c>
      <c r="P37" s="236">
        <v>11.1</v>
      </c>
      <c r="Q37" s="236">
        <v>32.299999999999997</v>
      </c>
      <c r="R37" s="236">
        <v>14.5</v>
      </c>
      <c r="S37" s="236">
        <v>5.79</v>
      </c>
      <c r="T37" s="1"/>
      <c r="U37" s="26"/>
      <c r="V37" s="5"/>
      <c r="W37" s="92"/>
      <c r="X37" s="91"/>
      <c r="Y37" s="224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view="pageBreakPreview" zoomScale="80" zoomScaleNormal="100" zoomScaleSheetLayoutView="80" workbookViewId="0">
      <pane xSplit="1" ySplit="14" topLeftCell="B39" activePane="bottomRight" state="frozen"/>
      <selection activeCell="I49" sqref="I49"/>
      <selection pane="topRight" activeCell="I49" sqref="I49"/>
      <selection pane="bottomLeft" activeCell="I49" sqref="I49"/>
      <selection pane="bottomRight" activeCell="I49" sqref="I49"/>
    </sheetView>
  </sheetViews>
  <sheetFormatPr baseColWidth="10" defaultColWidth="11.42578125" defaultRowHeight="12.75"/>
  <cols>
    <col min="1" max="2" width="12.7109375" style="142" customWidth="1"/>
    <col min="3" max="3" width="21.28515625" style="142" customWidth="1"/>
    <col min="4" max="4" width="21.85546875" style="142" customWidth="1"/>
    <col min="5" max="7" width="12.7109375" style="142" customWidth="1"/>
    <col min="8" max="8" width="14.7109375" style="142" customWidth="1"/>
    <col min="9" max="9" width="13.42578125" style="142" customWidth="1"/>
    <col min="10" max="10" width="10" style="142" bestFit="1" customWidth="1"/>
    <col min="11" max="11" width="17.5703125" style="196" bestFit="1" customWidth="1"/>
    <col min="12" max="12" width="15.5703125" style="196" bestFit="1" customWidth="1"/>
    <col min="13" max="13" width="9" style="196" customWidth="1"/>
    <col min="14" max="14" width="7.28515625" style="196" bestFit="1" customWidth="1"/>
    <col min="15" max="15" width="11.42578125" style="196"/>
    <col min="16" max="16" width="10" style="142" customWidth="1"/>
    <col min="17" max="17" width="12.28515625" style="142" customWidth="1"/>
    <col min="18" max="256" width="11.42578125" style="142"/>
    <col min="257" max="258" width="12.7109375" style="142" customWidth="1"/>
    <col min="259" max="259" width="21.28515625" style="142" customWidth="1"/>
    <col min="260" max="260" width="21.85546875" style="142" customWidth="1"/>
    <col min="261" max="263" width="12.7109375" style="142" customWidth="1"/>
    <col min="264" max="264" width="14.7109375" style="142" customWidth="1"/>
    <col min="265" max="265" width="13.42578125" style="142" customWidth="1"/>
    <col min="266" max="266" width="10" style="142" bestFit="1" customWidth="1"/>
    <col min="267" max="267" width="17.5703125" style="142" bestFit="1" customWidth="1"/>
    <col min="268" max="268" width="15.5703125" style="142" bestFit="1" customWidth="1"/>
    <col min="269" max="269" width="9" style="142" customWidth="1"/>
    <col min="270" max="270" width="7.28515625" style="142" bestFit="1" customWidth="1"/>
    <col min="271" max="271" width="11.42578125" style="142"/>
    <col min="272" max="272" width="10" style="142" customWidth="1"/>
    <col min="273" max="273" width="12.28515625" style="142" customWidth="1"/>
    <col min="274" max="512" width="11.42578125" style="142"/>
    <col min="513" max="514" width="12.7109375" style="142" customWidth="1"/>
    <col min="515" max="515" width="21.28515625" style="142" customWidth="1"/>
    <col min="516" max="516" width="21.85546875" style="142" customWidth="1"/>
    <col min="517" max="519" width="12.7109375" style="142" customWidth="1"/>
    <col min="520" max="520" width="14.7109375" style="142" customWidth="1"/>
    <col min="521" max="521" width="13.42578125" style="142" customWidth="1"/>
    <col min="522" max="522" width="10" style="142" bestFit="1" customWidth="1"/>
    <col min="523" max="523" width="17.5703125" style="142" bestFit="1" customWidth="1"/>
    <col min="524" max="524" width="15.5703125" style="142" bestFit="1" customWidth="1"/>
    <col min="525" max="525" width="9" style="142" customWidth="1"/>
    <col min="526" max="526" width="7.28515625" style="142" bestFit="1" customWidth="1"/>
    <col min="527" max="527" width="11.42578125" style="142"/>
    <col min="528" max="528" width="10" style="142" customWidth="1"/>
    <col min="529" max="529" width="12.28515625" style="142" customWidth="1"/>
    <col min="530" max="768" width="11.42578125" style="142"/>
    <col min="769" max="770" width="12.7109375" style="142" customWidth="1"/>
    <col min="771" max="771" width="21.28515625" style="142" customWidth="1"/>
    <col min="772" max="772" width="21.85546875" style="142" customWidth="1"/>
    <col min="773" max="775" width="12.7109375" style="142" customWidth="1"/>
    <col min="776" max="776" width="14.7109375" style="142" customWidth="1"/>
    <col min="777" max="777" width="13.42578125" style="142" customWidth="1"/>
    <col min="778" max="778" width="10" style="142" bestFit="1" customWidth="1"/>
    <col min="779" max="779" width="17.5703125" style="142" bestFit="1" customWidth="1"/>
    <col min="780" max="780" width="15.5703125" style="142" bestFit="1" customWidth="1"/>
    <col min="781" max="781" width="9" style="142" customWidth="1"/>
    <col min="782" max="782" width="7.28515625" style="142" bestFit="1" customWidth="1"/>
    <col min="783" max="783" width="11.42578125" style="142"/>
    <col min="784" max="784" width="10" style="142" customWidth="1"/>
    <col min="785" max="785" width="12.28515625" style="142" customWidth="1"/>
    <col min="786" max="1024" width="11.42578125" style="142"/>
    <col min="1025" max="1026" width="12.7109375" style="142" customWidth="1"/>
    <col min="1027" max="1027" width="21.28515625" style="142" customWidth="1"/>
    <col min="1028" max="1028" width="21.85546875" style="142" customWidth="1"/>
    <col min="1029" max="1031" width="12.7109375" style="142" customWidth="1"/>
    <col min="1032" max="1032" width="14.7109375" style="142" customWidth="1"/>
    <col min="1033" max="1033" width="13.42578125" style="142" customWidth="1"/>
    <col min="1034" max="1034" width="10" style="142" bestFit="1" customWidth="1"/>
    <col min="1035" max="1035" width="17.5703125" style="142" bestFit="1" customWidth="1"/>
    <col min="1036" max="1036" width="15.5703125" style="142" bestFit="1" customWidth="1"/>
    <col min="1037" max="1037" width="9" style="142" customWidth="1"/>
    <col min="1038" max="1038" width="7.28515625" style="142" bestFit="1" customWidth="1"/>
    <col min="1039" max="1039" width="11.42578125" style="142"/>
    <col min="1040" max="1040" width="10" style="142" customWidth="1"/>
    <col min="1041" max="1041" width="12.28515625" style="142" customWidth="1"/>
    <col min="1042" max="1280" width="11.42578125" style="142"/>
    <col min="1281" max="1282" width="12.7109375" style="142" customWidth="1"/>
    <col min="1283" max="1283" width="21.28515625" style="142" customWidth="1"/>
    <col min="1284" max="1284" width="21.85546875" style="142" customWidth="1"/>
    <col min="1285" max="1287" width="12.7109375" style="142" customWidth="1"/>
    <col min="1288" max="1288" width="14.7109375" style="142" customWidth="1"/>
    <col min="1289" max="1289" width="13.42578125" style="142" customWidth="1"/>
    <col min="1290" max="1290" width="10" style="142" bestFit="1" customWidth="1"/>
    <col min="1291" max="1291" width="17.5703125" style="142" bestFit="1" customWidth="1"/>
    <col min="1292" max="1292" width="15.5703125" style="142" bestFit="1" customWidth="1"/>
    <col min="1293" max="1293" width="9" style="142" customWidth="1"/>
    <col min="1294" max="1294" width="7.28515625" style="142" bestFit="1" customWidth="1"/>
    <col min="1295" max="1295" width="11.42578125" style="142"/>
    <col min="1296" max="1296" width="10" style="142" customWidth="1"/>
    <col min="1297" max="1297" width="12.28515625" style="142" customWidth="1"/>
    <col min="1298" max="1536" width="11.42578125" style="142"/>
    <col min="1537" max="1538" width="12.7109375" style="142" customWidth="1"/>
    <col min="1539" max="1539" width="21.28515625" style="142" customWidth="1"/>
    <col min="1540" max="1540" width="21.85546875" style="142" customWidth="1"/>
    <col min="1541" max="1543" width="12.7109375" style="142" customWidth="1"/>
    <col min="1544" max="1544" width="14.7109375" style="142" customWidth="1"/>
    <col min="1545" max="1545" width="13.42578125" style="142" customWidth="1"/>
    <col min="1546" max="1546" width="10" style="142" bestFit="1" customWidth="1"/>
    <col min="1547" max="1547" width="17.5703125" style="142" bestFit="1" customWidth="1"/>
    <col min="1548" max="1548" width="15.5703125" style="142" bestFit="1" customWidth="1"/>
    <col min="1549" max="1549" width="9" style="142" customWidth="1"/>
    <col min="1550" max="1550" width="7.28515625" style="142" bestFit="1" customWidth="1"/>
    <col min="1551" max="1551" width="11.42578125" style="142"/>
    <col min="1552" max="1552" width="10" style="142" customWidth="1"/>
    <col min="1553" max="1553" width="12.28515625" style="142" customWidth="1"/>
    <col min="1554" max="1792" width="11.42578125" style="142"/>
    <col min="1793" max="1794" width="12.7109375" style="142" customWidth="1"/>
    <col min="1795" max="1795" width="21.28515625" style="142" customWidth="1"/>
    <col min="1796" max="1796" width="21.85546875" style="142" customWidth="1"/>
    <col min="1797" max="1799" width="12.7109375" style="142" customWidth="1"/>
    <col min="1800" max="1800" width="14.7109375" style="142" customWidth="1"/>
    <col min="1801" max="1801" width="13.42578125" style="142" customWidth="1"/>
    <col min="1802" max="1802" width="10" style="142" bestFit="1" customWidth="1"/>
    <col min="1803" max="1803" width="17.5703125" style="142" bestFit="1" customWidth="1"/>
    <col min="1804" max="1804" width="15.5703125" style="142" bestFit="1" customWidth="1"/>
    <col min="1805" max="1805" width="9" style="142" customWidth="1"/>
    <col min="1806" max="1806" width="7.28515625" style="142" bestFit="1" customWidth="1"/>
    <col min="1807" max="1807" width="11.42578125" style="142"/>
    <col min="1808" max="1808" width="10" style="142" customWidth="1"/>
    <col min="1809" max="1809" width="12.28515625" style="142" customWidth="1"/>
    <col min="1810" max="2048" width="11.42578125" style="142"/>
    <col min="2049" max="2050" width="12.7109375" style="142" customWidth="1"/>
    <col min="2051" max="2051" width="21.28515625" style="142" customWidth="1"/>
    <col min="2052" max="2052" width="21.85546875" style="142" customWidth="1"/>
    <col min="2053" max="2055" width="12.7109375" style="142" customWidth="1"/>
    <col min="2056" max="2056" width="14.7109375" style="142" customWidth="1"/>
    <col min="2057" max="2057" width="13.42578125" style="142" customWidth="1"/>
    <col min="2058" max="2058" width="10" style="142" bestFit="1" customWidth="1"/>
    <col min="2059" max="2059" width="17.5703125" style="142" bestFit="1" customWidth="1"/>
    <col min="2060" max="2060" width="15.5703125" style="142" bestFit="1" customWidth="1"/>
    <col min="2061" max="2061" width="9" style="142" customWidth="1"/>
    <col min="2062" max="2062" width="7.28515625" style="142" bestFit="1" customWidth="1"/>
    <col min="2063" max="2063" width="11.42578125" style="142"/>
    <col min="2064" max="2064" width="10" style="142" customWidth="1"/>
    <col min="2065" max="2065" width="12.28515625" style="142" customWidth="1"/>
    <col min="2066" max="2304" width="11.42578125" style="142"/>
    <col min="2305" max="2306" width="12.7109375" style="142" customWidth="1"/>
    <col min="2307" max="2307" width="21.28515625" style="142" customWidth="1"/>
    <col min="2308" max="2308" width="21.85546875" style="142" customWidth="1"/>
    <col min="2309" max="2311" width="12.7109375" style="142" customWidth="1"/>
    <col min="2312" max="2312" width="14.7109375" style="142" customWidth="1"/>
    <col min="2313" max="2313" width="13.42578125" style="142" customWidth="1"/>
    <col min="2314" max="2314" width="10" style="142" bestFit="1" customWidth="1"/>
    <col min="2315" max="2315" width="17.5703125" style="142" bestFit="1" customWidth="1"/>
    <col min="2316" max="2316" width="15.5703125" style="142" bestFit="1" customWidth="1"/>
    <col min="2317" max="2317" width="9" style="142" customWidth="1"/>
    <col min="2318" max="2318" width="7.28515625" style="142" bestFit="1" customWidth="1"/>
    <col min="2319" max="2319" width="11.42578125" style="142"/>
    <col min="2320" max="2320" width="10" style="142" customWidth="1"/>
    <col min="2321" max="2321" width="12.28515625" style="142" customWidth="1"/>
    <col min="2322" max="2560" width="11.42578125" style="142"/>
    <col min="2561" max="2562" width="12.7109375" style="142" customWidth="1"/>
    <col min="2563" max="2563" width="21.28515625" style="142" customWidth="1"/>
    <col min="2564" max="2564" width="21.85546875" style="142" customWidth="1"/>
    <col min="2565" max="2567" width="12.7109375" style="142" customWidth="1"/>
    <col min="2568" max="2568" width="14.7109375" style="142" customWidth="1"/>
    <col min="2569" max="2569" width="13.42578125" style="142" customWidth="1"/>
    <col min="2570" max="2570" width="10" style="142" bestFit="1" customWidth="1"/>
    <col min="2571" max="2571" width="17.5703125" style="142" bestFit="1" customWidth="1"/>
    <col min="2572" max="2572" width="15.5703125" style="142" bestFit="1" customWidth="1"/>
    <col min="2573" max="2573" width="9" style="142" customWidth="1"/>
    <col min="2574" max="2574" width="7.28515625" style="142" bestFit="1" customWidth="1"/>
    <col min="2575" max="2575" width="11.42578125" style="142"/>
    <col min="2576" max="2576" width="10" style="142" customWidth="1"/>
    <col min="2577" max="2577" width="12.28515625" style="142" customWidth="1"/>
    <col min="2578" max="2816" width="11.42578125" style="142"/>
    <col min="2817" max="2818" width="12.7109375" style="142" customWidth="1"/>
    <col min="2819" max="2819" width="21.28515625" style="142" customWidth="1"/>
    <col min="2820" max="2820" width="21.85546875" style="142" customWidth="1"/>
    <col min="2821" max="2823" width="12.7109375" style="142" customWidth="1"/>
    <col min="2824" max="2824" width="14.7109375" style="142" customWidth="1"/>
    <col min="2825" max="2825" width="13.42578125" style="142" customWidth="1"/>
    <col min="2826" max="2826" width="10" style="142" bestFit="1" customWidth="1"/>
    <col min="2827" max="2827" width="17.5703125" style="142" bestFit="1" customWidth="1"/>
    <col min="2828" max="2828" width="15.5703125" style="142" bestFit="1" customWidth="1"/>
    <col min="2829" max="2829" width="9" style="142" customWidth="1"/>
    <col min="2830" max="2830" width="7.28515625" style="142" bestFit="1" customWidth="1"/>
    <col min="2831" max="2831" width="11.42578125" style="142"/>
    <col min="2832" max="2832" width="10" style="142" customWidth="1"/>
    <col min="2833" max="2833" width="12.28515625" style="142" customWidth="1"/>
    <col min="2834" max="3072" width="11.42578125" style="142"/>
    <col min="3073" max="3074" width="12.7109375" style="142" customWidth="1"/>
    <col min="3075" max="3075" width="21.28515625" style="142" customWidth="1"/>
    <col min="3076" max="3076" width="21.85546875" style="142" customWidth="1"/>
    <col min="3077" max="3079" width="12.7109375" style="142" customWidth="1"/>
    <col min="3080" max="3080" width="14.7109375" style="142" customWidth="1"/>
    <col min="3081" max="3081" width="13.42578125" style="142" customWidth="1"/>
    <col min="3082" max="3082" width="10" style="142" bestFit="1" customWidth="1"/>
    <col min="3083" max="3083" width="17.5703125" style="142" bestFit="1" customWidth="1"/>
    <col min="3084" max="3084" width="15.5703125" style="142" bestFit="1" customWidth="1"/>
    <col min="3085" max="3085" width="9" style="142" customWidth="1"/>
    <col min="3086" max="3086" width="7.28515625" style="142" bestFit="1" customWidth="1"/>
    <col min="3087" max="3087" width="11.42578125" style="142"/>
    <col min="3088" max="3088" width="10" style="142" customWidth="1"/>
    <col min="3089" max="3089" width="12.28515625" style="142" customWidth="1"/>
    <col min="3090" max="3328" width="11.42578125" style="142"/>
    <col min="3329" max="3330" width="12.7109375" style="142" customWidth="1"/>
    <col min="3331" max="3331" width="21.28515625" style="142" customWidth="1"/>
    <col min="3332" max="3332" width="21.85546875" style="142" customWidth="1"/>
    <col min="3333" max="3335" width="12.7109375" style="142" customWidth="1"/>
    <col min="3336" max="3336" width="14.7109375" style="142" customWidth="1"/>
    <col min="3337" max="3337" width="13.42578125" style="142" customWidth="1"/>
    <col min="3338" max="3338" width="10" style="142" bestFit="1" customWidth="1"/>
    <col min="3339" max="3339" width="17.5703125" style="142" bestFit="1" customWidth="1"/>
    <col min="3340" max="3340" width="15.5703125" style="142" bestFit="1" customWidth="1"/>
    <col min="3341" max="3341" width="9" style="142" customWidth="1"/>
    <col min="3342" max="3342" width="7.28515625" style="142" bestFit="1" customWidth="1"/>
    <col min="3343" max="3343" width="11.42578125" style="142"/>
    <col min="3344" max="3344" width="10" style="142" customWidth="1"/>
    <col min="3345" max="3345" width="12.28515625" style="142" customWidth="1"/>
    <col min="3346" max="3584" width="11.42578125" style="142"/>
    <col min="3585" max="3586" width="12.7109375" style="142" customWidth="1"/>
    <col min="3587" max="3587" width="21.28515625" style="142" customWidth="1"/>
    <col min="3588" max="3588" width="21.85546875" style="142" customWidth="1"/>
    <col min="3589" max="3591" width="12.7109375" style="142" customWidth="1"/>
    <col min="3592" max="3592" width="14.7109375" style="142" customWidth="1"/>
    <col min="3593" max="3593" width="13.42578125" style="142" customWidth="1"/>
    <col min="3594" max="3594" width="10" style="142" bestFit="1" customWidth="1"/>
    <col min="3595" max="3595" width="17.5703125" style="142" bestFit="1" customWidth="1"/>
    <col min="3596" max="3596" width="15.5703125" style="142" bestFit="1" customWidth="1"/>
    <col min="3597" max="3597" width="9" style="142" customWidth="1"/>
    <col min="3598" max="3598" width="7.28515625" style="142" bestFit="1" customWidth="1"/>
    <col min="3599" max="3599" width="11.42578125" style="142"/>
    <col min="3600" max="3600" width="10" style="142" customWidth="1"/>
    <col min="3601" max="3601" width="12.28515625" style="142" customWidth="1"/>
    <col min="3602" max="3840" width="11.42578125" style="142"/>
    <col min="3841" max="3842" width="12.7109375" style="142" customWidth="1"/>
    <col min="3843" max="3843" width="21.28515625" style="142" customWidth="1"/>
    <col min="3844" max="3844" width="21.85546875" style="142" customWidth="1"/>
    <col min="3845" max="3847" width="12.7109375" style="142" customWidth="1"/>
    <col min="3848" max="3848" width="14.7109375" style="142" customWidth="1"/>
    <col min="3849" max="3849" width="13.42578125" style="142" customWidth="1"/>
    <col min="3850" max="3850" width="10" style="142" bestFit="1" customWidth="1"/>
    <col min="3851" max="3851" width="17.5703125" style="142" bestFit="1" customWidth="1"/>
    <col min="3852" max="3852" width="15.5703125" style="142" bestFit="1" customWidth="1"/>
    <col min="3853" max="3853" width="9" style="142" customWidth="1"/>
    <col min="3854" max="3854" width="7.28515625" style="142" bestFit="1" customWidth="1"/>
    <col min="3855" max="3855" width="11.42578125" style="142"/>
    <col min="3856" max="3856" width="10" style="142" customWidth="1"/>
    <col min="3857" max="3857" width="12.28515625" style="142" customWidth="1"/>
    <col min="3858" max="4096" width="11.42578125" style="142"/>
    <col min="4097" max="4098" width="12.7109375" style="142" customWidth="1"/>
    <col min="4099" max="4099" width="21.28515625" style="142" customWidth="1"/>
    <col min="4100" max="4100" width="21.85546875" style="142" customWidth="1"/>
    <col min="4101" max="4103" width="12.7109375" style="142" customWidth="1"/>
    <col min="4104" max="4104" width="14.7109375" style="142" customWidth="1"/>
    <col min="4105" max="4105" width="13.42578125" style="142" customWidth="1"/>
    <col min="4106" max="4106" width="10" style="142" bestFit="1" customWidth="1"/>
    <col min="4107" max="4107" width="17.5703125" style="142" bestFit="1" customWidth="1"/>
    <col min="4108" max="4108" width="15.5703125" style="142" bestFit="1" customWidth="1"/>
    <col min="4109" max="4109" width="9" style="142" customWidth="1"/>
    <col min="4110" max="4110" width="7.28515625" style="142" bestFit="1" customWidth="1"/>
    <col min="4111" max="4111" width="11.42578125" style="142"/>
    <col min="4112" max="4112" width="10" style="142" customWidth="1"/>
    <col min="4113" max="4113" width="12.28515625" style="142" customWidth="1"/>
    <col min="4114" max="4352" width="11.42578125" style="142"/>
    <col min="4353" max="4354" width="12.7109375" style="142" customWidth="1"/>
    <col min="4355" max="4355" width="21.28515625" style="142" customWidth="1"/>
    <col min="4356" max="4356" width="21.85546875" style="142" customWidth="1"/>
    <col min="4357" max="4359" width="12.7109375" style="142" customWidth="1"/>
    <col min="4360" max="4360" width="14.7109375" style="142" customWidth="1"/>
    <col min="4361" max="4361" width="13.42578125" style="142" customWidth="1"/>
    <col min="4362" max="4362" width="10" style="142" bestFit="1" customWidth="1"/>
    <col min="4363" max="4363" width="17.5703125" style="142" bestFit="1" customWidth="1"/>
    <col min="4364" max="4364" width="15.5703125" style="142" bestFit="1" customWidth="1"/>
    <col min="4365" max="4365" width="9" style="142" customWidth="1"/>
    <col min="4366" max="4366" width="7.28515625" style="142" bestFit="1" customWidth="1"/>
    <col min="4367" max="4367" width="11.42578125" style="142"/>
    <col min="4368" max="4368" width="10" style="142" customWidth="1"/>
    <col min="4369" max="4369" width="12.28515625" style="142" customWidth="1"/>
    <col min="4370" max="4608" width="11.42578125" style="142"/>
    <col min="4609" max="4610" width="12.7109375" style="142" customWidth="1"/>
    <col min="4611" max="4611" width="21.28515625" style="142" customWidth="1"/>
    <col min="4612" max="4612" width="21.85546875" style="142" customWidth="1"/>
    <col min="4613" max="4615" width="12.7109375" style="142" customWidth="1"/>
    <col min="4616" max="4616" width="14.7109375" style="142" customWidth="1"/>
    <col min="4617" max="4617" width="13.42578125" style="142" customWidth="1"/>
    <col min="4618" max="4618" width="10" style="142" bestFit="1" customWidth="1"/>
    <col min="4619" max="4619" width="17.5703125" style="142" bestFit="1" customWidth="1"/>
    <col min="4620" max="4620" width="15.5703125" style="142" bestFit="1" customWidth="1"/>
    <col min="4621" max="4621" width="9" style="142" customWidth="1"/>
    <col min="4622" max="4622" width="7.28515625" style="142" bestFit="1" customWidth="1"/>
    <col min="4623" max="4623" width="11.42578125" style="142"/>
    <col min="4624" max="4624" width="10" style="142" customWidth="1"/>
    <col min="4625" max="4625" width="12.28515625" style="142" customWidth="1"/>
    <col min="4626" max="4864" width="11.42578125" style="142"/>
    <col min="4865" max="4866" width="12.7109375" style="142" customWidth="1"/>
    <col min="4867" max="4867" width="21.28515625" style="142" customWidth="1"/>
    <col min="4868" max="4868" width="21.85546875" style="142" customWidth="1"/>
    <col min="4869" max="4871" width="12.7109375" style="142" customWidth="1"/>
    <col min="4872" max="4872" width="14.7109375" style="142" customWidth="1"/>
    <col min="4873" max="4873" width="13.42578125" style="142" customWidth="1"/>
    <col min="4874" max="4874" width="10" style="142" bestFit="1" customWidth="1"/>
    <col min="4875" max="4875" width="17.5703125" style="142" bestFit="1" customWidth="1"/>
    <col min="4876" max="4876" width="15.5703125" style="142" bestFit="1" customWidth="1"/>
    <col min="4877" max="4877" width="9" style="142" customWidth="1"/>
    <col min="4878" max="4878" width="7.28515625" style="142" bestFit="1" customWidth="1"/>
    <col min="4879" max="4879" width="11.42578125" style="142"/>
    <col min="4880" max="4880" width="10" style="142" customWidth="1"/>
    <col min="4881" max="4881" width="12.28515625" style="142" customWidth="1"/>
    <col min="4882" max="5120" width="11.42578125" style="142"/>
    <col min="5121" max="5122" width="12.7109375" style="142" customWidth="1"/>
    <col min="5123" max="5123" width="21.28515625" style="142" customWidth="1"/>
    <col min="5124" max="5124" width="21.85546875" style="142" customWidth="1"/>
    <col min="5125" max="5127" width="12.7109375" style="142" customWidth="1"/>
    <col min="5128" max="5128" width="14.7109375" style="142" customWidth="1"/>
    <col min="5129" max="5129" width="13.42578125" style="142" customWidth="1"/>
    <col min="5130" max="5130" width="10" style="142" bestFit="1" customWidth="1"/>
    <col min="5131" max="5131" width="17.5703125" style="142" bestFit="1" customWidth="1"/>
    <col min="5132" max="5132" width="15.5703125" style="142" bestFit="1" customWidth="1"/>
    <col min="5133" max="5133" width="9" style="142" customWidth="1"/>
    <col min="5134" max="5134" width="7.28515625" style="142" bestFit="1" customWidth="1"/>
    <col min="5135" max="5135" width="11.42578125" style="142"/>
    <col min="5136" max="5136" width="10" style="142" customWidth="1"/>
    <col min="5137" max="5137" width="12.28515625" style="142" customWidth="1"/>
    <col min="5138" max="5376" width="11.42578125" style="142"/>
    <col min="5377" max="5378" width="12.7109375" style="142" customWidth="1"/>
    <col min="5379" max="5379" width="21.28515625" style="142" customWidth="1"/>
    <col min="5380" max="5380" width="21.85546875" style="142" customWidth="1"/>
    <col min="5381" max="5383" width="12.7109375" style="142" customWidth="1"/>
    <col min="5384" max="5384" width="14.7109375" style="142" customWidth="1"/>
    <col min="5385" max="5385" width="13.42578125" style="142" customWidth="1"/>
    <col min="5386" max="5386" width="10" style="142" bestFit="1" customWidth="1"/>
    <col min="5387" max="5387" width="17.5703125" style="142" bestFit="1" customWidth="1"/>
    <col min="5388" max="5388" width="15.5703125" style="142" bestFit="1" customWidth="1"/>
    <col min="5389" max="5389" width="9" style="142" customWidth="1"/>
    <col min="5390" max="5390" width="7.28515625" style="142" bestFit="1" customWidth="1"/>
    <col min="5391" max="5391" width="11.42578125" style="142"/>
    <col min="5392" max="5392" width="10" style="142" customWidth="1"/>
    <col min="5393" max="5393" width="12.28515625" style="142" customWidth="1"/>
    <col min="5394" max="5632" width="11.42578125" style="142"/>
    <col min="5633" max="5634" width="12.7109375" style="142" customWidth="1"/>
    <col min="5635" max="5635" width="21.28515625" style="142" customWidth="1"/>
    <col min="5636" max="5636" width="21.85546875" style="142" customWidth="1"/>
    <col min="5637" max="5639" width="12.7109375" style="142" customWidth="1"/>
    <col min="5640" max="5640" width="14.7109375" style="142" customWidth="1"/>
    <col min="5641" max="5641" width="13.42578125" style="142" customWidth="1"/>
    <col min="5642" max="5642" width="10" style="142" bestFit="1" customWidth="1"/>
    <col min="5643" max="5643" width="17.5703125" style="142" bestFit="1" customWidth="1"/>
    <col min="5644" max="5644" width="15.5703125" style="142" bestFit="1" customWidth="1"/>
    <col min="5645" max="5645" width="9" style="142" customWidth="1"/>
    <col min="5646" max="5646" width="7.28515625" style="142" bestFit="1" customWidth="1"/>
    <col min="5647" max="5647" width="11.42578125" style="142"/>
    <col min="5648" max="5648" width="10" style="142" customWidth="1"/>
    <col min="5649" max="5649" width="12.28515625" style="142" customWidth="1"/>
    <col min="5650" max="5888" width="11.42578125" style="142"/>
    <col min="5889" max="5890" width="12.7109375" style="142" customWidth="1"/>
    <col min="5891" max="5891" width="21.28515625" style="142" customWidth="1"/>
    <col min="5892" max="5892" width="21.85546875" style="142" customWidth="1"/>
    <col min="5893" max="5895" width="12.7109375" style="142" customWidth="1"/>
    <col min="5896" max="5896" width="14.7109375" style="142" customWidth="1"/>
    <col min="5897" max="5897" width="13.42578125" style="142" customWidth="1"/>
    <col min="5898" max="5898" width="10" style="142" bestFit="1" customWidth="1"/>
    <col min="5899" max="5899" width="17.5703125" style="142" bestFit="1" customWidth="1"/>
    <col min="5900" max="5900" width="15.5703125" style="142" bestFit="1" customWidth="1"/>
    <col min="5901" max="5901" width="9" style="142" customWidth="1"/>
    <col min="5902" max="5902" width="7.28515625" style="142" bestFit="1" customWidth="1"/>
    <col min="5903" max="5903" width="11.42578125" style="142"/>
    <col min="5904" max="5904" width="10" style="142" customWidth="1"/>
    <col min="5905" max="5905" width="12.28515625" style="142" customWidth="1"/>
    <col min="5906" max="6144" width="11.42578125" style="142"/>
    <col min="6145" max="6146" width="12.7109375" style="142" customWidth="1"/>
    <col min="6147" max="6147" width="21.28515625" style="142" customWidth="1"/>
    <col min="6148" max="6148" width="21.85546875" style="142" customWidth="1"/>
    <col min="6149" max="6151" width="12.7109375" style="142" customWidth="1"/>
    <col min="6152" max="6152" width="14.7109375" style="142" customWidth="1"/>
    <col min="6153" max="6153" width="13.42578125" style="142" customWidth="1"/>
    <col min="6154" max="6154" width="10" style="142" bestFit="1" customWidth="1"/>
    <col min="6155" max="6155" width="17.5703125" style="142" bestFit="1" customWidth="1"/>
    <col min="6156" max="6156" width="15.5703125" style="142" bestFit="1" customWidth="1"/>
    <col min="6157" max="6157" width="9" style="142" customWidth="1"/>
    <col min="6158" max="6158" width="7.28515625" style="142" bestFit="1" customWidth="1"/>
    <col min="6159" max="6159" width="11.42578125" style="142"/>
    <col min="6160" max="6160" width="10" style="142" customWidth="1"/>
    <col min="6161" max="6161" width="12.28515625" style="142" customWidth="1"/>
    <col min="6162" max="6400" width="11.42578125" style="142"/>
    <col min="6401" max="6402" width="12.7109375" style="142" customWidth="1"/>
    <col min="6403" max="6403" width="21.28515625" style="142" customWidth="1"/>
    <col min="6404" max="6404" width="21.85546875" style="142" customWidth="1"/>
    <col min="6405" max="6407" width="12.7109375" style="142" customWidth="1"/>
    <col min="6408" max="6408" width="14.7109375" style="142" customWidth="1"/>
    <col min="6409" max="6409" width="13.42578125" style="142" customWidth="1"/>
    <col min="6410" max="6410" width="10" style="142" bestFit="1" customWidth="1"/>
    <col min="6411" max="6411" width="17.5703125" style="142" bestFit="1" customWidth="1"/>
    <col min="6412" max="6412" width="15.5703125" style="142" bestFit="1" customWidth="1"/>
    <col min="6413" max="6413" width="9" style="142" customWidth="1"/>
    <col min="6414" max="6414" width="7.28515625" style="142" bestFit="1" customWidth="1"/>
    <col min="6415" max="6415" width="11.42578125" style="142"/>
    <col min="6416" max="6416" width="10" style="142" customWidth="1"/>
    <col min="6417" max="6417" width="12.28515625" style="142" customWidth="1"/>
    <col min="6418" max="6656" width="11.42578125" style="142"/>
    <col min="6657" max="6658" width="12.7109375" style="142" customWidth="1"/>
    <col min="6659" max="6659" width="21.28515625" style="142" customWidth="1"/>
    <col min="6660" max="6660" width="21.85546875" style="142" customWidth="1"/>
    <col min="6661" max="6663" width="12.7109375" style="142" customWidth="1"/>
    <col min="6664" max="6664" width="14.7109375" style="142" customWidth="1"/>
    <col min="6665" max="6665" width="13.42578125" style="142" customWidth="1"/>
    <col min="6666" max="6666" width="10" style="142" bestFit="1" customWidth="1"/>
    <col min="6667" max="6667" width="17.5703125" style="142" bestFit="1" customWidth="1"/>
    <col min="6668" max="6668" width="15.5703125" style="142" bestFit="1" customWidth="1"/>
    <col min="6669" max="6669" width="9" style="142" customWidth="1"/>
    <col min="6670" max="6670" width="7.28515625" style="142" bestFit="1" customWidth="1"/>
    <col min="6671" max="6671" width="11.42578125" style="142"/>
    <col min="6672" max="6672" width="10" style="142" customWidth="1"/>
    <col min="6673" max="6673" width="12.28515625" style="142" customWidth="1"/>
    <col min="6674" max="6912" width="11.42578125" style="142"/>
    <col min="6913" max="6914" width="12.7109375" style="142" customWidth="1"/>
    <col min="6915" max="6915" width="21.28515625" style="142" customWidth="1"/>
    <col min="6916" max="6916" width="21.85546875" style="142" customWidth="1"/>
    <col min="6917" max="6919" width="12.7109375" style="142" customWidth="1"/>
    <col min="6920" max="6920" width="14.7109375" style="142" customWidth="1"/>
    <col min="6921" max="6921" width="13.42578125" style="142" customWidth="1"/>
    <col min="6922" max="6922" width="10" style="142" bestFit="1" customWidth="1"/>
    <col min="6923" max="6923" width="17.5703125" style="142" bestFit="1" customWidth="1"/>
    <col min="6924" max="6924" width="15.5703125" style="142" bestFit="1" customWidth="1"/>
    <col min="6925" max="6925" width="9" style="142" customWidth="1"/>
    <col min="6926" max="6926" width="7.28515625" style="142" bestFit="1" customWidth="1"/>
    <col min="6927" max="6927" width="11.42578125" style="142"/>
    <col min="6928" max="6928" width="10" style="142" customWidth="1"/>
    <col min="6929" max="6929" width="12.28515625" style="142" customWidth="1"/>
    <col min="6930" max="7168" width="11.42578125" style="142"/>
    <col min="7169" max="7170" width="12.7109375" style="142" customWidth="1"/>
    <col min="7171" max="7171" width="21.28515625" style="142" customWidth="1"/>
    <col min="7172" max="7172" width="21.85546875" style="142" customWidth="1"/>
    <col min="7173" max="7175" width="12.7109375" style="142" customWidth="1"/>
    <col min="7176" max="7176" width="14.7109375" style="142" customWidth="1"/>
    <col min="7177" max="7177" width="13.42578125" style="142" customWidth="1"/>
    <col min="7178" max="7178" width="10" style="142" bestFit="1" customWidth="1"/>
    <col min="7179" max="7179" width="17.5703125" style="142" bestFit="1" customWidth="1"/>
    <col min="7180" max="7180" width="15.5703125" style="142" bestFit="1" customWidth="1"/>
    <col min="7181" max="7181" width="9" style="142" customWidth="1"/>
    <col min="7182" max="7182" width="7.28515625" style="142" bestFit="1" customWidth="1"/>
    <col min="7183" max="7183" width="11.42578125" style="142"/>
    <col min="7184" max="7184" width="10" style="142" customWidth="1"/>
    <col min="7185" max="7185" width="12.28515625" style="142" customWidth="1"/>
    <col min="7186" max="7424" width="11.42578125" style="142"/>
    <col min="7425" max="7426" width="12.7109375" style="142" customWidth="1"/>
    <col min="7427" max="7427" width="21.28515625" style="142" customWidth="1"/>
    <col min="7428" max="7428" width="21.85546875" style="142" customWidth="1"/>
    <col min="7429" max="7431" width="12.7109375" style="142" customWidth="1"/>
    <col min="7432" max="7432" width="14.7109375" style="142" customWidth="1"/>
    <col min="7433" max="7433" width="13.42578125" style="142" customWidth="1"/>
    <col min="7434" max="7434" width="10" style="142" bestFit="1" customWidth="1"/>
    <col min="7435" max="7435" width="17.5703125" style="142" bestFit="1" customWidth="1"/>
    <col min="7436" max="7436" width="15.5703125" style="142" bestFit="1" customWidth="1"/>
    <col min="7437" max="7437" width="9" style="142" customWidth="1"/>
    <col min="7438" max="7438" width="7.28515625" style="142" bestFit="1" customWidth="1"/>
    <col min="7439" max="7439" width="11.42578125" style="142"/>
    <col min="7440" max="7440" width="10" style="142" customWidth="1"/>
    <col min="7441" max="7441" width="12.28515625" style="142" customWidth="1"/>
    <col min="7442" max="7680" width="11.42578125" style="142"/>
    <col min="7681" max="7682" width="12.7109375" style="142" customWidth="1"/>
    <col min="7683" max="7683" width="21.28515625" style="142" customWidth="1"/>
    <col min="7684" max="7684" width="21.85546875" style="142" customWidth="1"/>
    <col min="7685" max="7687" width="12.7109375" style="142" customWidth="1"/>
    <col min="7688" max="7688" width="14.7109375" style="142" customWidth="1"/>
    <col min="7689" max="7689" width="13.42578125" style="142" customWidth="1"/>
    <col min="7690" max="7690" width="10" style="142" bestFit="1" customWidth="1"/>
    <col min="7691" max="7691" width="17.5703125" style="142" bestFit="1" customWidth="1"/>
    <col min="7692" max="7692" width="15.5703125" style="142" bestFit="1" customWidth="1"/>
    <col min="7693" max="7693" width="9" style="142" customWidth="1"/>
    <col min="7694" max="7694" width="7.28515625" style="142" bestFit="1" customWidth="1"/>
    <col min="7695" max="7695" width="11.42578125" style="142"/>
    <col min="7696" max="7696" width="10" style="142" customWidth="1"/>
    <col min="7697" max="7697" width="12.28515625" style="142" customWidth="1"/>
    <col min="7698" max="7936" width="11.42578125" style="142"/>
    <col min="7937" max="7938" width="12.7109375" style="142" customWidth="1"/>
    <col min="7939" max="7939" width="21.28515625" style="142" customWidth="1"/>
    <col min="7940" max="7940" width="21.85546875" style="142" customWidth="1"/>
    <col min="7941" max="7943" width="12.7109375" style="142" customWidth="1"/>
    <col min="7944" max="7944" width="14.7109375" style="142" customWidth="1"/>
    <col min="7945" max="7945" width="13.42578125" style="142" customWidth="1"/>
    <col min="7946" max="7946" width="10" style="142" bestFit="1" customWidth="1"/>
    <col min="7947" max="7947" width="17.5703125" style="142" bestFit="1" customWidth="1"/>
    <col min="7948" max="7948" width="15.5703125" style="142" bestFit="1" customWidth="1"/>
    <col min="7949" max="7949" width="9" style="142" customWidth="1"/>
    <col min="7950" max="7950" width="7.28515625" style="142" bestFit="1" customWidth="1"/>
    <col min="7951" max="7951" width="11.42578125" style="142"/>
    <col min="7952" max="7952" width="10" style="142" customWidth="1"/>
    <col min="7953" max="7953" width="12.28515625" style="142" customWidth="1"/>
    <col min="7954" max="8192" width="11.42578125" style="142"/>
    <col min="8193" max="8194" width="12.7109375" style="142" customWidth="1"/>
    <col min="8195" max="8195" width="21.28515625" style="142" customWidth="1"/>
    <col min="8196" max="8196" width="21.85546875" style="142" customWidth="1"/>
    <col min="8197" max="8199" width="12.7109375" style="142" customWidth="1"/>
    <col min="8200" max="8200" width="14.7109375" style="142" customWidth="1"/>
    <col min="8201" max="8201" width="13.42578125" style="142" customWidth="1"/>
    <col min="8202" max="8202" width="10" style="142" bestFit="1" customWidth="1"/>
    <col min="8203" max="8203" width="17.5703125" style="142" bestFit="1" customWidth="1"/>
    <col min="8204" max="8204" width="15.5703125" style="142" bestFit="1" customWidth="1"/>
    <col min="8205" max="8205" width="9" style="142" customWidth="1"/>
    <col min="8206" max="8206" width="7.28515625" style="142" bestFit="1" customWidth="1"/>
    <col min="8207" max="8207" width="11.42578125" style="142"/>
    <col min="8208" max="8208" width="10" style="142" customWidth="1"/>
    <col min="8209" max="8209" width="12.28515625" style="142" customWidth="1"/>
    <col min="8210" max="8448" width="11.42578125" style="142"/>
    <col min="8449" max="8450" width="12.7109375" style="142" customWidth="1"/>
    <col min="8451" max="8451" width="21.28515625" style="142" customWidth="1"/>
    <col min="8452" max="8452" width="21.85546875" style="142" customWidth="1"/>
    <col min="8453" max="8455" width="12.7109375" style="142" customWidth="1"/>
    <col min="8456" max="8456" width="14.7109375" style="142" customWidth="1"/>
    <col min="8457" max="8457" width="13.42578125" style="142" customWidth="1"/>
    <col min="8458" max="8458" width="10" style="142" bestFit="1" customWidth="1"/>
    <col min="8459" max="8459" width="17.5703125" style="142" bestFit="1" customWidth="1"/>
    <col min="8460" max="8460" width="15.5703125" style="142" bestFit="1" customWidth="1"/>
    <col min="8461" max="8461" width="9" style="142" customWidth="1"/>
    <col min="8462" max="8462" width="7.28515625" style="142" bestFit="1" customWidth="1"/>
    <col min="8463" max="8463" width="11.42578125" style="142"/>
    <col min="8464" max="8464" width="10" style="142" customWidth="1"/>
    <col min="8465" max="8465" width="12.28515625" style="142" customWidth="1"/>
    <col min="8466" max="8704" width="11.42578125" style="142"/>
    <col min="8705" max="8706" width="12.7109375" style="142" customWidth="1"/>
    <col min="8707" max="8707" width="21.28515625" style="142" customWidth="1"/>
    <col min="8708" max="8708" width="21.85546875" style="142" customWidth="1"/>
    <col min="8709" max="8711" width="12.7109375" style="142" customWidth="1"/>
    <col min="8712" max="8712" width="14.7109375" style="142" customWidth="1"/>
    <col min="8713" max="8713" width="13.42578125" style="142" customWidth="1"/>
    <col min="8714" max="8714" width="10" style="142" bestFit="1" customWidth="1"/>
    <col min="8715" max="8715" width="17.5703125" style="142" bestFit="1" customWidth="1"/>
    <col min="8716" max="8716" width="15.5703125" style="142" bestFit="1" customWidth="1"/>
    <col min="8717" max="8717" width="9" style="142" customWidth="1"/>
    <col min="8718" max="8718" width="7.28515625" style="142" bestFit="1" customWidth="1"/>
    <col min="8719" max="8719" width="11.42578125" style="142"/>
    <col min="8720" max="8720" width="10" style="142" customWidth="1"/>
    <col min="8721" max="8721" width="12.28515625" style="142" customWidth="1"/>
    <col min="8722" max="8960" width="11.42578125" style="142"/>
    <col min="8961" max="8962" width="12.7109375" style="142" customWidth="1"/>
    <col min="8963" max="8963" width="21.28515625" style="142" customWidth="1"/>
    <col min="8964" max="8964" width="21.85546875" style="142" customWidth="1"/>
    <col min="8965" max="8967" width="12.7109375" style="142" customWidth="1"/>
    <col min="8968" max="8968" width="14.7109375" style="142" customWidth="1"/>
    <col min="8969" max="8969" width="13.42578125" style="142" customWidth="1"/>
    <col min="8970" max="8970" width="10" style="142" bestFit="1" customWidth="1"/>
    <col min="8971" max="8971" width="17.5703125" style="142" bestFit="1" customWidth="1"/>
    <col min="8972" max="8972" width="15.5703125" style="142" bestFit="1" customWidth="1"/>
    <col min="8973" max="8973" width="9" style="142" customWidth="1"/>
    <col min="8974" max="8974" width="7.28515625" style="142" bestFit="1" customWidth="1"/>
    <col min="8975" max="8975" width="11.42578125" style="142"/>
    <col min="8976" max="8976" width="10" style="142" customWidth="1"/>
    <col min="8977" max="8977" width="12.28515625" style="142" customWidth="1"/>
    <col min="8978" max="9216" width="11.42578125" style="142"/>
    <col min="9217" max="9218" width="12.7109375" style="142" customWidth="1"/>
    <col min="9219" max="9219" width="21.28515625" style="142" customWidth="1"/>
    <col min="9220" max="9220" width="21.85546875" style="142" customWidth="1"/>
    <col min="9221" max="9223" width="12.7109375" style="142" customWidth="1"/>
    <col min="9224" max="9224" width="14.7109375" style="142" customWidth="1"/>
    <col min="9225" max="9225" width="13.42578125" style="142" customWidth="1"/>
    <col min="9226" max="9226" width="10" style="142" bestFit="1" customWidth="1"/>
    <col min="9227" max="9227" width="17.5703125" style="142" bestFit="1" customWidth="1"/>
    <col min="9228" max="9228" width="15.5703125" style="142" bestFit="1" customWidth="1"/>
    <col min="9229" max="9229" width="9" style="142" customWidth="1"/>
    <col min="9230" max="9230" width="7.28515625" style="142" bestFit="1" customWidth="1"/>
    <col min="9231" max="9231" width="11.42578125" style="142"/>
    <col min="9232" max="9232" width="10" style="142" customWidth="1"/>
    <col min="9233" max="9233" width="12.28515625" style="142" customWidth="1"/>
    <col min="9234" max="9472" width="11.42578125" style="142"/>
    <col min="9473" max="9474" width="12.7109375" style="142" customWidth="1"/>
    <col min="9475" max="9475" width="21.28515625" style="142" customWidth="1"/>
    <col min="9476" max="9476" width="21.85546875" style="142" customWidth="1"/>
    <col min="9477" max="9479" width="12.7109375" style="142" customWidth="1"/>
    <col min="9480" max="9480" width="14.7109375" style="142" customWidth="1"/>
    <col min="9481" max="9481" width="13.42578125" style="142" customWidth="1"/>
    <col min="9482" max="9482" width="10" style="142" bestFit="1" customWidth="1"/>
    <col min="9483" max="9483" width="17.5703125" style="142" bestFit="1" customWidth="1"/>
    <col min="9484" max="9484" width="15.5703125" style="142" bestFit="1" customWidth="1"/>
    <col min="9485" max="9485" width="9" style="142" customWidth="1"/>
    <col min="9486" max="9486" width="7.28515625" style="142" bestFit="1" customWidth="1"/>
    <col min="9487" max="9487" width="11.42578125" style="142"/>
    <col min="9488" max="9488" width="10" style="142" customWidth="1"/>
    <col min="9489" max="9489" width="12.28515625" style="142" customWidth="1"/>
    <col min="9490" max="9728" width="11.42578125" style="142"/>
    <col min="9729" max="9730" width="12.7109375" style="142" customWidth="1"/>
    <col min="9731" max="9731" width="21.28515625" style="142" customWidth="1"/>
    <col min="9732" max="9732" width="21.85546875" style="142" customWidth="1"/>
    <col min="9733" max="9735" width="12.7109375" style="142" customWidth="1"/>
    <col min="9736" max="9736" width="14.7109375" style="142" customWidth="1"/>
    <col min="9737" max="9737" width="13.42578125" style="142" customWidth="1"/>
    <col min="9738" max="9738" width="10" style="142" bestFit="1" customWidth="1"/>
    <col min="9739" max="9739" width="17.5703125" style="142" bestFit="1" customWidth="1"/>
    <col min="9740" max="9740" width="15.5703125" style="142" bestFit="1" customWidth="1"/>
    <col min="9741" max="9741" width="9" style="142" customWidth="1"/>
    <col min="9742" max="9742" width="7.28515625" style="142" bestFit="1" customWidth="1"/>
    <col min="9743" max="9743" width="11.42578125" style="142"/>
    <col min="9744" max="9744" width="10" style="142" customWidth="1"/>
    <col min="9745" max="9745" width="12.28515625" style="142" customWidth="1"/>
    <col min="9746" max="9984" width="11.42578125" style="142"/>
    <col min="9985" max="9986" width="12.7109375" style="142" customWidth="1"/>
    <col min="9987" max="9987" width="21.28515625" style="142" customWidth="1"/>
    <col min="9988" max="9988" width="21.85546875" style="142" customWidth="1"/>
    <col min="9989" max="9991" width="12.7109375" style="142" customWidth="1"/>
    <col min="9992" max="9992" width="14.7109375" style="142" customWidth="1"/>
    <col min="9993" max="9993" width="13.42578125" style="142" customWidth="1"/>
    <col min="9994" max="9994" width="10" style="142" bestFit="1" customWidth="1"/>
    <col min="9995" max="9995" width="17.5703125" style="142" bestFit="1" customWidth="1"/>
    <col min="9996" max="9996" width="15.5703125" style="142" bestFit="1" customWidth="1"/>
    <col min="9997" max="9997" width="9" style="142" customWidth="1"/>
    <col min="9998" max="9998" width="7.28515625" style="142" bestFit="1" customWidth="1"/>
    <col min="9999" max="9999" width="11.42578125" style="142"/>
    <col min="10000" max="10000" width="10" style="142" customWidth="1"/>
    <col min="10001" max="10001" width="12.28515625" style="142" customWidth="1"/>
    <col min="10002" max="10240" width="11.42578125" style="142"/>
    <col min="10241" max="10242" width="12.7109375" style="142" customWidth="1"/>
    <col min="10243" max="10243" width="21.28515625" style="142" customWidth="1"/>
    <col min="10244" max="10244" width="21.85546875" style="142" customWidth="1"/>
    <col min="10245" max="10247" width="12.7109375" style="142" customWidth="1"/>
    <col min="10248" max="10248" width="14.7109375" style="142" customWidth="1"/>
    <col min="10249" max="10249" width="13.42578125" style="142" customWidth="1"/>
    <col min="10250" max="10250" width="10" style="142" bestFit="1" customWidth="1"/>
    <col min="10251" max="10251" width="17.5703125" style="142" bestFit="1" customWidth="1"/>
    <col min="10252" max="10252" width="15.5703125" style="142" bestFit="1" customWidth="1"/>
    <col min="10253" max="10253" width="9" style="142" customWidth="1"/>
    <col min="10254" max="10254" width="7.28515625" style="142" bestFit="1" customWidth="1"/>
    <col min="10255" max="10255" width="11.42578125" style="142"/>
    <col min="10256" max="10256" width="10" style="142" customWidth="1"/>
    <col min="10257" max="10257" width="12.28515625" style="142" customWidth="1"/>
    <col min="10258" max="10496" width="11.42578125" style="142"/>
    <col min="10497" max="10498" width="12.7109375" style="142" customWidth="1"/>
    <col min="10499" max="10499" width="21.28515625" style="142" customWidth="1"/>
    <col min="10500" max="10500" width="21.85546875" style="142" customWidth="1"/>
    <col min="10501" max="10503" width="12.7109375" style="142" customWidth="1"/>
    <col min="10504" max="10504" width="14.7109375" style="142" customWidth="1"/>
    <col min="10505" max="10505" width="13.42578125" style="142" customWidth="1"/>
    <col min="10506" max="10506" width="10" style="142" bestFit="1" customWidth="1"/>
    <col min="10507" max="10507" width="17.5703125" style="142" bestFit="1" customWidth="1"/>
    <col min="10508" max="10508" width="15.5703125" style="142" bestFit="1" customWidth="1"/>
    <col min="10509" max="10509" width="9" style="142" customWidth="1"/>
    <col min="10510" max="10510" width="7.28515625" style="142" bestFit="1" customWidth="1"/>
    <col min="10511" max="10511" width="11.42578125" style="142"/>
    <col min="10512" max="10512" width="10" style="142" customWidth="1"/>
    <col min="10513" max="10513" width="12.28515625" style="142" customWidth="1"/>
    <col min="10514" max="10752" width="11.42578125" style="142"/>
    <col min="10753" max="10754" width="12.7109375" style="142" customWidth="1"/>
    <col min="10755" max="10755" width="21.28515625" style="142" customWidth="1"/>
    <col min="10756" max="10756" width="21.85546875" style="142" customWidth="1"/>
    <col min="10757" max="10759" width="12.7109375" style="142" customWidth="1"/>
    <col min="10760" max="10760" width="14.7109375" style="142" customWidth="1"/>
    <col min="10761" max="10761" width="13.42578125" style="142" customWidth="1"/>
    <col min="10762" max="10762" width="10" style="142" bestFit="1" customWidth="1"/>
    <col min="10763" max="10763" width="17.5703125" style="142" bestFit="1" customWidth="1"/>
    <col min="10764" max="10764" width="15.5703125" style="142" bestFit="1" customWidth="1"/>
    <col min="10765" max="10765" width="9" style="142" customWidth="1"/>
    <col min="10766" max="10766" width="7.28515625" style="142" bestFit="1" customWidth="1"/>
    <col min="10767" max="10767" width="11.42578125" style="142"/>
    <col min="10768" max="10768" width="10" style="142" customWidth="1"/>
    <col min="10769" max="10769" width="12.28515625" style="142" customWidth="1"/>
    <col min="10770" max="11008" width="11.42578125" style="142"/>
    <col min="11009" max="11010" width="12.7109375" style="142" customWidth="1"/>
    <col min="11011" max="11011" width="21.28515625" style="142" customWidth="1"/>
    <col min="11012" max="11012" width="21.85546875" style="142" customWidth="1"/>
    <col min="11013" max="11015" width="12.7109375" style="142" customWidth="1"/>
    <col min="11016" max="11016" width="14.7109375" style="142" customWidth="1"/>
    <col min="11017" max="11017" width="13.42578125" style="142" customWidth="1"/>
    <col min="11018" max="11018" width="10" style="142" bestFit="1" customWidth="1"/>
    <col min="11019" max="11019" width="17.5703125" style="142" bestFit="1" customWidth="1"/>
    <col min="11020" max="11020" width="15.5703125" style="142" bestFit="1" customWidth="1"/>
    <col min="11021" max="11021" width="9" style="142" customWidth="1"/>
    <col min="11022" max="11022" width="7.28515625" style="142" bestFit="1" customWidth="1"/>
    <col min="11023" max="11023" width="11.42578125" style="142"/>
    <col min="11024" max="11024" width="10" style="142" customWidth="1"/>
    <col min="11025" max="11025" width="12.28515625" style="142" customWidth="1"/>
    <col min="11026" max="11264" width="11.42578125" style="142"/>
    <col min="11265" max="11266" width="12.7109375" style="142" customWidth="1"/>
    <col min="11267" max="11267" width="21.28515625" style="142" customWidth="1"/>
    <col min="11268" max="11268" width="21.85546875" style="142" customWidth="1"/>
    <col min="11269" max="11271" width="12.7109375" style="142" customWidth="1"/>
    <col min="11272" max="11272" width="14.7109375" style="142" customWidth="1"/>
    <col min="11273" max="11273" width="13.42578125" style="142" customWidth="1"/>
    <col min="11274" max="11274" width="10" style="142" bestFit="1" customWidth="1"/>
    <col min="11275" max="11275" width="17.5703125" style="142" bestFit="1" customWidth="1"/>
    <col min="11276" max="11276" width="15.5703125" style="142" bestFit="1" customWidth="1"/>
    <col min="11277" max="11277" width="9" style="142" customWidth="1"/>
    <col min="11278" max="11278" width="7.28515625" style="142" bestFit="1" customWidth="1"/>
    <col min="11279" max="11279" width="11.42578125" style="142"/>
    <col min="11280" max="11280" width="10" style="142" customWidth="1"/>
    <col min="11281" max="11281" width="12.28515625" style="142" customWidth="1"/>
    <col min="11282" max="11520" width="11.42578125" style="142"/>
    <col min="11521" max="11522" width="12.7109375" style="142" customWidth="1"/>
    <col min="11523" max="11523" width="21.28515625" style="142" customWidth="1"/>
    <col min="11524" max="11524" width="21.85546875" style="142" customWidth="1"/>
    <col min="11525" max="11527" width="12.7109375" style="142" customWidth="1"/>
    <col min="11528" max="11528" width="14.7109375" style="142" customWidth="1"/>
    <col min="11529" max="11529" width="13.42578125" style="142" customWidth="1"/>
    <col min="11530" max="11530" width="10" style="142" bestFit="1" customWidth="1"/>
    <col min="11531" max="11531" width="17.5703125" style="142" bestFit="1" customWidth="1"/>
    <col min="11532" max="11532" width="15.5703125" style="142" bestFit="1" customWidth="1"/>
    <col min="11533" max="11533" width="9" style="142" customWidth="1"/>
    <col min="11534" max="11534" width="7.28515625" style="142" bestFit="1" customWidth="1"/>
    <col min="11535" max="11535" width="11.42578125" style="142"/>
    <col min="11536" max="11536" width="10" style="142" customWidth="1"/>
    <col min="11537" max="11537" width="12.28515625" style="142" customWidth="1"/>
    <col min="11538" max="11776" width="11.42578125" style="142"/>
    <col min="11777" max="11778" width="12.7109375" style="142" customWidth="1"/>
    <col min="11779" max="11779" width="21.28515625" style="142" customWidth="1"/>
    <col min="11780" max="11780" width="21.85546875" style="142" customWidth="1"/>
    <col min="11781" max="11783" width="12.7109375" style="142" customWidth="1"/>
    <col min="11784" max="11784" width="14.7109375" style="142" customWidth="1"/>
    <col min="11785" max="11785" width="13.42578125" style="142" customWidth="1"/>
    <col min="11786" max="11786" width="10" style="142" bestFit="1" customWidth="1"/>
    <col min="11787" max="11787" width="17.5703125" style="142" bestFit="1" customWidth="1"/>
    <col min="11788" max="11788" width="15.5703125" style="142" bestFit="1" customWidth="1"/>
    <col min="11789" max="11789" width="9" style="142" customWidth="1"/>
    <col min="11790" max="11790" width="7.28515625" style="142" bestFit="1" customWidth="1"/>
    <col min="11791" max="11791" width="11.42578125" style="142"/>
    <col min="11792" max="11792" width="10" style="142" customWidth="1"/>
    <col min="11793" max="11793" width="12.28515625" style="142" customWidth="1"/>
    <col min="11794" max="12032" width="11.42578125" style="142"/>
    <col min="12033" max="12034" width="12.7109375" style="142" customWidth="1"/>
    <col min="12035" max="12035" width="21.28515625" style="142" customWidth="1"/>
    <col min="12036" max="12036" width="21.85546875" style="142" customWidth="1"/>
    <col min="12037" max="12039" width="12.7109375" style="142" customWidth="1"/>
    <col min="12040" max="12040" width="14.7109375" style="142" customWidth="1"/>
    <col min="12041" max="12041" width="13.42578125" style="142" customWidth="1"/>
    <col min="12042" max="12042" width="10" style="142" bestFit="1" customWidth="1"/>
    <col min="12043" max="12043" width="17.5703125" style="142" bestFit="1" customWidth="1"/>
    <col min="12044" max="12044" width="15.5703125" style="142" bestFit="1" customWidth="1"/>
    <col min="12045" max="12045" width="9" style="142" customWidth="1"/>
    <col min="12046" max="12046" width="7.28515625" style="142" bestFit="1" customWidth="1"/>
    <col min="12047" max="12047" width="11.42578125" style="142"/>
    <col min="12048" max="12048" width="10" style="142" customWidth="1"/>
    <col min="12049" max="12049" width="12.28515625" style="142" customWidth="1"/>
    <col min="12050" max="12288" width="11.42578125" style="142"/>
    <col min="12289" max="12290" width="12.7109375" style="142" customWidth="1"/>
    <col min="12291" max="12291" width="21.28515625" style="142" customWidth="1"/>
    <col min="12292" max="12292" width="21.85546875" style="142" customWidth="1"/>
    <col min="12293" max="12295" width="12.7109375" style="142" customWidth="1"/>
    <col min="12296" max="12296" width="14.7109375" style="142" customWidth="1"/>
    <col min="12297" max="12297" width="13.42578125" style="142" customWidth="1"/>
    <col min="12298" max="12298" width="10" style="142" bestFit="1" customWidth="1"/>
    <col min="12299" max="12299" width="17.5703125" style="142" bestFit="1" customWidth="1"/>
    <col min="12300" max="12300" width="15.5703125" style="142" bestFit="1" customWidth="1"/>
    <col min="12301" max="12301" width="9" style="142" customWidth="1"/>
    <col min="12302" max="12302" width="7.28515625" style="142" bestFit="1" customWidth="1"/>
    <col min="12303" max="12303" width="11.42578125" style="142"/>
    <col min="12304" max="12304" width="10" style="142" customWidth="1"/>
    <col min="12305" max="12305" width="12.28515625" style="142" customWidth="1"/>
    <col min="12306" max="12544" width="11.42578125" style="142"/>
    <col min="12545" max="12546" width="12.7109375" style="142" customWidth="1"/>
    <col min="12547" max="12547" width="21.28515625" style="142" customWidth="1"/>
    <col min="12548" max="12548" width="21.85546875" style="142" customWidth="1"/>
    <col min="12549" max="12551" width="12.7109375" style="142" customWidth="1"/>
    <col min="12552" max="12552" width="14.7109375" style="142" customWidth="1"/>
    <col min="12553" max="12553" width="13.42578125" style="142" customWidth="1"/>
    <col min="12554" max="12554" width="10" style="142" bestFit="1" customWidth="1"/>
    <col min="12555" max="12555" width="17.5703125" style="142" bestFit="1" customWidth="1"/>
    <col min="12556" max="12556" width="15.5703125" style="142" bestFit="1" customWidth="1"/>
    <col min="12557" max="12557" width="9" style="142" customWidth="1"/>
    <col min="12558" max="12558" width="7.28515625" style="142" bestFit="1" customWidth="1"/>
    <col min="12559" max="12559" width="11.42578125" style="142"/>
    <col min="12560" max="12560" width="10" style="142" customWidth="1"/>
    <col min="12561" max="12561" width="12.28515625" style="142" customWidth="1"/>
    <col min="12562" max="12800" width="11.42578125" style="142"/>
    <col min="12801" max="12802" width="12.7109375" style="142" customWidth="1"/>
    <col min="12803" max="12803" width="21.28515625" style="142" customWidth="1"/>
    <col min="12804" max="12804" width="21.85546875" style="142" customWidth="1"/>
    <col min="12805" max="12807" width="12.7109375" style="142" customWidth="1"/>
    <col min="12808" max="12808" width="14.7109375" style="142" customWidth="1"/>
    <col min="12809" max="12809" width="13.42578125" style="142" customWidth="1"/>
    <col min="12810" max="12810" width="10" style="142" bestFit="1" customWidth="1"/>
    <col min="12811" max="12811" width="17.5703125" style="142" bestFit="1" customWidth="1"/>
    <col min="12812" max="12812" width="15.5703125" style="142" bestFit="1" customWidth="1"/>
    <col min="12813" max="12813" width="9" style="142" customWidth="1"/>
    <col min="12814" max="12814" width="7.28515625" style="142" bestFit="1" customWidth="1"/>
    <col min="12815" max="12815" width="11.42578125" style="142"/>
    <col min="12816" max="12816" width="10" style="142" customWidth="1"/>
    <col min="12817" max="12817" width="12.28515625" style="142" customWidth="1"/>
    <col min="12818" max="13056" width="11.42578125" style="142"/>
    <col min="13057" max="13058" width="12.7109375" style="142" customWidth="1"/>
    <col min="13059" max="13059" width="21.28515625" style="142" customWidth="1"/>
    <col min="13060" max="13060" width="21.85546875" style="142" customWidth="1"/>
    <col min="13061" max="13063" width="12.7109375" style="142" customWidth="1"/>
    <col min="13064" max="13064" width="14.7109375" style="142" customWidth="1"/>
    <col min="13065" max="13065" width="13.42578125" style="142" customWidth="1"/>
    <col min="13066" max="13066" width="10" style="142" bestFit="1" customWidth="1"/>
    <col min="13067" max="13067" width="17.5703125" style="142" bestFit="1" customWidth="1"/>
    <col min="13068" max="13068" width="15.5703125" style="142" bestFit="1" customWidth="1"/>
    <col min="13069" max="13069" width="9" style="142" customWidth="1"/>
    <col min="13070" max="13070" width="7.28515625" style="142" bestFit="1" customWidth="1"/>
    <col min="13071" max="13071" width="11.42578125" style="142"/>
    <col min="13072" max="13072" width="10" style="142" customWidth="1"/>
    <col min="13073" max="13073" width="12.28515625" style="142" customWidth="1"/>
    <col min="13074" max="13312" width="11.42578125" style="142"/>
    <col min="13313" max="13314" width="12.7109375" style="142" customWidth="1"/>
    <col min="13315" max="13315" width="21.28515625" style="142" customWidth="1"/>
    <col min="13316" max="13316" width="21.85546875" style="142" customWidth="1"/>
    <col min="13317" max="13319" width="12.7109375" style="142" customWidth="1"/>
    <col min="13320" max="13320" width="14.7109375" style="142" customWidth="1"/>
    <col min="13321" max="13321" width="13.42578125" style="142" customWidth="1"/>
    <col min="13322" max="13322" width="10" style="142" bestFit="1" customWidth="1"/>
    <col min="13323" max="13323" width="17.5703125" style="142" bestFit="1" customWidth="1"/>
    <col min="13324" max="13324" width="15.5703125" style="142" bestFit="1" customWidth="1"/>
    <col min="13325" max="13325" width="9" style="142" customWidth="1"/>
    <col min="13326" max="13326" width="7.28515625" style="142" bestFit="1" customWidth="1"/>
    <col min="13327" max="13327" width="11.42578125" style="142"/>
    <col min="13328" max="13328" width="10" style="142" customWidth="1"/>
    <col min="13329" max="13329" width="12.28515625" style="142" customWidth="1"/>
    <col min="13330" max="13568" width="11.42578125" style="142"/>
    <col min="13569" max="13570" width="12.7109375" style="142" customWidth="1"/>
    <col min="13571" max="13571" width="21.28515625" style="142" customWidth="1"/>
    <col min="13572" max="13572" width="21.85546875" style="142" customWidth="1"/>
    <col min="13573" max="13575" width="12.7109375" style="142" customWidth="1"/>
    <col min="13576" max="13576" width="14.7109375" style="142" customWidth="1"/>
    <col min="13577" max="13577" width="13.42578125" style="142" customWidth="1"/>
    <col min="13578" max="13578" width="10" style="142" bestFit="1" customWidth="1"/>
    <col min="13579" max="13579" width="17.5703125" style="142" bestFit="1" customWidth="1"/>
    <col min="13580" max="13580" width="15.5703125" style="142" bestFit="1" customWidth="1"/>
    <col min="13581" max="13581" width="9" style="142" customWidth="1"/>
    <col min="13582" max="13582" width="7.28515625" style="142" bestFit="1" customWidth="1"/>
    <col min="13583" max="13583" width="11.42578125" style="142"/>
    <col min="13584" max="13584" width="10" style="142" customWidth="1"/>
    <col min="13585" max="13585" width="12.28515625" style="142" customWidth="1"/>
    <col min="13586" max="13824" width="11.42578125" style="142"/>
    <col min="13825" max="13826" width="12.7109375" style="142" customWidth="1"/>
    <col min="13827" max="13827" width="21.28515625" style="142" customWidth="1"/>
    <col min="13828" max="13828" width="21.85546875" style="142" customWidth="1"/>
    <col min="13829" max="13831" width="12.7109375" style="142" customWidth="1"/>
    <col min="13832" max="13832" width="14.7109375" style="142" customWidth="1"/>
    <col min="13833" max="13833" width="13.42578125" style="142" customWidth="1"/>
    <col min="13834" max="13834" width="10" style="142" bestFit="1" customWidth="1"/>
    <col min="13835" max="13835" width="17.5703125" style="142" bestFit="1" customWidth="1"/>
    <col min="13836" max="13836" width="15.5703125" style="142" bestFit="1" customWidth="1"/>
    <col min="13837" max="13837" width="9" style="142" customWidth="1"/>
    <col min="13838" max="13838" width="7.28515625" style="142" bestFit="1" customWidth="1"/>
    <col min="13839" max="13839" width="11.42578125" style="142"/>
    <col min="13840" max="13840" width="10" style="142" customWidth="1"/>
    <col min="13841" max="13841" width="12.28515625" style="142" customWidth="1"/>
    <col min="13842" max="14080" width="11.42578125" style="142"/>
    <col min="14081" max="14082" width="12.7109375" style="142" customWidth="1"/>
    <col min="14083" max="14083" width="21.28515625" style="142" customWidth="1"/>
    <col min="14084" max="14084" width="21.85546875" style="142" customWidth="1"/>
    <col min="14085" max="14087" width="12.7109375" style="142" customWidth="1"/>
    <col min="14088" max="14088" width="14.7109375" style="142" customWidth="1"/>
    <col min="14089" max="14089" width="13.42578125" style="142" customWidth="1"/>
    <col min="14090" max="14090" width="10" style="142" bestFit="1" customWidth="1"/>
    <col min="14091" max="14091" width="17.5703125" style="142" bestFit="1" customWidth="1"/>
    <col min="14092" max="14092" width="15.5703125" style="142" bestFit="1" customWidth="1"/>
    <col min="14093" max="14093" width="9" style="142" customWidth="1"/>
    <col min="14094" max="14094" width="7.28515625" style="142" bestFit="1" customWidth="1"/>
    <col min="14095" max="14095" width="11.42578125" style="142"/>
    <col min="14096" max="14096" width="10" style="142" customWidth="1"/>
    <col min="14097" max="14097" width="12.28515625" style="142" customWidth="1"/>
    <col min="14098" max="14336" width="11.42578125" style="142"/>
    <col min="14337" max="14338" width="12.7109375" style="142" customWidth="1"/>
    <col min="14339" max="14339" width="21.28515625" style="142" customWidth="1"/>
    <col min="14340" max="14340" width="21.85546875" style="142" customWidth="1"/>
    <col min="14341" max="14343" width="12.7109375" style="142" customWidth="1"/>
    <col min="14344" max="14344" width="14.7109375" style="142" customWidth="1"/>
    <col min="14345" max="14345" width="13.42578125" style="142" customWidth="1"/>
    <col min="14346" max="14346" width="10" style="142" bestFit="1" customWidth="1"/>
    <col min="14347" max="14347" width="17.5703125" style="142" bestFit="1" customWidth="1"/>
    <col min="14348" max="14348" width="15.5703125" style="142" bestFit="1" customWidth="1"/>
    <col min="14349" max="14349" width="9" style="142" customWidth="1"/>
    <col min="14350" max="14350" width="7.28515625" style="142" bestFit="1" customWidth="1"/>
    <col min="14351" max="14351" width="11.42578125" style="142"/>
    <col min="14352" max="14352" width="10" style="142" customWidth="1"/>
    <col min="14353" max="14353" width="12.28515625" style="142" customWidth="1"/>
    <col min="14354" max="14592" width="11.42578125" style="142"/>
    <col min="14593" max="14594" width="12.7109375" style="142" customWidth="1"/>
    <col min="14595" max="14595" width="21.28515625" style="142" customWidth="1"/>
    <col min="14596" max="14596" width="21.85546875" style="142" customWidth="1"/>
    <col min="14597" max="14599" width="12.7109375" style="142" customWidth="1"/>
    <col min="14600" max="14600" width="14.7109375" style="142" customWidth="1"/>
    <col min="14601" max="14601" width="13.42578125" style="142" customWidth="1"/>
    <col min="14602" max="14602" width="10" style="142" bestFit="1" customWidth="1"/>
    <col min="14603" max="14603" width="17.5703125" style="142" bestFit="1" customWidth="1"/>
    <col min="14604" max="14604" width="15.5703125" style="142" bestFit="1" customWidth="1"/>
    <col min="14605" max="14605" width="9" style="142" customWidth="1"/>
    <col min="14606" max="14606" width="7.28515625" style="142" bestFit="1" customWidth="1"/>
    <col min="14607" max="14607" width="11.42578125" style="142"/>
    <col min="14608" max="14608" width="10" style="142" customWidth="1"/>
    <col min="14609" max="14609" width="12.28515625" style="142" customWidth="1"/>
    <col min="14610" max="14848" width="11.42578125" style="142"/>
    <col min="14849" max="14850" width="12.7109375" style="142" customWidth="1"/>
    <col min="14851" max="14851" width="21.28515625" style="142" customWidth="1"/>
    <col min="14852" max="14852" width="21.85546875" style="142" customWidth="1"/>
    <col min="14853" max="14855" width="12.7109375" style="142" customWidth="1"/>
    <col min="14856" max="14856" width="14.7109375" style="142" customWidth="1"/>
    <col min="14857" max="14857" width="13.42578125" style="142" customWidth="1"/>
    <col min="14858" max="14858" width="10" style="142" bestFit="1" customWidth="1"/>
    <col min="14859" max="14859" width="17.5703125" style="142" bestFit="1" customWidth="1"/>
    <col min="14860" max="14860" width="15.5703125" style="142" bestFit="1" customWidth="1"/>
    <col min="14861" max="14861" width="9" style="142" customWidth="1"/>
    <col min="14862" max="14862" width="7.28515625" style="142" bestFit="1" customWidth="1"/>
    <col min="14863" max="14863" width="11.42578125" style="142"/>
    <col min="14864" max="14864" width="10" style="142" customWidth="1"/>
    <col min="14865" max="14865" width="12.28515625" style="142" customWidth="1"/>
    <col min="14866" max="15104" width="11.42578125" style="142"/>
    <col min="15105" max="15106" width="12.7109375" style="142" customWidth="1"/>
    <col min="15107" max="15107" width="21.28515625" style="142" customWidth="1"/>
    <col min="15108" max="15108" width="21.85546875" style="142" customWidth="1"/>
    <col min="15109" max="15111" width="12.7109375" style="142" customWidth="1"/>
    <col min="15112" max="15112" width="14.7109375" style="142" customWidth="1"/>
    <col min="15113" max="15113" width="13.42578125" style="142" customWidth="1"/>
    <col min="15114" max="15114" width="10" style="142" bestFit="1" customWidth="1"/>
    <col min="15115" max="15115" width="17.5703125" style="142" bestFit="1" customWidth="1"/>
    <col min="15116" max="15116" width="15.5703125" style="142" bestFit="1" customWidth="1"/>
    <col min="15117" max="15117" width="9" style="142" customWidth="1"/>
    <col min="15118" max="15118" width="7.28515625" style="142" bestFit="1" customWidth="1"/>
    <col min="15119" max="15119" width="11.42578125" style="142"/>
    <col min="15120" max="15120" width="10" style="142" customWidth="1"/>
    <col min="15121" max="15121" width="12.28515625" style="142" customWidth="1"/>
    <col min="15122" max="15360" width="11.42578125" style="142"/>
    <col min="15361" max="15362" width="12.7109375" style="142" customWidth="1"/>
    <col min="15363" max="15363" width="21.28515625" style="142" customWidth="1"/>
    <col min="15364" max="15364" width="21.85546875" style="142" customWidth="1"/>
    <col min="15365" max="15367" width="12.7109375" style="142" customWidth="1"/>
    <col min="15368" max="15368" width="14.7109375" style="142" customWidth="1"/>
    <col min="15369" max="15369" width="13.42578125" style="142" customWidth="1"/>
    <col min="15370" max="15370" width="10" style="142" bestFit="1" customWidth="1"/>
    <col min="15371" max="15371" width="17.5703125" style="142" bestFit="1" customWidth="1"/>
    <col min="15372" max="15372" width="15.5703125" style="142" bestFit="1" customWidth="1"/>
    <col min="15373" max="15373" width="9" style="142" customWidth="1"/>
    <col min="15374" max="15374" width="7.28515625" style="142" bestFit="1" customWidth="1"/>
    <col min="15375" max="15375" width="11.42578125" style="142"/>
    <col min="15376" max="15376" width="10" style="142" customWidth="1"/>
    <col min="15377" max="15377" width="12.28515625" style="142" customWidth="1"/>
    <col min="15378" max="15616" width="11.42578125" style="142"/>
    <col min="15617" max="15618" width="12.7109375" style="142" customWidth="1"/>
    <col min="15619" max="15619" width="21.28515625" style="142" customWidth="1"/>
    <col min="15620" max="15620" width="21.85546875" style="142" customWidth="1"/>
    <col min="15621" max="15623" width="12.7109375" style="142" customWidth="1"/>
    <col min="15624" max="15624" width="14.7109375" style="142" customWidth="1"/>
    <col min="15625" max="15625" width="13.42578125" style="142" customWidth="1"/>
    <col min="15626" max="15626" width="10" style="142" bestFit="1" customWidth="1"/>
    <col min="15627" max="15627" width="17.5703125" style="142" bestFit="1" customWidth="1"/>
    <col min="15628" max="15628" width="15.5703125" style="142" bestFit="1" customWidth="1"/>
    <col min="15629" max="15629" width="9" style="142" customWidth="1"/>
    <col min="15630" max="15630" width="7.28515625" style="142" bestFit="1" customWidth="1"/>
    <col min="15631" max="15631" width="11.42578125" style="142"/>
    <col min="15632" max="15632" width="10" style="142" customWidth="1"/>
    <col min="15633" max="15633" width="12.28515625" style="142" customWidth="1"/>
    <col min="15634" max="15872" width="11.42578125" style="142"/>
    <col min="15873" max="15874" width="12.7109375" style="142" customWidth="1"/>
    <col min="15875" max="15875" width="21.28515625" style="142" customWidth="1"/>
    <col min="15876" max="15876" width="21.85546875" style="142" customWidth="1"/>
    <col min="15877" max="15879" width="12.7109375" style="142" customWidth="1"/>
    <col min="15880" max="15880" width="14.7109375" style="142" customWidth="1"/>
    <col min="15881" max="15881" width="13.42578125" style="142" customWidth="1"/>
    <col min="15882" max="15882" width="10" style="142" bestFit="1" customWidth="1"/>
    <col min="15883" max="15883" width="17.5703125" style="142" bestFit="1" customWidth="1"/>
    <col min="15884" max="15884" width="15.5703125" style="142" bestFit="1" customWidth="1"/>
    <col min="15885" max="15885" width="9" style="142" customWidth="1"/>
    <col min="15886" max="15886" width="7.28515625" style="142" bestFit="1" customWidth="1"/>
    <col min="15887" max="15887" width="11.42578125" style="142"/>
    <col min="15888" max="15888" width="10" style="142" customWidth="1"/>
    <col min="15889" max="15889" width="12.28515625" style="142" customWidth="1"/>
    <col min="15890" max="16128" width="11.42578125" style="142"/>
    <col min="16129" max="16130" width="12.7109375" style="142" customWidth="1"/>
    <col min="16131" max="16131" width="21.28515625" style="142" customWidth="1"/>
    <col min="16132" max="16132" width="21.85546875" style="142" customWidth="1"/>
    <col min="16133" max="16135" width="12.7109375" style="142" customWidth="1"/>
    <col min="16136" max="16136" width="14.7109375" style="142" customWidth="1"/>
    <col min="16137" max="16137" width="13.42578125" style="142" customWidth="1"/>
    <col min="16138" max="16138" width="10" style="142" bestFit="1" customWidth="1"/>
    <col min="16139" max="16139" width="17.5703125" style="142" bestFit="1" customWidth="1"/>
    <col min="16140" max="16140" width="15.5703125" style="142" bestFit="1" customWidth="1"/>
    <col min="16141" max="16141" width="9" style="142" customWidth="1"/>
    <col min="16142" max="16142" width="7.28515625" style="142" bestFit="1" customWidth="1"/>
    <col min="16143" max="16143" width="11.42578125" style="142"/>
    <col min="16144" max="16144" width="10" style="142" customWidth="1"/>
    <col min="16145" max="16145" width="12.28515625" style="142" customWidth="1"/>
    <col min="16146" max="16384" width="11.42578125" style="142"/>
  </cols>
  <sheetData>
    <row r="1" spans="1:16" s="114" customFormat="1" ht="15">
      <c r="A1" s="132"/>
      <c r="B1" s="133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6" s="136" customFormat="1" ht="15.75">
      <c r="A2" s="296" t="s">
        <v>128</v>
      </c>
      <c r="B2" s="296"/>
      <c r="C2" s="296"/>
      <c r="D2" s="296"/>
      <c r="E2" s="296"/>
      <c r="F2" s="296"/>
      <c r="G2" s="296"/>
      <c r="H2" s="296"/>
      <c r="I2" s="296"/>
      <c r="J2" s="134"/>
      <c r="K2" s="135"/>
      <c r="L2" s="135"/>
      <c r="M2" s="135"/>
      <c r="N2" s="135"/>
      <c r="O2" s="135"/>
    </row>
    <row r="3" spans="1:16" s="139" customFormat="1">
      <c r="A3" s="297" t="s">
        <v>129</v>
      </c>
      <c r="B3" s="297"/>
      <c r="C3" s="297"/>
      <c r="D3" s="297"/>
      <c r="E3" s="297"/>
      <c r="F3" s="297"/>
      <c r="G3" s="297"/>
      <c r="H3" s="297"/>
      <c r="I3" s="297"/>
      <c r="J3" s="137"/>
      <c r="K3" s="138"/>
      <c r="L3" s="138"/>
      <c r="M3" s="138"/>
      <c r="N3" s="138"/>
      <c r="O3" s="138"/>
    </row>
    <row r="4" spans="1:16" s="139" customFormat="1">
      <c r="A4" s="297" t="s">
        <v>130</v>
      </c>
      <c r="B4" s="297"/>
      <c r="C4" s="297"/>
      <c r="D4" s="297"/>
      <c r="E4" s="297"/>
      <c r="F4" s="297"/>
      <c r="G4" s="297"/>
      <c r="H4" s="297"/>
      <c r="I4" s="297"/>
      <c r="J4" s="137"/>
      <c r="K4" s="138"/>
      <c r="L4" s="138"/>
      <c r="M4" s="138"/>
      <c r="N4" s="138"/>
      <c r="O4" s="138"/>
    </row>
    <row r="5" spans="1:16" s="139" customFormat="1">
      <c r="A5" s="138"/>
      <c r="B5" s="138"/>
      <c r="C5" s="138"/>
      <c r="D5" s="138"/>
      <c r="E5" s="138"/>
      <c r="F5" s="138"/>
      <c r="G5" s="138"/>
      <c r="H5" s="138"/>
      <c r="I5" s="138"/>
      <c r="K5" s="140"/>
      <c r="L5" s="140"/>
      <c r="M5" s="140"/>
      <c r="N5" s="140"/>
      <c r="O5" s="140"/>
    </row>
    <row r="6" spans="1:16" ht="15.75">
      <c r="A6" s="298" t="s">
        <v>131</v>
      </c>
      <c r="B6" s="298"/>
      <c r="C6" s="298"/>
      <c r="D6" s="298"/>
      <c r="E6" s="298"/>
      <c r="F6" s="298"/>
      <c r="G6" s="298"/>
      <c r="H6" s="298"/>
      <c r="I6" s="298"/>
      <c r="J6" s="141"/>
      <c r="K6" s="141"/>
      <c r="L6" s="141"/>
      <c r="M6" s="141"/>
      <c r="N6" s="141"/>
      <c r="O6" s="141"/>
    </row>
    <row r="7" spans="1:16" s="143" customFormat="1" ht="17.100000000000001" customHeight="1" thickBot="1">
      <c r="A7" s="142"/>
      <c r="B7" s="142"/>
      <c r="C7" s="142"/>
      <c r="E7" s="144"/>
      <c r="F7" s="144"/>
      <c r="G7" s="144"/>
      <c r="K7" s="144"/>
      <c r="L7" s="144"/>
      <c r="M7" s="144"/>
      <c r="N7" s="144"/>
      <c r="O7" s="144"/>
    </row>
    <row r="8" spans="1:16" s="151" customFormat="1" ht="18.95" customHeight="1">
      <c r="A8" s="145" t="s">
        <v>132</v>
      </c>
      <c r="B8" s="146" t="s">
        <v>133</v>
      </c>
      <c r="C8" s="146"/>
      <c r="D8" s="146"/>
      <c r="E8" s="147" t="s">
        <v>134</v>
      </c>
      <c r="F8" s="299" t="s">
        <v>175</v>
      </c>
      <c r="G8" s="299"/>
      <c r="H8" s="300"/>
      <c r="I8" s="148">
        <v>9000</v>
      </c>
      <c r="J8" s="149" t="s">
        <v>136</v>
      </c>
      <c r="K8" s="150"/>
      <c r="L8" s="150"/>
      <c r="M8" s="150"/>
      <c r="N8" s="150"/>
      <c r="O8" s="150"/>
    </row>
    <row r="9" spans="1:16" s="151" customFormat="1" ht="18.95" customHeight="1" thickBot="1">
      <c r="A9" s="152" t="s">
        <v>137</v>
      </c>
      <c r="B9" s="153" t="s">
        <v>138</v>
      </c>
      <c r="C9" s="153"/>
      <c r="D9" s="153"/>
      <c r="E9" s="154" t="s">
        <v>139</v>
      </c>
      <c r="F9" s="294">
        <f>A15</f>
        <v>42125</v>
      </c>
      <c r="G9" s="294"/>
      <c r="H9" s="295"/>
      <c r="I9" s="155"/>
      <c r="J9" s="156" t="s">
        <v>140</v>
      </c>
      <c r="K9" s="150"/>
      <c r="L9" s="150"/>
      <c r="M9" s="150"/>
      <c r="N9" s="150"/>
      <c r="O9" s="150"/>
    </row>
    <row r="10" spans="1:16" s="151" customFormat="1" ht="12.75" customHeight="1" thickBot="1">
      <c r="A10" s="157"/>
      <c r="B10" s="158"/>
      <c r="C10" s="159"/>
      <c r="K10" s="160"/>
      <c r="L10" s="160"/>
      <c r="M10" s="150"/>
      <c r="N10" s="160"/>
      <c r="O10" s="160"/>
      <c r="P10" s="161"/>
    </row>
    <row r="11" spans="1:16" s="151" customFormat="1" ht="12.75" customHeight="1" thickBot="1">
      <c r="A11" s="277" t="s">
        <v>141</v>
      </c>
      <c r="B11" s="279" t="s">
        <v>142</v>
      </c>
      <c r="C11" s="280"/>
      <c r="D11" s="280"/>
      <c r="E11" s="280"/>
      <c r="F11" s="280"/>
      <c r="G11" s="280"/>
      <c r="H11" s="280"/>
      <c r="I11" s="280"/>
      <c r="J11" s="281"/>
      <c r="K11" s="150"/>
      <c r="L11" s="150"/>
      <c r="M11" s="150"/>
      <c r="N11" s="150"/>
      <c r="O11" s="150"/>
    </row>
    <row r="12" spans="1:16" s="151" customFormat="1" ht="12.75" customHeight="1" thickBot="1">
      <c r="A12" s="278"/>
      <c r="B12" s="275" t="s">
        <v>143</v>
      </c>
      <c r="C12" s="282" t="s">
        <v>144</v>
      </c>
      <c r="D12" s="283"/>
      <c r="E12" s="283"/>
      <c r="F12" s="284"/>
      <c r="G12" s="282" t="s">
        <v>145</v>
      </c>
      <c r="H12" s="284"/>
      <c r="I12" s="162" t="s">
        <v>146</v>
      </c>
      <c r="J12" s="285" t="s">
        <v>147</v>
      </c>
      <c r="K12" s="150"/>
      <c r="L12" s="150"/>
      <c r="M12" s="150"/>
      <c r="N12" s="150"/>
      <c r="O12" s="150"/>
    </row>
    <row r="13" spans="1:16" s="151" customFormat="1" ht="12.75" customHeight="1">
      <c r="A13" s="278"/>
      <c r="B13" s="278"/>
      <c r="C13" s="288" t="s">
        <v>148</v>
      </c>
      <c r="D13" s="288" t="s">
        <v>149</v>
      </c>
      <c r="E13" s="290" t="s">
        <v>150</v>
      </c>
      <c r="F13" s="292" t="s">
        <v>151</v>
      </c>
      <c r="G13" s="163" t="s">
        <v>152</v>
      </c>
      <c r="H13" s="164" t="s">
        <v>153</v>
      </c>
      <c r="I13" s="275" t="s">
        <v>154</v>
      </c>
      <c r="J13" s="286"/>
      <c r="K13" s="150"/>
      <c r="L13" s="150"/>
      <c r="M13" s="150"/>
      <c r="N13" s="150"/>
      <c r="O13" s="150"/>
    </row>
    <row r="14" spans="1:16" s="151" customFormat="1" ht="27.75" customHeight="1" thickBot="1">
      <c r="A14" s="276"/>
      <c r="B14" s="276"/>
      <c r="C14" s="289"/>
      <c r="D14" s="289"/>
      <c r="E14" s="291"/>
      <c r="F14" s="293"/>
      <c r="G14" s="165" t="s">
        <v>155</v>
      </c>
      <c r="H14" s="166" t="s">
        <v>156</v>
      </c>
      <c r="I14" s="276"/>
      <c r="J14" s="287"/>
      <c r="K14" s="150" t="s">
        <v>176</v>
      </c>
      <c r="L14" s="150" t="s">
        <v>158</v>
      </c>
      <c r="M14" s="150" t="s">
        <v>159</v>
      </c>
      <c r="N14" s="150"/>
      <c r="O14" s="150"/>
    </row>
    <row r="15" spans="1:16" s="151" customFormat="1" ht="15.95" customHeight="1" thickTop="1">
      <c r="A15" s="207">
        <v>42125</v>
      </c>
      <c r="B15" s="197">
        <v>0.375</v>
      </c>
      <c r="C15" s="215">
        <v>7510</v>
      </c>
      <c r="D15" s="176"/>
      <c r="E15" s="171">
        <f>($C$21-$C$15)*$M$15/7</f>
        <v>1.9190709876481209</v>
      </c>
      <c r="F15" s="172"/>
      <c r="G15" s="173"/>
      <c r="H15" s="174">
        <v>5.5</v>
      </c>
      <c r="I15" s="172"/>
      <c r="J15" s="175"/>
      <c r="K15" s="150">
        <f>(H15+11.87)/14.2234</f>
        <v>1.2212269921397132</v>
      </c>
      <c r="L15" s="150">
        <v>1</v>
      </c>
      <c r="M15" s="150">
        <f>L15*K15</f>
        <v>1.2212269921397132</v>
      </c>
      <c r="N15" s="150"/>
      <c r="O15" s="150"/>
    </row>
    <row r="16" spans="1:16" s="151" customFormat="1" ht="15.95" customHeight="1">
      <c r="A16" s="167">
        <f>A15+1</f>
        <v>42126</v>
      </c>
      <c r="B16" s="197">
        <v>0.375</v>
      </c>
      <c r="C16" s="169"/>
      <c r="D16" s="176"/>
      <c r="E16" s="171">
        <f t="shared" ref="E16:E21" si="0">($C$21-$C$15)*$M$15/7</f>
        <v>1.9190709876481209</v>
      </c>
      <c r="F16" s="172"/>
      <c r="G16" s="173"/>
      <c r="H16" s="174"/>
      <c r="I16" s="172"/>
      <c r="J16" s="175"/>
      <c r="K16" s="150"/>
      <c r="L16" s="150"/>
      <c r="M16" s="150"/>
      <c r="N16" s="150"/>
      <c r="O16" s="150"/>
    </row>
    <row r="17" spans="1:15" s="151" customFormat="1" ht="15.95" customHeight="1">
      <c r="A17" s="167">
        <f t="shared" ref="A17:A43" si="1">A16+1</f>
        <v>42127</v>
      </c>
      <c r="B17" s="197">
        <v>0.375</v>
      </c>
      <c r="C17" s="169"/>
      <c r="D17" s="176"/>
      <c r="E17" s="171">
        <f t="shared" si="0"/>
        <v>1.9190709876481209</v>
      </c>
      <c r="F17" s="172"/>
      <c r="G17" s="173"/>
      <c r="H17" s="174"/>
      <c r="I17" s="172"/>
      <c r="J17" s="175"/>
      <c r="K17" s="150"/>
      <c r="L17" s="150"/>
      <c r="M17" s="150"/>
      <c r="N17" s="150"/>
      <c r="O17" s="150"/>
    </row>
    <row r="18" spans="1:15" s="151" customFormat="1" ht="15.95" customHeight="1">
      <c r="A18" s="167">
        <f t="shared" si="1"/>
        <v>42128</v>
      </c>
      <c r="B18" s="197">
        <v>0.375</v>
      </c>
      <c r="C18" s="169"/>
      <c r="D18" s="176"/>
      <c r="E18" s="171">
        <f t="shared" si="0"/>
        <v>1.9190709876481209</v>
      </c>
      <c r="F18" s="172"/>
      <c r="G18" s="173"/>
      <c r="H18" s="174"/>
      <c r="I18" s="172"/>
      <c r="J18" s="175"/>
      <c r="K18" s="150"/>
      <c r="L18" s="150"/>
      <c r="M18" s="150"/>
      <c r="N18" s="150"/>
      <c r="O18" s="150"/>
    </row>
    <row r="19" spans="1:15" s="151" customFormat="1" ht="15.95" customHeight="1">
      <c r="A19" s="167">
        <f t="shared" si="1"/>
        <v>42129</v>
      </c>
      <c r="B19" s="197">
        <v>0.375</v>
      </c>
      <c r="C19" s="169"/>
      <c r="D19" s="176"/>
      <c r="E19" s="171">
        <f t="shared" si="0"/>
        <v>1.9190709876481209</v>
      </c>
      <c r="F19" s="172"/>
      <c r="G19" s="173"/>
      <c r="H19" s="174"/>
      <c r="I19" s="172"/>
      <c r="J19" s="175"/>
      <c r="K19" s="150"/>
      <c r="L19" s="150"/>
      <c r="M19" s="150"/>
      <c r="N19" s="150"/>
      <c r="O19" s="150"/>
    </row>
    <row r="20" spans="1:15" s="151" customFormat="1" ht="15.95" customHeight="1">
      <c r="A20" s="167">
        <f t="shared" si="1"/>
        <v>42130</v>
      </c>
      <c r="B20" s="197">
        <v>0.375</v>
      </c>
      <c r="C20" s="169"/>
      <c r="D20" s="176"/>
      <c r="E20" s="171">
        <f t="shared" si="0"/>
        <v>1.9190709876481209</v>
      </c>
      <c r="F20" s="172"/>
      <c r="G20" s="173"/>
      <c r="H20" s="174"/>
      <c r="I20" s="172"/>
      <c r="J20" s="175"/>
      <c r="K20" s="150"/>
      <c r="L20" s="150"/>
      <c r="M20" s="150"/>
      <c r="N20" s="150"/>
      <c r="O20" s="150"/>
    </row>
    <row r="21" spans="1:15" s="151" customFormat="1" ht="15.95" customHeight="1">
      <c r="A21" s="167">
        <f t="shared" si="1"/>
        <v>42131</v>
      </c>
      <c r="B21" s="197">
        <v>0.375</v>
      </c>
      <c r="C21" s="215">
        <v>7521</v>
      </c>
      <c r="D21" s="170"/>
      <c r="E21" s="171">
        <f t="shared" si="0"/>
        <v>1.9190709876481209</v>
      </c>
      <c r="F21" s="172"/>
      <c r="G21" s="173"/>
      <c r="H21" s="174">
        <v>5.5</v>
      </c>
      <c r="I21" s="172"/>
      <c r="J21" s="175"/>
      <c r="K21" s="150"/>
      <c r="L21" s="150"/>
      <c r="M21" s="150"/>
      <c r="N21" s="150"/>
      <c r="O21" s="150"/>
    </row>
    <row r="22" spans="1:15" s="151" customFormat="1" ht="15.95" customHeight="1">
      <c r="A22" s="167">
        <f t="shared" si="1"/>
        <v>42132</v>
      </c>
      <c r="B22" s="197">
        <v>0.375</v>
      </c>
      <c r="C22" s="169"/>
      <c r="D22" s="170"/>
      <c r="E22" s="171">
        <f>($C$28-$C$21)*$M$15/7</f>
        <v>2.6169149831565286</v>
      </c>
      <c r="F22" s="172"/>
      <c r="G22" s="173"/>
      <c r="H22" s="174"/>
      <c r="I22" s="172"/>
      <c r="J22" s="175"/>
      <c r="K22" s="177"/>
      <c r="L22" s="150"/>
      <c r="M22" s="150"/>
      <c r="N22" s="150"/>
      <c r="O22" s="150"/>
    </row>
    <row r="23" spans="1:15" s="151" customFormat="1" ht="15.95" customHeight="1">
      <c r="A23" s="167">
        <f t="shared" si="1"/>
        <v>42133</v>
      </c>
      <c r="B23" s="197">
        <v>0.375</v>
      </c>
      <c r="C23" s="169"/>
      <c r="D23" s="170"/>
      <c r="E23" s="171">
        <f t="shared" ref="E23:E28" si="2">($C$28-$C$21)*$M$15/7</f>
        <v>2.6169149831565286</v>
      </c>
      <c r="F23" s="172"/>
      <c r="G23" s="173"/>
      <c r="H23" s="174"/>
      <c r="I23" s="172"/>
      <c r="J23" s="175"/>
      <c r="K23" s="177"/>
      <c r="L23" s="150"/>
      <c r="M23" s="150"/>
      <c r="N23" s="150"/>
      <c r="O23" s="150"/>
    </row>
    <row r="24" spans="1:15" s="151" customFormat="1" ht="15.95" customHeight="1">
      <c r="A24" s="167">
        <f t="shared" si="1"/>
        <v>42134</v>
      </c>
      <c r="B24" s="197">
        <v>0.375</v>
      </c>
      <c r="C24" s="169"/>
      <c r="D24" s="170"/>
      <c r="E24" s="171">
        <f t="shared" si="2"/>
        <v>2.6169149831565286</v>
      </c>
      <c r="F24" s="172"/>
      <c r="G24" s="173"/>
      <c r="H24" s="174"/>
      <c r="I24" s="172"/>
      <c r="J24" s="175"/>
      <c r="K24" s="177"/>
      <c r="L24" s="150"/>
      <c r="M24" s="150"/>
      <c r="N24" s="150"/>
      <c r="O24" s="150"/>
    </row>
    <row r="25" spans="1:15" s="151" customFormat="1" ht="15.95" customHeight="1">
      <c r="A25" s="167">
        <f t="shared" si="1"/>
        <v>42135</v>
      </c>
      <c r="B25" s="197">
        <v>0.375</v>
      </c>
      <c r="C25" s="169"/>
      <c r="D25" s="176"/>
      <c r="E25" s="171">
        <f t="shared" si="2"/>
        <v>2.6169149831565286</v>
      </c>
      <c r="F25" s="172"/>
      <c r="G25" s="173"/>
      <c r="H25" s="174"/>
      <c r="I25" s="172"/>
      <c r="J25" s="175"/>
      <c r="K25" s="177"/>
      <c r="L25" s="150"/>
      <c r="M25" s="150"/>
      <c r="N25" s="150"/>
      <c r="O25" s="150"/>
    </row>
    <row r="26" spans="1:15" s="151" customFormat="1" ht="15.95" customHeight="1">
      <c r="A26" s="167">
        <f t="shared" si="1"/>
        <v>42136</v>
      </c>
      <c r="B26" s="197">
        <v>0.375</v>
      </c>
      <c r="C26" s="169"/>
      <c r="D26" s="170"/>
      <c r="E26" s="171">
        <f t="shared" si="2"/>
        <v>2.6169149831565286</v>
      </c>
      <c r="F26" s="172"/>
      <c r="G26" s="173"/>
      <c r="H26" s="174"/>
      <c r="I26" s="172"/>
      <c r="J26" s="175"/>
      <c r="K26" s="177"/>
      <c r="L26" s="150"/>
      <c r="M26" s="150"/>
      <c r="N26" s="150"/>
      <c r="O26" s="150"/>
    </row>
    <row r="27" spans="1:15" s="151" customFormat="1" ht="15.95" customHeight="1">
      <c r="A27" s="167">
        <f t="shared" si="1"/>
        <v>42137</v>
      </c>
      <c r="B27" s="197">
        <v>0.375</v>
      </c>
      <c r="C27" s="169"/>
      <c r="D27" s="176"/>
      <c r="E27" s="171">
        <f t="shared" si="2"/>
        <v>2.6169149831565286</v>
      </c>
      <c r="F27" s="198"/>
      <c r="G27" s="173"/>
      <c r="H27" s="174"/>
      <c r="I27" s="172"/>
      <c r="J27" s="175"/>
      <c r="K27" s="177"/>
      <c r="L27" s="150"/>
      <c r="M27" s="150"/>
      <c r="N27" s="150"/>
      <c r="O27" s="150"/>
    </row>
    <row r="28" spans="1:15" s="151" customFormat="1" ht="15.95" customHeight="1">
      <c r="A28" s="167">
        <f t="shared" si="1"/>
        <v>42138</v>
      </c>
      <c r="B28" s="197">
        <v>0.375</v>
      </c>
      <c r="C28" s="215">
        <v>7536</v>
      </c>
      <c r="D28" s="170"/>
      <c r="E28" s="171">
        <f t="shared" si="2"/>
        <v>2.6169149831565286</v>
      </c>
      <c r="F28" s="172"/>
      <c r="G28" s="173"/>
      <c r="H28" s="174">
        <v>5.5</v>
      </c>
      <c r="I28" s="172"/>
      <c r="J28" s="175"/>
      <c r="K28" s="177"/>
      <c r="L28" s="150"/>
      <c r="M28" s="150"/>
      <c r="N28" s="150"/>
      <c r="O28" s="150"/>
    </row>
    <row r="29" spans="1:15" s="151" customFormat="1" ht="15.95" customHeight="1">
      <c r="A29" s="167">
        <f t="shared" si="1"/>
        <v>42139</v>
      </c>
      <c r="B29" s="197">
        <v>0.375</v>
      </c>
      <c r="C29" s="169"/>
      <c r="D29" s="170"/>
      <c r="E29" s="171">
        <f>($C$35-$C$28)*$M$15/7</f>
        <v>2.6169149831565286</v>
      </c>
      <c r="F29" s="172"/>
      <c r="G29" s="173"/>
      <c r="H29" s="174"/>
      <c r="I29" s="172"/>
      <c r="J29" s="175"/>
      <c r="K29" s="177"/>
      <c r="L29" s="150"/>
      <c r="M29" s="150"/>
      <c r="N29" s="150"/>
      <c r="O29" s="150"/>
    </row>
    <row r="30" spans="1:15" s="151" customFormat="1" ht="15.95" customHeight="1">
      <c r="A30" s="167">
        <f t="shared" si="1"/>
        <v>42140</v>
      </c>
      <c r="B30" s="197">
        <v>0.375</v>
      </c>
      <c r="C30" s="169"/>
      <c r="D30" s="170"/>
      <c r="E30" s="171">
        <f t="shared" ref="E30:E35" si="3">($C$35-$C$28)*$M$15/7</f>
        <v>2.6169149831565286</v>
      </c>
      <c r="F30" s="172"/>
      <c r="G30" s="173"/>
      <c r="H30" s="174"/>
      <c r="I30" s="172"/>
      <c r="J30" s="175"/>
      <c r="K30" s="177"/>
      <c r="L30" s="150"/>
      <c r="M30" s="150"/>
      <c r="N30" s="150"/>
      <c r="O30" s="150"/>
    </row>
    <row r="31" spans="1:15" s="151" customFormat="1" ht="15.95" customHeight="1">
      <c r="A31" s="167">
        <f t="shared" si="1"/>
        <v>42141</v>
      </c>
      <c r="B31" s="197">
        <v>0.375</v>
      </c>
      <c r="C31" s="169"/>
      <c r="D31" s="170"/>
      <c r="E31" s="171">
        <f t="shared" si="3"/>
        <v>2.6169149831565286</v>
      </c>
      <c r="F31" s="172"/>
      <c r="G31" s="173"/>
      <c r="H31" s="174"/>
      <c r="I31" s="172"/>
      <c r="J31" s="175"/>
      <c r="K31" s="177"/>
      <c r="L31" s="150"/>
      <c r="M31" s="150"/>
      <c r="N31" s="150"/>
      <c r="O31" s="150"/>
    </row>
    <row r="32" spans="1:15" s="151" customFormat="1" ht="15.95" customHeight="1">
      <c r="A32" s="167">
        <f t="shared" si="1"/>
        <v>42142</v>
      </c>
      <c r="B32" s="197">
        <v>0.375</v>
      </c>
      <c r="C32" s="169"/>
      <c r="D32" s="170"/>
      <c r="E32" s="171">
        <f t="shared" si="3"/>
        <v>2.6169149831565286</v>
      </c>
      <c r="F32" s="172"/>
      <c r="G32" s="173"/>
      <c r="H32" s="174"/>
      <c r="I32" s="172"/>
      <c r="J32" s="175"/>
      <c r="K32" s="177"/>
      <c r="L32" s="150"/>
      <c r="M32" s="150"/>
      <c r="N32" s="150"/>
      <c r="O32" s="150"/>
    </row>
    <row r="33" spans="1:15" s="151" customFormat="1" ht="15.95" customHeight="1">
      <c r="A33" s="167">
        <f t="shared" si="1"/>
        <v>42143</v>
      </c>
      <c r="B33" s="197">
        <v>0.375</v>
      </c>
      <c r="C33" s="169"/>
      <c r="D33" s="170"/>
      <c r="E33" s="171">
        <f t="shared" si="3"/>
        <v>2.6169149831565286</v>
      </c>
      <c r="F33" s="172"/>
      <c r="G33" s="173"/>
      <c r="H33" s="174"/>
      <c r="I33" s="172"/>
      <c r="J33" s="175"/>
      <c r="K33" s="177"/>
      <c r="L33" s="150"/>
      <c r="M33" s="150"/>
      <c r="N33" s="150"/>
      <c r="O33" s="150"/>
    </row>
    <row r="34" spans="1:15" s="151" customFormat="1" ht="15.95" customHeight="1">
      <c r="A34" s="167">
        <f t="shared" si="1"/>
        <v>42144</v>
      </c>
      <c r="B34" s="197">
        <v>0.375</v>
      </c>
      <c r="C34" s="169"/>
      <c r="D34" s="170"/>
      <c r="E34" s="171">
        <f t="shared" si="3"/>
        <v>2.6169149831565286</v>
      </c>
      <c r="F34" s="172"/>
      <c r="G34" s="173"/>
      <c r="H34" s="174"/>
      <c r="I34" s="172"/>
      <c r="J34" s="175"/>
      <c r="K34" s="177"/>
      <c r="L34" s="150"/>
      <c r="M34" s="150"/>
      <c r="N34" s="150"/>
      <c r="O34" s="150"/>
    </row>
    <row r="35" spans="1:15" s="151" customFormat="1" ht="15.95" customHeight="1">
      <c r="A35" s="167">
        <f t="shared" si="1"/>
        <v>42145</v>
      </c>
      <c r="B35" s="197">
        <v>0.375</v>
      </c>
      <c r="C35" s="215">
        <v>7551</v>
      </c>
      <c r="D35" s="170"/>
      <c r="E35" s="171">
        <f t="shared" si="3"/>
        <v>2.6169149831565286</v>
      </c>
      <c r="F35" s="172"/>
      <c r="G35" s="173"/>
      <c r="H35" s="174">
        <v>5.5</v>
      </c>
      <c r="I35" s="172"/>
      <c r="J35" s="175"/>
      <c r="K35" s="177"/>
      <c r="L35" s="150"/>
      <c r="M35" s="150"/>
      <c r="N35" s="150"/>
      <c r="O35" s="150"/>
    </row>
    <row r="36" spans="1:15" s="151" customFormat="1" ht="15.95" customHeight="1">
      <c r="A36" s="167">
        <f t="shared" si="1"/>
        <v>42146</v>
      </c>
      <c r="B36" s="197">
        <v>0.375</v>
      </c>
      <c r="C36" s="169"/>
      <c r="D36" s="170"/>
      <c r="E36" s="171">
        <f>($C$42-$C$35)*$M$15/7</f>
        <v>1.9190709876481209</v>
      </c>
      <c r="F36" s="172"/>
      <c r="G36" s="173"/>
      <c r="H36" s="174"/>
      <c r="I36" s="172"/>
      <c r="J36" s="175"/>
      <c r="K36" s="177"/>
      <c r="L36" s="150"/>
      <c r="M36" s="150"/>
      <c r="N36" s="150"/>
      <c r="O36" s="150"/>
    </row>
    <row r="37" spans="1:15" s="151" customFormat="1" ht="15.95" customHeight="1">
      <c r="A37" s="167">
        <f t="shared" si="1"/>
        <v>42147</v>
      </c>
      <c r="B37" s="197">
        <v>0.375</v>
      </c>
      <c r="C37" s="169"/>
      <c r="D37" s="170"/>
      <c r="E37" s="171">
        <f t="shared" ref="E37:E40" si="4">($C$42-$C$35)*$M$15/7</f>
        <v>1.9190709876481209</v>
      </c>
      <c r="F37" s="172"/>
      <c r="G37" s="173"/>
      <c r="H37" s="174"/>
      <c r="I37" s="172"/>
      <c r="J37" s="175"/>
      <c r="K37" s="177"/>
      <c r="L37" s="150"/>
      <c r="M37" s="150"/>
      <c r="N37" s="150"/>
      <c r="O37" s="150"/>
    </row>
    <row r="38" spans="1:15" s="151" customFormat="1" ht="15.95" customHeight="1">
      <c r="A38" s="167">
        <f t="shared" si="1"/>
        <v>42148</v>
      </c>
      <c r="B38" s="197">
        <v>0.375</v>
      </c>
      <c r="C38" s="169"/>
      <c r="D38" s="170"/>
      <c r="E38" s="171">
        <f t="shared" si="4"/>
        <v>1.9190709876481209</v>
      </c>
      <c r="F38" s="172"/>
      <c r="G38" s="173"/>
      <c r="H38" s="174"/>
      <c r="I38" s="172"/>
      <c r="J38" s="175"/>
      <c r="K38" s="177"/>
      <c r="L38" s="150"/>
      <c r="M38" s="150"/>
      <c r="N38" s="150"/>
      <c r="O38" s="150"/>
    </row>
    <row r="39" spans="1:15" s="151" customFormat="1" ht="15.95" customHeight="1">
      <c r="A39" s="167">
        <f t="shared" si="1"/>
        <v>42149</v>
      </c>
      <c r="B39" s="197">
        <v>0.375</v>
      </c>
      <c r="C39" s="169"/>
      <c r="D39" s="170"/>
      <c r="E39" s="171">
        <f t="shared" si="4"/>
        <v>1.9190709876481209</v>
      </c>
      <c r="F39" s="172"/>
      <c r="G39" s="173"/>
      <c r="H39" s="174"/>
      <c r="I39" s="172"/>
      <c r="J39" s="175"/>
      <c r="K39" s="177"/>
      <c r="L39" s="150"/>
      <c r="M39" s="150"/>
      <c r="N39" s="150"/>
      <c r="O39" s="150"/>
    </row>
    <row r="40" spans="1:15" s="151" customFormat="1" ht="15.95" customHeight="1">
      <c r="A40" s="167">
        <f t="shared" si="1"/>
        <v>42150</v>
      </c>
      <c r="B40" s="197">
        <v>0.375</v>
      </c>
      <c r="C40" s="169"/>
      <c r="D40" s="170"/>
      <c r="E40" s="171">
        <f t="shared" si="4"/>
        <v>1.9190709876481209</v>
      </c>
      <c r="F40" s="172"/>
      <c r="G40" s="173"/>
      <c r="H40" s="174"/>
      <c r="I40" s="172"/>
      <c r="J40" s="175"/>
      <c r="K40" s="177"/>
      <c r="L40" s="150"/>
      <c r="M40" s="150"/>
      <c r="N40" s="150"/>
      <c r="O40" s="150"/>
    </row>
    <row r="41" spans="1:15" s="151" customFormat="1" ht="15.95" customHeight="1">
      <c r="A41" s="167">
        <f t="shared" si="1"/>
        <v>42151</v>
      </c>
      <c r="B41" s="197">
        <v>0.375</v>
      </c>
      <c r="C41" s="169"/>
      <c r="D41" s="170"/>
      <c r="E41" s="171">
        <f>($C$42-$C$35)*$M$15/7</f>
        <v>1.9190709876481209</v>
      </c>
      <c r="F41" s="172"/>
      <c r="G41" s="173"/>
      <c r="H41" s="174"/>
      <c r="I41" s="172"/>
      <c r="J41" s="175"/>
      <c r="K41" s="177"/>
      <c r="L41" s="150"/>
      <c r="M41" s="150"/>
      <c r="N41" s="150"/>
      <c r="O41" s="150"/>
    </row>
    <row r="42" spans="1:15" s="151" customFormat="1" ht="15.95" customHeight="1">
      <c r="A42" s="167">
        <f t="shared" si="1"/>
        <v>42152</v>
      </c>
      <c r="B42" s="197">
        <v>0.375</v>
      </c>
      <c r="C42" s="215">
        <v>7562</v>
      </c>
      <c r="D42" s="170"/>
      <c r="E42" s="171">
        <f>($C$42-$C$35)*$M$15/7</f>
        <v>1.9190709876481209</v>
      </c>
      <c r="F42" s="172"/>
      <c r="G42" s="173"/>
      <c r="H42" s="174">
        <v>5.5</v>
      </c>
      <c r="I42" s="172"/>
      <c r="J42" s="175"/>
      <c r="K42" s="177"/>
      <c r="L42" s="150"/>
      <c r="M42" s="150"/>
      <c r="N42" s="150"/>
      <c r="O42" s="150"/>
    </row>
    <row r="43" spans="1:15" s="151" customFormat="1" ht="15.95" customHeight="1">
      <c r="A43" s="167">
        <f t="shared" si="1"/>
        <v>42153</v>
      </c>
      <c r="B43" s="197">
        <v>0.375</v>
      </c>
      <c r="C43" s="169"/>
      <c r="D43" s="170"/>
      <c r="E43" s="171">
        <f>($C$45-$C$42)*$M$15/3</f>
        <v>1.2212269921397132</v>
      </c>
      <c r="F43" s="172"/>
      <c r="G43" s="173"/>
      <c r="H43" s="174"/>
      <c r="I43" s="172"/>
      <c r="J43" s="175"/>
      <c r="K43" s="177"/>
      <c r="L43" s="150"/>
      <c r="M43" s="150"/>
      <c r="N43" s="150"/>
      <c r="O43" s="150"/>
    </row>
    <row r="44" spans="1:15" s="151" customFormat="1" ht="15.95" customHeight="1">
      <c r="A44" s="167">
        <f>A43+1</f>
        <v>42154</v>
      </c>
      <c r="B44" s="197">
        <v>0.375</v>
      </c>
      <c r="C44" s="169"/>
      <c r="D44" s="170"/>
      <c r="E44" s="171">
        <f>($C$45-$C$42)*$M$15/3</f>
        <v>1.2212269921397132</v>
      </c>
      <c r="F44" s="172"/>
      <c r="G44" s="173"/>
      <c r="H44" s="174"/>
      <c r="I44" s="172"/>
      <c r="J44" s="175"/>
      <c r="K44" s="177"/>
      <c r="L44" s="150"/>
      <c r="M44" s="150"/>
      <c r="N44" s="150"/>
      <c r="O44" s="150"/>
    </row>
    <row r="45" spans="1:15" s="151" customFormat="1" ht="15.95" customHeight="1">
      <c r="A45" s="167">
        <f>A44+1</f>
        <v>42155</v>
      </c>
      <c r="B45" s="197">
        <v>0.375</v>
      </c>
      <c r="C45" s="215">
        <v>7565</v>
      </c>
      <c r="D45" s="170"/>
      <c r="E45" s="171">
        <f>($C$45-$C$42)*$M$15/3</f>
        <v>1.2212269921397132</v>
      </c>
      <c r="F45" s="172"/>
      <c r="G45" s="173"/>
      <c r="H45" s="174">
        <v>5.5</v>
      </c>
      <c r="I45" s="172"/>
      <c r="J45" s="175"/>
      <c r="K45" s="177"/>
      <c r="L45" s="150"/>
      <c r="M45" s="150"/>
      <c r="N45" s="150"/>
      <c r="O45" s="150"/>
    </row>
    <row r="46" spans="1:15" s="151" customFormat="1" ht="15.95" customHeight="1">
      <c r="A46" s="167"/>
      <c r="B46" s="197"/>
      <c r="C46" s="199"/>
      <c r="D46" s="170"/>
      <c r="E46" s="171"/>
      <c r="F46" s="172"/>
      <c r="G46" s="173"/>
      <c r="H46" s="174"/>
      <c r="I46" s="172"/>
      <c r="J46" s="175"/>
      <c r="K46" s="177"/>
      <c r="L46" s="150"/>
      <c r="M46" s="150"/>
      <c r="N46" s="150"/>
      <c r="O46" s="150"/>
    </row>
    <row r="47" spans="1:15" s="151" customFormat="1" ht="15.95" customHeight="1">
      <c r="A47" s="167"/>
      <c r="B47" s="200"/>
      <c r="C47" s="179"/>
      <c r="D47" s="170"/>
      <c r="E47" s="171"/>
      <c r="F47" s="172"/>
      <c r="G47" s="173"/>
      <c r="H47" s="174"/>
      <c r="I47" s="172"/>
      <c r="J47" s="175"/>
      <c r="K47" s="177"/>
      <c r="L47" s="150"/>
      <c r="M47" s="150"/>
      <c r="N47" s="150"/>
      <c r="O47" s="150"/>
    </row>
    <row r="48" spans="1:15" s="151" customFormat="1" ht="15.95" customHeight="1">
      <c r="A48" s="167"/>
      <c r="B48" s="168"/>
      <c r="C48" s="169"/>
      <c r="D48" s="176"/>
      <c r="E48" s="171"/>
      <c r="F48" s="172"/>
      <c r="G48" s="173"/>
      <c r="H48" s="174"/>
      <c r="I48" s="172"/>
      <c r="J48" s="175"/>
      <c r="K48" s="177"/>
      <c r="L48" s="150"/>
      <c r="M48" s="150"/>
      <c r="N48" s="150"/>
      <c r="O48" s="150"/>
    </row>
    <row r="49" spans="1:15" s="151" customFormat="1" ht="15.95" customHeight="1">
      <c r="A49" s="167"/>
      <c r="B49" s="168"/>
      <c r="C49" s="169"/>
      <c r="D49" s="176"/>
      <c r="E49" s="171"/>
      <c r="F49" s="172"/>
      <c r="G49" s="173"/>
      <c r="H49" s="174"/>
      <c r="I49" s="172"/>
      <c r="J49" s="175"/>
      <c r="K49" s="150"/>
      <c r="L49" s="150"/>
      <c r="M49" s="150"/>
      <c r="N49" s="150"/>
      <c r="O49" s="150"/>
    </row>
    <row r="50" spans="1:15" s="151" customFormat="1" ht="15.95" customHeight="1">
      <c r="A50" s="167"/>
      <c r="B50" s="197"/>
      <c r="C50" s="169"/>
      <c r="D50" s="176"/>
      <c r="E50" s="171"/>
      <c r="F50" s="172"/>
      <c r="G50" s="173"/>
      <c r="H50" s="174"/>
      <c r="I50" s="172"/>
      <c r="J50" s="175"/>
      <c r="K50" s="150"/>
      <c r="L50" s="150"/>
      <c r="M50" s="150"/>
      <c r="N50" s="150"/>
      <c r="O50" s="150"/>
    </row>
    <row r="51" spans="1:15" s="151" customFormat="1">
      <c r="A51" s="167"/>
      <c r="B51" s="197"/>
      <c r="C51" s="169"/>
      <c r="D51" s="176"/>
      <c r="E51" s="171"/>
      <c r="F51" s="172"/>
      <c r="G51" s="173"/>
      <c r="H51" s="174"/>
      <c r="I51" s="172"/>
      <c r="J51" s="175"/>
      <c r="K51" s="150"/>
      <c r="L51" s="150"/>
      <c r="M51" s="150"/>
      <c r="N51" s="150"/>
      <c r="O51" s="150"/>
    </row>
    <row r="52" spans="1:15" s="181" customFormat="1" ht="15.95" customHeight="1">
      <c r="A52" s="180"/>
      <c r="B52" s="180"/>
      <c r="C52" s="180"/>
      <c r="D52" s="180"/>
      <c r="E52" s="180"/>
      <c r="F52" s="180"/>
      <c r="G52" s="180"/>
      <c r="H52" s="180"/>
      <c r="I52" s="180"/>
      <c r="K52" s="182"/>
      <c r="L52" s="182"/>
      <c r="M52" s="182"/>
      <c r="N52" s="182"/>
      <c r="O52" s="182"/>
    </row>
    <row r="53" spans="1:15" s="181" customFormat="1" ht="15">
      <c r="A53" s="186" t="s">
        <v>161</v>
      </c>
      <c r="B53"/>
      <c r="C53"/>
      <c r="D53"/>
      <c r="E53"/>
      <c r="F53" s="187" t="s">
        <v>162</v>
      </c>
      <c r="G53"/>
      <c r="K53" s="182"/>
      <c r="L53" s="182"/>
      <c r="M53" s="182"/>
      <c r="N53" s="182"/>
      <c r="O53" s="182"/>
    </row>
    <row r="54" spans="1:15" s="181" customFormat="1" ht="15">
      <c r="A54" s="186" t="s">
        <v>163</v>
      </c>
      <c r="B54"/>
      <c r="C54"/>
      <c r="D54"/>
      <c r="E54"/>
      <c r="F54" s="187" t="s">
        <v>164</v>
      </c>
      <c r="G54"/>
      <c r="K54" s="182"/>
      <c r="L54" s="182"/>
      <c r="M54" s="182"/>
      <c r="N54" s="182"/>
      <c r="O54" s="182"/>
    </row>
    <row r="55" spans="1:15" s="181" customFormat="1" ht="15">
      <c r="A55" s="186" t="s">
        <v>165</v>
      </c>
      <c r="B55"/>
      <c r="C55"/>
      <c r="D55"/>
      <c r="E55"/>
      <c r="F55" s="187" t="s">
        <v>166</v>
      </c>
      <c r="G55"/>
      <c r="K55" s="182"/>
      <c r="L55" s="182"/>
      <c r="M55" s="182"/>
      <c r="N55" s="182"/>
      <c r="O55" s="182"/>
    </row>
    <row r="56" spans="1:15" s="181" customFormat="1" ht="15">
      <c r="A56" s="186" t="s">
        <v>167</v>
      </c>
      <c r="B56"/>
      <c r="C56"/>
      <c r="D56"/>
      <c r="E56"/>
      <c r="F56" s="187" t="s">
        <v>168</v>
      </c>
      <c r="G56"/>
      <c r="K56" s="182"/>
      <c r="L56" s="182"/>
      <c r="M56" s="182"/>
      <c r="N56" s="182"/>
      <c r="O56" s="182"/>
    </row>
    <row r="57" spans="1:15" s="181" customFormat="1" ht="15">
      <c r="A57" s="186" t="s">
        <v>169</v>
      </c>
      <c r="B57"/>
      <c r="C57"/>
      <c r="D57"/>
      <c r="E57"/>
      <c r="F57" s="187" t="s">
        <v>170</v>
      </c>
      <c r="G57"/>
      <c r="K57" s="182"/>
      <c r="L57" s="182"/>
      <c r="M57" s="182"/>
      <c r="N57" s="182"/>
      <c r="O57" s="182"/>
    </row>
    <row r="58" spans="1:15" s="181" customFormat="1" ht="15.75" thickBot="1">
      <c r="B58"/>
      <c r="C58"/>
      <c r="D58"/>
      <c r="E58"/>
      <c r="F58"/>
      <c r="G58"/>
      <c r="H58"/>
      <c r="K58" s="182"/>
      <c r="L58" s="182"/>
      <c r="M58" s="182"/>
      <c r="N58" s="182"/>
      <c r="O58" s="182"/>
    </row>
    <row r="59" spans="1:15" s="181" customFormat="1" ht="15">
      <c r="A59" s="188" t="s">
        <v>171</v>
      </c>
      <c r="B59" s="189"/>
      <c r="C59" s="190" t="s">
        <v>172</v>
      </c>
      <c r="D59" s="189"/>
      <c r="E59" s="189"/>
      <c r="F59" s="189"/>
      <c r="G59" s="189"/>
      <c r="H59" s="191"/>
      <c r="K59" s="182"/>
      <c r="L59" s="182"/>
      <c r="M59" s="182"/>
      <c r="N59" s="182"/>
      <c r="O59" s="182"/>
    </row>
    <row r="60" spans="1:15" s="181" customFormat="1" ht="15">
      <c r="A60" s="192"/>
      <c r="B60" s="193" t="s">
        <v>173</v>
      </c>
      <c r="C60" s="194" t="s">
        <v>174</v>
      </c>
      <c r="D60" s="193"/>
      <c r="E60" s="193"/>
      <c r="F60" s="193"/>
      <c r="G60" s="193"/>
      <c r="H60" s="195"/>
      <c r="K60" s="182"/>
      <c r="L60" s="182"/>
      <c r="M60" s="182"/>
      <c r="N60" s="182"/>
      <c r="O60" s="182"/>
    </row>
    <row r="61" spans="1:15" s="181" customFormat="1">
      <c r="K61" s="182"/>
      <c r="L61" s="182"/>
      <c r="M61" s="182"/>
      <c r="N61" s="182"/>
      <c r="O61" s="182"/>
    </row>
    <row r="62" spans="1:15" s="181" customFormat="1">
      <c r="K62" s="182"/>
      <c r="L62" s="182"/>
      <c r="M62" s="182"/>
      <c r="N62" s="182"/>
      <c r="O62" s="182"/>
    </row>
    <row r="63" spans="1:15" s="181" customFormat="1">
      <c r="K63" s="182"/>
      <c r="L63" s="182"/>
      <c r="M63" s="182"/>
      <c r="N63" s="182"/>
      <c r="O63" s="182"/>
    </row>
    <row r="64" spans="1:15" s="181" customFormat="1">
      <c r="K64" s="182"/>
      <c r="L64" s="182"/>
      <c r="M64" s="182"/>
      <c r="N64" s="182"/>
      <c r="O64" s="182"/>
    </row>
    <row r="65" spans="11:15" s="181" customFormat="1">
      <c r="K65" s="182"/>
      <c r="L65" s="182"/>
      <c r="M65" s="182"/>
      <c r="N65" s="182"/>
      <c r="O65" s="182"/>
    </row>
    <row r="66" spans="11:15" s="181" customFormat="1">
      <c r="K66" s="182"/>
      <c r="L66" s="182"/>
      <c r="M66" s="182"/>
      <c r="N66" s="182"/>
      <c r="O66" s="182"/>
    </row>
  </sheetData>
  <mergeCells count="17">
    <mergeCell ref="F9:H9"/>
    <mergeCell ref="A2:I2"/>
    <mergeCell ref="A3:I3"/>
    <mergeCell ref="A4:I4"/>
    <mergeCell ref="A6:I6"/>
    <mergeCell ref="F8:H8"/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6866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686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6" activePane="bottomRight" state="frozen"/>
      <selection activeCell="I49" sqref="I49"/>
      <selection pane="topRight" activeCell="I49" sqref="I49"/>
      <selection pane="bottomLeft" activeCell="I49" sqref="I49"/>
      <selection pane="bottomRight" activeCell="I49" sqref="I49"/>
    </sheetView>
  </sheetViews>
  <sheetFormatPr baseColWidth="10" defaultColWidth="11.42578125" defaultRowHeight="12.75"/>
  <cols>
    <col min="1" max="2" width="12.7109375" style="142" customWidth="1"/>
    <col min="3" max="3" width="21.28515625" style="142" customWidth="1"/>
    <col min="4" max="4" width="21.85546875" style="142" customWidth="1"/>
    <col min="5" max="7" width="12.7109375" style="142" customWidth="1"/>
    <col min="8" max="8" width="14.7109375" style="142" customWidth="1"/>
    <col min="9" max="9" width="13.42578125" style="142" customWidth="1"/>
    <col min="10" max="10" width="10" style="142" bestFit="1" customWidth="1"/>
    <col min="11" max="11" width="17.5703125" style="196" bestFit="1" customWidth="1"/>
    <col min="12" max="12" width="15.5703125" style="196" bestFit="1" customWidth="1"/>
    <col min="13" max="13" width="9" style="196" customWidth="1"/>
    <col min="14" max="14" width="7.28515625" style="196" bestFit="1" customWidth="1"/>
    <col min="15" max="15" width="11.42578125" style="196"/>
    <col min="16" max="16" width="10" style="142" customWidth="1"/>
    <col min="17" max="17" width="12.28515625" style="142" customWidth="1"/>
    <col min="18" max="256" width="11.42578125" style="142"/>
    <col min="257" max="258" width="12.7109375" style="142" customWidth="1"/>
    <col min="259" max="259" width="21.28515625" style="142" customWidth="1"/>
    <col min="260" max="260" width="21.85546875" style="142" customWidth="1"/>
    <col min="261" max="263" width="12.7109375" style="142" customWidth="1"/>
    <col min="264" max="264" width="14.7109375" style="142" customWidth="1"/>
    <col min="265" max="265" width="13.42578125" style="142" customWidth="1"/>
    <col min="266" max="266" width="10" style="142" bestFit="1" customWidth="1"/>
    <col min="267" max="267" width="17.5703125" style="142" bestFit="1" customWidth="1"/>
    <col min="268" max="268" width="15.5703125" style="142" bestFit="1" customWidth="1"/>
    <col min="269" max="269" width="9" style="142" customWidth="1"/>
    <col min="270" max="270" width="7.28515625" style="142" bestFit="1" customWidth="1"/>
    <col min="271" max="271" width="11.42578125" style="142"/>
    <col min="272" max="272" width="10" style="142" customWidth="1"/>
    <col min="273" max="273" width="12.28515625" style="142" customWidth="1"/>
    <col min="274" max="512" width="11.42578125" style="142"/>
    <col min="513" max="514" width="12.7109375" style="142" customWidth="1"/>
    <col min="515" max="515" width="21.28515625" style="142" customWidth="1"/>
    <col min="516" max="516" width="21.85546875" style="142" customWidth="1"/>
    <col min="517" max="519" width="12.7109375" style="142" customWidth="1"/>
    <col min="520" max="520" width="14.7109375" style="142" customWidth="1"/>
    <col min="521" max="521" width="13.42578125" style="142" customWidth="1"/>
    <col min="522" max="522" width="10" style="142" bestFit="1" customWidth="1"/>
    <col min="523" max="523" width="17.5703125" style="142" bestFit="1" customWidth="1"/>
    <col min="524" max="524" width="15.5703125" style="142" bestFit="1" customWidth="1"/>
    <col min="525" max="525" width="9" style="142" customWidth="1"/>
    <col min="526" max="526" width="7.28515625" style="142" bestFit="1" customWidth="1"/>
    <col min="527" max="527" width="11.42578125" style="142"/>
    <col min="528" max="528" width="10" style="142" customWidth="1"/>
    <col min="529" max="529" width="12.28515625" style="142" customWidth="1"/>
    <col min="530" max="768" width="11.42578125" style="142"/>
    <col min="769" max="770" width="12.7109375" style="142" customWidth="1"/>
    <col min="771" max="771" width="21.28515625" style="142" customWidth="1"/>
    <col min="772" max="772" width="21.85546875" style="142" customWidth="1"/>
    <col min="773" max="775" width="12.7109375" style="142" customWidth="1"/>
    <col min="776" max="776" width="14.7109375" style="142" customWidth="1"/>
    <col min="777" max="777" width="13.42578125" style="142" customWidth="1"/>
    <col min="778" max="778" width="10" style="142" bestFit="1" customWidth="1"/>
    <col min="779" max="779" width="17.5703125" style="142" bestFit="1" customWidth="1"/>
    <col min="780" max="780" width="15.5703125" style="142" bestFit="1" customWidth="1"/>
    <col min="781" max="781" width="9" style="142" customWidth="1"/>
    <col min="782" max="782" width="7.28515625" style="142" bestFit="1" customWidth="1"/>
    <col min="783" max="783" width="11.42578125" style="142"/>
    <col min="784" max="784" width="10" style="142" customWidth="1"/>
    <col min="785" max="785" width="12.28515625" style="142" customWidth="1"/>
    <col min="786" max="1024" width="11.42578125" style="142"/>
    <col min="1025" max="1026" width="12.7109375" style="142" customWidth="1"/>
    <col min="1027" max="1027" width="21.28515625" style="142" customWidth="1"/>
    <col min="1028" max="1028" width="21.85546875" style="142" customWidth="1"/>
    <col min="1029" max="1031" width="12.7109375" style="142" customWidth="1"/>
    <col min="1032" max="1032" width="14.7109375" style="142" customWidth="1"/>
    <col min="1033" max="1033" width="13.42578125" style="142" customWidth="1"/>
    <col min="1034" max="1034" width="10" style="142" bestFit="1" customWidth="1"/>
    <col min="1035" max="1035" width="17.5703125" style="142" bestFit="1" customWidth="1"/>
    <col min="1036" max="1036" width="15.5703125" style="142" bestFit="1" customWidth="1"/>
    <col min="1037" max="1037" width="9" style="142" customWidth="1"/>
    <col min="1038" max="1038" width="7.28515625" style="142" bestFit="1" customWidth="1"/>
    <col min="1039" max="1039" width="11.42578125" style="142"/>
    <col min="1040" max="1040" width="10" style="142" customWidth="1"/>
    <col min="1041" max="1041" width="12.28515625" style="142" customWidth="1"/>
    <col min="1042" max="1280" width="11.42578125" style="142"/>
    <col min="1281" max="1282" width="12.7109375" style="142" customWidth="1"/>
    <col min="1283" max="1283" width="21.28515625" style="142" customWidth="1"/>
    <col min="1284" max="1284" width="21.85546875" style="142" customWidth="1"/>
    <col min="1285" max="1287" width="12.7109375" style="142" customWidth="1"/>
    <col min="1288" max="1288" width="14.7109375" style="142" customWidth="1"/>
    <col min="1289" max="1289" width="13.42578125" style="142" customWidth="1"/>
    <col min="1290" max="1290" width="10" style="142" bestFit="1" customWidth="1"/>
    <col min="1291" max="1291" width="17.5703125" style="142" bestFit="1" customWidth="1"/>
    <col min="1292" max="1292" width="15.5703125" style="142" bestFit="1" customWidth="1"/>
    <col min="1293" max="1293" width="9" style="142" customWidth="1"/>
    <col min="1294" max="1294" width="7.28515625" style="142" bestFit="1" customWidth="1"/>
    <col min="1295" max="1295" width="11.42578125" style="142"/>
    <col min="1296" max="1296" width="10" style="142" customWidth="1"/>
    <col min="1297" max="1297" width="12.28515625" style="142" customWidth="1"/>
    <col min="1298" max="1536" width="11.42578125" style="142"/>
    <col min="1537" max="1538" width="12.7109375" style="142" customWidth="1"/>
    <col min="1539" max="1539" width="21.28515625" style="142" customWidth="1"/>
    <col min="1540" max="1540" width="21.85546875" style="142" customWidth="1"/>
    <col min="1541" max="1543" width="12.7109375" style="142" customWidth="1"/>
    <col min="1544" max="1544" width="14.7109375" style="142" customWidth="1"/>
    <col min="1545" max="1545" width="13.42578125" style="142" customWidth="1"/>
    <col min="1546" max="1546" width="10" style="142" bestFit="1" customWidth="1"/>
    <col min="1547" max="1547" width="17.5703125" style="142" bestFit="1" customWidth="1"/>
    <col min="1548" max="1548" width="15.5703125" style="142" bestFit="1" customWidth="1"/>
    <col min="1549" max="1549" width="9" style="142" customWidth="1"/>
    <col min="1550" max="1550" width="7.28515625" style="142" bestFit="1" customWidth="1"/>
    <col min="1551" max="1551" width="11.42578125" style="142"/>
    <col min="1552" max="1552" width="10" style="142" customWidth="1"/>
    <col min="1553" max="1553" width="12.28515625" style="142" customWidth="1"/>
    <col min="1554" max="1792" width="11.42578125" style="142"/>
    <col min="1793" max="1794" width="12.7109375" style="142" customWidth="1"/>
    <col min="1795" max="1795" width="21.28515625" style="142" customWidth="1"/>
    <col min="1796" max="1796" width="21.85546875" style="142" customWidth="1"/>
    <col min="1797" max="1799" width="12.7109375" style="142" customWidth="1"/>
    <col min="1800" max="1800" width="14.7109375" style="142" customWidth="1"/>
    <col min="1801" max="1801" width="13.42578125" style="142" customWidth="1"/>
    <col min="1802" max="1802" width="10" style="142" bestFit="1" customWidth="1"/>
    <col min="1803" max="1803" width="17.5703125" style="142" bestFit="1" customWidth="1"/>
    <col min="1804" max="1804" width="15.5703125" style="142" bestFit="1" customWidth="1"/>
    <col min="1805" max="1805" width="9" style="142" customWidth="1"/>
    <col min="1806" max="1806" width="7.28515625" style="142" bestFit="1" customWidth="1"/>
    <col min="1807" max="1807" width="11.42578125" style="142"/>
    <col min="1808" max="1808" width="10" style="142" customWidth="1"/>
    <col min="1809" max="1809" width="12.28515625" style="142" customWidth="1"/>
    <col min="1810" max="2048" width="11.42578125" style="142"/>
    <col min="2049" max="2050" width="12.7109375" style="142" customWidth="1"/>
    <col min="2051" max="2051" width="21.28515625" style="142" customWidth="1"/>
    <col min="2052" max="2052" width="21.85546875" style="142" customWidth="1"/>
    <col min="2053" max="2055" width="12.7109375" style="142" customWidth="1"/>
    <col min="2056" max="2056" width="14.7109375" style="142" customWidth="1"/>
    <col min="2057" max="2057" width="13.42578125" style="142" customWidth="1"/>
    <col min="2058" max="2058" width="10" style="142" bestFit="1" customWidth="1"/>
    <col min="2059" max="2059" width="17.5703125" style="142" bestFit="1" customWidth="1"/>
    <col min="2060" max="2060" width="15.5703125" style="142" bestFit="1" customWidth="1"/>
    <col min="2061" max="2061" width="9" style="142" customWidth="1"/>
    <col min="2062" max="2062" width="7.28515625" style="142" bestFit="1" customWidth="1"/>
    <col min="2063" max="2063" width="11.42578125" style="142"/>
    <col min="2064" max="2064" width="10" style="142" customWidth="1"/>
    <col min="2065" max="2065" width="12.28515625" style="142" customWidth="1"/>
    <col min="2066" max="2304" width="11.42578125" style="142"/>
    <col min="2305" max="2306" width="12.7109375" style="142" customWidth="1"/>
    <col min="2307" max="2307" width="21.28515625" style="142" customWidth="1"/>
    <col min="2308" max="2308" width="21.85546875" style="142" customWidth="1"/>
    <col min="2309" max="2311" width="12.7109375" style="142" customWidth="1"/>
    <col min="2312" max="2312" width="14.7109375" style="142" customWidth="1"/>
    <col min="2313" max="2313" width="13.42578125" style="142" customWidth="1"/>
    <col min="2314" max="2314" width="10" style="142" bestFit="1" customWidth="1"/>
    <col min="2315" max="2315" width="17.5703125" style="142" bestFit="1" customWidth="1"/>
    <col min="2316" max="2316" width="15.5703125" style="142" bestFit="1" customWidth="1"/>
    <col min="2317" max="2317" width="9" style="142" customWidth="1"/>
    <col min="2318" max="2318" width="7.28515625" style="142" bestFit="1" customWidth="1"/>
    <col min="2319" max="2319" width="11.42578125" style="142"/>
    <col min="2320" max="2320" width="10" style="142" customWidth="1"/>
    <col min="2321" max="2321" width="12.28515625" style="142" customWidth="1"/>
    <col min="2322" max="2560" width="11.42578125" style="142"/>
    <col min="2561" max="2562" width="12.7109375" style="142" customWidth="1"/>
    <col min="2563" max="2563" width="21.28515625" style="142" customWidth="1"/>
    <col min="2564" max="2564" width="21.85546875" style="142" customWidth="1"/>
    <col min="2565" max="2567" width="12.7109375" style="142" customWidth="1"/>
    <col min="2568" max="2568" width="14.7109375" style="142" customWidth="1"/>
    <col min="2569" max="2569" width="13.42578125" style="142" customWidth="1"/>
    <col min="2570" max="2570" width="10" style="142" bestFit="1" customWidth="1"/>
    <col min="2571" max="2571" width="17.5703125" style="142" bestFit="1" customWidth="1"/>
    <col min="2572" max="2572" width="15.5703125" style="142" bestFit="1" customWidth="1"/>
    <col min="2573" max="2573" width="9" style="142" customWidth="1"/>
    <col min="2574" max="2574" width="7.28515625" style="142" bestFit="1" customWidth="1"/>
    <col min="2575" max="2575" width="11.42578125" style="142"/>
    <col min="2576" max="2576" width="10" style="142" customWidth="1"/>
    <col min="2577" max="2577" width="12.28515625" style="142" customWidth="1"/>
    <col min="2578" max="2816" width="11.42578125" style="142"/>
    <col min="2817" max="2818" width="12.7109375" style="142" customWidth="1"/>
    <col min="2819" max="2819" width="21.28515625" style="142" customWidth="1"/>
    <col min="2820" max="2820" width="21.85546875" style="142" customWidth="1"/>
    <col min="2821" max="2823" width="12.7109375" style="142" customWidth="1"/>
    <col min="2824" max="2824" width="14.7109375" style="142" customWidth="1"/>
    <col min="2825" max="2825" width="13.42578125" style="142" customWidth="1"/>
    <col min="2826" max="2826" width="10" style="142" bestFit="1" customWidth="1"/>
    <col min="2827" max="2827" width="17.5703125" style="142" bestFit="1" customWidth="1"/>
    <col min="2828" max="2828" width="15.5703125" style="142" bestFit="1" customWidth="1"/>
    <col min="2829" max="2829" width="9" style="142" customWidth="1"/>
    <col min="2830" max="2830" width="7.28515625" style="142" bestFit="1" customWidth="1"/>
    <col min="2831" max="2831" width="11.42578125" style="142"/>
    <col min="2832" max="2832" width="10" style="142" customWidth="1"/>
    <col min="2833" max="2833" width="12.28515625" style="142" customWidth="1"/>
    <col min="2834" max="3072" width="11.42578125" style="142"/>
    <col min="3073" max="3074" width="12.7109375" style="142" customWidth="1"/>
    <col min="3075" max="3075" width="21.28515625" style="142" customWidth="1"/>
    <col min="3076" max="3076" width="21.85546875" style="142" customWidth="1"/>
    <col min="3077" max="3079" width="12.7109375" style="142" customWidth="1"/>
    <col min="3080" max="3080" width="14.7109375" style="142" customWidth="1"/>
    <col min="3081" max="3081" width="13.42578125" style="142" customWidth="1"/>
    <col min="3082" max="3082" width="10" style="142" bestFit="1" customWidth="1"/>
    <col min="3083" max="3083" width="17.5703125" style="142" bestFit="1" customWidth="1"/>
    <col min="3084" max="3084" width="15.5703125" style="142" bestFit="1" customWidth="1"/>
    <col min="3085" max="3085" width="9" style="142" customWidth="1"/>
    <col min="3086" max="3086" width="7.28515625" style="142" bestFit="1" customWidth="1"/>
    <col min="3087" max="3087" width="11.42578125" style="142"/>
    <col min="3088" max="3088" width="10" style="142" customWidth="1"/>
    <col min="3089" max="3089" width="12.28515625" style="142" customWidth="1"/>
    <col min="3090" max="3328" width="11.42578125" style="142"/>
    <col min="3329" max="3330" width="12.7109375" style="142" customWidth="1"/>
    <col min="3331" max="3331" width="21.28515625" style="142" customWidth="1"/>
    <col min="3332" max="3332" width="21.85546875" style="142" customWidth="1"/>
    <col min="3333" max="3335" width="12.7109375" style="142" customWidth="1"/>
    <col min="3336" max="3336" width="14.7109375" style="142" customWidth="1"/>
    <col min="3337" max="3337" width="13.42578125" style="142" customWidth="1"/>
    <col min="3338" max="3338" width="10" style="142" bestFit="1" customWidth="1"/>
    <col min="3339" max="3339" width="17.5703125" style="142" bestFit="1" customWidth="1"/>
    <col min="3340" max="3340" width="15.5703125" style="142" bestFit="1" customWidth="1"/>
    <col min="3341" max="3341" width="9" style="142" customWidth="1"/>
    <col min="3342" max="3342" width="7.28515625" style="142" bestFit="1" customWidth="1"/>
    <col min="3343" max="3343" width="11.42578125" style="142"/>
    <col min="3344" max="3344" width="10" style="142" customWidth="1"/>
    <col min="3345" max="3345" width="12.28515625" style="142" customWidth="1"/>
    <col min="3346" max="3584" width="11.42578125" style="142"/>
    <col min="3585" max="3586" width="12.7109375" style="142" customWidth="1"/>
    <col min="3587" max="3587" width="21.28515625" style="142" customWidth="1"/>
    <col min="3588" max="3588" width="21.85546875" style="142" customWidth="1"/>
    <col min="3589" max="3591" width="12.7109375" style="142" customWidth="1"/>
    <col min="3592" max="3592" width="14.7109375" style="142" customWidth="1"/>
    <col min="3593" max="3593" width="13.42578125" style="142" customWidth="1"/>
    <col min="3594" max="3594" width="10" style="142" bestFit="1" customWidth="1"/>
    <col min="3595" max="3595" width="17.5703125" style="142" bestFit="1" customWidth="1"/>
    <col min="3596" max="3596" width="15.5703125" style="142" bestFit="1" customWidth="1"/>
    <col min="3597" max="3597" width="9" style="142" customWidth="1"/>
    <col min="3598" max="3598" width="7.28515625" style="142" bestFit="1" customWidth="1"/>
    <col min="3599" max="3599" width="11.42578125" style="142"/>
    <col min="3600" max="3600" width="10" style="142" customWidth="1"/>
    <col min="3601" max="3601" width="12.28515625" style="142" customWidth="1"/>
    <col min="3602" max="3840" width="11.42578125" style="142"/>
    <col min="3841" max="3842" width="12.7109375" style="142" customWidth="1"/>
    <col min="3843" max="3843" width="21.28515625" style="142" customWidth="1"/>
    <col min="3844" max="3844" width="21.85546875" style="142" customWidth="1"/>
    <col min="3845" max="3847" width="12.7109375" style="142" customWidth="1"/>
    <col min="3848" max="3848" width="14.7109375" style="142" customWidth="1"/>
    <col min="3849" max="3849" width="13.42578125" style="142" customWidth="1"/>
    <col min="3850" max="3850" width="10" style="142" bestFit="1" customWidth="1"/>
    <col min="3851" max="3851" width="17.5703125" style="142" bestFit="1" customWidth="1"/>
    <col min="3852" max="3852" width="15.5703125" style="142" bestFit="1" customWidth="1"/>
    <col min="3853" max="3853" width="9" style="142" customWidth="1"/>
    <col min="3854" max="3854" width="7.28515625" style="142" bestFit="1" customWidth="1"/>
    <col min="3855" max="3855" width="11.42578125" style="142"/>
    <col min="3856" max="3856" width="10" style="142" customWidth="1"/>
    <col min="3857" max="3857" width="12.28515625" style="142" customWidth="1"/>
    <col min="3858" max="4096" width="11.42578125" style="142"/>
    <col min="4097" max="4098" width="12.7109375" style="142" customWidth="1"/>
    <col min="4099" max="4099" width="21.28515625" style="142" customWidth="1"/>
    <col min="4100" max="4100" width="21.85546875" style="142" customWidth="1"/>
    <col min="4101" max="4103" width="12.7109375" style="142" customWidth="1"/>
    <col min="4104" max="4104" width="14.7109375" style="142" customWidth="1"/>
    <col min="4105" max="4105" width="13.42578125" style="142" customWidth="1"/>
    <col min="4106" max="4106" width="10" style="142" bestFit="1" customWidth="1"/>
    <col min="4107" max="4107" width="17.5703125" style="142" bestFit="1" customWidth="1"/>
    <col min="4108" max="4108" width="15.5703125" style="142" bestFit="1" customWidth="1"/>
    <col min="4109" max="4109" width="9" style="142" customWidth="1"/>
    <col min="4110" max="4110" width="7.28515625" style="142" bestFit="1" customWidth="1"/>
    <col min="4111" max="4111" width="11.42578125" style="142"/>
    <col min="4112" max="4112" width="10" style="142" customWidth="1"/>
    <col min="4113" max="4113" width="12.28515625" style="142" customWidth="1"/>
    <col min="4114" max="4352" width="11.42578125" style="142"/>
    <col min="4353" max="4354" width="12.7109375" style="142" customWidth="1"/>
    <col min="4355" max="4355" width="21.28515625" style="142" customWidth="1"/>
    <col min="4356" max="4356" width="21.85546875" style="142" customWidth="1"/>
    <col min="4357" max="4359" width="12.7109375" style="142" customWidth="1"/>
    <col min="4360" max="4360" width="14.7109375" style="142" customWidth="1"/>
    <col min="4361" max="4361" width="13.42578125" style="142" customWidth="1"/>
    <col min="4362" max="4362" width="10" style="142" bestFit="1" customWidth="1"/>
    <col min="4363" max="4363" width="17.5703125" style="142" bestFit="1" customWidth="1"/>
    <col min="4364" max="4364" width="15.5703125" style="142" bestFit="1" customWidth="1"/>
    <col min="4365" max="4365" width="9" style="142" customWidth="1"/>
    <col min="4366" max="4366" width="7.28515625" style="142" bestFit="1" customWidth="1"/>
    <col min="4367" max="4367" width="11.42578125" style="142"/>
    <col min="4368" max="4368" width="10" style="142" customWidth="1"/>
    <col min="4369" max="4369" width="12.28515625" style="142" customWidth="1"/>
    <col min="4370" max="4608" width="11.42578125" style="142"/>
    <col min="4609" max="4610" width="12.7109375" style="142" customWidth="1"/>
    <col min="4611" max="4611" width="21.28515625" style="142" customWidth="1"/>
    <col min="4612" max="4612" width="21.85546875" style="142" customWidth="1"/>
    <col min="4613" max="4615" width="12.7109375" style="142" customWidth="1"/>
    <col min="4616" max="4616" width="14.7109375" style="142" customWidth="1"/>
    <col min="4617" max="4617" width="13.42578125" style="142" customWidth="1"/>
    <col min="4618" max="4618" width="10" style="142" bestFit="1" customWidth="1"/>
    <col min="4619" max="4619" width="17.5703125" style="142" bestFit="1" customWidth="1"/>
    <col min="4620" max="4620" width="15.5703125" style="142" bestFit="1" customWidth="1"/>
    <col min="4621" max="4621" width="9" style="142" customWidth="1"/>
    <col min="4622" max="4622" width="7.28515625" style="142" bestFit="1" customWidth="1"/>
    <col min="4623" max="4623" width="11.42578125" style="142"/>
    <col min="4624" max="4624" width="10" style="142" customWidth="1"/>
    <col min="4625" max="4625" width="12.28515625" style="142" customWidth="1"/>
    <col min="4626" max="4864" width="11.42578125" style="142"/>
    <col min="4865" max="4866" width="12.7109375" style="142" customWidth="1"/>
    <col min="4867" max="4867" width="21.28515625" style="142" customWidth="1"/>
    <col min="4868" max="4868" width="21.85546875" style="142" customWidth="1"/>
    <col min="4869" max="4871" width="12.7109375" style="142" customWidth="1"/>
    <col min="4872" max="4872" width="14.7109375" style="142" customWidth="1"/>
    <col min="4873" max="4873" width="13.42578125" style="142" customWidth="1"/>
    <col min="4874" max="4874" width="10" style="142" bestFit="1" customWidth="1"/>
    <col min="4875" max="4875" width="17.5703125" style="142" bestFit="1" customWidth="1"/>
    <col min="4876" max="4876" width="15.5703125" style="142" bestFit="1" customWidth="1"/>
    <col min="4877" max="4877" width="9" style="142" customWidth="1"/>
    <col min="4878" max="4878" width="7.28515625" style="142" bestFit="1" customWidth="1"/>
    <col min="4879" max="4879" width="11.42578125" style="142"/>
    <col min="4880" max="4880" width="10" style="142" customWidth="1"/>
    <col min="4881" max="4881" width="12.28515625" style="142" customWidth="1"/>
    <col min="4882" max="5120" width="11.42578125" style="142"/>
    <col min="5121" max="5122" width="12.7109375" style="142" customWidth="1"/>
    <col min="5123" max="5123" width="21.28515625" style="142" customWidth="1"/>
    <col min="5124" max="5124" width="21.85546875" style="142" customWidth="1"/>
    <col min="5125" max="5127" width="12.7109375" style="142" customWidth="1"/>
    <col min="5128" max="5128" width="14.7109375" style="142" customWidth="1"/>
    <col min="5129" max="5129" width="13.42578125" style="142" customWidth="1"/>
    <col min="5130" max="5130" width="10" style="142" bestFit="1" customWidth="1"/>
    <col min="5131" max="5131" width="17.5703125" style="142" bestFit="1" customWidth="1"/>
    <col min="5132" max="5132" width="15.5703125" style="142" bestFit="1" customWidth="1"/>
    <col min="5133" max="5133" width="9" style="142" customWidth="1"/>
    <col min="5134" max="5134" width="7.28515625" style="142" bestFit="1" customWidth="1"/>
    <col min="5135" max="5135" width="11.42578125" style="142"/>
    <col min="5136" max="5136" width="10" style="142" customWidth="1"/>
    <col min="5137" max="5137" width="12.28515625" style="142" customWidth="1"/>
    <col min="5138" max="5376" width="11.42578125" style="142"/>
    <col min="5377" max="5378" width="12.7109375" style="142" customWidth="1"/>
    <col min="5379" max="5379" width="21.28515625" style="142" customWidth="1"/>
    <col min="5380" max="5380" width="21.85546875" style="142" customWidth="1"/>
    <col min="5381" max="5383" width="12.7109375" style="142" customWidth="1"/>
    <col min="5384" max="5384" width="14.7109375" style="142" customWidth="1"/>
    <col min="5385" max="5385" width="13.42578125" style="142" customWidth="1"/>
    <col min="5386" max="5386" width="10" style="142" bestFit="1" customWidth="1"/>
    <col min="5387" max="5387" width="17.5703125" style="142" bestFit="1" customWidth="1"/>
    <col min="5388" max="5388" width="15.5703125" style="142" bestFit="1" customWidth="1"/>
    <col min="5389" max="5389" width="9" style="142" customWidth="1"/>
    <col min="5390" max="5390" width="7.28515625" style="142" bestFit="1" customWidth="1"/>
    <col min="5391" max="5391" width="11.42578125" style="142"/>
    <col min="5392" max="5392" width="10" style="142" customWidth="1"/>
    <col min="5393" max="5393" width="12.28515625" style="142" customWidth="1"/>
    <col min="5394" max="5632" width="11.42578125" style="142"/>
    <col min="5633" max="5634" width="12.7109375" style="142" customWidth="1"/>
    <col min="5635" max="5635" width="21.28515625" style="142" customWidth="1"/>
    <col min="5636" max="5636" width="21.85546875" style="142" customWidth="1"/>
    <col min="5637" max="5639" width="12.7109375" style="142" customWidth="1"/>
    <col min="5640" max="5640" width="14.7109375" style="142" customWidth="1"/>
    <col min="5641" max="5641" width="13.42578125" style="142" customWidth="1"/>
    <col min="5642" max="5642" width="10" style="142" bestFit="1" customWidth="1"/>
    <col min="5643" max="5643" width="17.5703125" style="142" bestFit="1" customWidth="1"/>
    <col min="5644" max="5644" width="15.5703125" style="142" bestFit="1" customWidth="1"/>
    <col min="5645" max="5645" width="9" style="142" customWidth="1"/>
    <col min="5646" max="5646" width="7.28515625" style="142" bestFit="1" customWidth="1"/>
    <col min="5647" max="5647" width="11.42578125" style="142"/>
    <col min="5648" max="5648" width="10" style="142" customWidth="1"/>
    <col min="5649" max="5649" width="12.28515625" style="142" customWidth="1"/>
    <col min="5650" max="5888" width="11.42578125" style="142"/>
    <col min="5889" max="5890" width="12.7109375" style="142" customWidth="1"/>
    <col min="5891" max="5891" width="21.28515625" style="142" customWidth="1"/>
    <col min="5892" max="5892" width="21.85546875" style="142" customWidth="1"/>
    <col min="5893" max="5895" width="12.7109375" style="142" customWidth="1"/>
    <col min="5896" max="5896" width="14.7109375" style="142" customWidth="1"/>
    <col min="5897" max="5897" width="13.42578125" style="142" customWidth="1"/>
    <col min="5898" max="5898" width="10" style="142" bestFit="1" customWidth="1"/>
    <col min="5899" max="5899" width="17.5703125" style="142" bestFit="1" customWidth="1"/>
    <col min="5900" max="5900" width="15.5703125" style="142" bestFit="1" customWidth="1"/>
    <col min="5901" max="5901" width="9" style="142" customWidth="1"/>
    <col min="5902" max="5902" width="7.28515625" style="142" bestFit="1" customWidth="1"/>
    <col min="5903" max="5903" width="11.42578125" style="142"/>
    <col min="5904" max="5904" width="10" style="142" customWidth="1"/>
    <col min="5905" max="5905" width="12.28515625" style="142" customWidth="1"/>
    <col min="5906" max="6144" width="11.42578125" style="142"/>
    <col min="6145" max="6146" width="12.7109375" style="142" customWidth="1"/>
    <col min="6147" max="6147" width="21.28515625" style="142" customWidth="1"/>
    <col min="6148" max="6148" width="21.85546875" style="142" customWidth="1"/>
    <col min="6149" max="6151" width="12.7109375" style="142" customWidth="1"/>
    <col min="6152" max="6152" width="14.7109375" style="142" customWidth="1"/>
    <col min="6153" max="6153" width="13.42578125" style="142" customWidth="1"/>
    <col min="6154" max="6154" width="10" style="142" bestFit="1" customWidth="1"/>
    <col min="6155" max="6155" width="17.5703125" style="142" bestFit="1" customWidth="1"/>
    <col min="6156" max="6156" width="15.5703125" style="142" bestFit="1" customWidth="1"/>
    <col min="6157" max="6157" width="9" style="142" customWidth="1"/>
    <col min="6158" max="6158" width="7.28515625" style="142" bestFit="1" customWidth="1"/>
    <col min="6159" max="6159" width="11.42578125" style="142"/>
    <col min="6160" max="6160" width="10" style="142" customWidth="1"/>
    <col min="6161" max="6161" width="12.28515625" style="142" customWidth="1"/>
    <col min="6162" max="6400" width="11.42578125" style="142"/>
    <col min="6401" max="6402" width="12.7109375" style="142" customWidth="1"/>
    <col min="6403" max="6403" width="21.28515625" style="142" customWidth="1"/>
    <col min="6404" max="6404" width="21.85546875" style="142" customWidth="1"/>
    <col min="6405" max="6407" width="12.7109375" style="142" customWidth="1"/>
    <col min="6408" max="6408" width="14.7109375" style="142" customWidth="1"/>
    <col min="6409" max="6409" width="13.42578125" style="142" customWidth="1"/>
    <col min="6410" max="6410" width="10" style="142" bestFit="1" customWidth="1"/>
    <col min="6411" max="6411" width="17.5703125" style="142" bestFit="1" customWidth="1"/>
    <col min="6412" max="6412" width="15.5703125" style="142" bestFit="1" customWidth="1"/>
    <col min="6413" max="6413" width="9" style="142" customWidth="1"/>
    <col min="6414" max="6414" width="7.28515625" style="142" bestFit="1" customWidth="1"/>
    <col min="6415" max="6415" width="11.42578125" style="142"/>
    <col min="6416" max="6416" width="10" style="142" customWidth="1"/>
    <col min="6417" max="6417" width="12.28515625" style="142" customWidth="1"/>
    <col min="6418" max="6656" width="11.42578125" style="142"/>
    <col min="6657" max="6658" width="12.7109375" style="142" customWidth="1"/>
    <col min="6659" max="6659" width="21.28515625" style="142" customWidth="1"/>
    <col min="6660" max="6660" width="21.85546875" style="142" customWidth="1"/>
    <col min="6661" max="6663" width="12.7109375" style="142" customWidth="1"/>
    <col min="6664" max="6664" width="14.7109375" style="142" customWidth="1"/>
    <col min="6665" max="6665" width="13.42578125" style="142" customWidth="1"/>
    <col min="6666" max="6666" width="10" style="142" bestFit="1" customWidth="1"/>
    <col min="6667" max="6667" width="17.5703125" style="142" bestFit="1" customWidth="1"/>
    <col min="6668" max="6668" width="15.5703125" style="142" bestFit="1" customWidth="1"/>
    <col min="6669" max="6669" width="9" style="142" customWidth="1"/>
    <col min="6670" max="6670" width="7.28515625" style="142" bestFit="1" customWidth="1"/>
    <col min="6671" max="6671" width="11.42578125" style="142"/>
    <col min="6672" max="6672" width="10" style="142" customWidth="1"/>
    <col min="6673" max="6673" width="12.28515625" style="142" customWidth="1"/>
    <col min="6674" max="6912" width="11.42578125" style="142"/>
    <col min="6913" max="6914" width="12.7109375" style="142" customWidth="1"/>
    <col min="6915" max="6915" width="21.28515625" style="142" customWidth="1"/>
    <col min="6916" max="6916" width="21.85546875" style="142" customWidth="1"/>
    <col min="6917" max="6919" width="12.7109375" style="142" customWidth="1"/>
    <col min="6920" max="6920" width="14.7109375" style="142" customWidth="1"/>
    <col min="6921" max="6921" width="13.42578125" style="142" customWidth="1"/>
    <col min="6922" max="6922" width="10" style="142" bestFit="1" customWidth="1"/>
    <col min="6923" max="6923" width="17.5703125" style="142" bestFit="1" customWidth="1"/>
    <col min="6924" max="6924" width="15.5703125" style="142" bestFit="1" customWidth="1"/>
    <col min="6925" max="6925" width="9" style="142" customWidth="1"/>
    <col min="6926" max="6926" width="7.28515625" style="142" bestFit="1" customWidth="1"/>
    <col min="6927" max="6927" width="11.42578125" style="142"/>
    <col min="6928" max="6928" width="10" style="142" customWidth="1"/>
    <col min="6929" max="6929" width="12.28515625" style="142" customWidth="1"/>
    <col min="6930" max="7168" width="11.42578125" style="142"/>
    <col min="7169" max="7170" width="12.7109375" style="142" customWidth="1"/>
    <col min="7171" max="7171" width="21.28515625" style="142" customWidth="1"/>
    <col min="7172" max="7172" width="21.85546875" style="142" customWidth="1"/>
    <col min="7173" max="7175" width="12.7109375" style="142" customWidth="1"/>
    <col min="7176" max="7176" width="14.7109375" style="142" customWidth="1"/>
    <col min="7177" max="7177" width="13.42578125" style="142" customWidth="1"/>
    <col min="7178" max="7178" width="10" style="142" bestFit="1" customWidth="1"/>
    <col min="7179" max="7179" width="17.5703125" style="142" bestFit="1" customWidth="1"/>
    <col min="7180" max="7180" width="15.5703125" style="142" bestFit="1" customWidth="1"/>
    <col min="7181" max="7181" width="9" style="142" customWidth="1"/>
    <col min="7182" max="7182" width="7.28515625" style="142" bestFit="1" customWidth="1"/>
    <col min="7183" max="7183" width="11.42578125" style="142"/>
    <col min="7184" max="7184" width="10" style="142" customWidth="1"/>
    <col min="7185" max="7185" width="12.28515625" style="142" customWidth="1"/>
    <col min="7186" max="7424" width="11.42578125" style="142"/>
    <col min="7425" max="7426" width="12.7109375" style="142" customWidth="1"/>
    <col min="7427" max="7427" width="21.28515625" style="142" customWidth="1"/>
    <col min="7428" max="7428" width="21.85546875" style="142" customWidth="1"/>
    <col min="7429" max="7431" width="12.7109375" style="142" customWidth="1"/>
    <col min="7432" max="7432" width="14.7109375" style="142" customWidth="1"/>
    <col min="7433" max="7433" width="13.42578125" style="142" customWidth="1"/>
    <col min="7434" max="7434" width="10" style="142" bestFit="1" customWidth="1"/>
    <col min="7435" max="7435" width="17.5703125" style="142" bestFit="1" customWidth="1"/>
    <col min="7436" max="7436" width="15.5703125" style="142" bestFit="1" customWidth="1"/>
    <col min="7437" max="7437" width="9" style="142" customWidth="1"/>
    <col min="7438" max="7438" width="7.28515625" style="142" bestFit="1" customWidth="1"/>
    <col min="7439" max="7439" width="11.42578125" style="142"/>
    <col min="7440" max="7440" width="10" style="142" customWidth="1"/>
    <col min="7441" max="7441" width="12.28515625" style="142" customWidth="1"/>
    <col min="7442" max="7680" width="11.42578125" style="142"/>
    <col min="7681" max="7682" width="12.7109375" style="142" customWidth="1"/>
    <col min="7683" max="7683" width="21.28515625" style="142" customWidth="1"/>
    <col min="7684" max="7684" width="21.85546875" style="142" customWidth="1"/>
    <col min="7685" max="7687" width="12.7109375" style="142" customWidth="1"/>
    <col min="7688" max="7688" width="14.7109375" style="142" customWidth="1"/>
    <col min="7689" max="7689" width="13.42578125" style="142" customWidth="1"/>
    <col min="7690" max="7690" width="10" style="142" bestFit="1" customWidth="1"/>
    <col min="7691" max="7691" width="17.5703125" style="142" bestFit="1" customWidth="1"/>
    <col min="7692" max="7692" width="15.5703125" style="142" bestFit="1" customWidth="1"/>
    <col min="7693" max="7693" width="9" style="142" customWidth="1"/>
    <col min="7694" max="7694" width="7.28515625" style="142" bestFit="1" customWidth="1"/>
    <col min="7695" max="7695" width="11.42578125" style="142"/>
    <col min="7696" max="7696" width="10" style="142" customWidth="1"/>
    <col min="7697" max="7697" width="12.28515625" style="142" customWidth="1"/>
    <col min="7698" max="7936" width="11.42578125" style="142"/>
    <col min="7937" max="7938" width="12.7109375" style="142" customWidth="1"/>
    <col min="7939" max="7939" width="21.28515625" style="142" customWidth="1"/>
    <col min="7940" max="7940" width="21.85546875" style="142" customWidth="1"/>
    <col min="7941" max="7943" width="12.7109375" style="142" customWidth="1"/>
    <col min="7944" max="7944" width="14.7109375" style="142" customWidth="1"/>
    <col min="7945" max="7945" width="13.42578125" style="142" customWidth="1"/>
    <col min="7946" max="7946" width="10" style="142" bestFit="1" customWidth="1"/>
    <col min="7947" max="7947" width="17.5703125" style="142" bestFit="1" customWidth="1"/>
    <col min="7948" max="7948" width="15.5703125" style="142" bestFit="1" customWidth="1"/>
    <col min="7949" max="7949" width="9" style="142" customWidth="1"/>
    <col min="7950" max="7950" width="7.28515625" style="142" bestFit="1" customWidth="1"/>
    <col min="7951" max="7951" width="11.42578125" style="142"/>
    <col min="7952" max="7952" width="10" style="142" customWidth="1"/>
    <col min="7953" max="7953" width="12.28515625" style="142" customWidth="1"/>
    <col min="7954" max="8192" width="11.42578125" style="142"/>
    <col min="8193" max="8194" width="12.7109375" style="142" customWidth="1"/>
    <col min="8195" max="8195" width="21.28515625" style="142" customWidth="1"/>
    <col min="8196" max="8196" width="21.85546875" style="142" customWidth="1"/>
    <col min="8197" max="8199" width="12.7109375" style="142" customWidth="1"/>
    <col min="8200" max="8200" width="14.7109375" style="142" customWidth="1"/>
    <col min="8201" max="8201" width="13.42578125" style="142" customWidth="1"/>
    <col min="8202" max="8202" width="10" style="142" bestFit="1" customWidth="1"/>
    <col min="8203" max="8203" width="17.5703125" style="142" bestFit="1" customWidth="1"/>
    <col min="8204" max="8204" width="15.5703125" style="142" bestFit="1" customWidth="1"/>
    <col min="8205" max="8205" width="9" style="142" customWidth="1"/>
    <col min="8206" max="8206" width="7.28515625" style="142" bestFit="1" customWidth="1"/>
    <col min="8207" max="8207" width="11.42578125" style="142"/>
    <col min="8208" max="8208" width="10" style="142" customWidth="1"/>
    <col min="8209" max="8209" width="12.28515625" style="142" customWidth="1"/>
    <col min="8210" max="8448" width="11.42578125" style="142"/>
    <col min="8449" max="8450" width="12.7109375" style="142" customWidth="1"/>
    <col min="8451" max="8451" width="21.28515625" style="142" customWidth="1"/>
    <col min="8452" max="8452" width="21.85546875" style="142" customWidth="1"/>
    <col min="8453" max="8455" width="12.7109375" style="142" customWidth="1"/>
    <col min="8456" max="8456" width="14.7109375" style="142" customWidth="1"/>
    <col min="8457" max="8457" width="13.42578125" style="142" customWidth="1"/>
    <col min="8458" max="8458" width="10" style="142" bestFit="1" customWidth="1"/>
    <col min="8459" max="8459" width="17.5703125" style="142" bestFit="1" customWidth="1"/>
    <col min="8460" max="8460" width="15.5703125" style="142" bestFit="1" customWidth="1"/>
    <col min="8461" max="8461" width="9" style="142" customWidth="1"/>
    <col min="8462" max="8462" width="7.28515625" style="142" bestFit="1" customWidth="1"/>
    <col min="8463" max="8463" width="11.42578125" style="142"/>
    <col min="8464" max="8464" width="10" style="142" customWidth="1"/>
    <col min="8465" max="8465" width="12.28515625" style="142" customWidth="1"/>
    <col min="8466" max="8704" width="11.42578125" style="142"/>
    <col min="8705" max="8706" width="12.7109375" style="142" customWidth="1"/>
    <col min="8707" max="8707" width="21.28515625" style="142" customWidth="1"/>
    <col min="8708" max="8708" width="21.85546875" style="142" customWidth="1"/>
    <col min="8709" max="8711" width="12.7109375" style="142" customWidth="1"/>
    <col min="8712" max="8712" width="14.7109375" style="142" customWidth="1"/>
    <col min="8713" max="8713" width="13.42578125" style="142" customWidth="1"/>
    <col min="8714" max="8714" width="10" style="142" bestFit="1" customWidth="1"/>
    <col min="8715" max="8715" width="17.5703125" style="142" bestFit="1" customWidth="1"/>
    <col min="8716" max="8716" width="15.5703125" style="142" bestFit="1" customWidth="1"/>
    <col min="8717" max="8717" width="9" style="142" customWidth="1"/>
    <col min="8718" max="8718" width="7.28515625" style="142" bestFit="1" customWidth="1"/>
    <col min="8719" max="8719" width="11.42578125" style="142"/>
    <col min="8720" max="8720" width="10" style="142" customWidth="1"/>
    <col min="8721" max="8721" width="12.28515625" style="142" customWidth="1"/>
    <col min="8722" max="8960" width="11.42578125" style="142"/>
    <col min="8961" max="8962" width="12.7109375" style="142" customWidth="1"/>
    <col min="8963" max="8963" width="21.28515625" style="142" customWidth="1"/>
    <col min="8964" max="8964" width="21.85546875" style="142" customWidth="1"/>
    <col min="8965" max="8967" width="12.7109375" style="142" customWidth="1"/>
    <col min="8968" max="8968" width="14.7109375" style="142" customWidth="1"/>
    <col min="8969" max="8969" width="13.42578125" style="142" customWidth="1"/>
    <col min="8970" max="8970" width="10" style="142" bestFit="1" customWidth="1"/>
    <col min="8971" max="8971" width="17.5703125" style="142" bestFit="1" customWidth="1"/>
    <col min="8972" max="8972" width="15.5703125" style="142" bestFit="1" customWidth="1"/>
    <col min="8973" max="8973" width="9" style="142" customWidth="1"/>
    <col min="8974" max="8974" width="7.28515625" style="142" bestFit="1" customWidth="1"/>
    <col min="8975" max="8975" width="11.42578125" style="142"/>
    <col min="8976" max="8976" width="10" style="142" customWidth="1"/>
    <col min="8977" max="8977" width="12.28515625" style="142" customWidth="1"/>
    <col min="8978" max="9216" width="11.42578125" style="142"/>
    <col min="9217" max="9218" width="12.7109375" style="142" customWidth="1"/>
    <col min="9219" max="9219" width="21.28515625" style="142" customWidth="1"/>
    <col min="9220" max="9220" width="21.85546875" style="142" customWidth="1"/>
    <col min="9221" max="9223" width="12.7109375" style="142" customWidth="1"/>
    <col min="9224" max="9224" width="14.7109375" style="142" customWidth="1"/>
    <col min="9225" max="9225" width="13.42578125" style="142" customWidth="1"/>
    <col min="9226" max="9226" width="10" style="142" bestFit="1" customWidth="1"/>
    <col min="9227" max="9227" width="17.5703125" style="142" bestFit="1" customWidth="1"/>
    <col min="9228" max="9228" width="15.5703125" style="142" bestFit="1" customWidth="1"/>
    <col min="9229" max="9229" width="9" style="142" customWidth="1"/>
    <col min="9230" max="9230" width="7.28515625" style="142" bestFit="1" customWidth="1"/>
    <col min="9231" max="9231" width="11.42578125" style="142"/>
    <col min="9232" max="9232" width="10" style="142" customWidth="1"/>
    <col min="9233" max="9233" width="12.28515625" style="142" customWidth="1"/>
    <col min="9234" max="9472" width="11.42578125" style="142"/>
    <col min="9473" max="9474" width="12.7109375" style="142" customWidth="1"/>
    <col min="9475" max="9475" width="21.28515625" style="142" customWidth="1"/>
    <col min="9476" max="9476" width="21.85546875" style="142" customWidth="1"/>
    <col min="9477" max="9479" width="12.7109375" style="142" customWidth="1"/>
    <col min="9480" max="9480" width="14.7109375" style="142" customWidth="1"/>
    <col min="9481" max="9481" width="13.42578125" style="142" customWidth="1"/>
    <col min="9482" max="9482" width="10" style="142" bestFit="1" customWidth="1"/>
    <col min="9483" max="9483" width="17.5703125" style="142" bestFit="1" customWidth="1"/>
    <col min="9484" max="9484" width="15.5703125" style="142" bestFit="1" customWidth="1"/>
    <col min="9485" max="9485" width="9" style="142" customWidth="1"/>
    <col min="9486" max="9486" width="7.28515625" style="142" bestFit="1" customWidth="1"/>
    <col min="9487" max="9487" width="11.42578125" style="142"/>
    <col min="9488" max="9488" width="10" style="142" customWidth="1"/>
    <col min="9489" max="9489" width="12.28515625" style="142" customWidth="1"/>
    <col min="9490" max="9728" width="11.42578125" style="142"/>
    <col min="9729" max="9730" width="12.7109375" style="142" customWidth="1"/>
    <col min="9731" max="9731" width="21.28515625" style="142" customWidth="1"/>
    <col min="9732" max="9732" width="21.85546875" style="142" customWidth="1"/>
    <col min="9733" max="9735" width="12.7109375" style="142" customWidth="1"/>
    <col min="9736" max="9736" width="14.7109375" style="142" customWidth="1"/>
    <col min="9737" max="9737" width="13.42578125" style="142" customWidth="1"/>
    <col min="9738" max="9738" width="10" style="142" bestFit="1" customWidth="1"/>
    <col min="9739" max="9739" width="17.5703125" style="142" bestFit="1" customWidth="1"/>
    <col min="9740" max="9740" width="15.5703125" style="142" bestFit="1" customWidth="1"/>
    <col min="9741" max="9741" width="9" style="142" customWidth="1"/>
    <col min="9742" max="9742" width="7.28515625" style="142" bestFit="1" customWidth="1"/>
    <col min="9743" max="9743" width="11.42578125" style="142"/>
    <col min="9744" max="9744" width="10" style="142" customWidth="1"/>
    <col min="9745" max="9745" width="12.28515625" style="142" customWidth="1"/>
    <col min="9746" max="9984" width="11.42578125" style="142"/>
    <col min="9985" max="9986" width="12.7109375" style="142" customWidth="1"/>
    <col min="9987" max="9987" width="21.28515625" style="142" customWidth="1"/>
    <col min="9988" max="9988" width="21.85546875" style="142" customWidth="1"/>
    <col min="9989" max="9991" width="12.7109375" style="142" customWidth="1"/>
    <col min="9992" max="9992" width="14.7109375" style="142" customWidth="1"/>
    <col min="9993" max="9993" width="13.42578125" style="142" customWidth="1"/>
    <col min="9994" max="9994" width="10" style="142" bestFit="1" customWidth="1"/>
    <col min="9995" max="9995" width="17.5703125" style="142" bestFit="1" customWidth="1"/>
    <col min="9996" max="9996" width="15.5703125" style="142" bestFit="1" customWidth="1"/>
    <col min="9997" max="9997" width="9" style="142" customWidth="1"/>
    <col min="9998" max="9998" width="7.28515625" style="142" bestFit="1" customWidth="1"/>
    <col min="9999" max="9999" width="11.42578125" style="142"/>
    <col min="10000" max="10000" width="10" style="142" customWidth="1"/>
    <col min="10001" max="10001" width="12.28515625" style="142" customWidth="1"/>
    <col min="10002" max="10240" width="11.42578125" style="142"/>
    <col min="10241" max="10242" width="12.7109375" style="142" customWidth="1"/>
    <col min="10243" max="10243" width="21.28515625" style="142" customWidth="1"/>
    <col min="10244" max="10244" width="21.85546875" style="142" customWidth="1"/>
    <col min="10245" max="10247" width="12.7109375" style="142" customWidth="1"/>
    <col min="10248" max="10248" width="14.7109375" style="142" customWidth="1"/>
    <col min="10249" max="10249" width="13.42578125" style="142" customWidth="1"/>
    <col min="10250" max="10250" width="10" style="142" bestFit="1" customWidth="1"/>
    <col min="10251" max="10251" width="17.5703125" style="142" bestFit="1" customWidth="1"/>
    <col min="10252" max="10252" width="15.5703125" style="142" bestFit="1" customWidth="1"/>
    <col min="10253" max="10253" width="9" style="142" customWidth="1"/>
    <col min="10254" max="10254" width="7.28515625" style="142" bestFit="1" customWidth="1"/>
    <col min="10255" max="10255" width="11.42578125" style="142"/>
    <col min="10256" max="10256" width="10" style="142" customWidth="1"/>
    <col min="10257" max="10257" width="12.28515625" style="142" customWidth="1"/>
    <col min="10258" max="10496" width="11.42578125" style="142"/>
    <col min="10497" max="10498" width="12.7109375" style="142" customWidth="1"/>
    <col min="10499" max="10499" width="21.28515625" style="142" customWidth="1"/>
    <col min="10500" max="10500" width="21.85546875" style="142" customWidth="1"/>
    <col min="10501" max="10503" width="12.7109375" style="142" customWidth="1"/>
    <col min="10504" max="10504" width="14.7109375" style="142" customWidth="1"/>
    <col min="10505" max="10505" width="13.42578125" style="142" customWidth="1"/>
    <col min="10506" max="10506" width="10" style="142" bestFit="1" customWidth="1"/>
    <col min="10507" max="10507" width="17.5703125" style="142" bestFit="1" customWidth="1"/>
    <col min="10508" max="10508" width="15.5703125" style="142" bestFit="1" customWidth="1"/>
    <col min="10509" max="10509" width="9" style="142" customWidth="1"/>
    <col min="10510" max="10510" width="7.28515625" style="142" bestFit="1" customWidth="1"/>
    <col min="10511" max="10511" width="11.42578125" style="142"/>
    <col min="10512" max="10512" width="10" style="142" customWidth="1"/>
    <col min="10513" max="10513" width="12.28515625" style="142" customWidth="1"/>
    <col min="10514" max="10752" width="11.42578125" style="142"/>
    <col min="10753" max="10754" width="12.7109375" style="142" customWidth="1"/>
    <col min="10755" max="10755" width="21.28515625" style="142" customWidth="1"/>
    <col min="10756" max="10756" width="21.85546875" style="142" customWidth="1"/>
    <col min="10757" max="10759" width="12.7109375" style="142" customWidth="1"/>
    <col min="10760" max="10760" width="14.7109375" style="142" customWidth="1"/>
    <col min="10761" max="10761" width="13.42578125" style="142" customWidth="1"/>
    <col min="10762" max="10762" width="10" style="142" bestFit="1" customWidth="1"/>
    <col min="10763" max="10763" width="17.5703125" style="142" bestFit="1" customWidth="1"/>
    <col min="10764" max="10764" width="15.5703125" style="142" bestFit="1" customWidth="1"/>
    <col min="10765" max="10765" width="9" style="142" customWidth="1"/>
    <col min="10766" max="10766" width="7.28515625" style="142" bestFit="1" customWidth="1"/>
    <col min="10767" max="10767" width="11.42578125" style="142"/>
    <col min="10768" max="10768" width="10" style="142" customWidth="1"/>
    <col min="10769" max="10769" width="12.28515625" style="142" customWidth="1"/>
    <col min="10770" max="11008" width="11.42578125" style="142"/>
    <col min="11009" max="11010" width="12.7109375" style="142" customWidth="1"/>
    <col min="11011" max="11011" width="21.28515625" style="142" customWidth="1"/>
    <col min="11012" max="11012" width="21.85546875" style="142" customWidth="1"/>
    <col min="11013" max="11015" width="12.7109375" style="142" customWidth="1"/>
    <col min="11016" max="11016" width="14.7109375" style="142" customWidth="1"/>
    <col min="11017" max="11017" width="13.42578125" style="142" customWidth="1"/>
    <col min="11018" max="11018" width="10" style="142" bestFit="1" customWidth="1"/>
    <col min="11019" max="11019" width="17.5703125" style="142" bestFit="1" customWidth="1"/>
    <col min="11020" max="11020" width="15.5703125" style="142" bestFit="1" customWidth="1"/>
    <col min="11021" max="11021" width="9" style="142" customWidth="1"/>
    <col min="11022" max="11022" width="7.28515625" style="142" bestFit="1" customWidth="1"/>
    <col min="11023" max="11023" width="11.42578125" style="142"/>
    <col min="11024" max="11024" width="10" style="142" customWidth="1"/>
    <col min="11025" max="11025" width="12.28515625" style="142" customWidth="1"/>
    <col min="11026" max="11264" width="11.42578125" style="142"/>
    <col min="11265" max="11266" width="12.7109375" style="142" customWidth="1"/>
    <col min="11267" max="11267" width="21.28515625" style="142" customWidth="1"/>
    <col min="11268" max="11268" width="21.85546875" style="142" customWidth="1"/>
    <col min="11269" max="11271" width="12.7109375" style="142" customWidth="1"/>
    <col min="11272" max="11272" width="14.7109375" style="142" customWidth="1"/>
    <col min="11273" max="11273" width="13.42578125" style="142" customWidth="1"/>
    <col min="11274" max="11274" width="10" style="142" bestFit="1" customWidth="1"/>
    <col min="11275" max="11275" width="17.5703125" style="142" bestFit="1" customWidth="1"/>
    <col min="11276" max="11276" width="15.5703125" style="142" bestFit="1" customWidth="1"/>
    <col min="11277" max="11277" width="9" style="142" customWidth="1"/>
    <col min="11278" max="11278" width="7.28515625" style="142" bestFit="1" customWidth="1"/>
    <col min="11279" max="11279" width="11.42578125" style="142"/>
    <col min="11280" max="11280" width="10" style="142" customWidth="1"/>
    <col min="11281" max="11281" width="12.28515625" style="142" customWidth="1"/>
    <col min="11282" max="11520" width="11.42578125" style="142"/>
    <col min="11521" max="11522" width="12.7109375" style="142" customWidth="1"/>
    <col min="11523" max="11523" width="21.28515625" style="142" customWidth="1"/>
    <col min="11524" max="11524" width="21.85546875" style="142" customWidth="1"/>
    <col min="11525" max="11527" width="12.7109375" style="142" customWidth="1"/>
    <col min="11528" max="11528" width="14.7109375" style="142" customWidth="1"/>
    <col min="11529" max="11529" width="13.42578125" style="142" customWidth="1"/>
    <col min="11530" max="11530" width="10" style="142" bestFit="1" customWidth="1"/>
    <col min="11531" max="11531" width="17.5703125" style="142" bestFit="1" customWidth="1"/>
    <col min="11532" max="11532" width="15.5703125" style="142" bestFit="1" customWidth="1"/>
    <col min="11533" max="11533" width="9" style="142" customWidth="1"/>
    <col min="11534" max="11534" width="7.28515625" style="142" bestFit="1" customWidth="1"/>
    <col min="11535" max="11535" width="11.42578125" style="142"/>
    <col min="11536" max="11536" width="10" style="142" customWidth="1"/>
    <col min="11537" max="11537" width="12.28515625" style="142" customWidth="1"/>
    <col min="11538" max="11776" width="11.42578125" style="142"/>
    <col min="11777" max="11778" width="12.7109375" style="142" customWidth="1"/>
    <col min="11779" max="11779" width="21.28515625" style="142" customWidth="1"/>
    <col min="11780" max="11780" width="21.85546875" style="142" customWidth="1"/>
    <col min="11781" max="11783" width="12.7109375" style="142" customWidth="1"/>
    <col min="11784" max="11784" width="14.7109375" style="142" customWidth="1"/>
    <col min="11785" max="11785" width="13.42578125" style="142" customWidth="1"/>
    <col min="11786" max="11786" width="10" style="142" bestFit="1" customWidth="1"/>
    <col min="11787" max="11787" width="17.5703125" style="142" bestFit="1" customWidth="1"/>
    <col min="11788" max="11788" width="15.5703125" style="142" bestFit="1" customWidth="1"/>
    <col min="11789" max="11789" width="9" style="142" customWidth="1"/>
    <col min="11790" max="11790" width="7.28515625" style="142" bestFit="1" customWidth="1"/>
    <col min="11791" max="11791" width="11.42578125" style="142"/>
    <col min="11792" max="11792" width="10" style="142" customWidth="1"/>
    <col min="11793" max="11793" width="12.28515625" style="142" customWidth="1"/>
    <col min="11794" max="12032" width="11.42578125" style="142"/>
    <col min="12033" max="12034" width="12.7109375" style="142" customWidth="1"/>
    <col min="12035" max="12035" width="21.28515625" style="142" customWidth="1"/>
    <col min="12036" max="12036" width="21.85546875" style="142" customWidth="1"/>
    <col min="12037" max="12039" width="12.7109375" style="142" customWidth="1"/>
    <col min="12040" max="12040" width="14.7109375" style="142" customWidth="1"/>
    <col min="12041" max="12041" width="13.42578125" style="142" customWidth="1"/>
    <col min="12042" max="12042" width="10" style="142" bestFit="1" customWidth="1"/>
    <col min="12043" max="12043" width="17.5703125" style="142" bestFit="1" customWidth="1"/>
    <col min="12044" max="12044" width="15.5703125" style="142" bestFit="1" customWidth="1"/>
    <col min="12045" max="12045" width="9" style="142" customWidth="1"/>
    <col min="12046" max="12046" width="7.28515625" style="142" bestFit="1" customWidth="1"/>
    <col min="12047" max="12047" width="11.42578125" style="142"/>
    <col min="12048" max="12048" width="10" style="142" customWidth="1"/>
    <col min="12049" max="12049" width="12.28515625" style="142" customWidth="1"/>
    <col min="12050" max="12288" width="11.42578125" style="142"/>
    <col min="12289" max="12290" width="12.7109375" style="142" customWidth="1"/>
    <col min="12291" max="12291" width="21.28515625" style="142" customWidth="1"/>
    <col min="12292" max="12292" width="21.85546875" style="142" customWidth="1"/>
    <col min="12293" max="12295" width="12.7109375" style="142" customWidth="1"/>
    <col min="12296" max="12296" width="14.7109375" style="142" customWidth="1"/>
    <col min="12297" max="12297" width="13.42578125" style="142" customWidth="1"/>
    <col min="12298" max="12298" width="10" style="142" bestFit="1" customWidth="1"/>
    <col min="12299" max="12299" width="17.5703125" style="142" bestFit="1" customWidth="1"/>
    <col min="12300" max="12300" width="15.5703125" style="142" bestFit="1" customWidth="1"/>
    <col min="12301" max="12301" width="9" style="142" customWidth="1"/>
    <col min="12302" max="12302" width="7.28515625" style="142" bestFit="1" customWidth="1"/>
    <col min="12303" max="12303" width="11.42578125" style="142"/>
    <col min="12304" max="12304" width="10" style="142" customWidth="1"/>
    <col min="12305" max="12305" width="12.28515625" style="142" customWidth="1"/>
    <col min="12306" max="12544" width="11.42578125" style="142"/>
    <col min="12545" max="12546" width="12.7109375" style="142" customWidth="1"/>
    <col min="12547" max="12547" width="21.28515625" style="142" customWidth="1"/>
    <col min="12548" max="12548" width="21.85546875" style="142" customWidth="1"/>
    <col min="12549" max="12551" width="12.7109375" style="142" customWidth="1"/>
    <col min="12552" max="12552" width="14.7109375" style="142" customWidth="1"/>
    <col min="12553" max="12553" width="13.42578125" style="142" customWidth="1"/>
    <col min="12554" max="12554" width="10" style="142" bestFit="1" customWidth="1"/>
    <col min="12555" max="12555" width="17.5703125" style="142" bestFit="1" customWidth="1"/>
    <col min="12556" max="12556" width="15.5703125" style="142" bestFit="1" customWidth="1"/>
    <col min="12557" max="12557" width="9" style="142" customWidth="1"/>
    <col min="12558" max="12558" width="7.28515625" style="142" bestFit="1" customWidth="1"/>
    <col min="12559" max="12559" width="11.42578125" style="142"/>
    <col min="12560" max="12560" width="10" style="142" customWidth="1"/>
    <col min="12561" max="12561" width="12.28515625" style="142" customWidth="1"/>
    <col min="12562" max="12800" width="11.42578125" style="142"/>
    <col min="12801" max="12802" width="12.7109375" style="142" customWidth="1"/>
    <col min="12803" max="12803" width="21.28515625" style="142" customWidth="1"/>
    <col min="12804" max="12804" width="21.85546875" style="142" customWidth="1"/>
    <col min="12805" max="12807" width="12.7109375" style="142" customWidth="1"/>
    <col min="12808" max="12808" width="14.7109375" style="142" customWidth="1"/>
    <col min="12809" max="12809" width="13.42578125" style="142" customWidth="1"/>
    <col min="12810" max="12810" width="10" style="142" bestFit="1" customWidth="1"/>
    <col min="12811" max="12811" width="17.5703125" style="142" bestFit="1" customWidth="1"/>
    <col min="12812" max="12812" width="15.5703125" style="142" bestFit="1" customWidth="1"/>
    <col min="12813" max="12813" width="9" style="142" customWidth="1"/>
    <col min="12814" max="12814" width="7.28515625" style="142" bestFit="1" customWidth="1"/>
    <col min="12815" max="12815" width="11.42578125" style="142"/>
    <col min="12816" max="12816" width="10" style="142" customWidth="1"/>
    <col min="12817" max="12817" width="12.28515625" style="142" customWidth="1"/>
    <col min="12818" max="13056" width="11.42578125" style="142"/>
    <col min="13057" max="13058" width="12.7109375" style="142" customWidth="1"/>
    <col min="13059" max="13059" width="21.28515625" style="142" customWidth="1"/>
    <col min="13060" max="13060" width="21.85546875" style="142" customWidth="1"/>
    <col min="13061" max="13063" width="12.7109375" style="142" customWidth="1"/>
    <col min="13064" max="13064" width="14.7109375" style="142" customWidth="1"/>
    <col min="13065" max="13065" width="13.42578125" style="142" customWidth="1"/>
    <col min="13066" max="13066" width="10" style="142" bestFit="1" customWidth="1"/>
    <col min="13067" max="13067" width="17.5703125" style="142" bestFit="1" customWidth="1"/>
    <col min="13068" max="13068" width="15.5703125" style="142" bestFit="1" customWidth="1"/>
    <col min="13069" max="13069" width="9" style="142" customWidth="1"/>
    <col min="13070" max="13070" width="7.28515625" style="142" bestFit="1" customWidth="1"/>
    <col min="13071" max="13071" width="11.42578125" style="142"/>
    <col min="13072" max="13072" width="10" style="142" customWidth="1"/>
    <col min="13073" max="13073" width="12.28515625" style="142" customWidth="1"/>
    <col min="13074" max="13312" width="11.42578125" style="142"/>
    <col min="13313" max="13314" width="12.7109375" style="142" customWidth="1"/>
    <col min="13315" max="13315" width="21.28515625" style="142" customWidth="1"/>
    <col min="13316" max="13316" width="21.85546875" style="142" customWidth="1"/>
    <col min="13317" max="13319" width="12.7109375" style="142" customWidth="1"/>
    <col min="13320" max="13320" width="14.7109375" style="142" customWidth="1"/>
    <col min="13321" max="13321" width="13.42578125" style="142" customWidth="1"/>
    <col min="13322" max="13322" width="10" style="142" bestFit="1" customWidth="1"/>
    <col min="13323" max="13323" width="17.5703125" style="142" bestFit="1" customWidth="1"/>
    <col min="13324" max="13324" width="15.5703125" style="142" bestFit="1" customWidth="1"/>
    <col min="13325" max="13325" width="9" style="142" customWidth="1"/>
    <col min="13326" max="13326" width="7.28515625" style="142" bestFit="1" customWidth="1"/>
    <col min="13327" max="13327" width="11.42578125" style="142"/>
    <col min="13328" max="13328" width="10" style="142" customWidth="1"/>
    <col min="13329" max="13329" width="12.28515625" style="142" customWidth="1"/>
    <col min="13330" max="13568" width="11.42578125" style="142"/>
    <col min="13569" max="13570" width="12.7109375" style="142" customWidth="1"/>
    <col min="13571" max="13571" width="21.28515625" style="142" customWidth="1"/>
    <col min="13572" max="13572" width="21.85546875" style="142" customWidth="1"/>
    <col min="13573" max="13575" width="12.7109375" style="142" customWidth="1"/>
    <col min="13576" max="13576" width="14.7109375" style="142" customWidth="1"/>
    <col min="13577" max="13577" width="13.42578125" style="142" customWidth="1"/>
    <col min="13578" max="13578" width="10" style="142" bestFit="1" customWidth="1"/>
    <col min="13579" max="13579" width="17.5703125" style="142" bestFit="1" customWidth="1"/>
    <col min="13580" max="13580" width="15.5703125" style="142" bestFit="1" customWidth="1"/>
    <col min="13581" max="13581" width="9" style="142" customWidth="1"/>
    <col min="13582" max="13582" width="7.28515625" style="142" bestFit="1" customWidth="1"/>
    <col min="13583" max="13583" width="11.42578125" style="142"/>
    <col min="13584" max="13584" width="10" style="142" customWidth="1"/>
    <col min="13585" max="13585" width="12.28515625" style="142" customWidth="1"/>
    <col min="13586" max="13824" width="11.42578125" style="142"/>
    <col min="13825" max="13826" width="12.7109375" style="142" customWidth="1"/>
    <col min="13827" max="13827" width="21.28515625" style="142" customWidth="1"/>
    <col min="13828" max="13828" width="21.85546875" style="142" customWidth="1"/>
    <col min="13829" max="13831" width="12.7109375" style="142" customWidth="1"/>
    <col min="13832" max="13832" width="14.7109375" style="142" customWidth="1"/>
    <col min="13833" max="13833" width="13.42578125" style="142" customWidth="1"/>
    <col min="13834" max="13834" width="10" style="142" bestFit="1" customWidth="1"/>
    <col min="13835" max="13835" width="17.5703125" style="142" bestFit="1" customWidth="1"/>
    <col min="13836" max="13836" width="15.5703125" style="142" bestFit="1" customWidth="1"/>
    <col min="13837" max="13837" width="9" style="142" customWidth="1"/>
    <col min="13838" max="13838" width="7.28515625" style="142" bestFit="1" customWidth="1"/>
    <col min="13839" max="13839" width="11.42578125" style="142"/>
    <col min="13840" max="13840" width="10" style="142" customWidth="1"/>
    <col min="13841" max="13841" width="12.28515625" style="142" customWidth="1"/>
    <col min="13842" max="14080" width="11.42578125" style="142"/>
    <col min="14081" max="14082" width="12.7109375" style="142" customWidth="1"/>
    <col min="14083" max="14083" width="21.28515625" style="142" customWidth="1"/>
    <col min="14084" max="14084" width="21.85546875" style="142" customWidth="1"/>
    <col min="14085" max="14087" width="12.7109375" style="142" customWidth="1"/>
    <col min="14088" max="14088" width="14.7109375" style="142" customWidth="1"/>
    <col min="14089" max="14089" width="13.42578125" style="142" customWidth="1"/>
    <col min="14090" max="14090" width="10" style="142" bestFit="1" customWidth="1"/>
    <col min="14091" max="14091" width="17.5703125" style="142" bestFit="1" customWidth="1"/>
    <col min="14092" max="14092" width="15.5703125" style="142" bestFit="1" customWidth="1"/>
    <col min="14093" max="14093" width="9" style="142" customWidth="1"/>
    <col min="14094" max="14094" width="7.28515625" style="142" bestFit="1" customWidth="1"/>
    <col min="14095" max="14095" width="11.42578125" style="142"/>
    <col min="14096" max="14096" width="10" style="142" customWidth="1"/>
    <col min="14097" max="14097" width="12.28515625" style="142" customWidth="1"/>
    <col min="14098" max="14336" width="11.42578125" style="142"/>
    <col min="14337" max="14338" width="12.7109375" style="142" customWidth="1"/>
    <col min="14339" max="14339" width="21.28515625" style="142" customWidth="1"/>
    <col min="14340" max="14340" width="21.85546875" style="142" customWidth="1"/>
    <col min="14341" max="14343" width="12.7109375" style="142" customWidth="1"/>
    <col min="14344" max="14344" width="14.7109375" style="142" customWidth="1"/>
    <col min="14345" max="14345" width="13.42578125" style="142" customWidth="1"/>
    <col min="14346" max="14346" width="10" style="142" bestFit="1" customWidth="1"/>
    <col min="14347" max="14347" width="17.5703125" style="142" bestFit="1" customWidth="1"/>
    <col min="14348" max="14348" width="15.5703125" style="142" bestFit="1" customWidth="1"/>
    <col min="14349" max="14349" width="9" style="142" customWidth="1"/>
    <col min="14350" max="14350" width="7.28515625" style="142" bestFit="1" customWidth="1"/>
    <col min="14351" max="14351" width="11.42578125" style="142"/>
    <col min="14352" max="14352" width="10" style="142" customWidth="1"/>
    <col min="14353" max="14353" width="12.28515625" style="142" customWidth="1"/>
    <col min="14354" max="14592" width="11.42578125" style="142"/>
    <col min="14593" max="14594" width="12.7109375" style="142" customWidth="1"/>
    <col min="14595" max="14595" width="21.28515625" style="142" customWidth="1"/>
    <col min="14596" max="14596" width="21.85546875" style="142" customWidth="1"/>
    <col min="14597" max="14599" width="12.7109375" style="142" customWidth="1"/>
    <col min="14600" max="14600" width="14.7109375" style="142" customWidth="1"/>
    <col min="14601" max="14601" width="13.42578125" style="142" customWidth="1"/>
    <col min="14602" max="14602" width="10" style="142" bestFit="1" customWidth="1"/>
    <col min="14603" max="14603" width="17.5703125" style="142" bestFit="1" customWidth="1"/>
    <col min="14604" max="14604" width="15.5703125" style="142" bestFit="1" customWidth="1"/>
    <col min="14605" max="14605" width="9" style="142" customWidth="1"/>
    <col min="14606" max="14606" width="7.28515625" style="142" bestFit="1" customWidth="1"/>
    <col min="14607" max="14607" width="11.42578125" style="142"/>
    <col min="14608" max="14608" width="10" style="142" customWidth="1"/>
    <col min="14609" max="14609" width="12.28515625" style="142" customWidth="1"/>
    <col min="14610" max="14848" width="11.42578125" style="142"/>
    <col min="14849" max="14850" width="12.7109375" style="142" customWidth="1"/>
    <col min="14851" max="14851" width="21.28515625" style="142" customWidth="1"/>
    <col min="14852" max="14852" width="21.85546875" style="142" customWidth="1"/>
    <col min="14853" max="14855" width="12.7109375" style="142" customWidth="1"/>
    <col min="14856" max="14856" width="14.7109375" style="142" customWidth="1"/>
    <col min="14857" max="14857" width="13.42578125" style="142" customWidth="1"/>
    <col min="14858" max="14858" width="10" style="142" bestFit="1" customWidth="1"/>
    <col min="14859" max="14859" width="17.5703125" style="142" bestFit="1" customWidth="1"/>
    <col min="14860" max="14860" width="15.5703125" style="142" bestFit="1" customWidth="1"/>
    <col min="14861" max="14861" width="9" style="142" customWidth="1"/>
    <col min="14862" max="14862" width="7.28515625" style="142" bestFit="1" customWidth="1"/>
    <col min="14863" max="14863" width="11.42578125" style="142"/>
    <col min="14864" max="14864" width="10" style="142" customWidth="1"/>
    <col min="14865" max="14865" width="12.28515625" style="142" customWidth="1"/>
    <col min="14866" max="15104" width="11.42578125" style="142"/>
    <col min="15105" max="15106" width="12.7109375" style="142" customWidth="1"/>
    <col min="15107" max="15107" width="21.28515625" style="142" customWidth="1"/>
    <col min="15108" max="15108" width="21.85546875" style="142" customWidth="1"/>
    <col min="15109" max="15111" width="12.7109375" style="142" customWidth="1"/>
    <col min="15112" max="15112" width="14.7109375" style="142" customWidth="1"/>
    <col min="15113" max="15113" width="13.42578125" style="142" customWidth="1"/>
    <col min="15114" max="15114" width="10" style="142" bestFit="1" customWidth="1"/>
    <col min="15115" max="15115" width="17.5703125" style="142" bestFit="1" customWidth="1"/>
    <col min="15116" max="15116" width="15.5703125" style="142" bestFit="1" customWidth="1"/>
    <col min="15117" max="15117" width="9" style="142" customWidth="1"/>
    <col min="15118" max="15118" width="7.28515625" style="142" bestFit="1" customWidth="1"/>
    <col min="15119" max="15119" width="11.42578125" style="142"/>
    <col min="15120" max="15120" width="10" style="142" customWidth="1"/>
    <col min="15121" max="15121" width="12.28515625" style="142" customWidth="1"/>
    <col min="15122" max="15360" width="11.42578125" style="142"/>
    <col min="15361" max="15362" width="12.7109375" style="142" customWidth="1"/>
    <col min="15363" max="15363" width="21.28515625" style="142" customWidth="1"/>
    <col min="15364" max="15364" width="21.85546875" style="142" customWidth="1"/>
    <col min="15365" max="15367" width="12.7109375" style="142" customWidth="1"/>
    <col min="15368" max="15368" width="14.7109375" style="142" customWidth="1"/>
    <col min="15369" max="15369" width="13.42578125" style="142" customWidth="1"/>
    <col min="15370" max="15370" width="10" style="142" bestFit="1" customWidth="1"/>
    <col min="15371" max="15371" width="17.5703125" style="142" bestFit="1" customWidth="1"/>
    <col min="15372" max="15372" width="15.5703125" style="142" bestFit="1" customWidth="1"/>
    <col min="15373" max="15373" width="9" style="142" customWidth="1"/>
    <col min="15374" max="15374" width="7.28515625" style="142" bestFit="1" customWidth="1"/>
    <col min="15375" max="15375" width="11.42578125" style="142"/>
    <col min="15376" max="15376" width="10" style="142" customWidth="1"/>
    <col min="15377" max="15377" width="12.28515625" style="142" customWidth="1"/>
    <col min="15378" max="15616" width="11.42578125" style="142"/>
    <col min="15617" max="15618" width="12.7109375" style="142" customWidth="1"/>
    <col min="15619" max="15619" width="21.28515625" style="142" customWidth="1"/>
    <col min="15620" max="15620" width="21.85546875" style="142" customWidth="1"/>
    <col min="15621" max="15623" width="12.7109375" style="142" customWidth="1"/>
    <col min="15624" max="15624" width="14.7109375" style="142" customWidth="1"/>
    <col min="15625" max="15625" width="13.42578125" style="142" customWidth="1"/>
    <col min="15626" max="15626" width="10" style="142" bestFit="1" customWidth="1"/>
    <col min="15627" max="15627" width="17.5703125" style="142" bestFit="1" customWidth="1"/>
    <col min="15628" max="15628" width="15.5703125" style="142" bestFit="1" customWidth="1"/>
    <col min="15629" max="15629" width="9" style="142" customWidth="1"/>
    <col min="15630" max="15630" width="7.28515625" style="142" bestFit="1" customWidth="1"/>
    <col min="15631" max="15631" width="11.42578125" style="142"/>
    <col min="15632" max="15632" width="10" style="142" customWidth="1"/>
    <col min="15633" max="15633" width="12.28515625" style="142" customWidth="1"/>
    <col min="15634" max="15872" width="11.42578125" style="142"/>
    <col min="15873" max="15874" width="12.7109375" style="142" customWidth="1"/>
    <col min="15875" max="15875" width="21.28515625" style="142" customWidth="1"/>
    <col min="15876" max="15876" width="21.85546875" style="142" customWidth="1"/>
    <col min="15877" max="15879" width="12.7109375" style="142" customWidth="1"/>
    <col min="15880" max="15880" width="14.7109375" style="142" customWidth="1"/>
    <col min="15881" max="15881" width="13.42578125" style="142" customWidth="1"/>
    <col min="15882" max="15882" width="10" style="142" bestFit="1" customWidth="1"/>
    <col min="15883" max="15883" width="17.5703125" style="142" bestFit="1" customWidth="1"/>
    <col min="15884" max="15884" width="15.5703125" style="142" bestFit="1" customWidth="1"/>
    <col min="15885" max="15885" width="9" style="142" customWidth="1"/>
    <col min="15886" max="15886" width="7.28515625" style="142" bestFit="1" customWidth="1"/>
    <col min="15887" max="15887" width="11.42578125" style="142"/>
    <col min="15888" max="15888" width="10" style="142" customWidth="1"/>
    <col min="15889" max="15889" width="12.28515625" style="142" customWidth="1"/>
    <col min="15890" max="16128" width="11.42578125" style="142"/>
    <col min="16129" max="16130" width="12.7109375" style="142" customWidth="1"/>
    <col min="16131" max="16131" width="21.28515625" style="142" customWidth="1"/>
    <col min="16132" max="16132" width="21.85546875" style="142" customWidth="1"/>
    <col min="16133" max="16135" width="12.7109375" style="142" customWidth="1"/>
    <col min="16136" max="16136" width="14.7109375" style="142" customWidth="1"/>
    <col min="16137" max="16137" width="13.42578125" style="142" customWidth="1"/>
    <col min="16138" max="16138" width="10" style="142" bestFit="1" customWidth="1"/>
    <col min="16139" max="16139" width="17.5703125" style="142" bestFit="1" customWidth="1"/>
    <col min="16140" max="16140" width="15.5703125" style="142" bestFit="1" customWidth="1"/>
    <col min="16141" max="16141" width="9" style="142" customWidth="1"/>
    <col min="16142" max="16142" width="7.28515625" style="142" bestFit="1" customWidth="1"/>
    <col min="16143" max="16143" width="11.42578125" style="142"/>
    <col min="16144" max="16144" width="10" style="142" customWidth="1"/>
    <col min="16145" max="16145" width="12.28515625" style="142" customWidth="1"/>
    <col min="16146" max="16384" width="11.42578125" style="142"/>
  </cols>
  <sheetData>
    <row r="1" spans="1:16" s="114" customFormat="1" ht="15">
      <c r="A1" s="132"/>
      <c r="B1" s="133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6" s="136" customFormat="1" ht="15.75">
      <c r="A2" s="296" t="s">
        <v>128</v>
      </c>
      <c r="B2" s="296"/>
      <c r="C2" s="296"/>
      <c r="D2" s="296"/>
      <c r="E2" s="296"/>
      <c r="F2" s="296"/>
      <c r="G2" s="296"/>
      <c r="H2" s="296"/>
      <c r="I2" s="296"/>
      <c r="J2" s="134"/>
      <c r="K2" s="135"/>
      <c r="L2" s="135"/>
      <c r="M2" s="135"/>
      <c r="N2" s="135"/>
      <c r="O2" s="135"/>
    </row>
    <row r="3" spans="1:16" s="139" customFormat="1">
      <c r="A3" s="297" t="s">
        <v>129</v>
      </c>
      <c r="B3" s="297"/>
      <c r="C3" s="297"/>
      <c r="D3" s="297"/>
      <c r="E3" s="297"/>
      <c r="F3" s="297"/>
      <c r="G3" s="297"/>
      <c r="H3" s="297"/>
      <c r="I3" s="297"/>
      <c r="J3" s="137"/>
      <c r="K3" s="138"/>
      <c r="L3" s="138"/>
      <c r="M3" s="138"/>
      <c r="N3" s="138"/>
      <c r="O3" s="138"/>
    </row>
    <row r="4" spans="1:16" s="139" customFormat="1">
      <c r="A4" s="297" t="s">
        <v>130</v>
      </c>
      <c r="B4" s="297"/>
      <c r="C4" s="297"/>
      <c r="D4" s="297"/>
      <c r="E4" s="297"/>
      <c r="F4" s="297"/>
      <c r="G4" s="297"/>
      <c r="H4" s="297"/>
      <c r="I4" s="297"/>
      <c r="J4" s="137"/>
      <c r="K4" s="138"/>
      <c r="L4" s="138"/>
      <c r="M4" s="138"/>
      <c r="N4" s="138"/>
      <c r="O4" s="138"/>
    </row>
    <row r="5" spans="1:16" s="139" customFormat="1">
      <c r="A5" s="138"/>
      <c r="B5" s="138"/>
      <c r="C5" s="138"/>
      <c r="D5" s="138"/>
      <c r="E5" s="138"/>
      <c r="F5" s="138"/>
      <c r="G5" s="138"/>
      <c r="H5" s="138"/>
      <c r="I5" s="138"/>
      <c r="K5" s="140"/>
      <c r="L5" s="140"/>
      <c r="M5" s="140"/>
      <c r="N5" s="140"/>
      <c r="O5" s="140"/>
    </row>
    <row r="6" spans="1:16" ht="15.75">
      <c r="A6" s="298" t="s">
        <v>131</v>
      </c>
      <c r="B6" s="298"/>
      <c r="C6" s="298"/>
      <c r="D6" s="298"/>
      <c r="E6" s="298"/>
      <c r="F6" s="298"/>
      <c r="G6" s="298"/>
      <c r="H6" s="298"/>
      <c r="I6" s="298"/>
      <c r="J6" s="141"/>
      <c r="K6" s="141"/>
      <c r="L6" s="141"/>
      <c r="M6" s="141"/>
      <c r="N6" s="141"/>
      <c r="O6" s="141"/>
    </row>
    <row r="7" spans="1:16" s="143" customFormat="1" ht="17.100000000000001" customHeight="1" thickBot="1">
      <c r="A7" s="142"/>
      <c r="B7" s="142"/>
      <c r="C7" s="142"/>
      <c r="E7" s="144"/>
      <c r="F7" s="144"/>
      <c r="G7" s="144"/>
      <c r="K7" s="144"/>
      <c r="L7" s="144"/>
      <c r="M7" s="144"/>
      <c r="N7" s="144"/>
      <c r="O7" s="144"/>
    </row>
    <row r="8" spans="1:16" s="151" customFormat="1" ht="18.95" customHeight="1">
      <c r="A8" s="145" t="s">
        <v>132</v>
      </c>
      <c r="B8" s="146" t="s">
        <v>133</v>
      </c>
      <c r="C8" s="146"/>
      <c r="D8" s="146"/>
      <c r="E8" s="147" t="s">
        <v>134</v>
      </c>
      <c r="F8" s="147"/>
      <c r="G8" s="201" t="s">
        <v>177</v>
      </c>
      <c r="H8" s="146"/>
      <c r="I8" s="148">
        <v>27</v>
      </c>
      <c r="J8" s="149" t="s">
        <v>136</v>
      </c>
      <c r="K8" s="150"/>
      <c r="L8" s="150"/>
      <c r="M8" s="150"/>
      <c r="N8" s="150"/>
      <c r="O8" s="150"/>
    </row>
    <row r="9" spans="1:16" s="151" customFormat="1" ht="18.95" customHeight="1" thickBot="1">
      <c r="A9" s="152" t="s">
        <v>137</v>
      </c>
      <c r="B9" s="153" t="s">
        <v>138</v>
      </c>
      <c r="C9" s="153"/>
      <c r="D9" s="153"/>
      <c r="E9" s="154" t="s">
        <v>139</v>
      </c>
      <c r="F9" s="154"/>
      <c r="G9" s="202">
        <f>A15</f>
        <v>42125</v>
      </c>
      <c r="H9" s="203"/>
      <c r="I9" s="155"/>
      <c r="J9" s="156" t="s">
        <v>140</v>
      </c>
      <c r="K9" s="150"/>
      <c r="L9" s="150"/>
      <c r="M9" s="150"/>
      <c r="N9" s="150"/>
      <c r="O9" s="150"/>
    </row>
    <row r="10" spans="1:16" s="151" customFormat="1" ht="12.75" customHeight="1" thickBot="1">
      <c r="A10" s="157"/>
      <c r="B10" s="158"/>
      <c r="C10" s="159"/>
      <c r="K10" s="160"/>
      <c r="L10" s="160"/>
      <c r="M10" s="150"/>
      <c r="N10" s="160"/>
      <c r="O10" s="160"/>
      <c r="P10" s="161"/>
    </row>
    <row r="11" spans="1:16" s="151" customFormat="1" ht="12.75" customHeight="1" thickBot="1">
      <c r="A11" s="277" t="s">
        <v>141</v>
      </c>
      <c r="B11" s="279" t="s">
        <v>142</v>
      </c>
      <c r="C11" s="280"/>
      <c r="D11" s="280"/>
      <c r="E11" s="280"/>
      <c r="F11" s="280"/>
      <c r="G11" s="280"/>
      <c r="H11" s="280"/>
      <c r="I11" s="280"/>
      <c r="J11" s="281"/>
      <c r="K11" s="150"/>
      <c r="L11" s="150"/>
      <c r="M11" s="150"/>
      <c r="N11" s="150"/>
      <c r="O11" s="150"/>
    </row>
    <row r="12" spans="1:16" s="151" customFormat="1" ht="12.75" customHeight="1" thickBot="1">
      <c r="A12" s="278"/>
      <c r="B12" s="275" t="s">
        <v>143</v>
      </c>
      <c r="C12" s="282" t="s">
        <v>144</v>
      </c>
      <c r="D12" s="283"/>
      <c r="E12" s="283"/>
      <c r="F12" s="284"/>
      <c r="G12" s="282" t="s">
        <v>145</v>
      </c>
      <c r="H12" s="284"/>
      <c r="I12" s="162" t="s">
        <v>146</v>
      </c>
      <c r="J12" s="285" t="s">
        <v>147</v>
      </c>
      <c r="K12" s="150"/>
      <c r="L12" s="150"/>
      <c r="M12" s="150"/>
      <c r="N12" s="150"/>
      <c r="O12" s="150"/>
    </row>
    <row r="13" spans="1:16" s="151" customFormat="1" ht="12.75" customHeight="1">
      <c r="A13" s="278"/>
      <c r="B13" s="278"/>
      <c r="C13" s="288" t="s">
        <v>148</v>
      </c>
      <c r="D13" s="288" t="s">
        <v>149</v>
      </c>
      <c r="E13" s="290" t="s">
        <v>150</v>
      </c>
      <c r="F13" s="292" t="s">
        <v>151</v>
      </c>
      <c r="G13" s="163" t="s">
        <v>152</v>
      </c>
      <c r="H13" s="164" t="s">
        <v>153</v>
      </c>
      <c r="I13" s="275" t="s">
        <v>154</v>
      </c>
      <c r="J13" s="286"/>
      <c r="K13" s="150"/>
      <c r="L13" s="150"/>
      <c r="M13" s="150"/>
      <c r="N13" s="150"/>
      <c r="O13" s="150"/>
    </row>
    <row r="14" spans="1:16" s="151" customFormat="1" ht="27.75" customHeight="1" thickBot="1">
      <c r="A14" s="276"/>
      <c r="B14" s="276"/>
      <c r="C14" s="289"/>
      <c r="D14" s="289"/>
      <c r="E14" s="291"/>
      <c r="F14" s="293"/>
      <c r="G14" s="165" t="s">
        <v>155</v>
      </c>
      <c r="H14" s="166" t="s">
        <v>156</v>
      </c>
      <c r="I14" s="276"/>
      <c r="J14" s="287"/>
      <c r="K14" s="150" t="s">
        <v>178</v>
      </c>
      <c r="L14" s="150" t="s">
        <v>179</v>
      </c>
      <c r="M14" s="150" t="s">
        <v>180</v>
      </c>
      <c r="N14" s="150"/>
      <c r="O14" s="150"/>
    </row>
    <row r="15" spans="1:16" s="151" customFormat="1" ht="15.95" customHeight="1" thickTop="1">
      <c r="A15" s="207">
        <v>42125</v>
      </c>
      <c r="B15" s="168">
        <v>0.375</v>
      </c>
      <c r="C15" s="216">
        <v>20327</v>
      </c>
      <c r="D15" s="176"/>
      <c r="E15" s="171">
        <f>($C$21-$C$15)*$M$15/7</f>
        <v>11.688886924765827</v>
      </c>
      <c r="F15" s="172"/>
      <c r="G15" s="173"/>
      <c r="H15" s="174">
        <v>5.5</v>
      </c>
      <c r="I15" s="172"/>
      <c r="J15" s="175"/>
      <c r="K15" s="150">
        <f>(H15+11.87)/14.2234</f>
        <v>1.2212269921397132</v>
      </c>
      <c r="L15" s="150">
        <v>1</v>
      </c>
      <c r="M15" s="150">
        <f>L15*K15</f>
        <v>1.2212269921397132</v>
      </c>
      <c r="N15" s="150"/>
      <c r="O15" s="150"/>
    </row>
    <row r="16" spans="1:16" s="151" customFormat="1" ht="15.95" customHeight="1">
      <c r="A16" s="167">
        <f>A15+1</f>
        <v>42126</v>
      </c>
      <c r="B16" s="168">
        <v>0.375</v>
      </c>
      <c r="C16" s="169"/>
      <c r="D16" s="176"/>
      <c r="E16" s="171">
        <f t="shared" ref="E16:E21" si="0">($C$21-$C$15)*$M$15/7</f>
        <v>11.688886924765827</v>
      </c>
      <c r="F16" s="172"/>
      <c r="G16" s="173"/>
      <c r="H16" s="174"/>
      <c r="I16" s="172"/>
      <c r="J16" s="175"/>
      <c r="K16" s="150"/>
      <c r="L16" s="150"/>
      <c r="M16" s="150"/>
      <c r="N16" s="150"/>
      <c r="O16" s="150"/>
    </row>
    <row r="17" spans="1:15" s="151" customFormat="1" ht="15.95" customHeight="1">
      <c r="A17" s="167">
        <f t="shared" ref="A17:A45" si="1">A16+1</f>
        <v>42127</v>
      </c>
      <c r="B17" s="168">
        <v>0.375</v>
      </c>
      <c r="C17" s="169"/>
      <c r="D17" s="176"/>
      <c r="E17" s="171">
        <f t="shared" si="0"/>
        <v>11.688886924765827</v>
      </c>
      <c r="F17" s="172"/>
      <c r="G17" s="173"/>
      <c r="H17" s="174"/>
      <c r="I17" s="172"/>
      <c r="J17" s="175"/>
      <c r="K17" s="150"/>
      <c r="L17" s="150"/>
      <c r="M17" s="150"/>
      <c r="N17" s="150"/>
      <c r="O17" s="150"/>
    </row>
    <row r="18" spans="1:15" s="151" customFormat="1" ht="15.95" customHeight="1">
      <c r="A18" s="167">
        <f t="shared" si="1"/>
        <v>42128</v>
      </c>
      <c r="B18" s="168">
        <v>0.375</v>
      </c>
      <c r="C18" s="169"/>
      <c r="D18" s="176"/>
      <c r="E18" s="171">
        <f t="shared" si="0"/>
        <v>11.688886924765827</v>
      </c>
      <c r="F18" s="172"/>
      <c r="G18" s="173"/>
      <c r="H18" s="174"/>
      <c r="I18" s="172"/>
      <c r="J18" s="175"/>
      <c r="K18" s="150"/>
      <c r="L18" s="150"/>
      <c r="M18" s="150"/>
      <c r="N18" s="150"/>
      <c r="O18" s="150"/>
    </row>
    <row r="19" spans="1:15" s="151" customFormat="1" ht="15.95" customHeight="1">
      <c r="A19" s="167">
        <f t="shared" si="1"/>
        <v>42129</v>
      </c>
      <c r="B19" s="168">
        <v>0.375</v>
      </c>
      <c r="C19" s="169"/>
      <c r="D19" s="176"/>
      <c r="E19" s="171">
        <f t="shared" si="0"/>
        <v>11.688886924765827</v>
      </c>
      <c r="F19" s="172"/>
      <c r="G19" s="173"/>
      <c r="H19" s="174"/>
      <c r="I19" s="172"/>
      <c r="J19" s="175"/>
      <c r="K19" s="150"/>
      <c r="L19" s="150"/>
      <c r="M19" s="150"/>
      <c r="N19" s="150"/>
      <c r="O19" s="150"/>
    </row>
    <row r="20" spans="1:15" s="151" customFormat="1" ht="15.95" customHeight="1">
      <c r="A20" s="167">
        <f t="shared" si="1"/>
        <v>42130</v>
      </c>
      <c r="B20" s="168">
        <v>0.375</v>
      </c>
      <c r="C20" s="169"/>
      <c r="D20" s="176"/>
      <c r="E20" s="171">
        <f t="shared" si="0"/>
        <v>11.688886924765827</v>
      </c>
      <c r="F20" s="172"/>
      <c r="G20" s="173"/>
      <c r="H20" s="174"/>
      <c r="I20" s="172"/>
      <c r="J20" s="175"/>
      <c r="K20" s="150"/>
      <c r="L20" s="150"/>
      <c r="M20" s="150"/>
      <c r="N20" s="150"/>
      <c r="O20" s="150"/>
    </row>
    <row r="21" spans="1:15" s="151" customFormat="1" ht="15.95" customHeight="1">
      <c r="A21" s="167">
        <f t="shared" si="1"/>
        <v>42131</v>
      </c>
      <c r="B21" s="168">
        <v>0.375</v>
      </c>
      <c r="C21" s="215">
        <v>20394</v>
      </c>
      <c r="D21" s="176"/>
      <c r="E21" s="171">
        <f t="shared" si="0"/>
        <v>11.688886924765827</v>
      </c>
      <c r="F21" s="172"/>
      <c r="G21" s="173"/>
      <c r="H21" s="174">
        <v>5.5</v>
      </c>
      <c r="I21" s="172"/>
      <c r="J21" s="175"/>
      <c r="K21" s="150"/>
      <c r="L21" s="150"/>
      <c r="M21" s="150"/>
      <c r="N21" s="150"/>
      <c r="O21" s="150"/>
    </row>
    <row r="22" spans="1:15" s="151" customFormat="1" ht="15.95" customHeight="1">
      <c r="A22" s="167">
        <f t="shared" si="1"/>
        <v>42132</v>
      </c>
      <c r="B22" s="168">
        <v>0.375</v>
      </c>
      <c r="C22" s="169"/>
      <c r="D22" s="170"/>
      <c r="E22" s="171">
        <f t="shared" ref="E22:E28" si="2">($C$28-$C$21)*$M$15/7</f>
        <v>0</v>
      </c>
      <c r="F22" s="172"/>
      <c r="G22" s="173"/>
      <c r="H22" s="174"/>
      <c r="I22" s="172"/>
      <c r="J22" s="175"/>
      <c r="K22" s="177"/>
      <c r="L22" s="150"/>
      <c r="M22" s="150"/>
      <c r="N22" s="150"/>
      <c r="O22" s="150"/>
    </row>
    <row r="23" spans="1:15" s="151" customFormat="1" ht="15.95" customHeight="1">
      <c r="A23" s="167">
        <f t="shared" si="1"/>
        <v>42133</v>
      </c>
      <c r="B23" s="168">
        <v>0.375</v>
      </c>
      <c r="C23" s="169"/>
      <c r="D23" s="170"/>
      <c r="E23" s="171">
        <f t="shared" si="2"/>
        <v>0</v>
      </c>
      <c r="F23" s="172"/>
      <c r="G23" s="173"/>
      <c r="H23" s="174"/>
      <c r="I23" s="172"/>
      <c r="J23" s="175"/>
      <c r="K23" s="177"/>
      <c r="L23" s="150"/>
      <c r="M23" s="150"/>
      <c r="N23" s="150"/>
      <c r="O23" s="150"/>
    </row>
    <row r="24" spans="1:15" s="151" customFormat="1" ht="15.95" customHeight="1">
      <c r="A24" s="167">
        <f t="shared" si="1"/>
        <v>42134</v>
      </c>
      <c r="B24" s="168">
        <v>0.375</v>
      </c>
      <c r="C24" s="169"/>
      <c r="D24" s="170"/>
      <c r="E24" s="171">
        <f t="shared" si="2"/>
        <v>0</v>
      </c>
      <c r="F24" s="172"/>
      <c r="G24" s="173"/>
      <c r="H24" s="174"/>
      <c r="I24" s="172"/>
      <c r="J24" s="175"/>
      <c r="K24" s="177"/>
      <c r="L24" s="150"/>
      <c r="M24" s="150"/>
      <c r="N24" s="150"/>
      <c r="O24" s="150"/>
    </row>
    <row r="25" spans="1:15" s="151" customFormat="1" ht="15.95" customHeight="1">
      <c r="A25" s="167">
        <f t="shared" si="1"/>
        <v>42135</v>
      </c>
      <c r="B25" s="168">
        <v>0.375</v>
      </c>
      <c r="C25" s="169"/>
      <c r="D25" s="170"/>
      <c r="E25" s="171">
        <f t="shared" si="2"/>
        <v>0</v>
      </c>
      <c r="F25" s="172"/>
      <c r="G25" s="173"/>
      <c r="H25" s="174"/>
      <c r="I25" s="172"/>
      <c r="J25" s="175"/>
      <c r="K25" s="177"/>
      <c r="L25" s="150"/>
      <c r="M25" s="150"/>
      <c r="N25" s="150"/>
      <c r="O25" s="150"/>
    </row>
    <row r="26" spans="1:15" s="151" customFormat="1" ht="15.95" customHeight="1">
      <c r="A26" s="167">
        <f t="shared" si="1"/>
        <v>42136</v>
      </c>
      <c r="B26" s="168">
        <v>0.375</v>
      </c>
      <c r="C26" s="169"/>
      <c r="D26" s="170"/>
      <c r="E26" s="171">
        <f t="shared" si="2"/>
        <v>0</v>
      </c>
      <c r="F26" s="172"/>
      <c r="G26" s="173"/>
      <c r="H26" s="174"/>
      <c r="I26" s="172"/>
      <c r="J26" s="175"/>
      <c r="K26" s="177"/>
      <c r="L26" s="150"/>
      <c r="M26" s="150"/>
      <c r="N26" s="150"/>
      <c r="O26" s="150"/>
    </row>
    <row r="27" spans="1:15" s="151" customFormat="1" ht="15.95" customHeight="1">
      <c r="A27" s="167">
        <f t="shared" si="1"/>
        <v>42137</v>
      </c>
      <c r="B27" s="168">
        <v>0.375</v>
      </c>
      <c r="C27" s="169"/>
      <c r="D27" s="170"/>
      <c r="E27" s="171">
        <f t="shared" si="2"/>
        <v>0</v>
      </c>
      <c r="F27" s="172"/>
      <c r="G27" s="173"/>
      <c r="H27" s="174"/>
      <c r="I27" s="172"/>
      <c r="J27" s="175"/>
      <c r="K27" s="177"/>
      <c r="L27" s="150"/>
      <c r="M27" s="150"/>
      <c r="N27" s="150"/>
      <c r="O27" s="150"/>
    </row>
    <row r="28" spans="1:15" s="151" customFormat="1" ht="15.95" customHeight="1">
      <c r="A28" s="167">
        <f t="shared" si="1"/>
        <v>42138</v>
      </c>
      <c r="B28" s="168">
        <v>0.375</v>
      </c>
      <c r="C28" s="215">
        <v>20394</v>
      </c>
      <c r="D28" s="170"/>
      <c r="E28" s="171">
        <f t="shared" si="2"/>
        <v>0</v>
      </c>
      <c r="F28" s="172"/>
      <c r="G28" s="173"/>
      <c r="H28" s="174">
        <v>5.5</v>
      </c>
      <c r="I28" s="172"/>
      <c r="J28" s="175"/>
      <c r="K28" s="177"/>
      <c r="L28" s="150"/>
      <c r="M28" s="150"/>
      <c r="N28" s="150"/>
      <c r="O28" s="150"/>
    </row>
    <row r="29" spans="1:15" s="151" customFormat="1" ht="15.95" customHeight="1">
      <c r="A29" s="167">
        <f t="shared" si="1"/>
        <v>42139</v>
      </c>
      <c r="B29" s="168">
        <v>0.375</v>
      </c>
      <c r="C29" s="169"/>
      <c r="D29" s="170"/>
      <c r="E29" s="171">
        <f>($C$35-$C$28)*$M$15/7</f>
        <v>19.365170875358309</v>
      </c>
      <c r="F29" s="172"/>
      <c r="G29" s="173"/>
      <c r="H29" s="174"/>
      <c r="I29" s="172"/>
      <c r="J29" s="175"/>
      <c r="K29" s="177"/>
      <c r="L29" s="150"/>
      <c r="M29" s="150"/>
      <c r="N29" s="150"/>
      <c r="O29" s="150"/>
    </row>
    <row r="30" spans="1:15" s="151" customFormat="1" ht="15.95" customHeight="1">
      <c r="A30" s="167">
        <f t="shared" si="1"/>
        <v>42140</v>
      </c>
      <c r="B30" s="168">
        <v>0.375</v>
      </c>
      <c r="C30" s="169"/>
      <c r="D30" s="170"/>
      <c r="E30" s="171">
        <f t="shared" ref="E30:E35" si="3">($C$35-$C$28)*$M$15/7</f>
        <v>19.365170875358309</v>
      </c>
      <c r="F30" s="172"/>
      <c r="G30" s="173"/>
      <c r="H30" s="174"/>
      <c r="I30" s="172"/>
      <c r="J30" s="175"/>
      <c r="K30" s="177"/>
      <c r="L30" s="150"/>
      <c r="M30" s="150"/>
      <c r="N30" s="150"/>
      <c r="O30" s="150"/>
    </row>
    <row r="31" spans="1:15" s="151" customFormat="1" ht="15.95" customHeight="1">
      <c r="A31" s="167">
        <f t="shared" si="1"/>
        <v>42141</v>
      </c>
      <c r="B31" s="168">
        <v>0.375</v>
      </c>
      <c r="C31" s="169"/>
      <c r="D31" s="170"/>
      <c r="E31" s="171">
        <f t="shared" si="3"/>
        <v>19.365170875358309</v>
      </c>
      <c r="F31" s="172"/>
      <c r="G31" s="173"/>
      <c r="H31" s="174"/>
      <c r="I31" s="172"/>
      <c r="J31" s="175"/>
      <c r="K31" s="177"/>
      <c r="L31" s="150"/>
      <c r="M31" s="150"/>
      <c r="N31" s="150"/>
      <c r="O31" s="150"/>
    </row>
    <row r="32" spans="1:15" s="151" customFormat="1" ht="15.95" customHeight="1">
      <c r="A32" s="167">
        <f t="shared" si="1"/>
        <v>42142</v>
      </c>
      <c r="B32" s="168">
        <v>0.375</v>
      </c>
      <c r="C32" s="169"/>
      <c r="D32" s="170"/>
      <c r="E32" s="171">
        <f t="shared" si="3"/>
        <v>19.365170875358309</v>
      </c>
      <c r="F32" s="172"/>
      <c r="G32" s="173"/>
      <c r="H32" s="174"/>
      <c r="I32" s="172"/>
      <c r="J32" s="175"/>
      <c r="K32" s="177"/>
      <c r="L32" s="150"/>
      <c r="M32" s="150"/>
      <c r="N32" s="150"/>
      <c r="O32" s="150"/>
    </row>
    <row r="33" spans="1:15" s="151" customFormat="1" ht="15.95" customHeight="1">
      <c r="A33" s="167">
        <f t="shared" si="1"/>
        <v>42143</v>
      </c>
      <c r="B33" s="168">
        <v>0.375</v>
      </c>
      <c r="C33" s="169"/>
      <c r="D33" s="170"/>
      <c r="E33" s="171">
        <f t="shared" si="3"/>
        <v>19.365170875358309</v>
      </c>
      <c r="F33" s="172"/>
      <c r="G33" s="173"/>
      <c r="H33" s="174"/>
      <c r="I33" s="172"/>
      <c r="J33" s="175"/>
      <c r="K33" s="177"/>
      <c r="L33" s="150"/>
      <c r="M33" s="150"/>
      <c r="N33" s="150"/>
      <c r="O33" s="150"/>
    </row>
    <row r="34" spans="1:15" s="151" customFormat="1" ht="15.95" customHeight="1">
      <c r="A34" s="167">
        <f t="shared" si="1"/>
        <v>42144</v>
      </c>
      <c r="B34" s="168">
        <v>0.375</v>
      </c>
      <c r="C34" s="169"/>
      <c r="D34" s="170"/>
      <c r="E34" s="171">
        <f t="shared" si="3"/>
        <v>19.365170875358309</v>
      </c>
      <c r="F34" s="172"/>
      <c r="G34" s="173"/>
      <c r="H34" s="174"/>
      <c r="I34" s="172"/>
      <c r="J34" s="175"/>
      <c r="K34" s="177"/>
      <c r="L34" s="150"/>
      <c r="M34" s="150"/>
      <c r="N34" s="150"/>
      <c r="O34" s="150"/>
    </row>
    <row r="35" spans="1:15" s="151" customFormat="1" ht="15.95" customHeight="1">
      <c r="A35" s="167">
        <f t="shared" si="1"/>
        <v>42145</v>
      </c>
      <c r="B35" s="168">
        <v>0.375</v>
      </c>
      <c r="C35" s="215">
        <v>20505</v>
      </c>
      <c r="D35" s="170"/>
      <c r="E35" s="171">
        <f t="shared" si="3"/>
        <v>19.365170875358309</v>
      </c>
      <c r="F35" s="172"/>
      <c r="G35" s="173"/>
      <c r="H35" s="174">
        <v>5.5</v>
      </c>
      <c r="I35" s="172"/>
      <c r="J35" s="175"/>
      <c r="K35" s="177"/>
      <c r="L35" s="150"/>
      <c r="M35" s="150"/>
      <c r="N35" s="150"/>
      <c r="O35" s="150"/>
    </row>
    <row r="36" spans="1:15" s="151" customFormat="1" ht="15.95" customHeight="1">
      <c r="A36" s="167">
        <f t="shared" si="1"/>
        <v>42146</v>
      </c>
      <c r="B36" s="168">
        <v>0.375</v>
      </c>
      <c r="C36" s="169"/>
      <c r="D36" s="170"/>
      <c r="E36" s="171">
        <f t="shared" ref="E36:E41" si="4">($C$42-$C$35)*$M$15/7</f>
        <v>27.390376823704997</v>
      </c>
      <c r="F36" s="172"/>
      <c r="G36" s="173"/>
      <c r="H36" s="174"/>
      <c r="I36" s="172"/>
      <c r="J36" s="175"/>
      <c r="K36" s="177"/>
      <c r="L36" s="150"/>
      <c r="M36" s="150"/>
      <c r="N36" s="150"/>
      <c r="O36" s="150"/>
    </row>
    <row r="37" spans="1:15" s="151" customFormat="1" ht="15.95" customHeight="1">
      <c r="A37" s="167">
        <f t="shared" si="1"/>
        <v>42147</v>
      </c>
      <c r="B37" s="168">
        <v>0.375</v>
      </c>
      <c r="C37" s="169"/>
      <c r="D37" s="170"/>
      <c r="E37" s="171">
        <f t="shared" si="4"/>
        <v>27.390376823704997</v>
      </c>
      <c r="F37" s="172"/>
      <c r="G37" s="173"/>
      <c r="H37" s="174"/>
      <c r="I37" s="172"/>
      <c r="J37" s="175"/>
      <c r="K37" s="177"/>
      <c r="L37" s="150"/>
      <c r="M37" s="150"/>
      <c r="N37" s="150"/>
      <c r="O37" s="150"/>
    </row>
    <row r="38" spans="1:15" s="151" customFormat="1" ht="15.95" customHeight="1">
      <c r="A38" s="167">
        <f t="shared" si="1"/>
        <v>42148</v>
      </c>
      <c r="B38" s="168">
        <v>0.375</v>
      </c>
      <c r="C38" s="169"/>
      <c r="D38" s="170"/>
      <c r="E38" s="171">
        <f t="shared" si="4"/>
        <v>27.390376823704997</v>
      </c>
      <c r="F38" s="172"/>
      <c r="G38" s="173"/>
      <c r="H38" s="174"/>
      <c r="I38" s="172"/>
      <c r="J38" s="175"/>
      <c r="K38" s="177"/>
      <c r="L38" s="150"/>
      <c r="M38" s="150"/>
      <c r="N38" s="150"/>
      <c r="O38" s="150"/>
    </row>
    <row r="39" spans="1:15" s="151" customFormat="1" ht="15.95" customHeight="1">
      <c r="A39" s="167">
        <f t="shared" si="1"/>
        <v>42149</v>
      </c>
      <c r="B39" s="168">
        <v>0.375</v>
      </c>
      <c r="C39" s="169"/>
      <c r="D39" s="170"/>
      <c r="E39" s="171">
        <f t="shared" si="4"/>
        <v>27.390376823704997</v>
      </c>
      <c r="F39" s="172"/>
      <c r="G39" s="173"/>
      <c r="H39" s="174"/>
      <c r="I39" s="172"/>
      <c r="J39" s="175"/>
      <c r="K39" s="177"/>
      <c r="L39" s="150"/>
      <c r="M39" s="150"/>
      <c r="N39" s="150"/>
      <c r="O39" s="150"/>
    </row>
    <row r="40" spans="1:15" s="151" customFormat="1" ht="15.95" customHeight="1">
      <c r="A40" s="167">
        <f t="shared" si="1"/>
        <v>42150</v>
      </c>
      <c r="B40" s="168">
        <v>0.375</v>
      </c>
      <c r="C40" s="169"/>
      <c r="D40" s="170"/>
      <c r="E40" s="171">
        <f t="shared" si="4"/>
        <v>27.390376823704997</v>
      </c>
      <c r="F40" s="172"/>
      <c r="G40" s="173"/>
      <c r="H40" s="174"/>
      <c r="I40" s="172"/>
      <c r="J40" s="175"/>
      <c r="K40" s="177"/>
      <c r="L40" s="150"/>
      <c r="M40" s="150"/>
      <c r="N40" s="150"/>
      <c r="O40" s="150"/>
    </row>
    <row r="41" spans="1:15" s="151" customFormat="1" ht="15.95" customHeight="1">
      <c r="A41" s="167">
        <f t="shared" si="1"/>
        <v>42151</v>
      </c>
      <c r="B41" s="168">
        <v>0.375</v>
      </c>
      <c r="C41" s="179"/>
      <c r="D41" s="170"/>
      <c r="E41" s="171">
        <f t="shared" si="4"/>
        <v>27.390376823704997</v>
      </c>
      <c r="F41" s="172"/>
      <c r="G41" s="173"/>
      <c r="H41" s="174"/>
      <c r="I41" s="172"/>
      <c r="J41" s="175"/>
      <c r="K41" s="177"/>
      <c r="L41" s="150"/>
      <c r="M41" s="150"/>
      <c r="N41" s="150"/>
      <c r="O41" s="150"/>
    </row>
    <row r="42" spans="1:15" s="151" customFormat="1" ht="15.95" customHeight="1">
      <c r="A42" s="167">
        <f t="shared" si="1"/>
        <v>42152</v>
      </c>
      <c r="B42" s="168">
        <v>0.375</v>
      </c>
      <c r="C42" s="216">
        <v>20662</v>
      </c>
      <c r="D42" s="170"/>
      <c r="E42" s="171">
        <f>($C$42-$C$35)*$M$15/7</f>
        <v>27.390376823704997</v>
      </c>
      <c r="F42" s="172"/>
      <c r="G42" s="173"/>
      <c r="H42" s="174">
        <v>5.5</v>
      </c>
      <c r="I42" s="172"/>
      <c r="J42" s="175"/>
      <c r="K42" s="177"/>
      <c r="L42" s="150"/>
      <c r="M42" s="150"/>
      <c r="N42" s="150"/>
      <c r="O42" s="150"/>
    </row>
    <row r="43" spans="1:15" s="151" customFormat="1" ht="15.95" customHeight="1">
      <c r="A43" s="167">
        <f t="shared" si="1"/>
        <v>42153</v>
      </c>
      <c r="B43" s="168">
        <v>0.375</v>
      </c>
      <c r="C43" s="169"/>
      <c r="D43" s="170"/>
      <c r="E43" s="171">
        <f>($C$45-$C$42)*$M$15/3</f>
        <v>0</v>
      </c>
      <c r="F43" s="172"/>
      <c r="G43" s="173"/>
      <c r="H43" s="174"/>
      <c r="I43" s="172"/>
      <c r="J43" s="175"/>
      <c r="K43" s="177"/>
      <c r="L43" s="150"/>
      <c r="M43" s="150"/>
      <c r="N43" s="150"/>
      <c r="O43" s="150"/>
    </row>
    <row r="44" spans="1:15" s="151" customFormat="1" ht="15.95" customHeight="1">
      <c r="A44" s="167">
        <f t="shared" si="1"/>
        <v>42154</v>
      </c>
      <c r="B44" s="168">
        <v>0.375</v>
      </c>
      <c r="C44" s="169"/>
      <c r="D44" s="170"/>
      <c r="E44" s="171">
        <f>($C$45-$C$42)*$M$15/3</f>
        <v>0</v>
      </c>
      <c r="F44" s="172"/>
      <c r="G44" s="173"/>
      <c r="H44" s="174"/>
      <c r="I44" s="172"/>
      <c r="J44" s="175"/>
      <c r="K44" s="177"/>
      <c r="L44" s="150"/>
      <c r="M44" s="150"/>
      <c r="N44" s="150"/>
      <c r="O44" s="150"/>
    </row>
    <row r="45" spans="1:15" s="151" customFormat="1" ht="15.95" customHeight="1">
      <c r="A45" s="167">
        <f t="shared" si="1"/>
        <v>42155</v>
      </c>
      <c r="B45" s="168">
        <v>0.375</v>
      </c>
      <c r="C45" s="216">
        <v>20662</v>
      </c>
      <c r="D45" s="170"/>
      <c r="E45" s="171">
        <f>($C$45-$C$42)*$M$15/3</f>
        <v>0</v>
      </c>
      <c r="F45" s="172"/>
      <c r="G45" s="173"/>
      <c r="H45" s="174">
        <v>5.5</v>
      </c>
      <c r="I45" s="172"/>
      <c r="J45" s="175"/>
      <c r="K45" s="177"/>
      <c r="L45" s="150"/>
      <c r="M45" s="150"/>
      <c r="N45" s="150"/>
      <c r="O45" s="150"/>
    </row>
    <row r="46" spans="1:15" s="151" customFormat="1" ht="15.95" customHeight="1">
      <c r="A46" s="167"/>
      <c r="B46" s="168"/>
      <c r="C46" s="204"/>
      <c r="D46" s="176"/>
      <c r="E46" s="171"/>
      <c r="F46" s="172"/>
      <c r="G46" s="173"/>
      <c r="H46" s="174"/>
      <c r="I46" s="172"/>
      <c r="J46" s="175"/>
      <c r="K46" s="150"/>
      <c r="L46" s="150"/>
      <c r="M46" s="150"/>
      <c r="N46" s="150"/>
      <c r="O46" s="150"/>
    </row>
    <row r="47" spans="1:15" s="151" customFormat="1" ht="15.95" customHeight="1">
      <c r="A47" s="167"/>
      <c r="B47" s="168"/>
      <c r="C47" s="204"/>
      <c r="D47" s="176"/>
      <c r="E47" s="171"/>
      <c r="F47" s="172"/>
      <c r="G47" s="173"/>
      <c r="H47" s="174"/>
      <c r="I47" s="172"/>
      <c r="J47" s="175"/>
      <c r="K47" s="150"/>
      <c r="L47" s="150"/>
      <c r="M47" s="150"/>
      <c r="N47" s="150"/>
      <c r="O47" s="150"/>
    </row>
    <row r="48" spans="1:15" s="151" customFormat="1" ht="15.95" customHeight="1">
      <c r="A48" s="167"/>
      <c r="B48" s="168"/>
      <c r="C48" s="204"/>
      <c r="D48" s="176"/>
      <c r="E48" s="171"/>
      <c r="F48" s="172"/>
      <c r="G48" s="173"/>
      <c r="H48" s="174"/>
      <c r="I48" s="172"/>
      <c r="J48" s="175"/>
      <c r="K48" s="150"/>
      <c r="L48" s="150"/>
      <c r="M48" s="150"/>
      <c r="N48" s="150"/>
      <c r="O48" s="150"/>
    </row>
    <row r="49" spans="1:15" s="181" customFormat="1" ht="15.95" customHeight="1">
      <c r="A49" s="180"/>
      <c r="B49" s="180"/>
      <c r="C49" s="180"/>
      <c r="D49" s="180"/>
      <c r="E49" s="180"/>
      <c r="F49" s="180"/>
      <c r="G49" s="180"/>
      <c r="H49" s="180"/>
      <c r="I49" s="180"/>
      <c r="K49" s="182"/>
      <c r="L49" s="182"/>
      <c r="M49" s="182"/>
      <c r="N49" s="182"/>
      <c r="O49" s="182"/>
    </row>
    <row r="50" spans="1:15" s="181" customFormat="1" ht="15">
      <c r="A50" s="186" t="s">
        <v>161</v>
      </c>
      <c r="B50"/>
      <c r="C50"/>
      <c r="D50"/>
      <c r="E50"/>
      <c r="F50" s="187" t="s">
        <v>162</v>
      </c>
      <c r="G50"/>
      <c r="K50" s="182"/>
      <c r="L50" s="182"/>
      <c r="M50" s="182"/>
      <c r="N50" s="182"/>
      <c r="O50" s="182"/>
    </row>
    <row r="51" spans="1:15" s="181" customFormat="1" ht="15">
      <c r="A51" s="186" t="s">
        <v>163</v>
      </c>
      <c r="B51"/>
      <c r="C51"/>
      <c r="D51"/>
      <c r="E51"/>
      <c r="F51" s="187" t="s">
        <v>164</v>
      </c>
      <c r="G51"/>
      <c r="K51" s="182"/>
      <c r="L51" s="182"/>
      <c r="M51" s="182"/>
      <c r="N51" s="182"/>
      <c r="O51" s="182"/>
    </row>
    <row r="52" spans="1:15" s="181" customFormat="1" ht="15">
      <c r="A52" s="186" t="s">
        <v>165</v>
      </c>
      <c r="B52"/>
      <c r="C52"/>
      <c r="D52"/>
      <c r="E52"/>
      <c r="F52" s="187" t="s">
        <v>166</v>
      </c>
      <c r="G52"/>
      <c r="K52" s="182"/>
      <c r="L52" s="182"/>
      <c r="M52" s="182"/>
      <c r="N52" s="182"/>
      <c r="O52" s="182"/>
    </row>
    <row r="53" spans="1:15" s="181" customFormat="1" ht="15">
      <c r="A53" s="186" t="s">
        <v>167</v>
      </c>
      <c r="B53"/>
      <c r="C53"/>
      <c r="D53"/>
      <c r="E53"/>
      <c r="F53" s="187" t="s">
        <v>168</v>
      </c>
      <c r="G53"/>
      <c r="K53" s="182"/>
      <c r="L53" s="182"/>
      <c r="M53" s="182"/>
      <c r="N53" s="182"/>
      <c r="O53" s="182"/>
    </row>
    <row r="54" spans="1:15" s="181" customFormat="1" ht="15">
      <c r="A54" s="186" t="s">
        <v>169</v>
      </c>
      <c r="B54"/>
      <c r="C54"/>
      <c r="D54"/>
      <c r="E54"/>
      <c r="F54" s="187" t="s">
        <v>170</v>
      </c>
      <c r="G54"/>
      <c r="K54" s="182"/>
      <c r="L54" s="182"/>
      <c r="M54" s="182"/>
      <c r="N54" s="182"/>
      <c r="O54" s="182"/>
    </row>
    <row r="55" spans="1:15" s="181" customFormat="1" ht="15.75" thickBot="1">
      <c r="B55"/>
      <c r="C55"/>
      <c r="D55"/>
      <c r="E55"/>
      <c r="F55"/>
      <c r="G55"/>
      <c r="H55"/>
      <c r="K55" s="182"/>
      <c r="L55" s="182"/>
      <c r="M55" s="182"/>
      <c r="N55" s="182"/>
      <c r="O55" s="182"/>
    </row>
    <row r="56" spans="1:15" s="181" customFormat="1" ht="15">
      <c r="A56" s="188" t="s">
        <v>171</v>
      </c>
      <c r="B56" s="189"/>
      <c r="C56" s="190" t="s">
        <v>172</v>
      </c>
      <c r="D56" s="189"/>
      <c r="E56" s="189"/>
      <c r="F56" s="189"/>
      <c r="G56" s="189"/>
      <c r="H56" s="191"/>
      <c r="K56" s="182"/>
      <c r="L56" s="182"/>
      <c r="M56" s="182"/>
      <c r="N56" s="182"/>
      <c r="O56" s="182"/>
    </row>
    <row r="57" spans="1:15" s="181" customFormat="1" ht="15">
      <c r="A57" s="192"/>
      <c r="B57" s="193" t="s">
        <v>173</v>
      </c>
      <c r="C57" s="194" t="s">
        <v>174</v>
      </c>
      <c r="D57" s="193"/>
      <c r="E57" s="193"/>
      <c r="F57" s="193"/>
      <c r="G57" s="193"/>
      <c r="H57" s="195"/>
      <c r="K57" s="182"/>
      <c r="L57" s="182"/>
      <c r="M57" s="182"/>
      <c r="N57" s="182"/>
      <c r="O57" s="182"/>
    </row>
    <row r="58" spans="1:15" s="181" customFormat="1">
      <c r="K58" s="182"/>
      <c r="L58" s="182"/>
      <c r="M58" s="182"/>
      <c r="N58" s="182"/>
      <c r="O58" s="182"/>
    </row>
    <row r="59" spans="1:15" s="181" customFormat="1">
      <c r="K59" s="182"/>
      <c r="L59" s="182"/>
      <c r="M59" s="182"/>
      <c r="N59" s="182"/>
      <c r="O59" s="182"/>
    </row>
    <row r="60" spans="1:15" s="181" customFormat="1">
      <c r="K60" s="182"/>
      <c r="L60" s="182"/>
      <c r="M60" s="182"/>
      <c r="N60" s="182"/>
      <c r="O60" s="182"/>
    </row>
    <row r="61" spans="1:15" s="181" customFormat="1">
      <c r="K61" s="182"/>
      <c r="L61" s="182"/>
      <c r="M61" s="182"/>
      <c r="N61" s="182"/>
      <c r="O61" s="182"/>
    </row>
    <row r="62" spans="1:15" s="181" customFormat="1">
      <c r="K62" s="182"/>
      <c r="L62" s="182"/>
      <c r="M62" s="182"/>
      <c r="N62" s="182"/>
      <c r="O62" s="182"/>
    </row>
    <row r="63" spans="1:15" s="181" customFormat="1">
      <c r="K63" s="182"/>
      <c r="L63" s="182"/>
      <c r="M63" s="182"/>
      <c r="N63" s="182"/>
      <c r="O63" s="182"/>
    </row>
  </sheetData>
  <mergeCells count="15">
    <mergeCell ref="A2:I2"/>
    <mergeCell ref="A3:I3"/>
    <mergeCell ref="A4:I4"/>
    <mergeCell ref="A6:I6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I13:I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7889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57150</xdr:rowOff>
              </from>
              <to>
                <xdr:col>1</xdr:col>
                <xdr:colOff>514350</xdr:colOff>
                <xdr:row>6</xdr:row>
                <xdr:rowOff>114300</xdr:rowOff>
              </to>
            </anchor>
          </objectPr>
        </oleObject>
      </mc:Choice>
      <mc:Fallback>
        <oleObject progId="Word.Document.8" shapeId="378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9" activePane="bottomRight" state="frozen"/>
      <selection activeCell="B8" sqref="B8"/>
      <selection pane="topRight" activeCell="B8" sqref="B8"/>
      <selection pane="bottomLeft" activeCell="B8" sqref="B8"/>
      <selection pane="bottomRight" activeCell="I49" sqref="I49"/>
    </sheetView>
  </sheetViews>
  <sheetFormatPr baseColWidth="10" defaultColWidth="11.42578125" defaultRowHeight="12.75"/>
  <cols>
    <col min="1" max="2" width="12.7109375" style="142" customWidth="1"/>
    <col min="3" max="3" width="21.28515625" style="142" customWidth="1"/>
    <col min="4" max="4" width="21.85546875" style="142" customWidth="1"/>
    <col min="5" max="7" width="12.7109375" style="142" customWidth="1"/>
    <col min="8" max="8" width="14.7109375" style="142" customWidth="1"/>
    <col min="9" max="9" width="13.42578125" style="142" customWidth="1"/>
    <col min="10" max="10" width="10" style="142" bestFit="1" customWidth="1"/>
    <col min="11" max="11" width="17.5703125" style="196" bestFit="1" customWidth="1"/>
    <col min="12" max="12" width="15.5703125" style="196" bestFit="1" customWidth="1"/>
    <col min="13" max="13" width="9" style="196" customWidth="1"/>
    <col min="14" max="14" width="7.28515625" style="196" bestFit="1" customWidth="1"/>
    <col min="15" max="15" width="11.42578125" style="196"/>
    <col min="16" max="16" width="10" style="142" customWidth="1"/>
    <col min="17" max="17" width="12.28515625" style="142" customWidth="1"/>
    <col min="18" max="256" width="11.42578125" style="142"/>
    <col min="257" max="258" width="12.7109375" style="142" customWidth="1"/>
    <col min="259" max="259" width="21.28515625" style="142" customWidth="1"/>
    <col min="260" max="260" width="21.85546875" style="142" customWidth="1"/>
    <col min="261" max="263" width="12.7109375" style="142" customWidth="1"/>
    <col min="264" max="264" width="14.7109375" style="142" customWidth="1"/>
    <col min="265" max="265" width="13.42578125" style="142" customWidth="1"/>
    <col min="266" max="266" width="10" style="142" bestFit="1" customWidth="1"/>
    <col min="267" max="267" width="17.5703125" style="142" bestFit="1" customWidth="1"/>
    <col min="268" max="268" width="15.5703125" style="142" bestFit="1" customWidth="1"/>
    <col min="269" max="269" width="9" style="142" customWidth="1"/>
    <col min="270" max="270" width="7.28515625" style="142" bestFit="1" customWidth="1"/>
    <col min="271" max="271" width="11.42578125" style="142"/>
    <col min="272" max="272" width="10" style="142" customWidth="1"/>
    <col min="273" max="273" width="12.28515625" style="142" customWidth="1"/>
    <col min="274" max="512" width="11.42578125" style="142"/>
    <col min="513" max="514" width="12.7109375" style="142" customWidth="1"/>
    <col min="515" max="515" width="21.28515625" style="142" customWidth="1"/>
    <col min="516" max="516" width="21.85546875" style="142" customWidth="1"/>
    <col min="517" max="519" width="12.7109375" style="142" customWidth="1"/>
    <col min="520" max="520" width="14.7109375" style="142" customWidth="1"/>
    <col min="521" max="521" width="13.42578125" style="142" customWidth="1"/>
    <col min="522" max="522" width="10" style="142" bestFit="1" customWidth="1"/>
    <col min="523" max="523" width="17.5703125" style="142" bestFit="1" customWidth="1"/>
    <col min="524" max="524" width="15.5703125" style="142" bestFit="1" customWidth="1"/>
    <col min="525" max="525" width="9" style="142" customWidth="1"/>
    <col min="526" max="526" width="7.28515625" style="142" bestFit="1" customWidth="1"/>
    <col min="527" max="527" width="11.42578125" style="142"/>
    <col min="528" max="528" width="10" style="142" customWidth="1"/>
    <col min="529" max="529" width="12.28515625" style="142" customWidth="1"/>
    <col min="530" max="768" width="11.42578125" style="142"/>
    <col min="769" max="770" width="12.7109375" style="142" customWidth="1"/>
    <col min="771" max="771" width="21.28515625" style="142" customWidth="1"/>
    <col min="772" max="772" width="21.85546875" style="142" customWidth="1"/>
    <col min="773" max="775" width="12.7109375" style="142" customWidth="1"/>
    <col min="776" max="776" width="14.7109375" style="142" customWidth="1"/>
    <col min="777" max="777" width="13.42578125" style="142" customWidth="1"/>
    <col min="778" max="778" width="10" style="142" bestFit="1" customWidth="1"/>
    <col min="779" max="779" width="17.5703125" style="142" bestFit="1" customWidth="1"/>
    <col min="780" max="780" width="15.5703125" style="142" bestFit="1" customWidth="1"/>
    <col min="781" max="781" width="9" style="142" customWidth="1"/>
    <col min="782" max="782" width="7.28515625" style="142" bestFit="1" customWidth="1"/>
    <col min="783" max="783" width="11.42578125" style="142"/>
    <col min="784" max="784" width="10" style="142" customWidth="1"/>
    <col min="785" max="785" width="12.28515625" style="142" customWidth="1"/>
    <col min="786" max="1024" width="11.42578125" style="142"/>
    <col min="1025" max="1026" width="12.7109375" style="142" customWidth="1"/>
    <col min="1027" max="1027" width="21.28515625" style="142" customWidth="1"/>
    <col min="1028" max="1028" width="21.85546875" style="142" customWidth="1"/>
    <col min="1029" max="1031" width="12.7109375" style="142" customWidth="1"/>
    <col min="1032" max="1032" width="14.7109375" style="142" customWidth="1"/>
    <col min="1033" max="1033" width="13.42578125" style="142" customWidth="1"/>
    <col min="1034" max="1034" width="10" style="142" bestFit="1" customWidth="1"/>
    <col min="1035" max="1035" width="17.5703125" style="142" bestFit="1" customWidth="1"/>
    <col min="1036" max="1036" width="15.5703125" style="142" bestFit="1" customWidth="1"/>
    <col min="1037" max="1037" width="9" style="142" customWidth="1"/>
    <col min="1038" max="1038" width="7.28515625" style="142" bestFit="1" customWidth="1"/>
    <col min="1039" max="1039" width="11.42578125" style="142"/>
    <col min="1040" max="1040" width="10" style="142" customWidth="1"/>
    <col min="1041" max="1041" width="12.28515625" style="142" customWidth="1"/>
    <col min="1042" max="1280" width="11.42578125" style="142"/>
    <col min="1281" max="1282" width="12.7109375" style="142" customWidth="1"/>
    <col min="1283" max="1283" width="21.28515625" style="142" customWidth="1"/>
    <col min="1284" max="1284" width="21.85546875" style="142" customWidth="1"/>
    <col min="1285" max="1287" width="12.7109375" style="142" customWidth="1"/>
    <col min="1288" max="1288" width="14.7109375" style="142" customWidth="1"/>
    <col min="1289" max="1289" width="13.42578125" style="142" customWidth="1"/>
    <col min="1290" max="1290" width="10" style="142" bestFit="1" customWidth="1"/>
    <col min="1291" max="1291" width="17.5703125" style="142" bestFit="1" customWidth="1"/>
    <col min="1292" max="1292" width="15.5703125" style="142" bestFit="1" customWidth="1"/>
    <col min="1293" max="1293" width="9" style="142" customWidth="1"/>
    <col min="1294" max="1294" width="7.28515625" style="142" bestFit="1" customWidth="1"/>
    <col min="1295" max="1295" width="11.42578125" style="142"/>
    <col min="1296" max="1296" width="10" style="142" customWidth="1"/>
    <col min="1297" max="1297" width="12.28515625" style="142" customWidth="1"/>
    <col min="1298" max="1536" width="11.42578125" style="142"/>
    <col min="1537" max="1538" width="12.7109375" style="142" customWidth="1"/>
    <col min="1539" max="1539" width="21.28515625" style="142" customWidth="1"/>
    <col min="1540" max="1540" width="21.85546875" style="142" customWidth="1"/>
    <col min="1541" max="1543" width="12.7109375" style="142" customWidth="1"/>
    <col min="1544" max="1544" width="14.7109375" style="142" customWidth="1"/>
    <col min="1545" max="1545" width="13.42578125" style="142" customWidth="1"/>
    <col min="1546" max="1546" width="10" style="142" bestFit="1" customWidth="1"/>
    <col min="1547" max="1547" width="17.5703125" style="142" bestFit="1" customWidth="1"/>
    <col min="1548" max="1548" width="15.5703125" style="142" bestFit="1" customWidth="1"/>
    <col min="1549" max="1549" width="9" style="142" customWidth="1"/>
    <col min="1550" max="1550" width="7.28515625" style="142" bestFit="1" customWidth="1"/>
    <col min="1551" max="1551" width="11.42578125" style="142"/>
    <col min="1552" max="1552" width="10" style="142" customWidth="1"/>
    <col min="1553" max="1553" width="12.28515625" style="142" customWidth="1"/>
    <col min="1554" max="1792" width="11.42578125" style="142"/>
    <col min="1793" max="1794" width="12.7109375" style="142" customWidth="1"/>
    <col min="1795" max="1795" width="21.28515625" style="142" customWidth="1"/>
    <col min="1796" max="1796" width="21.85546875" style="142" customWidth="1"/>
    <col min="1797" max="1799" width="12.7109375" style="142" customWidth="1"/>
    <col min="1800" max="1800" width="14.7109375" style="142" customWidth="1"/>
    <col min="1801" max="1801" width="13.42578125" style="142" customWidth="1"/>
    <col min="1802" max="1802" width="10" style="142" bestFit="1" customWidth="1"/>
    <col min="1803" max="1803" width="17.5703125" style="142" bestFit="1" customWidth="1"/>
    <col min="1804" max="1804" width="15.5703125" style="142" bestFit="1" customWidth="1"/>
    <col min="1805" max="1805" width="9" style="142" customWidth="1"/>
    <col min="1806" max="1806" width="7.28515625" style="142" bestFit="1" customWidth="1"/>
    <col min="1807" max="1807" width="11.42578125" style="142"/>
    <col min="1808" max="1808" width="10" style="142" customWidth="1"/>
    <col min="1809" max="1809" width="12.28515625" style="142" customWidth="1"/>
    <col min="1810" max="2048" width="11.42578125" style="142"/>
    <col min="2049" max="2050" width="12.7109375" style="142" customWidth="1"/>
    <col min="2051" max="2051" width="21.28515625" style="142" customWidth="1"/>
    <col min="2052" max="2052" width="21.85546875" style="142" customWidth="1"/>
    <col min="2053" max="2055" width="12.7109375" style="142" customWidth="1"/>
    <col min="2056" max="2056" width="14.7109375" style="142" customWidth="1"/>
    <col min="2057" max="2057" width="13.42578125" style="142" customWidth="1"/>
    <col min="2058" max="2058" width="10" style="142" bestFit="1" customWidth="1"/>
    <col min="2059" max="2059" width="17.5703125" style="142" bestFit="1" customWidth="1"/>
    <col min="2060" max="2060" width="15.5703125" style="142" bestFit="1" customWidth="1"/>
    <col min="2061" max="2061" width="9" style="142" customWidth="1"/>
    <col min="2062" max="2062" width="7.28515625" style="142" bestFit="1" customWidth="1"/>
    <col min="2063" max="2063" width="11.42578125" style="142"/>
    <col min="2064" max="2064" width="10" style="142" customWidth="1"/>
    <col min="2065" max="2065" width="12.28515625" style="142" customWidth="1"/>
    <col min="2066" max="2304" width="11.42578125" style="142"/>
    <col min="2305" max="2306" width="12.7109375" style="142" customWidth="1"/>
    <col min="2307" max="2307" width="21.28515625" style="142" customWidth="1"/>
    <col min="2308" max="2308" width="21.85546875" style="142" customWidth="1"/>
    <col min="2309" max="2311" width="12.7109375" style="142" customWidth="1"/>
    <col min="2312" max="2312" width="14.7109375" style="142" customWidth="1"/>
    <col min="2313" max="2313" width="13.42578125" style="142" customWidth="1"/>
    <col min="2314" max="2314" width="10" style="142" bestFit="1" customWidth="1"/>
    <col min="2315" max="2315" width="17.5703125" style="142" bestFit="1" customWidth="1"/>
    <col min="2316" max="2316" width="15.5703125" style="142" bestFit="1" customWidth="1"/>
    <col min="2317" max="2317" width="9" style="142" customWidth="1"/>
    <col min="2318" max="2318" width="7.28515625" style="142" bestFit="1" customWidth="1"/>
    <col min="2319" max="2319" width="11.42578125" style="142"/>
    <col min="2320" max="2320" width="10" style="142" customWidth="1"/>
    <col min="2321" max="2321" width="12.28515625" style="142" customWidth="1"/>
    <col min="2322" max="2560" width="11.42578125" style="142"/>
    <col min="2561" max="2562" width="12.7109375" style="142" customWidth="1"/>
    <col min="2563" max="2563" width="21.28515625" style="142" customWidth="1"/>
    <col min="2564" max="2564" width="21.85546875" style="142" customWidth="1"/>
    <col min="2565" max="2567" width="12.7109375" style="142" customWidth="1"/>
    <col min="2568" max="2568" width="14.7109375" style="142" customWidth="1"/>
    <col min="2569" max="2569" width="13.42578125" style="142" customWidth="1"/>
    <col min="2570" max="2570" width="10" style="142" bestFit="1" customWidth="1"/>
    <col min="2571" max="2571" width="17.5703125" style="142" bestFit="1" customWidth="1"/>
    <col min="2572" max="2572" width="15.5703125" style="142" bestFit="1" customWidth="1"/>
    <col min="2573" max="2573" width="9" style="142" customWidth="1"/>
    <col min="2574" max="2574" width="7.28515625" style="142" bestFit="1" customWidth="1"/>
    <col min="2575" max="2575" width="11.42578125" style="142"/>
    <col min="2576" max="2576" width="10" style="142" customWidth="1"/>
    <col min="2577" max="2577" width="12.28515625" style="142" customWidth="1"/>
    <col min="2578" max="2816" width="11.42578125" style="142"/>
    <col min="2817" max="2818" width="12.7109375" style="142" customWidth="1"/>
    <col min="2819" max="2819" width="21.28515625" style="142" customWidth="1"/>
    <col min="2820" max="2820" width="21.85546875" style="142" customWidth="1"/>
    <col min="2821" max="2823" width="12.7109375" style="142" customWidth="1"/>
    <col min="2824" max="2824" width="14.7109375" style="142" customWidth="1"/>
    <col min="2825" max="2825" width="13.42578125" style="142" customWidth="1"/>
    <col min="2826" max="2826" width="10" style="142" bestFit="1" customWidth="1"/>
    <col min="2827" max="2827" width="17.5703125" style="142" bestFit="1" customWidth="1"/>
    <col min="2828" max="2828" width="15.5703125" style="142" bestFit="1" customWidth="1"/>
    <col min="2829" max="2829" width="9" style="142" customWidth="1"/>
    <col min="2830" max="2830" width="7.28515625" style="142" bestFit="1" customWidth="1"/>
    <col min="2831" max="2831" width="11.42578125" style="142"/>
    <col min="2832" max="2832" width="10" style="142" customWidth="1"/>
    <col min="2833" max="2833" width="12.28515625" style="142" customWidth="1"/>
    <col min="2834" max="3072" width="11.42578125" style="142"/>
    <col min="3073" max="3074" width="12.7109375" style="142" customWidth="1"/>
    <col min="3075" max="3075" width="21.28515625" style="142" customWidth="1"/>
    <col min="3076" max="3076" width="21.85546875" style="142" customWidth="1"/>
    <col min="3077" max="3079" width="12.7109375" style="142" customWidth="1"/>
    <col min="3080" max="3080" width="14.7109375" style="142" customWidth="1"/>
    <col min="3081" max="3081" width="13.42578125" style="142" customWidth="1"/>
    <col min="3082" max="3082" width="10" style="142" bestFit="1" customWidth="1"/>
    <col min="3083" max="3083" width="17.5703125" style="142" bestFit="1" customWidth="1"/>
    <col min="3084" max="3084" width="15.5703125" style="142" bestFit="1" customWidth="1"/>
    <col min="3085" max="3085" width="9" style="142" customWidth="1"/>
    <col min="3086" max="3086" width="7.28515625" style="142" bestFit="1" customWidth="1"/>
    <col min="3087" max="3087" width="11.42578125" style="142"/>
    <col min="3088" max="3088" width="10" style="142" customWidth="1"/>
    <col min="3089" max="3089" width="12.28515625" style="142" customWidth="1"/>
    <col min="3090" max="3328" width="11.42578125" style="142"/>
    <col min="3329" max="3330" width="12.7109375" style="142" customWidth="1"/>
    <col min="3331" max="3331" width="21.28515625" style="142" customWidth="1"/>
    <col min="3332" max="3332" width="21.85546875" style="142" customWidth="1"/>
    <col min="3333" max="3335" width="12.7109375" style="142" customWidth="1"/>
    <col min="3336" max="3336" width="14.7109375" style="142" customWidth="1"/>
    <col min="3337" max="3337" width="13.42578125" style="142" customWidth="1"/>
    <col min="3338" max="3338" width="10" style="142" bestFit="1" customWidth="1"/>
    <col min="3339" max="3339" width="17.5703125" style="142" bestFit="1" customWidth="1"/>
    <col min="3340" max="3340" width="15.5703125" style="142" bestFit="1" customWidth="1"/>
    <col min="3341" max="3341" width="9" style="142" customWidth="1"/>
    <col min="3342" max="3342" width="7.28515625" style="142" bestFit="1" customWidth="1"/>
    <col min="3343" max="3343" width="11.42578125" style="142"/>
    <col min="3344" max="3344" width="10" style="142" customWidth="1"/>
    <col min="3345" max="3345" width="12.28515625" style="142" customWidth="1"/>
    <col min="3346" max="3584" width="11.42578125" style="142"/>
    <col min="3585" max="3586" width="12.7109375" style="142" customWidth="1"/>
    <col min="3587" max="3587" width="21.28515625" style="142" customWidth="1"/>
    <col min="3588" max="3588" width="21.85546875" style="142" customWidth="1"/>
    <col min="3589" max="3591" width="12.7109375" style="142" customWidth="1"/>
    <col min="3592" max="3592" width="14.7109375" style="142" customWidth="1"/>
    <col min="3593" max="3593" width="13.42578125" style="142" customWidth="1"/>
    <col min="3594" max="3594" width="10" style="142" bestFit="1" customWidth="1"/>
    <col min="3595" max="3595" width="17.5703125" style="142" bestFit="1" customWidth="1"/>
    <col min="3596" max="3596" width="15.5703125" style="142" bestFit="1" customWidth="1"/>
    <col min="3597" max="3597" width="9" style="142" customWidth="1"/>
    <col min="3598" max="3598" width="7.28515625" style="142" bestFit="1" customWidth="1"/>
    <col min="3599" max="3599" width="11.42578125" style="142"/>
    <col min="3600" max="3600" width="10" style="142" customWidth="1"/>
    <col min="3601" max="3601" width="12.28515625" style="142" customWidth="1"/>
    <col min="3602" max="3840" width="11.42578125" style="142"/>
    <col min="3841" max="3842" width="12.7109375" style="142" customWidth="1"/>
    <col min="3843" max="3843" width="21.28515625" style="142" customWidth="1"/>
    <col min="3844" max="3844" width="21.85546875" style="142" customWidth="1"/>
    <col min="3845" max="3847" width="12.7109375" style="142" customWidth="1"/>
    <col min="3848" max="3848" width="14.7109375" style="142" customWidth="1"/>
    <col min="3849" max="3849" width="13.42578125" style="142" customWidth="1"/>
    <col min="3850" max="3850" width="10" style="142" bestFit="1" customWidth="1"/>
    <col min="3851" max="3851" width="17.5703125" style="142" bestFit="1" customWidth="1"/>
    <col min="3852" max="3852" width="15.5703125" style="142" bestFit="1" customWidth="1"/>
    <col min="3853" max="3853" width="9" style="142" customWidth="1"/>
    <col min="3854" max="3854" width="7.28515625" style="142" bestFit="1" customWidth="1"/>
    <col min="3855" max="3855" width="11.42578125" style="142"/>
    <col min="3856" max="3856" width="10" style="142" customWidth="1"/>
    <col min="3857" max="3857" width="12.28515625" style="142" customWidth="1"/>
    <col min="3858" max="4096" width="11.42578125" style="142"/>
    <col min="4097" max="4098" width="12.7109375" style="142" customWidth="1"/>
    <col min="4099" max="4099" width="21.28515625" style="142" customWidth="1"/>
    <col min="4100" max="4100" width="21.85546875" style="142" customWidth="1"/>
    <col min="4101" max="4103" width="12.7109375" style="142" customWidth="1"/>
    <col min="4104" max="4104" width="14.7109375" style="142" customWidth="1"/>
    <col min="4105" max="4105" width="13.42578125" style="142" customWidth="1"/>
    <col min="4106" max="4106" width="10" style="142" bestFit="1" customWidth="1"/>
    <col min="4107" max="4107" width="17.5703125" style="142" bestFit="1" customWidth="1"/>
    <col min="4108" max="4108" width="15.5703125" style="142" bestFit="1" customWidth="1"/>
    <col min="4109" max="4109" width="9" style="142" customWidth="1"/>
    <col min="4110" max="4110" width="7.28515625" style="142" bestFit="1" customWidth="1"/>
    <col min="4111" max="4111" width="11.42578125" style="142"/>
    <col min="4112" max="4112" width="10" style="142" customWidth="1"/>
    <col min="4113" max="4113" width="12.28515625" style="142" customWidth="1"/>
    <col min="4114" max="4352" width="11.42578125" style="142"/>
    <col min="4353" max="4354" width="12.7109375" style="142" customWidth="1"/>
    <col min="4355" max="4355" width="21.28515625" style="142" customWidth="1"/>
    <col min="4356" max="4356" width="21.85546875" style="142" customWidth="1"/>
    <col min="4357" max="4359" width="12.7109375" style="142" customWidth="1"/>
    <col min="4360" max="4360" width="14.7109375" style="142" customWidth="1"/>
    <col min="4361" max="4361" width="13.42578125" style="142" customWidth="1"/>
    <col min="4362" max="4362" width="10" style="142" bestFit="1" customWidth="1"/>
    <col min="4363" max="4363" width="17.5703125" style="142" bestFit="1" customWidth="1"/>
    <col min="4364" max="4364" width="15.5703125" style="142" bestFit="1" customWidth="1"/>
    <col min="4365" max="4365" width="9" style="142" customWidth="1"/>
    <col min="4366" max="4366" width="7.28515625" style="142" bestFit="1" customWidth="1"/>
    <col min="4367" max="4367" width="11.42578125" style="142"/>
    <col min="4368" max="4368" width="10" style="142" customWidth="1"/>
    <col min="4369" max="4369" width="12.28515625" style="142" customWidth="1"/>
    <col min="4370" max="4608" width="11.42578125" style="142"/>
    <col min="4609" max="4610" width="12.7109375" style="142" customWidth="1"/>
    <col min="4611" max="4611" width="21.28515625" style="142" customWidth="1"/>
    <col min="4612" max="4612" width="21.85546875" style="142" customWidth="1"/>
    <col min="4613" max="4615" width="12.7109375" style="142" customWidth="1"/>
    <col min="4616" max="4616" width="14.7109375" style="142" customWidth="1"/>
    <col min="4617" max="4617" width="13.42578125" style="142" customWidth="1"/>
    <col min="4618" max="4618" width="10" style="142" bestFit="1" customWidth="1"/>
    <col min="4619" max="4619" width="17.5703125" style="142" bestFit="1" customWidth="1"/>
    <col min="4620" max="4620" width="15.5703125" style="142" bestFit="1" customWidth="1"/>
    <col min="4621" max="4621" width="9" style="142" customWidth="1"/>
    <col min="4622" max="4622" width="7.28515625" style="142" bestFit="1" customWidth="1"/>
    <col min="4623" max="4623" width="11.42578125" style="142"/>
    <col min="4624" max="4624" width="10" style="142" customWidth="1"/>
    <col min="4625" max="4625" width="12.28515625" style="142" customWidth="1"/>
    <col min="4626" max="4864" width="11.42578125" style="142"/>
    <col min="4865" max="4866" width="12.7109375" style="142" customWidth="1"/>
    <col min="4867" max="4867" width="21.28515625" style="142" customWidth="1"/>
    <col min="4868" max="4868" width="21.85546875" style="142" customWidth="1"/>
    <col min="4869" max="4871" width="12.7109375" style="142" customWidth="1"/>
    <col min="4872" max="4872" width="14.7109375" style="142" customWidth="1"/>
    <col min="4873" max="4873" width="13.42578125" style="142" customWidth="1"/>
    <col min="4874" max="4874" width="10" style="142" bestFit="1" customWidth="1"/>
    <col min="4875" max="4875" width="17.5703125" style="142" bestFit="1" customWidth="1"/>
    <col min="4876" max="4876" width="15.5703125" style="142" bestFit="1" customWidth="1"/>
    <col min="4877" max="4877" width="9" style="142" customWidth="1"/>
    <col min="4878" max="4878" width="7.28515625" style="142" bestFit="1" customWidth="1"/>
    <col min="4879" max="4879" width="11.42578125" style="142"/>
    <col min="4880" max="4880" width="10" style="142" customWidth="1"/>
    <col min="4881" max="4881" width="12.28515625" style="142" customWidth="1"/>
    <col min="4882" max="5120" width="11.42578125" style="142"/>
    <col min="5121" max="5122" width="12.7109375" style="142" customWidth="1"/>
    <col min="5123" max="5123" width="21.28515625" style="142" customWidth="1"/>
    <col min="5124" max="5124" width="21.85546875" style="142" customWidth="1"/>
    <col min="5125" max="5127" width="12.7109375" style="142" customWidth="1"/>
    <col min="5128" max="5128" width="14.7109375" style="142" customWidth="1"/>
    <col min="5129" max="5129" width="13.42578125" style="142" customWidth="1"/>
    <col min="5130" max="5130" width="10" style="142" bestFit="1" customWidth="1"/>
    <col min="5131" max="5131" width="17.5703125" style="142" bestFit="1" customWidth="1"/>
    <col min="5132" max="5132" width="15.5703125" style="142" bestFit="1" customWidth="1"/>
    <col min="5133" max="5133" width="9" style="142" customWidth="1"/>
    <col min="5134" max="5134" width="7.28515625" style="142" bestFit="1" customWidth="1"/>
    <col min="5135" max="5135" width="11.42578125" style="142"/>
    <col min="5136" max="5136" width="10" style="142" customWidth="1"/>
    <col min="5137" max="5137" width="12.28515625" style="142" customWidth="1"/>
    <col min="5138" max="5376" width="11.42578125" style="142"/>
    <col min="5377" max="5378" width="12.7109375" style="142" customWidth="1"/>
    <col min="5379" max="5379" width="21.28515625" style="142" customWidth="1"/>
    <col min="5380" max="5380" width="21.85546875" style="142" customWidth="1"/>
    <col min="5381" max="5383" width="12.7109375" style="142" customWidth="1"/>
    <col min="5384" max="5384" width="14.7109375" style="142" customWidth="1"/>
    <col min="5385" max="5385" width="13.42578125" style="142" customWidth="1"/>
    <col min="5386" max="5386" width="10" style="142" bestFit="1" customWidth="1"/>
    <col min="5387" max="5387" width="17.5703125" style="142" bestFit="1" customWidth="1"/>
    <col min="5388" max="5388" width="15.5703125" style="142" bestFit="1" customWidth="1"/>
    <col min="5389" max="5389" width="9" style="142" customWidth="1"/>
    <col min="5390" max="5390" width="7.28515625" style="142" bestFit="1" customWidth="1"/>
    <col min="5391" max="5391" width="11.42578125" style="142"/>
    <col min="5392" max="5392" width="10" style="142" customWidth="1"/>
    <col min="5393" max="5393" width="12.28515625" style="142" customWidth="1"/>
    <col min="5394" max="5632" width="11.42578125" style="142"/>
    <col min="5633" max="5634" width="12.7109375" style="142" customWidth="1"/>
    <col min="5635" max="5635" width="21.28515625" style="142" customWidth="1"/>
    <col min="5636" max="5636" width="21.85546875" style="142" customWidth="1"/>
    <col min="5637" max="5639" width="12.7109375" style="142" customWidth="1"/>
    <col min="5640" max="5640" width="14.7109375" style="142" customWidth="1"/>
    <col min="5641" max="5641" width="13.42578125" style="142" customWidth="1"/>
    <col min="5642" max="5642" width="10" style="142" bestFit="1" customWidth="1"/>
    <col min="5643" max="5643" width="17.5703125" style="142" bestFit="1" customWidth="1"/>
    <col min="5644" max="5644" width="15.5703125" style="142" bestFit="1" customWidth="1"/>
    <col min="5645" max="5645" width="9" style="142" customWidth="1"/>
    <col min="5646" max="5646" width="7.28515625" style="142" bestFit="1" customWidth="1"/>
    <col min="5647" max="5647" width="11.42578125" style="142"/>
    <col min="5648" max="5648" width="10" style="142" customWidth="1"/>
    <col min="5649" max="5649" width="12.28515625" style="142" customWidth="1"/>
    <col min="5650" max="5888" width="11.42578125" style="142"/>
    <col min="5889" max="5890" width="12.7109375" style="142" customWidth="1"/>
    <col min="5891" max="5891" width="21.28515625" style="142" customWidth="1"/>
    <col min="5892" max="5892" width="21.85546875" style="142" customWidth="1"/>
    <col min="5893" max="5895" width="12.7109375" style="142" customWidth="1"/>
    <col min="5896" max="5896" width="14.7109375" style="142" customWidth="1"/>
    <col min="5897" max="5897" width="13.42578125" style="142" customWidth="1"/>
    <col min="5898" max="5898" width="10" style="142" bestFit="1" customWidth="1"/>
    <col min="5899" max="5899" width="17.5703125" style="142" bestFit="1" customWidth="1"/>
    <col min="5900" max="5900" width="15.5703125" style="142" bestFit="1" customWidth="1"/>
    <col min="5901" max="5901" width="9" style="142" customWidth="1"/>
    <col min="5902" max="5902" width="7.28515625" style="142" bestFit="1" customWidth="1"/>
    <col min="5903" max="5903" width="11.42578125" style="142"/>
    <col min="5904" max="5904" width="10" style="142" customWidth="1"/>
    <col min="5905" max="5905" width="12.28515625" style="142" customWidth="1"/>
    <col min="5906" max="6144" width="11.42578125" style="142"/>
    <col min="6145" max="6146" width="12.7109375" style="142" customWidth="1"/>
    <col min="6147" max="6147" width="21.28515625" style="142" customWidth="1"/>
    <col min="6148" max="6148" width="21.85546875" style="142" customWidth="1"/>
    <col min="6149" max="6151" width="12.7109375" style="142" customWidth="1"/>
    <col min="6152" max="6152" width="14.7109375" style="142" customWidth="1"/>
    <col min="6153" max="6153" width="13.42578125" style="142" customWidth="1"/>
    <col min="6154" max="6154" width="10" style="142" bestFit="1" customWidth="1"/>
    <col min="6155" max="6155" width="17.5703125" style="142" bestFit="1" customWidth="1"/>
    <col min="6156" max="6156" width="15.5703125" style="142" bestFit="1" customWidth="1"/>
    <col min="6157" max="6157" width="9" style="142" customWidth="1"/>
    <col min="6158" max="6158" width="7.28515625" style="142" bestFit="1" customWidth="1"/>
    <col min="6159" max="6159" width="11.42578125" style="142"/>
    <col min="6160" max="6160" width="10" style="142" customWidth="1"/>
    <col min="6161" max="6161" width="12.28515625" style="142" customWidth="1"/>
    <col min="6162" max="6400" width="11.42578125" style="142"/>
    <col min="6401" max="6402" width="12.7109375" style="142" customWidth="1"/>
    <col min="6403" max="6403" width="21.28515625" style="142" customWidth="1"/>
    <col min="6404" max="6404" width="21.85546875" style="142" customWidth="1"/>
    <col min="6405" max="6407" width="12.7109375" style="142" customWidth="1"/>
    <col min="6408" max="6408" width="14.7109375" style="142" customWidth="1"/>
    <col min="6409" max="6409" width="13.42578125" style="142" customWidth="1"/>
    <col min="6410" max="6410" width="10" style="142" bestFit="1" customWidth="1"/>
    <col min="6411" max="6411" width="17.5703125" style="142" bestFit="1" customWidth="1"/>
    <col min="6412" max="6412" width="15.5703125" style="142" bestFit="1" customWidth="1"/>
    <col min="6413" max="6413" width="9" style="142" customWidth="1"/>
    <col min="6414" max="6414" width="7.28515625" style="142" bestFit="1" customWidth="1"/>
    <col min="6415" max="6415" width="11.42578125" style="142"/>
    <col min="6416" max="6416" width="10" style="142" customWidth="1"/>
    <col min="6417" max="6417" width="12.28515625" style="142" customWidth="1"/>
    <col min="6418" max="6656" width="11.42578125" style="142"/>
    <col min="6657" max="6658" width="12.7109375" style="142" customWidth="1"/>
    <col min="6659" max="6659" width="21.28515625" style="142" customWidth="1"/>
    <col min="6660" max="6660" width="21.85546875" style="142" customWidth="1"/>
    <col min="6661" max="6663" width="12.7109375" style="142" customWidth="1"/>
    <col min="6664" max="6664" width="14.7109375" style="142" customWidth="1"/>
    <col min="6665" max="6665" width="13.42578125" style="142" customWidth="1"/>
    <col min="6666" max="6666" width="10" style="142" bestFit="1" customWidth="1"/>
    <col min="6667" max="6667" width="17.5703125" style="142" bestFit="1" customWidth="1"/>
    <col min="6668" max="6668" width="15.5703125" style="142" bestFit="1" customWidth="1"/>
    <col min="6669" max="6669" width="9" style="142" customWidth="1"/>
    <col min="6670" max="6670" width="7.28515625" style="142" bestFit="1" customWidth="1"/>
    <col min="6671" max="6671" width="11.42578125" style="142"/>
    <col min="6672" max="6672" width="10" style="142" customWidth="1"/>
    <col min="6673" max="6673" width="12.28515625" style="142" customWidth="1"/>
    <col min="6674" max="6912" width="11.42578125" style="142"/>
    <col min="6913" max="6914" width="12.7109375" style="142" customWidth="1"/>
    <col min="6915" max="6915" width="21.28515625" style="142" customWidth="1"/>
    <col min="6916" max="6916" width="21.85546875" style="142" customWidth="1"/>
    <col min="6917" max="6919" width="12.7109375" style="142" customWidth="1"/>
    <col min="6920" max="6920" width="14.7109375" style="142" customWidth="1"/>
    <col min="6921" max="6921" width="13.42578125" style="142" customWidth="1"/>
    <col min="6922" max="6922" width="10" style="142" bestFit="1" customWidth="1"/>
    <col min="6923" max="6923" width="17.5703125" style="142" bestFit="1" customWidth="1"/>
    <col min="6924" max="6924" width="15.5703125" style="142" bestFit="1" customWidth="1"/>
    <col min="6925" max="6925" width="9" style="142" customWidth="1"/>
    <col min="6926" max="6926" width="7.28515625" style="142" bestFit="1" customWidth="1"/>
    <col min="6927" max="6927" width="11.42578125" style="142"/>
    <col min="6928" max="6928" width="10" style="142" customWidth="1"/>
    <col min="6929" max="6929" width="12.28515625" style="142" customWidth="1"/>
    <col min="6930" max="7168" width="11.42578125" style="142"/>
    <col min="7169" max="7170" width="12.7109375" style="142" customWidth="1"/>
    <col min="7171" max="7171" width="21.28515625" style="142" customWidth="1"/>
    <col min="7172" max="7172" width="21.85546875" style="142" customWidth="1"/>
    <col min="7173" max="7175" width="12.7109375" style="142" customWidth="1"/>
    <col min="7176" max="7176" width="14.7109375" style="142" customWidth="1"/>
    <col min="7177" max="7177" width="13.42578125" style="142" customWidth="1"/>
    <col min="7178" max="7178" width="10" style="142" bestFit="1" customWidth="1"/>
    <col min="7179" max="7179" width="17.5703125" style="142" bestFit="1" customWidth="1"/>
    <col min="7180" max="7180" width="15.5703125" style="142" bestFit="1" customWidth="1"/>
    <col min="7181" max="7181" width="9" style="142" customWidth="1"/>
    <col min="7182" max="7182" width="7.28515625" style="142" bestFit="1" customWidth="1"/>
    <col min="7183" max="7183" width="11.42578125" style="142"/>
    <col min="7184" max="7184" width="10" style="142" customWidth="1"/>
    <col min="7185" max="7185" width="12.28515625" style="142" customWidth="1"/>
    <col min="7186" max="7424" width="11.42578125" style="142"/>
    <col min="7425" max="7426" width="12.7109375" style="142" customWidth="1"/>
    <col min="7427" max="7427" width="21.28515625" style="142" customWidth="1"/>
    <col min="7428" max="7428" width="21.85546875" style="142" customWidth="1"/>
    <col min="7429" max="7431" width="12.7109375" style="142" customWidth="1"/>
    <col min="7432" max="7432" width="14.7109375" style="142" customWidth="1"/>
    <col min="7433" max="7433" width="13.42578125" style="142" customWidth="1"/>
    <col min="7434" max="7434" width="10" style="142" bestFit="1" customWidth="1"/>
    <col min="7435" max="7435" width="17.5703125" style="142" bestFit="1" customWidth="1"/>
    <col min="7436" max="7436" width="15.5703125" style="142" bestFit="1" customWidth="1"/>
    <col min="7437" max="7437" width="9" style="142" customWidth="1"/>
    <col min="7438" max="7438" width="7.28515625" style="142" bestFit="1" customWidth="1"/>
    <col min="7439" max="7439" width="11.42578125" style="142"/>
    <col min="7440" max="7440" width="10" style="142" customWidth="1"/>
    <col min="7441" max="7441" width="12.28515625" style="142" customWidth="1"/>
    <col min="7442" max="7680" width="11.42578125" style="142"/>
    <col min="7681" max="7682" width="12.7109375" style="142" customWidth="1"/>
    <col min="7683" max="7683" width="21.28515625" style="142" customWidth="1"/>
    <col min="7684" max="7684" width="21.85546875" style="142" customWidth="1"/>
    <col min="7685" max="7687" width="12.7109375" style="142" customWidth="1"/>
    <col min="7688" max="7688" width="14.7109375" style="142" customWidth="1"/>
    <col min="7689" max="7689" width="13.42578125" style="142" customWidth="1"/>
    <col min="7690" max="7690" width="10" style="142" bestFit="1" customWidth="1"/>
    <col min="7691" max="7691" width="17.5703125" style="142" bestFit="1" customWidth="1"/>
    <col min="7692" max="7692" width="15.5703125" style="142" bestFit="1" customWidth="1"/>
    <col min="7693" max="7693" width="9" style="142" customWidth="1"/>
    <col min="7694" max="7694" width="7.28515625" style="142" bestFit="1" customWidth="1"/>
    <col min="7695" max="7695" width="11.42578125" style="142"/>
    <col min="7696" max="7696" width="10" style="142" customWidth="1"/>
    <col min="7697" max="7697" width="12.28515625" style="142" customWidth="1"/>
    <col min="7698" max="7936" width="11.42578125" style="142"/>
    <col min="7937" max="7938" width="12.7109375" style="142" customWidth="1"/>
    <col min="7939" max="7939" width="21.28515625" style="142" customWidth="1"/>
    <col min="7940" max="7940" width="21.85546875" style="142" customWidth="1"/>
    <col min="7941" max="7943" width="12.7109375" style="142" customWidth="1"/>
    <col min="7944" max="7944" width="14.7109375" style="142" customWidth="1"/>
    <col min="7945" max="7945" width="13.42578125" style="142" customWidth="1"/>
    <col min="7946" max="7946" width="10" style="142" bestFit="1" customWidth="1"/>
    <col min="7947" max="7947" width="17.5703125" style="142" bestFit="1" customWidth="1"/>
    <col min="7948" max="7948" width="15.5703125" style="142" bestFit="1" customWidth="1"/>
    <col min="7949" max="7949" width="9" style="142" customWidth="1"/>
    <col min="7950" max="7950" width="7.28515625" style="142" bestFit="1" customWidth="1"/>
    <col min="7951" max="7951" width="11.42578125" style="142"/>
    <col min="7952" max="7952" width="10" style="142" customWidth="1"/>
    <col min="7953" max="7953" width="12.28515625" style="142" customWidth="1"/>
    <col min="7954" max="8192" width="11.42578125" style="142"/>
    <col min="8193" max="8194" width="12.7109375" style="142" customWidth="1"/>
    <col min="8195" max="8195" width="21.28515625" style="142" customWidth="1"/>
    <col min="8196" max="8196" width="21.85546875" style="142" customWidth="1"/>
    <col min="8197" max="8199" width="12.7109375" style="142" customWidth="1"/>
    <col min="8200" max="8200" width="14.7109375" style="142" customWidth="1"/>
    <col min="8201" max="8201" width="13.42578125" style="142" customWidth="1"/>
    <col min="8202" max="8202" width="10" style="142" bestFit="1" customWidth="1"/>
    <col min="8203" max="8203" width="17.5703125" style="142" bestFit="1" customWidth="1"/>
    <col min="8204" max="8204" width="15.5703125" style="142" bestFit="1" customWidth="1"/>
    <col min="8205" max="8205" width="9" style="142" customWidth="1"/>
    <col min="8206" max="8206" width="7.28515625" style="142" bestFit="1" customWidth="1"/>
    <col min="8207" max="8207" width="11.42578125" style="142"/>
    <col min="8208" max="8208" width="10" style="142" customWidth="1"/>
    <col min="8209" max="8209" width="12.28515625" style="142" customWidth="1"/>
    <col min="8210" max="8448" width="11.42578125" style="142"/>
    <col min="8449" max="8450" width="12.7109375" style="142" customWidth="1"/>
    <col min="8451" max="8451" width="21.28515625" style="142" customWidth="1"/>
    <col min="8452" max="8452" width="21.85546875" style="142" customWidth="1"/>
    <col min="8453" max="8455" width="12.7109375" style="142" customWidth="1"/>
    <col min="8456" max="8456" width="14.7109375" style="142" customWidth="1"/>
    <col min="8457" max="8457" width="13.42578125" style="142" customWidth="1"/>
    <col min="8458" max="8458" width="10" style="142" bestFit="1" customWidth="1"/>
    <col min="8459" max="8459" width="17.5703125" style="142" bestFit="1" customWidth="1"/>
    <col min="8460" max="8460" width="15.5703125" style="142" bestFit="1" customWidth="1"/>
    <col min="8461" max="8461" width="9" style="142" customWidth="1"/>
    <col min="8462" max="8462" width="7.28515625" style="142" bestFit="1" customWidth="1"/>
    <col min="8463" max="8463" width="11.42578125" style="142"/>
    <col min="8464" max="8464" width="10" style="142" customWidth="1"/>
    <col min="8465" max="8465" width="12.28515625" style="142" customWidth="1"/>
    <col min="8466" max="8704" width="11.42578125" style="142"/>
    <col min="8705" max="8706" width="12.7109375" style="142" customWidth="1"/>
    <col min="8707" max="8707" width="21.28515625" style="142" customWidth="1"/>
    <col min="8708" max="8708" width="21.85546875" style="142" customWidth="1"/>
    <col min="8709" max="8711" width="12.7109375" style="142" customWidth="1"/>
    <col min="8712" max="8712" width="14.7109375" style="142" customWidth="1"/>
    <col min="8713" max="8713" width="13.42578125" style="142" customWidth="1"/>
    <col min="8714" max="8714" width="10" style="142" bestFit="1" customWidth="1"/>
    <col min="8715" max="8715" width="17.5703125" style="142" bestFit="1" customWidth="1"/>
    <col min="8716" max="8716" width="15.5703125" style="142" bestFit="1" customWidth="1"/>
    <col min="8717" max="8717" width="9" style="142" customWidth="1"/>
    <col min="8718" max="8718" width="7.28515625" style="142" bestFit="1" customWidth="1"/>
    <col min="8719" max="8719" width="11.42578125" style="142"/>
    <col min="8720" max="8720" width="10" style="142" customWidth="1"/>
    <col min="8721" max="8721" width="12.28515625" style="142" customWidth="1"/>
    <col min="8722" max="8960" width="11.42578125" style="142"/>
    <col min="8961" max="8962" width="12.7109375" style="142" customWidth="1"/>
    <col min="8963" max="8963" width="21.28515625" style="142" customWidth="1"/>
    <col min="8964" max="8964" width="21.85546875" style="142" customWidth="1"/>
    <col min="8965" max="8967" width="12.7109375" style="142" customWidth="1"/>
    <col min="8968" max="8968" width="14.7109375" style="142" customWidth="1"/>
    <col min="8969" max="8969" width="13.42578125" style="142" customWidth="1"/>
    <col min="8970" max="8970" width="10" style="142" bestFit="1" customWidth="1"/>
    <col min="8971" max="8971" width="17.5703125" style="142" bestFit="1" customWidth="1"/>
    <col min="8972" max="8972" width="15.5703125" style="142" bestFit="1" customWidth="1"/>
    <col min="8973" max="8973" width="9" style="142" customWidth="1"/>
    <col min="8974" max="8974" width="7.28515625" style="142" bestFit="1" customWidth="1"/>
    <col min="8975" max="8975" width="11.42578125" style="142"/>
    <col min="8976" max="8976" width="10" style="142" customWidth="1"/>
    <col min="8977" max="8977" width="12.28515625" style="142" customWidth="1"/>
    <col min="8978" max="9216" width="11.42578125" style="142"/>
    <col min="9217" max="9218" width="12.7109375" style="142" customWidth="1"/>
    <col min="9219" max="9219" width="21.28515625" style="142" customWidth="1"/>
    <col min="9220" max="9220" width="21.85546875" style="142" customWidth="1"/>
    <col min="9221" max="9223" width="12.7109375" style="142" customWidth="1"/>
    <col min="9224" max="9224" width="14.7109375" style="142" customWidth="1"/>
    <col min="9225" max="9225" width="13.42578125" style="142" customWidth="1"/>
    <col min="9226" max="9226" width="10" style="142" bestFit="1" customWidth="1"/>
    <col min="9227" max="9227" width="17.5703125" style="142" bestFit="1" customWidth="1"/>
    <col min="9228" max="9228" width="15.5703125" style="142" bestFit="1" customWidth="1"/>
    <col min="9229" max="9229" width="9" style="142" customWidth="1"/>
    <col min="9230" max="9230" width="7.28515625" style="142" bestFit="1" customWidth="1"/>
    <col min="9231" max="9231" width="11.42578125" style="142"/>
    <col min="9232" max="9232" width="10" style="142" customWidth="1"/>
    <col min="9233" max="9233" width="12.28515625" style="142" customWidth="1"/>
    <col min="9234" max="9472" width="11.42578125" style="142"/>
    <col min="9473" max="9474" width="12.7109375" style="142" customWidth="1"/>
    <col min="9475" max="9475" width="21.28515625" style="142" customWidth="1"/>
    <col min="9476" max="9476" width="21.85546875" style="142" customWidth="1"/>
    <col min="9477" max="9479" width="12.7109375" style="142" customWidth="1"/>
    <col min="9480" max="9480" width="14.7109375" style="142" customWidth="1"/>
    <col min="9481" max="9481" width="13.42578125" style="142" customWidth="1"/>
    <col min="9482" max="9482" width="10" style="142" bestFit="1" customWidth="1"/>
    <col min="9483" max="9483" width="17.5703125" style="142" bestFit="1" customWidth="1"/>
    <col min="9484" max="9484" width="15.5703125" style="142" bestFit="1" customWidth="1"/>
    <col min="9485" max="9485" width="9" style="142" customWidth="1"/>
    <col min="9486" max="9486" width="7.28515625" style="142" bestFit="1" customWidth="1"/>
    <col min="9487" max="9487" width="11.42578125" style="142"/>
    <col min="9488" max="9488" width="10" style="142" customWidth="1"/>
    <col min="9489" max="9489" width="12.28515625" style="142" customWidth="1"/>
    <col min="9490" max="9728" width="11.42578125" style="142"/>
    <col min="9729" max="9730" width="12.7109375" style="142" customWidth="1"/>
    <col min="9731" max="9731" width="21.28515625" style="142" customWidth="1"/>
    <col min="9732" max="9732" width="21.85546875" style="142" customWidth="1"/>
    <col min="9733" max="9735" width="12.7109375" style="142" customWidth="1"/>
    <col min="9736" max="9736" width="14.7109375" style="142" customWidth="1"/>
    <col min="9737" max="9737" width="13.42578125" style="142" customWidth="1"/>
    <col min="9738" max="9738" width="10" style="142" bestFit="1" customWidth="1"/>
    <col min="9739" max="9739" width="17.5703125" style="142" bestFit="1" customWidth="1"/>
    <col min="9740" max="9740" width="15.5703125" style="142" bestFit="1" customWidth="1"/>
    <col min="9741" max="9741" width="9" style="142" customWidth="1"/>
    <col min="9742" max="9742" width="7.28515625" style="142" bestFit="1" customWidth="1"/>
    <col min="9743" max="9743" width="11.42578125" style="142"/>
    <col min="9744" max="9744" width="10" style="142" customWidth="1"/>
    <col min="9745" max="9745" width="12.28515625" style="142" customWidth="1"/>
    <col min="9746" max="9984" width="11.42578125" style="142"/>
    <col min="9985" max="9986" width="12.7109375" style="142" customWidth="1"/>
    <col min="9987" max="9987" width="21.28515625" style="142" customWidth="1"/>
    <col min="9988" max="9988" width="21.85546875" style="142" customWidth="1"/>
    <col min="9989" max="9991" width="12.7109375" style="142" customWidth="1"/>
    <col min="9992" max="9992" width="14.7109375" style="142" customWidth="1"/>
    <col min="9993" max="9993" width="13.42578125" style="142" customWidth="1"/>
    <col min="9994" max="9994" width="10" style="142" bestFit="1" customWidth="1"/>
    <col min="9995" max="9995" width="17.5703125" style="142" bestFit="1" customWidth="1"/>
    <col min="9996" max="9996" width="15.5703125" style="142" bestFit="1" customWidth="1"/>
    <col min="9997" max="9997" width="9" style="142" customWidth="1"/>
    <col min="9998" max="9998" width="7.28515625" style="142" bestFit="1" customWidth="1"/>
    <col min="9999" max="9999" width="11.42578125" style="142"/>
    <col min="10000" max="10000" width="10" style="142" customWidth="1"/>
    <col min="10001" max="10001" width="12.28515625" style="142" customWidth="1"/>
    <col min="10002" max="10240" width="11.42578125" style="142"/>
    <col min="10241" max="10242" width="12.7109375" style="142" customWidth="1"/>
    <col min="10243" max="10243" width="21.28515625" style="142" customWidth="1"/>
    <col min="10244" max="10244" width="21.85546875" style="142" customWidth="1"/>
    <col min="10245" max="10247" width="12.7109375" style="142" customWidth="1"/>
    <col min="10248" max="10248" width="14.7109375" style="142" customWidth="1"/>
    <col min="10249" max="10249" width="13.42578125" style="142" customWidth="1"/>
    <col min="10250" max="10250" width="10" style="142" bestFit="1" customWidth="1"/>
    <col min="10251" max="10251" width="17.5703125" style="142" bestFit="1" customWidth="1"/>
    <col min="10252" max="10252" width="15.5703125" style="142" bestFit="1" customWidth="1"/>
    <col min="10253" max="10253" width="9" style="142" customWidth="1"/>
    <col min="10254" max="10254" width="7.28515625" style="142" bestFit="1" customWidth="1"/>
    <col min="10255" max="10255" width="11.42578125" style="142"/>
    <col min="10256" max="10256" width="10" style="142" customWidth="1"/>
    <col min="10257" max="10257" width="12.28515625" style="142" customWidth="1"/>
    <col min="10258" max="10496" width="11.42578125" style="142"/>
    <col min="10497" max="10498" width="12.7109375" style="142" customWidth="1"/>
    <col min="10499" max="10499" width="21.28515625" style="142" customWidth="1"/>
    <col min="10500" max="10500" width="21.85546875" style="142" customWidth="1"/>
    <col min="10501" max="10503" width="12.7109375" style="142" customWidth="1"/>
    <col min="10504" max="10504" width="14.7109375" style="142" customWidth="1"/>
    <col min="10505" max="10505" width="13.42578125" style="142" customWidth="1"/>
    <col min="10506" max="10506" width="10" style="142" bestFit="1" customWidth="1"/>
    <col min="10507" max="10507" width="17.5703125" style="142" bestFit="1" customWidth="1"/>
    <col min="10508" max="10508" width="15.5703125" style="142" bestFit="1" customWidth="1"/>
    <col min="10509" max="10509" width="9" style="142" customWidth="1"/>
    <col min="10510" max="10510" width="7.28515625" style="142" bestFit="1" customWidth="1"/>
    <col min="10511" max="10511" width="11.42578125" style="142"/>
    <col min="10512" max="10512" width="10" style="142" customWidth="1"/>
    <col min="10513" max="10513" width="12.28515625" style="142" customWidth="1"/>
    <col min="10514" max="10752" width="11.42578125" style="142"/>
    <col min="10753" max="10754" width="12.7109375" style="142" customWidth="1"/>
    <col min="10755" max="10755" width="21.28515625" style="142" customWidth="1"/>
    <col min="10756" max="10756" width="21.85546875" style="142" customWidth="1"/>
    <col min="10757" max="10759" width="12.7109375" style="142" customWidth="1"/>
    <col min="10760" max="10760" width="14.7109375" style="142" customWidth="1"/>
    <col min="10761" max="10761" width="13.42578125" style="142" customWidth="1"/>
    <col min="10762" max="10762" width="10" style="142" bestFit="1" customWidth="1"/>
    <col min="10763" max="10763" width="17.5703125" style="142" bestFit="1" customWidth="1"/>
    <col min="10764" max="10764" width="15.5703125" style="142" bestFit="1" customWidth="1"/>
    <col min="10765" max="10765" width="9" style="142" customWidth="1"/>
    <col min="10766" max="10766" width="7.28515625" style="142" bestFit="1" customWidth="1"/>
    <col min="10767" max="10767" width="11.42578125" style="142"/>
    <col min="10768" max="10768" width="10" style="142" customWidth="1"/>
    <col min="10769" max="10769" width="12.28515625" style="142" customWidth="1"/>
    <col min="10770" max="11008" width="11.42578125" style="142"/>
    <col min="11009" max="11010" width="12.7109375" style="142" customWidth="1"/>
    <col min="11011" max="11011" width="21.28515625" style="142" customWidth="1"/>
    <col min="11012" max="11012" width="21.85546875" style="142" customWidth="1"/>
    <col min="11013" max="11015" width="12.7109375" style="142" customWidth="1"/>
    <col min="11016" max="11016" width="14.7109375" style="142" customWidth="1"/>
    <col min="11017" max="11017" width="13.42578125" style="142" customWidth="1"/>
    <col min="11018" max="11018" width="10" style="142" bestFit="1" customWidth="1"/>
    <col min="11019" max="11019" width="17.5703125" style="142" bestFit="1" customWidth="1"/>
    <col min="11020" max="11020" width="15.5703125" style="142" bestFit="1" customWidth="1"/>
    <col min="11021" max="11021" width="9" style="142" customWidth="1"/>
    <col min="11022" max="11022" width="7.28515625" style="142" bestFit="1" customWidth="1"/>
    <col min="11023" max="11023" width="11.42578125" style="142"/>
    <col min="11024" max="11024" width="10" style="142" customWidth="1"/>
    <col min="11025" max="11025" width="12.28515625" style="142" customWidth="1"/>
    <col min="11026" max="11264" width="11.42578125" style="142"/>
    <col min="11265" max="11266" width="12.7109375" style="142" customWidth="1"/>
    <col min="11267" max="11267" width="21.28515625" style="142" customWidth="1"/>
    <col min="11268" max="11268" width="21.85546875" style="142" customWidth="1"/>
    <col min="11269" max="11271" width="12.7109375" style="142" customWidth="1"/>
    <col min="11272" max="11272" width="14.7109375" style="142" customWidth="1"/>
    <col min="11273" max="11273" width="13.42578125" style="142" customWidth="1"/>
    <col min="11274" max="11274" width="10" style="142" bestFit="1" customWidth="1"/>
    <col min="11275" max="11275" width="17.5703125" style="142" bestFit="1" customWidth="1"/>
    <col min="11276" max="11276" width="15.5703125" style="142" bestFit="1" customWidth="1"/>
    <col min="11277" max="11277" width="9" style="142" customWidth="1"/>
    <col min="11278" max="11278" width="7.28515625" style="142" bestFit="1" customWidth="1"/>
    <col min="11279" max="11279" width="11.42578125" style="142"/>
    <col min="11280" max="11280" width="10" style="142" customWidth="1"/>
    <col min="11281" max="11281" width="12.28515625" style="142" customWidth="1"/>
    <col min="11282" max="11520" width="11.42578125" style="142"/>
    <col min="11521" max="11522" width="12.7109375" style="142" customWidth="1"/>
    <col min="11523" max="11523" width="21.28515625" style="142" customWidth="1"/>
    <col min="11524" max="11524" width="21.85546875" style="142" customWidth="1"/>
    <col min="11525" max="11527" width="12.7109375" style="142" customWidth="1"/>
    <col min="11528" max="11528" width="14.7109375" style="142" customWidth="1"/>
    <col min="11529" max="11529" width="13.42578125" style="142" customWidth="1"/>
    <col min="11530" max="11530" width="10" style="142" bestFit="1" customWidth="1"/>
    <col min="11531" max="11531" width="17.5703125" style="142" bestFit="1" customWidth="1"/>
    <col min="11532" max="11532" width="15.5703125" style="142" bestFit="1" customWidth="1"/>
    <col min="11533" max="11533" width="9" style="142" customWidth="1"/>
    <col min="11534" max="11534" width="7.28515625" style="142" bestFit="1" customWidth="1"/>
    <col min="11535" max="11535" width="11.42578125" style="142"/>
    <col min="11536" max="11536" width="10" style="142" customWidth="1"/>
    <col min="11537" max="11537" width="12.28515625" style="142" customWidth="1"/>
    <col min="11538" max="11776" width="11.42578125" style="142"/>
    <col min="11777" max="11778" width="12.7109375" style="142" customWidth="1"/>
    <col min="11779" max="11779" width="21.28515625" style="142" customWidth="1"/>
    <col min="11780" max="11780" width="21.85546875" style="142" customWidth="1"/>
    <col min="11781" max="11783" width="12.7109375" style="142" customWidth="1"/>
    <col min="11784" max="11784" width="14.7109375" style="142" customWidth="1"/>
    <col min="11785" max="11785" width="13.42578125" style="142" customWidth="1"/>
    <col min="11786" max="11786" width="10" style="142" bestFit="1" customWidth="1"/>
    <col min="11787" max="11787" width="17.5703125" style="142" bestFit="1" customWidth="1"/>
    <col min="11788" max="11788" width="15.5703125" style="142" bestFit="1" customWidth="1"/>
    <col min="11789" max="11789" width="9" style="142" customWidth="1"/>
    <col min="11790" max="11790" width="7.28515625" style="142" bestFit="1" customWidth="1"/>
    <col min="11791" max="11791" width="11.42578125" style="142"/>
    <col min="11792" max="11792" width="10" style="142" customWidth="1"/>
    <col min="11793" max="11793" width="12.28515625" style="142" customWidth="1"/>
    <col min="11794" max="12032" width="11.42578125" style="142"/>
    <col min="12033" max="12034" width="12.7109375" style="142" customWidth="1"/>
    <col min="12035" max="12035" width="21.28515625" style="142" customWidth="1"/>
    <col min="12036" max="12036" width="21.85546875" style="142" customWidth="1"/>
    <col min="12037" max="12039" width="12.7109375" style="142" customWidth="1"/>
    <col min="12040" max="12040" width="14.7109375" style="142" customWidth="1"/>
    <col min="12041" max="12041" width="13.42578125" style="142" customWidth="1"/>
    <col min="12042" max="12042" width="10" style="142" bestFit="1" customWidth="1"/>
    <col min="12043" max="12043" width="17.5703125" style="142" bestFit="1" customWidth="1"/>
    <col min="12044" max="12044" width="15.5703125" style="142" bestFit="1" customWidth="1"/>
    <col min="12045" max="12045" width="9" style="142" customWidth="1"/>
    <col min="12046" max="12046" width="7.28515625" style="142" bestFit="1" customWidth="1"/>
    <col min="12047" max="12047" width="11.42578125" style="142"/>
    <col min="12048" max="12048" width="10" style="142" customWidth="1"/>
    <col min="12049" max="12049" width="12.28515625" style="142" customWidth="1"/>
    <col min="12050" max="12288" width="11.42578125" style="142"/>
    <col min="12289" max="12290" width="12.7109375" style="142" customWidth="1"/>
    <col min="12291" max="12291" width="21.28515625" style="142" customWidth="1"/>
    <col min="12292" max="12292" width="21.85546875" style="142" customWidth="1"/>
    <col min="12293" max="12295" width="12.7109375" style="142" customWidth="1"/>
    <col min="12296" max="12296" width="14.7109375" style="142" customWidth="1"/>
    <col min="12297" max="12297" width="13.42578125" style="142" customWidth="1"/>
    <col min="12298" max="12298" width="10" style="142" bestFit="1" customWidth="1"/>
    <col min="12299" max="12299" width="17.5703125" style="142" bestFit="1" customWidth="1"/>
    <col min="12300" max="12300" width="15.5703125" style="142" bestFit="1" customWidth="1"/>
    <col min="12301" max="12301" width="9" style="142" customWidth="1"/>
    <col min="12302" max="12302" width="7.28515625" style="142" bestFit="1" customWidth="1"/>
    <col min="12303" max="12303" width="11.42578125" style="142"/>
    <col min="12304" max="12304" width="10" style="142" customWidth="1"/>
    <col min="12305" max="12305" width="12.28515625" style="142" customWidth="1"/>
    <col min="12306" max="12544" width="11.42578125" style="142"/>
    <col min="12545" max="12546" width="12.7109375" style="142" customWidth="1"/>
    <col min="12547" max="12547" width="21.28515625" style="142" customWidth="1"/>
    <col min="12548" max="12548" width="21.85546875" style="142" customWidth="1"/>
    <col min="12549" max="12551" width="12.7109375" style="142" customWidth="1"/>
    <col min="12552" max="12552" width="14.7109375" style="142" customWidth="1"/>
    <col min="12553" max="12553" width="13.42578125" style="142" customWidth="1"/>
    <col min="12554" max="12554" width="10" style="142" bestFit="1" customWidth="1"/>
    <col min="12555" max="12555" width="17.5703125" style="142" bestFit="1" customWidth="1"/>
    <col min="12556" max="12556" width="15.5703125" style="142" bestFit="1" customWidth="1"/>
    <col min="12557" max="12557" width="9" style="142" customWidth="1"/>
    <col min="12558" max="12558" width="7.28515625" style="142" bestFit="1" customWidth="1"/>
    <col min="12559" max="12559" width="11.42578125" style="142"/>
    <col min="12560" max="12560" width="10" style="142" customWidth="1"/>
    <col min="12561" max="12561" width="12.28515625" style="142" customWidth="1"/>
    <col min="12562" max="12800" width="11.42578125" style="142"/>
    <col min="12801" max="12802" width="12.7109375" style="142" customWidth="1"/>
    <col min="12803" max="12803" width="21.28515625" style="142" customWidth="1"/>
    <col min="12804" max="12804" width="21.85546875" style="142" customWidth="1"/>
    <col min="12805" max="12807" width="12.7109375" style="142" customWidth="1"/>
    <col min="12808" max="12808" width="14.7109375" style="142" customWidth="1"/>
    <col min="12809" max="12809" width="13.42578125" style="142" customWidth="1"/>
    <col min="12810" max="12810" width="10" style="142" bestFit="1" customWidth="1"/>
    <col min="12811" max="12811" width="17.5703125" style="142" bestFit="1" customWidth="1"/>
    <col min="12812" max="12812" width="15.5703125" style="142" bestFit="1" customWidth="1"/>
    <col min="12813" max="12813" width="9" style="142" customWidth="1"/>
    <col min="12814" max="12814" width="7.28515625" style="142" bestFit="1" customWidth="1"/>
    <col min="12815" max="12815" width="11.42578125" style="142"/>
    <col min="12816" max="12816" width="10" style="142" customWidth="1"/>
    <col min="12817" max="12817" width="12.28515625" style="142" customWidth="1"/>
    <col min="12818" max="13056" width="11.42578125" style="142"/>
    <col min="13057" max="13058" width="12.7109375" style="142" customWidth="1"/>
    <col min="13059" max="13059" width="21.28515625" style="142" customWidth="1"/>
    <col min="13060" max="13060" width="21.85546875" style="142" customWidth="1"/>
    <col min="13061" max="13063" width="12.7109375" style="142" customWidth="1"/>
    <col min="13064" max="13064" width="14.7109375" style="142" customWidth="1"/>
    <col min="13065" max="13065" width="13.42578125" style="142" customWidth="1"/>
    <col min="13066" max="13066" width="10" style="142" bestFit="1" customWidth="1"/>
    <col min="13067" max="13067" width="17.5703125" style="142" bestFit="1" customWidth="1"/>
    <col min="13068" max="13068" width="15.5703125" style="142" bestFit="1" customWidth="1"/>
    <col min="13069" max="13069" width="9" style="142" customWidth="1"/>
    <col min="13070" max="13070" width="7.28515625" style="142" bestFit="1" customWidth="1"/>
    <col min="13071" max="13071" width="11.42578125" style="142"/>
    <col min="13072" max="13072" width="10" style="142" customWidth="1"/>
    <col min="13073" max="13073" width="12.28515625" style="142" customWidth="1"/>
    <col min="13074" max="13312" width="11.42578125" style="142"/>
    <col min="13313" max="13314" width="12.7109375" style="142" customWidth="1"/>
    <col min="13315" max="13315" width="21.28515625" style="142" customWidth="1"/>
    <col min="13316" max="13316" width="21.85546875" style="142" customWidth="1"/>
    <col min="13317" max="13319" width="12.7109375" style="142" customWidth="1"/>
    <col min="13320" max="13320" width="14.7109375" style="142" customWidth="1"/>
    <col min="13321" max="13321" width="13.42578125" style="142" customWidth="1"/>
    <col min="13322" max="13322" width="10" style="142" bestFit="1" customWidth="1"/>
    <col min="13323" max="13323" width="17.5703125" style="142" bestFit="1" customWidth="1"/>
    <col min="13324" max="13324" width="15.5703125" style="142" bestFit="1" customWidth="1"/>
    <col min="13325" max="13325" width="9" style="142" customWidth="1"/>
    <col min="13326" max="13326" width="7.28515625" style="142" bestFit="1" customWidth="1"/>
    <col min="13327" max="13327" width="11.42578125" style="142"/>
    <col min="13328" max="13328" width="10" style="142" customWidth="1"/>
    <col min="13329" max="13329" width="12.28515625" style="142" customWidth="1"/>
    <col min="13330" max="13568" width="11.42578125" style="142"/>
    <col min="13569" max="13570" width="12.7109375" style="142" customWidth="1"/>
    <col min="13571" max="13571" width="21.28515625" style="142" customWidth="1"/>
    <col min="13572" max="13572" width="21.85546875" style="142" customWidth="1"/>
    <col min="13573" max="13575" width="12.7109375" style="142" customWidth="1"/>
    <col min="13576" max="13576" width="14.7109375" style="142" customWidth="1"/>
    <col min="13577" max="13577" width="13.42578125" style="142" customWidth="1"/>
    <col min="13578" max="13578" width="10" style="142" bestFit="1" customWidth="1"/>
    <col min="13579" max="13579" width="17.5703125" style="142" bestFit="1" customWidth="1"/>
    <col min="13580" max="13580" width="15.5703125" style="142" bestFit="1" customWidth="1"/>
    <col min="13581" max="13581" width="9" style="142" customWidth="1"/>
    <col min="13582" max="13582" width="7.28515625" style="142" bestFit="1" customWidth="1"/>
    <col min="13583" max="13583" width="11.42578125" style="142"/>
    <col min="13584" max="13584" width="10" style="142" customWidth="1"/>
    <col min="13585" max="13585" width="12.28515625" style="142" customWidth="1"/>
    <col min="13586" max="13824" width="11.42578125" style="142"/>
    <col min="13825" max="13826" width="12.7109375" style="142" customWidth="1"/>
    <col min="13827" max="13827" width="21.28515625" style="142" customWidth="1"/>
    <col min="13828" max="13828" width="21.85546875" style="142" customWidth="1"/>
    <col min="13829" max="13831" width="12.7109375" style="142" customWidth="1"/>
    <col min="13832" max="13832" width="14.7109375" style="142" customWidth="1"/>
    <col min="13833" max="13833" width="13.42578125" style="142" customWidth="1"/>
    <col min="13834" max="13834" width="10" style="142" bestFit="1" customWidth="1"/>
    <col min="13835" max="13835" width="17.5703125" style="142" bestFit="1" customWidth="1"/>
    <col min="13836" max="13836" width="15.5703125" style="142" bestFit="1" customWidth="1"/>
    <col min="13837" max="13837" width="9" style="142" customWidth="1"/>
    <col min="13838" max="13838" width="7.28515625" style="142" bestFit="1" customWidth="1"/>
    <col min="13839" max="13839" width="11.42578125" style="142"/>
    <col min="13840" max="13840" width="10" style="142" customWidth="1"/>
    <col min="13841" max="13841" width="12.28515625" style="142" customWidth="1"/>
    <col min="13842" max="14080" width="11.42578125" style="142"/>
    <col min="14081" max="14082" width="12.7109375" style="142" customWidth="1"/>
    <col min="14083" max="14083" width="21.28515625" style="142" customWidth="1"/>
    <col min="14084" max="14084" width="21.85546875" style="142" customWidth="1"/>
    <col min="14085" max="14087" width="12.7109375" style="142" customWidth="1"/>
    <col min="14088" max="14088" width="14.7109375" style="142" customWidth="1"/>
    <col min="14089" max="14089" width="13.42578125" style="142" customWidth="1"/>
    <col min="14090" max="14090" width="10" style="142" bestFit="1" customWidth="1"/>
    <col min="14091" max="14091" width="17.5703125" style="142" bestFit="1" customWidth="1"/>
    <col min="14092" max="14092" width="15.5703125" style="142" bestFit="1" customWidth="1"/>
    <col min="14093" max="14093" width="9" style="142" customWidth="1"/>
    <col min="14094" max="14094" width="7.28515625" style="142" bestFit="1" customWidth="1"/>
    <col min="14095" max="14095" width="11.42578125" style="142"/>
    <col min="14096" max="14096" width="10" style="142" customWidth="1"/>
    <col min="14097" max="14097" width="12.28515625" style="142" customWidth="1"/>
    <col min="14098" max="14336" width="11.42578125" style="142"/>
    <col min="14337" max="14338" width="12.7109375" style="142" customWidth="1"/>
    <col min="14339" max="14339" width="21.28515625" style="142" customWidth="1"/>
    <col min="14340" max="14340" width="21.85546875" style="142" customWidth="1"/>
    <col min="14341" max="14343" width="12.7109375" style="142" customWidth="1"/>
    <col min="14344" max="14344" width="14.7109375" style="142" customWidth="1"/>
    <col min="14345" max="14345" width="13.42578125" style="142" customWidth="1"/>
    <col min="14346" max="14346" width="10" style="142" bestFit="1" customWidth="1"/>
    <col min="14347" max="14347" width="17.5703125" style="142" bestFit="1" customWidth="1"/>
    <col min="14348" max="14348" width="15.5703125" style="142" bestFit="1" customWidth="1"/>
    <col min="14349" max="14349" width="9" style="142" customWidth="1"/>
    <col min="14350" max="14350" width="7.28515625" style="142" bestFit="1" customWidth="1"/>
    <col min="14351" max="14351" width="11.42578125" style="142"/>
    <col min="14352" max="14352" width="10" style="142" customWidth="1"/>
    <col min="14353" max="14353" width="12.28515625" style="142" customWidth="1"/>
    <col min="14354" max="14592" width="11.42578125" style="142"/>
    <col min="14593" max="14594" width="12.7109375" style="142" customWidth="1"/>
    <col min="14595" max="14595" width="21.28515625" style="142" customWidth="1"/>
    <col min="14596" max="14596" width="21.85546875" style="142" customWidth="1"/>
    <col min="14597" max="14599" width="12.7109375" style="142" customWidth="1"/>
    <col min="14600" max="14600" width="14.7109375" style="142" customWidth="1"/>
    <col min="14601" max="14601" width="13.42578125" style="142" customWidth="1"/>
    <col min="14602" max="14602" width="10" style="142" bestFit="1" customWidth="1"/>
    <col min="14603" max="14603" width="17.5703125" style="142" bestFit="1" customWidth="1"/>
    <col min="14604" max="14604" width="15.5703125" style="142" bestFit="1" customWidth="1"/>
    <col min="14605" max="14605" width="9" style="142" customWidth="1"/>
    <col min="14606" max="14606" width="7.28515625" style="142" bestFit="1" customWidth="1"/>
    <col min="14607" max="14607" width="11.42578125" style="142"/>
    <col min="14608" max="14608" width="10" style="142" customWidth="1"/>
    <col min="14609" max="14609" width="12.28515625" style="142" customWidth="1"/>
    <col min="14610" max="14848" width="11.42578125" style="142"/>
    <col min="14849" max="14850" width="12.7109375" style="142" customWidth="1"/>
    <col min="14851" max="14851" width="21.28515625" style="142" customWidth="1"/>
    <col min="14852" max="14852" width="21.85546875" style="142" customWidth="1"/>
    <col min="14853" max="14855" width="12.7109375" style="142" customWidth="1"/>
    <col min="14856" max="14856" width="14.7109375" style="142" customWidth="1"/>
    <col min="14857" max="14857" width="13.42578125" style="142" customWidth="1"/>
    <col min="14858" max="14858" width="10" style="142" bestFit="1" customWidth="1"/>
    <col min="14859" max="14859" width="17.5703125" style="142" bestFit="1" customWidth="1"/>
    <col min="14860" max="14860" width="15.5703125" style="142" bestFit="1" customWidth="1"/>
    <col min="14861" max="14861" width="9" style="142" customWidth="1"/>
    <col min="14862" max="14862" width="7.28515625" style="142" bestFit="1" customWidth="1"/>
    <col min="14863" max="14863" width="11.42578125" style="142"/>
    <col min="14864" max="14864" width="10" style="142" customWidth="1"/>
    <col min="14865" max="14865" width="12.28515625" style="142" customWidth="1"/>
    <col min="14866" max="15104" width="11.42578125" style="142"/>
    <col min="15105" max="15106" width="12.7109375" style="142" customWidth="1"/>
    <col min="15107" max="15107" width="21.28515625" style="142" customWidth="1"/>
    <col min="15108" max="15108" width="21.85546875" style="142" customWidth="1"/>
    <col min="15109" max="15111" width="12.7109375" style="142" customWidth="1"/>
    <col min="15112" max="15112" width="14.7109375" style="142" customWidth="1"/>
    <col min="15113" max="15113" width="13.42578125" style="142" customWidth="1"/>
    <col min="15114" max="15114" width="10" style="142" bestFit="1" customWidth="1"/>
    <col min="15115" max="15115" width="17.5703125" style="142" bestFit="1" customWidth="1"/>
    <col min="15116" max="15116" width="15.5703125" style="142" bestFit="1" customWidth="1"/>
    <col min="15117" max="15117" width="9" style="142" customWidth="1"/>
    <col min="15118" max="15118" width="7.28515625" style="142" bestFit="1" customWidth="1"/>
    <col min="15119" max="15119" width="11.42578125" style="142"/>
    <col min="15120" max="15120" width="10" style="142" customWidth="1"/>
    <col min="15121" max="15121" width="12.28515625" style="142" customWidth="1"/>
    <col min="15122" max="15360" width="11.42578125" style="142"/>
    <col min="15361" max="15362" width="12.7109375" style="142" customWidth="1"/>
    <col min="15363" max="15363" width="21.28515625" style="142" customWidth="1"/>
    <col min="15364" max="15364" width="21.85546875" style="142" customWidth="1"/>
    <col min="15365" max="15367" width="12.7109375" style="142" customWidth="1"/>
    <col min="15368" max="15368" width="14.7109375" style="142" customWidth="1"/>
    <col min="15369" max="15369" width="13.42578125" style="142" customWidth="1"/>
    <col min="15370" max="15370" width="10" style="142" bestFit="1" customWidth="1"/>
    <col min="15371" max="15371" width="17.5703125" style="142" bestFit="1" customWidth="1"/>
    <col min="15372" max="15372" width="15.5703125" style="142" bestFit="1" customWidth="1"/>
    <col min="15373" max="15373" width="9" style="142" customWidth="1"/>
    <col min="15374" max="15374" width="7.28515625" style="142" bestFit="1" customWidth="1"/>
    <col min="15375" max="15375" width="11.42578125" style="142"/>
    <col min="15376" max="15376" width="10" style="142" customWidth="1"/>
    <col min="15377" max="15377" width="12.28515625" style="142" customWidth="1"/>
    <col min="15378" max="15616" width="11.42578125" style="142"/>
    <col min="15617" max="15618" width="12.7109375" style="142" customWidth="1"/>
    <col min="15619" max="15619" width="21.28515625" style="142" customWidth="1"/>
    <col min="15620" max="15620" width="21.85546875" style="142" customWidth="1"/>
    <col min="15621" max="15623" width="12.7109375" style="142" customWidth="1"/>
    <col min="15624" max="15624" width="14.7109375" style="142" customWidth="1"/>
    <col min="15625" max="15625" width="13.42578125" style="142" customWidth="1"/>
    <col min="15626" max="15626" width="10" style="142" bestFit="1" customWidth="1"/>
    <col min="15627" max="15627" width="17.5703125" style="142" bestFit="1" customWidth="1"/>
    <col min="15628" max="15628" width="15.5703125" style="142" bestFit="1" customWidth="1"/>
    <col min="15629" max="15629" width="9" style="142" customWidth="1"/>
    <col min="15630" max="15630" width="7.28515625" style="142" bestFit="1" customWidth="1"/>
    <col min="15631" max="15631" width="11.42578125" style="142"/>
    <col min="15632" max="15632" width="10" style="142" customWidth="1"/>
    <col min="15633" max="15633" width="12.28515625" style="142" customWidth="1"/>
    <col min="15634" max="15872" width="11.42578125" style="142"/>
    <col min="15873" max="15874" width="12.7109375" style="142" customWidth="1"/>
    <col min="15875" max="15875" width="21.28515625" style="142" customWidth="1"/>
    <col min="15876" max="15876" width="21.85546875" style="142" customWidth="1"/>
    <col min="15877" max="15879" width="12.7109375" style="142" customWidth="1"/>
    <col min="15880" max="15880" width="14.7109375" style="142" customWidth="1"/>
    <col min="15881" max="15881" width="13.42578125" style="142" customWidth="1"/>
    <col min="15882" max="15882" width="10" style="142" bestFit="1" customWidth="1"/>
    <col min="15883" max="15883" width="17.5703125" style="142" bestFit="1" customWidth="1"/>
    <col min="15884" max="15884" width="15.5703125" style="142" bestFit="1" customWidth="1"/>
    <col min="15885" max="15885" width="9" style="142" customWidth="1"/>
    <col min="15886" max="15886" width="7.28515625" style="142" bestFit="1" customWidth="1"/>
    <col min="15887" max="15887" width="11.42578125" style="142"/>
    <col min="15888" max="15888" width="10" style="142" customWidth="1"/>
    <col min="15889" max="15889" width="12.28515625" style="142" customWidth="1"/>
    <col min="15890" max="16128" width="11.42578125" style="142"/>
    <col min="16129" max="16130" width="12.7109375" style="142" customWidth="1"/>
    <col min="16131" max="16131" width="21.28515625" style="142" customWidth="1"/>
    <col min="16132" max="16132" width="21.85546875" style="142" customWidth="1"/>
    <col min="16133" max="16135" width="12.7109375" style="142" customWidth="1"/>
    <col min="16136" max="16136" width="14.7109375" style="142" customWidth="1"/>
    <col min="16137" max="16137" width="13.42578125" style="142" customWidth="1"/>
    <col min="16138" max="16138" width="10" style="142" bestFit="1" customWidth="1"/>
    <col min="16139" max="16139" width="17.5703125" style="142" bestFit="1" customWidth="1"/>
    <col min="16140" max="16140" width="15.5703125" style="142" bestFit="1" customWidth="1"/>
    <col min="16141" max="16141" width="9" style="142" customWidth="1"/>
    <col min="16142" max="16142" width="7.28515625" style="142" bestFit="1" customWidth="1"/>
    <col min="16143" max="16143" width="11.42578125" style="142"/>
    <col min="16144" max="16144" width="10" style="142" customWidth="1"/>
    <col min="16145" max="16145" width="12.28515625" style="142" customWidth="1"/>
    <col min="16146" max="16384" width="11.42578125" style="142"/>
  </cols>
  <sheetData>
    <row r="1" spans="1:16" s="114" customFormat="1" ht="15">
      <c r="A1" s="132"/>
      <c r="B1" s="133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6" s="136" customFormat="1" ht="15.75">
      <c r="A2" s="296" t="s">
        <v>128</v>
      </c>
      <c r="B2" s="296"/>
      <c r="C2" s="296"/>
      <c r="D2" s="296"/>
      <c r="E2" s="296"/>
      <c r="F2" s="296"/>
      <c r="G2" s="296"/>
      <c r="H2" s="296"/>
      <c r="I2" s="296"/>
      <c r="J2" s="134"/>
      <c r="K2" s="135"/>
      <c r="L2" s="135"/>
      <c r="M2" s="135"/>
      <c r="N2" s="135"/>
      <c r="O2" s="135"/>
    </row>
    <row r="3" spans="1:16" s="139" customFormat="1">
      <c r="A3" s="297" t="s">
        <v>129</v>
      </c>
      <c r="B3" s="297"/>
      <c r="C3" s="297"/>
      <c r="D3" s="297"/>
      <c r="E3" s="297"/>
      <c r="F3" s="297"/>
      <c r="G3" s="297"/>
      <c r="H3" s="297"/>
      <c r="I3" s="297"/>
      <c r="J3" s="137"/>
      <c r="K3" s="138"/>
      <c r="L3" s="138"/>
      <c r="M3" s="138"/>
      <c r="N3" s="138"/>
      <c r="O3" s="138"/>
    </row>
    <row r="4" spans="1:16" s="139" customFormat="1">
      <c r="A4" s="297" t="s">
        <v>130</v>
      </c>
      <c r="B4" s="297"/>
      <c r="C4" s="297"/>
      <c r="D4" s="297"/>
      <c r="E4" s="297"/>
      <c r="F4" s="297"/>
      <c r="G4" s="297"/>
      <c r="H4" s="297"/>
      <c r="I4" s="297"/>
      <c r="J4" s="137"/>
      <c r="K4" s="138"/>
      <c r="L4" s="138"/>
      <c r="M4" s="138"/>
      <c r="N4" s="138"/>
      <c r="O4" s="138"/>
    </row>
    <row r="5" spans="1:16" s="139" customFormat="1">
      <c r="A5" s="138"/>
      <c r="B5" s="138"/>
      <c r="C5" s="138"/>
      <c r="D5" s="138"/>
      <c r="E5" s="138"/>
      <c r="F5" s="138"/>
      <c r="G5" s="138"/>
      <c r="H5" s="138"/>
      <c r="I5" s="138"/>
      <c r="K5" s="140"/>
      <c r="L5" s="140"/>
      <c r="M5" s="140"/>
      <c r="N5" s="140"/>
      <c r="O5" s="140"/>
    </row>
    <row r="6" spans="1:16" ht="15.75">
      <c r="A6" s="298" t="s">
        <v>131</v>
      </c>
      <c r="B6" s="298"/>
      <c r="C6" s="298"/>
      <c r="D6" s="298"/>
      <c r="E6" s="298"/>
      <c r="F6" s="298"/>
      <c r="G6" s="298"/>
      <c r="H6" s="298"/>
      <c r="I6" s="298"/>
      <c r="J6" s="141"/>
      <c r="K6" s="141"/>
      <c r="L6" s="141"/>
      <c r="M6" s="141"/>
      <c r="N6" s="141"/>
      <c r="O6" s="141"/>
    </row>
    <row r="7" spans="1:16" s="143" customFormat="1" ht="17.100000000000001" customHeight="1" thickBot="1">
      <c r="A7" s="142"/>
      <c r="B7" s="142"/>
      <c r="C7" s="142"/>
      <c r="E7" s="144"/>
      <c r="F7" s="144"/>
      <c r="G7" s="144"/>
      <c r="K7" s="144"/>
      <c r="L7" s="144"/>
      <c r="M7" s="144"/>
      <c r="N7" s="144"/>
      <c r="O7" s="144"/>
    </row>
    <row r="8" spans="1:16" s="151" customFormat="1" ht="18.95" customHeight="1">
      <c r="A8" s="145" t="s">
        <v>132</v>
      </c>
      <c r="B8" s="146" t="s">
        <v>133</v>
      </c>
      <c r="C8" s="146"/>
      <c r="D8" s="146"/>
      <c r="E8" s="147" t="s">
        <v>134</v>
      </c>
      <c r="F8" s="299" t="s">
        <v>135</v>
      </c>
      <c r="G8" s="299"/>
      <c r="H8" s="300"/>
      <c r="I8" s="148">
        <v>43</v>
      </c>
      <c r="J8" s="149" t="s">
        <v>136</v>
      </c>
      <c r="K8" s="150"/>
      <c r="L8" s="150"/>
      <c r="M8" s="150"/>
      <c r="N8" s="150"/>
      <c r="O8" s="150"/>
    </row>
    <row r="9" spans="1:16" s="151" customFormat="1" ht="18.95" customHeight="1" thickBot="1">
      <c r="A9" s="152" t="s">
        <v>137</v>
      </c>
      <c r="B9" s="153" t="s">
        <v>138</v>
      </c>
      <c r="C9" s="153"/>
      <c r="D9" s="153"/>
      <c r="E9" s="154" t="s">
        <v>139</v>
      </c>
      <c r="F9" s="294">
        <f>A15</f>
        <v>42125</v>
      </c>
      <c r="G9" s="294"/>
      <c r="H9" s="295"/>
      <c r="I9" s="155"/>
      <c r="J9" s="156" t="s">
        <v>140</v>
      </c>
      <c r="K9" s="150"/>
      <c r="L9" s="150"/>
      <c r="M9" s="150"/>
      <c r="N9" s="150"/>
      <c r="O9" s="150"/>
    </row>
    <row r="10" spans="1:16" s="151" customFormat="1" ht="12.75" customHeight="1" thickBot="1">
      <c r="A10" s="157"/>
      <c r="B10" s="158"/>
      <c r="C10" s="159"/>
      <c r="K10" s="160"/>
      <c r="L10" s="160"/>
      <c r="M10" s="150"/>
      <c r="N10" s="160"/>
      <c r="O10" s="160"/>
      <c r="P10" s="161"/>
    </row>
    <row r="11" spans="1:16" s="151" customFormat="1" ht="12.75" customHeight="1" thickBot="1">
      <c r="A11" s="277" t="s">
        <v>141</v>
      </c>
      <c r="B11" s="279" t="s">
        <v>142</v>
      </c>
      <c r="C11" s="280"/>
      <c r="D11" s="280"/>
      <c r="E11" s="280"/>
      <c r="F11" s="280"/>
      <c r="G11" s="280"/>
      <c r="H11" s="280"/>
      <c r="I11" s="280"/>
      <c r="J11" s="281"/>
      <c r="K11" s="150"/>
      <c r="L11" s="150"/>
      <c r="M11" s="150"/>
      <c r="N11" s="150"/>
      <c r="O11" s="150"/>
    </row>
    <row r="12" spans="1:16" s="151" customFormat="1" ht="12.75" customHeight="1" thickBot="1">
      <c r="A12" s="278"/>
      <c r="B12" s="275" t="s">
        <v>143</v>
      </c>
      <c r="C12" s="282" t="s">
        <v>144</v>
      </c>
      <c r="D12" s="283"/>
      <c r="E12" s="283"/>
      <c r="F12" s="284"/>
      <c r="G12" s="282" t="s">
        <v>145</v>
      </c>
      <c r="H12" s="284"/>
      <c r="I12" s="162" t="s">
        <v>146</v>
      </c>
      <c r="J12" s="285" t="s">
        <v>147</v>
      </c>
      <c r="K12" s="150"/>
      <c r="L12" s="150"/>
      <c r="M12" s="150"/>
      <c r="N12" s="150"/>
      <c r="O12" s="150"/>
    </row>
    <row r="13" spans="1:16" s="151" customFormat="1" ht="12.75" customHeight="1">
      <c r="A13" s="278"/>
      <c r="B13" s="278"/>
      <c r="C13" s="288" t="s">
        <v>148</v>
      </c>
      <c r="D13" s="288" t="s">
        <v>149</v>
      </c>
      <c r="E13" s="290" t="s">
        <v>150</v>
      </c>
      <c r="F13" s="292" t="s">
        <v>151</v>
      </c>
      <c r="G13" s="163" t="s">
        <v>152</v>
      </c>
      <c r="H13" s="164" t="s">
        <v>153</v>
      </c>
      <c r="I13" s="275" t="s">
        <v>154</v>
      </c>
      <c r="J13" s="286"/>
      <c r="K13" s="150"/>
      <c r="L13" s="150"/>
      <c r="M13" s="150"/>
      <c r="N13" s="150"/>
      <c r="O13" s="150"/>
    </row>
    <row r="14" spans="1:16" s="151" customFormat="1" ht="27.75" customHeight="1" thickBot="1">
      <c r="A14" s="276"/>
      <c r="B14" s="276"/>
      <c r="C14" s="289"/>
      <c r="D14" s="289"/>
      <c r="E14" s="291"/>
      <c r="F14" s="293"/>
      <c r="G14" s="165" t="s">
        <v>155</v>
      </c>
      <c r="H14" s="166" t="s">
        <v>156</v>
      </c>
      <c r="I14" s="276"/>
      <c r="J14" s="287"/>
      <c r="K14" s="150" t="s">
        <v>157</v>
      </c>
      <c r="L14" s="150" t="s">
        <v>158</v>
      </c>
      <c r="M14" s="150" t="s">
        <v>159</v>
      </c>
      <c r="N14" s="150"/>
      <c r="O14" s="150"/>
    </row>
    <row r="15" spans="1:16" s="151" customFormat="1" ht="15.95" customHeight="1" thickTop="1">
      <c r="A15" s="207">
        <v>42125</v>
      </c>
      <c r="B15" s="168">
        <v>0.375</v>
      </c>
      <c r="C15" s="215">
        <v>72331</v>
      </c>
      <c r="D15" s="170"/>
      <c r="E15" s="171">
        <f>($C$21-$C$15)*$M$15/7</f>
        <v>220.34424158177967</v>
      </c>
      <c r="F15" s="172"/>
      <c r="G15" s="173"/>
      <c r="H15" s="174">
        <v>5.5</v>
      </c>
      <c r="I15" s="172"/>
      <c r="J15" s="175"/>
      <c r="K15" s="150">
        <f>(H15+11.87)/14.2234</f>
        <v>1.2212269921397132</v>
      </c>
      <c r="L15" s="150">
        <v>1</v>
      </c>
      <c r="M15" s="150">
        <f>L15*K15</f>
        <v>1.2212269921397132</v>
      </c>
      <c r="N15" s="150"/>
      <c r="O15" s="150"/>
    </row>
    <row r="16" spans="1:16" s="151" customFormat="1" ht="15.95" customHeight="1">
      <c r="A16" s="167">
        <f>A15+1</f>
        <v>42126</v>
      </c>
      <c r="B16" s="168">
        <v>0.375</v>
      </c>
      <c r="C16" s="169"/>
      <c r="D16" s="170"/>
      <c r="E16" s="171">
        <f t="shared" ref="E16:E21" si="0">($C$21-$C$15)*$M$15/7</f>
        <v>220.34424158177967</v>
      </c>
      <c r="F16" s="172"/>
      <c r="G16" s="173"/>
      <c r="H16" s="174"/>
      <c r="I16" s="172"/>
      <c r="J16" s="175"/>
      <c r="K16" s="150"/>
      <c r="L16" s="150"/>
      <c r="M16" s="150"/>
      <c r="N16" s="150"/>
      <c r="O16" s="150"/>
    </row>
    <row r="17" spans="1:15" s="151" customFormat="1" ht="15.95" customHeight="1">
      <c r="A17" s="167">
        <f t="shared" ref="A17:A45" si="1">A16+1</f>
        <v>42127</v>
      </c>
      <c r="B17" s="168">
        <v>0.375</v>
      </c>
      <c r="C17" s="169"/>
      <c r="D17" s="170"/>
      <c r="E17" s="171">
        <f t="shared" si="0"/>
        <v>220.34424158177967</v>
      </c>
      <c r="F17" s="172"/>
      <c r="G17" s="173"/>
      <c r="H17" s="174"/>
      <c r="I17" s="172"/>
      <c r="J17" s="175"/>
      <c r="K17" s="150"/>
      <c r="L17" s="150"/>
      <c r="M17" s="150"/>
      <c r="N17" s="150"/>
      <c r="O17" s="150"/>
    </row>
    <row r="18" spans="1:15" s="151" customFormat="1" ht="15.95" customHeight="1">
      <c r="A18" s="167">
        <f t="shared" si="1"/>
        <v>42128</v>
      </c>
      <c r="B18" s="168">
        <v>0.375</v>
      </c>
      <c r="C18" s="169"/>
      <c r="D18" s="170"/>
      <c r="E18" s="171">
        <f t="shared" si="0"/>
        <v>220.34424158177967</v>
      </c>
      <c r="F18" s="172"/>
      <c r="G18" s="173"/>
      <c r="H18" s="174"/>
      <c r="I18" s="172"/>
      <c r="J18" s="175"/>
      <c r="K18" s="150"/>
      <c r="L18" s="150"/>
      <c r="M18" s="150"/>
      <c r="N18" s="150"/>
      <c r="O18" s="150"/>
    </row>
    <row r="19" spans="1:15" s="151" customFormat="1" ht="15.95" customHeight="1">
      <c r="A19" s="167">
        <f t="shared" si="1"/>
        <v>42129</v>
      </c>
      <c r="B19" s="168">
        <v>0.375</v>
      </c>
      <c r="C19" s="169"/>
      <c r="D19" s="170"/>
      <c r="E19" s="171">
        <f t="shared" si="0"/>
        <v>220.34424158177967</v>
      </c>
      <c r="F19" s="172"/>
      <c r="G19" s="173"/>
      <c r="H19" s="174"/>
      <c r="I19" s="172"/>
      <c r="J19" s="175"/>
      <c r="K19" s="150"/>
      <c r="L19" s="150"/>
      <c r="M19" s="150"/>
      <c r="N19" s="150"/>
      <c r="O19" s="150"/>
    </row>
    <row r="20" spans="1:15" s="151" customFormat="1" ht="15.95" customHeight="1">
      <c r="A20" s="167">
        <f t="shared" si="1"/>
        <v>42130</v>
      </c>
      <c r="B20" s="168">
        <v>0.375</v>
      </c>
      <c r="C20" s="169"/>
      <c r="D20" s="170"/>
      <c r="E20" s="171">
        <f t="shared" si="0"/>
        <v>220.34424158177967</v>
      </c>
      <c r="F20" s="172"/>
      <c r="G20" s="173"/>
      <c r="H20" s="174"/>
      <c r="I20" s="172"/>
      <c r="J20" s="175"/>
      <c r="K20" s="150"/>
      <c r="L20" s="150"/>
      <c r="M20" s="150"/>
      <c r="N20" s="150"/>
      <c r="O20" s="150"/>
    </row>
    <row r="21" spans="1:15" s="151" customFormat="1" ht="15.95" customHeight="1">
      <c r="A21" s="167">
        <f t="shared" si="1"/>
        <v>42131</v>
      </c>
      <c r="B21" s="168">
        <v>0.375</v>
      </c>
      <c r="C21" s="215">
        <v>73594</v>
      </c>
      <c r="D21" s="176"/>
      <c r="E21" s="171">
        <f t="shared" si="0"/>
        <v>220.34424158177967</v>
      </c>
      <c r="F21" s="172"/>
      <c r="G21" s="173"/>
      <c r="H21" s="174" t="s">
        <v>160</v>
      </c>
      <c r="I21" s="172"/>
      <c r="J21" s="175"/>
      <c r="K21" s="150"/>
      <c r="L21" s="150"/>
      <c r="M21" s="150"/>
      <c r="N21" s="150"/>
      <c r="O21" s="150"/>
    </row>
    <row r="22" spans="1:15" s="151" customFormat="1" ht="15.95" customHeight="1">
      <c r="A22" s="167">
        <f t="shared" si="1"/>
        <v>42132</v>
      </c>
      <c r="B22" s="168">
        <v>0.375</v>
      </c>
      <c r="C22" s="169"/>
      <c r="D22" s="170"/>
      <c r="E22" s="171">
        <f>($C$28-$C$21)*$M$15/7</f>
        <v>159.98073597030245</v>
      </c>
      <c r="F22" s="172"/>
      <c r="G22" s="173"/>
      <c r="H22" s="174"/>
      <c r="I22" s="172"/>
      <c r="J22" s="175"/>
      <c r="K22" s="177"/>
      <c r="L22" s="150"/>
      <c r="M22" s="150"/>
      <c r="N22" s="150"/>
      <c r="O22" s="150"/>
    </row>
    <row r="23" spans="1:15" s="151" customFormat="1" ht="15.95" customHeight="1">
      <c r="A23" s="167">
        <f t="shared" si="1"/>
        <v>42133</v>
      </c>
      <c r="B23" s="168">
        <v>0.375</v>
      </c>
      <c r="C23" s="169"/>
      <c r="D23" s="170"/>
      <c r="E23" s="171">
        <f t="shared" ref="E23:E28" si="2">($C$28-$C$21)*$M$15/7</f>
        <v>159.98073597030245</v>
      </c>
      <c r="F23" s="172"/>
      <c r="G23" s="173"/>
      <c r="H23" s="174"/>
      <c r="I23" s="172"/>
      <c r="J23" s="175"/>
      <c r="K23" s="177"/>
      <c r="L23" s="150"/>
      <c r="M23" s="150"/>
      <c r="N23" s="150"/>
      <c r="O23" s="150"/>
    </row>
    <row r="24" spans="1:15" s="151" customFormat="1" ht="15.95" customHeight="1">
      <c r="A24" s="167">
        <f t="shared" si="1"/>
        <v>42134</v>
      </c>
      <c r="B24" s="168">
        <v>0.375</v>
      </c>
      <c r="C24" s="169"/>
      <c r="D24" s="170"/>
      <c r="E24" s="171">
        <f t="shared" si="2"/>
        <v>159.98073597030245</v>
      </c>
      <c r="F24" s="172"/>
      <c r="G24" s="173"/>
      <c r="H24" s="174"/>
      <c r="I24" s="172"/>
      <c r="J24" s="175"/>
      <c r="K24" s="177"/>
      <c r="L24" s="150"/>
      <c r="M24" s="150"/>
      <c r="N24" s="150"/>
      <c r="O24" s="150"/>
    </row>
    <row r="25" spans="1:15" s="151" customFormat="1" ht="15.95" customHeight="1">
      <c r="A25" s="167">
        <f t="shared" si="1"/>
        <v>42135</v>
      </c>
      <c r="B25" s="168">
        <v>0.375</v>
      </c>
      <c r="C25" s="169"/>
      <c r="D25" s="176"/>
      <c r="E25" s="171">
        <f t="shared" si="2"/>
        <v>159.98073597030245</v>
      </c>
      <c r="F25" s="172"/>
      <c r="G25" s="173"/>
      <c r="H25" s="174"/>
      <c r="I25" s="172"/>
      <c r="J25" s="175"/>
      <c r="K25" s="177"/>
      <c r="L25" s="150"/>
      <c r="M25" s="150"/>
      <c r="N25" s="150"/>
      <c r="O25" s="150"/>
    </row>
    <row r="26" spans="1:15" s="151" customFormat="1" ht="15.95" customHeight="1">
      <c r="A26" s="167">
        <f t="shared" si="1"/>
        <v>42136</v>
      </c>
      <c r="B26" s="168">
        <v>0.375</v>
      </c>
      <c r="C26" s="169"/>
      <c r="D26" s="170"/>
      <c r="E26" s="171">
        <f t="shared" si="2"/>
        <v>159.98073597030245</v>
      </c>
      <c r="F26" s="172"/>
      <c r="G26" s="173"/>
      <c r="H26" s="174"/>
      <c r="I26" s="172"/>
      <c r="J26" s="175"/>
      <c r="K26" s="177"/>
      <c r="L26" s="150"/>
      <c r="M26" s="150"/>
      <c r="N26" s="150"/>
      <c r="O26" s="150"/>
    </row>
    <row r="27" spans="1:15" s="151" customFormat="1" ht="15.95" customHeight="1">
      <c r="A27" s="167">
        <f t="shared" si="1"/>
        <v>42137</v>
      </c>
      <c r="B27" s="168">
        <v>0.375</v>
      </c>
      <c r="C27" s="169"/>
      <c r="D27" s="178"/>
      <c r="E27" s="171">
        <f t="shared" si="2"/>
        <v>159.98073597030245</v>
      </c>
      <c r="F27" s="172"/>
      <c r="G27" s="173"/>
      <c r="H27" s="174"/>
      <c r="I27" s="172"/>
      <c r="J27" s="175"/>
      <c r="K27" s="177"/>
      <c r="L27" s="150"/>
      <c r="M27" s="150"/>
      <c r="N27" s="150"/>
      <c r="O27" s="150"/>
    </row>
    <row r="28" spans="1:15" s="151" customFormat="1" ht="15.95" customHeight="1">
      <c r="A28" s="167">
        <f t="shared" si="1"/>
        <v>42138</v>
      </c>
      <c r="B28" s="168">
        <v>0.375</v>
      </c>
      <c r="C28" s="215">
        <v>74511</v>
      </c>
      <c r="D28" s="176"/>
      <c r="E28" s="171">
        <f t="shared" si="2"/>
        <v>159.98073597030245</v>
      </c>
      <c r="F28" s="172"/>
      <c r="G28" s="173"/>
      <c r="H28" s="174" t="s">
        <v>160</v>
      </c>
      <c r="I28" s="172"/>
      <c r="J28" s="175"/>
      <c r="K28" s="177"/>
      <c r="L28" s="150"/>
      <c r="M28" s="150"/>
      <c r="N28" s="150"/>
      <c r="O28" s="150"/>
    </row>
    <row r="29" spans="1:15" s="151" customFormat="1" ht="15.95" customHeight="1">
      <c r="A29" s="167">
        <f t="shared" si="1"/>
        <v>42139</v>
      </c>
      <c r="B29" s="168">
        <v>0.375</v>
      </c>
      <c r="C29" s="169"/>
      <c r="D29" s="176"/>
      <c r="E29" s="171">
        <f>($C$35-$C$28)*$M$15/7</f>
        <v>238.31372446612116</v>
      </c>
      <c r="F29" s="172"/>
      <c r="G29" s="173"/>
      <c r="H29" s="174"/>
      <c r="I29" s="172"/>
      <c r="J29" s="175"/>
      <c r="K29" s="177"/>
      <c r="L29" s="150"/>
      <c r="M29" s="150"/>
      <c r="N29" s="150"/>
      <c r="O29" s="150"/>
    </row>
    <row r="30" spans="1:15" s="151" customFormat="1" ht="15.95" customHeight="1">
      <c r="A30" s="167">
        <f t="shared" si="1"/>
        <v>42140</v>
      </c>
      <c r="B30" s="168">
        <v>0.375</v>
      </c>
      <c r="C30" s="169"/>
      <c r="D30" s="176"/>
      <c r="E30" s="171">
        <f t="shared" ref="E30:E35" si="3">($C$35-$C$28)*$M$15/7</f>
        <v>238.31372446612116</v>
      </c>
      <c r="F30" s="172"/>
      <c r="G30" s="173"/>
      <c r="H30" s="174"/>
      <c r="I30" s="172"/>
      <c r="J30" s="175"/>
      <c r="K30" s="177"/>
      <c r="L30" s="150"/>
      <c r="M30" s="150"/>
      <c r="N30" s="150"/>
      <c r="O30" s="150"/>
    </row>
    <row r="31" spans="1:15" s="151" customFormat="1" ht="15.95" customHeight="1">
      <c r="A31" s="167">
        <f t="shared" si="1"/>
        <v>42141</v>
      </c>
      <c r="B31" s="168">
        <v>0.375</v>
      </c>
      <c r="C31" s="169"/>
      <c r="D31" s="176"/>
      <c r="E31" s="171">
        <f t="shared" si="3"/>
        <v>238.31372446612116</v>
      </c>
      <c r="F31" s="172"/>
      <c r="G31" s="173"/>
      <c r="H31" s="174"/>
      <c r="I31" s="172"/>
      <c r="J31" s="175"/>
      <c r="K31" s="177"/>
      <c r="L31" s="150"/>
      <c r="M31" s="150"/>
      <c r="N31" s="150"/>
      <c r="O31" s="150"/>
    </row>
    <row r="32" spans="1:15" s="151" customFormat="1" ht="15.95" customHeight="1">
      <c r="A32" s="167">
        <f t="shared" si="1"/>
        <v>42142</v>
      </c>
      <c r="B32" s="168">
        <v>0.375</v>
      </c>
      <c r="C32" s="169"/>
      <c r="D32" s="176"/>
      <c r="E32" s="171">
        <f t="shared" si="3"/>
        <v>238.31372446612116</v>
      </c>
      <c r="F32" s="172"/>
      <c r="G32" s="173"/>
      <c r="H32" s="174"/>
      <c r="I32" s="172"/>
      <c r="J32" s="175"/>
      <c r="K32" s="177"/>
      <c r="L32" s="150"/>
      <c r="M32" s="150"/>
      <c r="N32" s="150"/>
      <c r="O32" s="150"/>
    </row>
    <row r="33" spans="1:15" s="151" customFormat="1" ht="15.95" customHeight="1">
      <c r="A33" s="167">
        <f t="shared" si="1"/>
        <v>42143</v>
      </c>
      <c r="B33" s="168">
        <v>0.375</v>
      </c>
      <c r="C33" s="169"/>
      <c r="D33" s="176"/>
      <c r="E33" s="171">
        <f t="shared" si="3"/>
        <v>238.31372446612116</v>
      </c>
      <c r="F33" s="172"/>
      <c r="G33" s="173"/>
      <c r="H33" s="174"/>
      <c r="I33" s="172"/>
      <c r="J33" s="175"/>
      <c r="K33" s="177"/>
      <c r="L33" s="150"/>
      <c r="M33" s="150"/>
      <c r="N33" s="150"/>
      <c r="O33" s="150"/>
    </row>
    <row r="34" spans="1:15" s="151" customFormat="1" ht="15.95" customHeight="1">
      <c r="A34" s="167">
        <f t="shared" si="1"/>
        <v>42144</v>
      </c>
      <c r="B34" s="168">
        <v>0.375</v>
      </c>
      <c r="C34" s="169"/>
      <c r="D34" s="176"/>
      <c r="E34" s="171">
        <f t="shared" si="3"/>
        <v>238.31372446612116</v>
      </c>
      <c r="F34" s="172"/>
      <c r="G34" s="173"/>
      <c r="H34" s="174"/>
      <c r="I34" s="172"/>
      <c r="J34" s="175"/>
      <c r="K34" s="177"/>
      <c r="L34" s="150"/>
      <c r="M34" s="150"/>
      <c r="N34" s="150"/>
      <c r="O34" s="150"/>
    </row>
    <row r="35" spans="1:15" s="151" customFormat="1" ht="15.95" customHeight="1">
      <c r="A35" s="167">
        <f t="shared" si="1"/>
        <v>42145</v>
      </c>
      <c r="B35" s="168">
        <v>0.375</v>
      </c>
      <c r="C35" s="215">
        <v>75877</v>
      </c>
      <c r="D35" s="176"/>
      <c r="E35" s="171">
        <f t="shared" si="3"/>
        <v>238.31372446612116</v>
      </c>
      <c r="F35" s="172"/>
      <c r="G35" s="173"/>
      <c r="H35" s="174" t="s">
        <v>160</v>
      </c>
      <c r="I35" s="172"/>
      <c r="J35" s="175"/>
      <c r="K35" s="177"/>
      <c r="L35" s="150"/>
      <c r="M35" s="150"/>
      <c r="N35" s="150"/>
      <c r="O35" s="150"/>
    </row>
    <row r="36" spans="1:15" s="151" customFormat="1" ht="15.95" customHeight="1">
      <c r="A36" s="167">
        <f t="shared" si="1"/>
        <v>42146</v>
      </c>
      <c r="B36" s="168">
        <v>0.375</v>
      </c>
      <c r="C36" s="169"/>
      <c r="D36" s="176"/>
      <c r="E36" s="171">
        <f>($C$42-$C$35)*$M$15/7</f>
        <v>182.66066582432566</v>
      </c>
      <c r="F36" s="172"/>
      <c r="G36" s="173"/>
      <c r="H36" s="174"/>
      <c r="I36" s="172"/>
      <c r="J36" s="175"/>
      <c r="K36" s="177"/>
      <c r="L36" s="150"/>
      <c r="M36" s="150"/>
      <c r="N36" s="150"/>
      <c r="O36" s="150"/>
    </row>
    <row r="37" spans="1:15" s="151" customFormat="1" ht="15.95" customHeight="1">
      <c r="A37" s="167">
        <f t="shared" si="1"/>
        <v>42147</v>
      </c>
      <c r="B37" s="168">
        <v>0.375</v>
      </c>
      <c r="C37" s="169"/>
      <c r="D37" s="176"/>
      <c r="E37" s="171">
        <f t="shared" ref="E37:E41" si="4">($C$42-$C$35)*$M$15/7</f>
        <v>182.66066582432566</v>
      </c>
      <c r="F37" s="172"/>
      <c r="G37" s="173"/>
      <c r="H37" s="174"/>
      <c r="I37" s="172"/>
      <c r="J37" s="175"/>
      <c r="K37" s="177"/>
      <c r="L37" s="150"/>
      <c r="M37" s="150"/>
      <c r="N37" s="150"/>
      <c r="O37" s="150"/>
    </row>
    <row r="38" spans="1:15" s="151" customFormat="1" ht="15.95" customHeight="1">
      <c r="A38" s="167">
        <f t="shared" si="1"/>
        <v>42148</v>
      </c>
      <c r="B38" s="168">
        <v>0.375</v>
      </c>
      <c r="C38" s="169"/>
      <c r="D38" s="176"/>
      <c r="E38" s="171">
        <f t="shared" si="4"/>
        <v>182.66066582432566</v>
      </c>
      <c r="F38" s="172"/>
      <c r="G38" s="173"/>
      <c r="H38" s="174"/>
      <c r="I38" s="172"/>
      <c r="J38" s="175"/>
      <c r="K38" s="177"/>
      <c r="L38" s="150"/>
      <c r="M38" s="150"/>
      <c r="N38" s="150"/>
      <c r="O38" s="150"/>
    </row>
    <row r="39" spans="1:15" s="151" customFormat="1" ht="15.95" customHeight="1">
      <c r="A39" s="167">
        <f t="shared" si="1"/>
        <v>42149</v>
      </c>
      <c r="B39" s="168">
        <v>0.375</v>
      </c>
      <c r="C39" s="169"/>
      <c r="D39" s="176"/>
      <c r="E39" s="171">
        <f t="shared" si="4"/>
        <v>182.66066582432566</v>
      </c>
      <c r="F39" s="172"/>
      <c r="G39" s="173"/>
      <c r="H39" s="174"/>
      <c r="I39" s="172"/>
      <c r="J39" s="175"/>
      <c r="K39" s="177"/>
      <c r="L39" s="150"/>
      <c r="M39" s="150"/>
      <c r="N39" s="150"/>
      <c r="O39" s="150"/>
    </row>
    <row r="40" spans="1:15" s="151" customFormat="1" ht="15.95" customHeight="1">
      <c r="A40" s="167">
        <f t="shared" si="1"/>
        <v>42150</v>
      </c>
      <c r="B40" s="168">
        <v>0.375</v>
      </c>
      <c r="C40" s="169"/>
      <c r="D40" s="176"/>
      <c r="E40" s="171">
        <f t="shared" si="4"/>
        <v>182.66066582432566</v>
      </c>
      <c r="F40" s="172"/>
      <c r="G40" s="173"/>
      <c r="H40" s="174"/>
      <c r="I40" s="172"/>
      <c r="J40" s="175"/>
      <c r="K40" s="177"/>
      <c r="L40" s="150"/>
      <c r="M40" s="150"/>
      <c r="N40" s="150"/>
      <c r="O40" s="150"/>
    </row>
    <row r="41" spans="1:15" s="151" customFormat="1" ht="15.95" customHeight="1">
      <c r="A41" s="167">
        <f t="shared" si="1"/>
        <v>42151</v>
      </c>
      <c r="B41" s="168">
        <v>0.375</v>
      </c>
      <c r="C41" s="169"/>
      <c r="D41" s="176"/>
      <c r="E41" s="171">
        <f t="shared" si="4"/>
        <v>182.66066582432566</v>
      </c>
      <c r="F41" s="172"/>
      <c r="G41" s="173"/>
      <c r="H41" s="174"/>
      <c r="I41" s="172"/>
      <c r="J41" s="175"/>
      <c r="K41" s="177"/>
      <c r="L41" s="150"/>
      <c r="M41" s="150"/>
      <c r="N41" s="150"/>
      <c r="O41" s="150"/>
    </row>
    <row r="42" spans="1:15" s="151" customFormat="1" ht="15.95" customHeight="1">
      <c r="A42" s="167">
        <f t="shared" si="1"/>
        <v>42152</v>
      </c>
      <c r="B42" s="168">
        <v>0.375</v>
      </c>
      <c r="C42" s="215">
        <v>76924</v>
      </c>
      <c r="D42" s="176"/>
      <c r="E42" s="171">
        <f>($C$42-$C$35)*$M$15/7</f>
        <v>182.66066582432566</v>
      </c>
      <c r="F42" s="172"/>
      <c r="G42" s="173"/>
      <c r="H42" s="174" t="s">
        <v>160</v>
      </c>
      <c r="I42" s="172"/>
      <c r="J42" s="175"/>
      <c r="K42" s="177"/>
      <c r="L42" s="150"/>
      <c r="M42" s="150"/>
      <c r="N42" s="150"/>
      <c r="O42" s="150"/>
    </row>
    <row r="43" spans="1:15" s="151" customFormat="1" ht="15.95" customHeight="1">
      <c r="A43" s="167">
        <f t="shared" si="1"/>
        <v>42153</v>
      </c>
      <c r="B43" s="168">
        <v>0.375</v>
      </c>
      <c r="C43" s="169"/>
      <c r="D43" s="176"/>
      <c r="E43" s="171">
        <f>($C$45-$C$42)*$M$15/3</f>
        <v>145.32601206462587</v>
      </c>
      <c r="F43" s="172"/>
      <c r="G43" s="173"/>
      <c r="H43" s="174"/>
      <c r="I43" s="172"/>
      <c r="J43" s="175"/>
      <c r="K43" s="177"/>
      <c r="L43" s="150"/>
      <c r="M43" s="150"/>
      <c r="N43" s="150"/>
      <c r="O43" s="150"/>
    </row>
    <row r="44" spans="1:15" s="151" customFormat="1" ht="15.95" customHeight="1">
      <c r="A44" s="167">
        <f t="shared" si="1"/>
        <v>42154</v>
      </c>
      <c r="B44" s="168">
        <v>0.375</v>
      </c>
      <c r="C44" s="169"/>
      <c r="D44" s="176"/>
      <c r="E44" s="171">
        <f>($C$45-$C$42)*$M$15/3</f>
        <v>145.32601206462587</v>
      </c>
      <c r="F44" s="172"/>
      <c r="G44" s="173"/>
      <c r="H44" s="174"/>
      <c r="I44" s="172"/>
      <c r="J44" s="175"/>
      <c r="K44" s="177"/>
      <c r="L44" s="150"/>
      <c r="M44" s="150"/>
      <c r="N44" s="150"/>
      <c r="O44" s="150"/>
    </row>
    <row r="45" spans="1:15" s="151" customFormat="1" ht="15.95" customHeight="1">
      <c r="A45" s="167">
        <f t="shared" si="1"/>
        <v>42155</v>
      </c>
      <c r="B45" s="168">
        <v>0.375</v>
      </c>
      <c r="C45" s="215">
        <v>77281</v>
      </c>
      <c r="D45" s="176"/>
      <c r="E45" s="171">
        <f>($C$45-$C$42)*$M$15/3</f>
        <v>145.32601206462587</v>
      </c>
      <c r="F45" s="172"/>
      <c r="G45" s="173"/>
      <c r="H45" s="174" t="s">
        <v>160</v>
      </c>
      <c r="I45" s="172"/>
      <c r="J45" s="175"/>
      <c r="K45" s="177"/>
      <c r="L45" s="150"/>
      <c r="M45" s="150"/>
      <c r="N45" s="150"/>
      <c r="O45" s="150"/>
    </row>
    <row r="46" spans="1:15" s="181" customFormat="1" ht="15.95" customHeight="1">
      <c r="A46" s="167"/>
      <c r="B46" s="168"/>
      <c r="C46" s="204"/>
      <c r="D46" s="176"/>
      <c r="E46" s="171"/>
      <c r="F46" s="172"/>
      <c r="G46" s="173"/>
      <c r="H46" s="174"/>
      <c r="I46" s="172"/>
      <c r="J46" s="175"/>
      <c r="K46" s="182"/>
      <c r="L46" s="182"/>
      <c r="M46" s="182"/>
      <c r="N46" s="182"/>
      <c r="O46" s="182"/>
    </row>
    <row r="47" spans="1:15" s="181" customFormat="1" ht="15.95" customHeight="1">
      <c r="A47" s="167"/>
      <c r="B47" s="168"/>
      <c r="C47" s="204"/>
      <c r="D47" s="176"/>
      <c r="E47" s="171"/>
      <c r="F47" s="172"/>
      <c r="G47" s="173"/>
      <c r="H47" s="174"/>
      <c r="I47" s="172"/>
      <c r="J47" s="175"/>
      <c r="K47" s="182"/>
      <c r="L47" s="182"/>
      <c r="M47" s="182"/>
      <c r="N47" s="182"/>
      <c r="O47" s="182"/>
    </row>
    <row r="48" spans="1:15" s="181" customFormat="1" ht="15.95" customHeight="1">
      <c r="A48" s="167"/>
      <c r="B48" s="168"/>
      <c r="C48" s="204"/>
      <c r="D48" s="176"/>
      <c r="E48" s="171"/>
      <c r="F48" s="172"/>
      <c r="G48" s="173"/>
      <c r="H48" s="174"/>
      <c r="I48" s="172"/>
      <c r="J48" s="175"/>
      <c r="K48" s="182"/>
      <c r="L48" s="182"/>
      <c r="M48" s="182"/>
      <c r="N48" s="182"/>
      <c r="O48" s="182"/>
    </row>
    <row r="49" spans="1:15" s="181" customFormat="1" ht="15.95" customHeight="1">
      <c r="A49" s="183"/>
      <c r="B49" s="184"/>
      <c r="C49" s="185"/>
      <c r="D49" s="180"/>
      <c r="E49" s="180"/>
      <c r="F49" s="180"/>
      <c r="G49" s="180"/>
      <c r="H49" s="180"/>
      <c r="I49" s="180"/>
      <c r="K49" s="182"/>
      <c r="L49" s="182"/>
      <c r="M49" s="182"/>
      <c r="N49" s="182"/>
      <c r="O49" s="182"/>
    </row>
    <row r="50" spans="1:15" s="181" customFormat="1" ht="15">
      <c r="A50" s="186" t="s">
        <v>161</v>
      </c>
      <c r="B50"/>
      <c r="C50"/>
      <c r="D50"/>
      <c r="E50"/>
      <c r="F50" s="187" t="s">
        <v>162</v>
      </c>
      <c r="G50"/>
      <c r="K50" s="182"/>
      <c r="L50" s="182"/>
      <c r="M50" s="182"/>
      <c r="N50" s="182"/>
      <c r="O50" s="182"/>
    </row>
    <row r="51" spans="1:15" s="181" customFormat="1" ht="15">
      <c r="A51" s="186" t="s">
        <v>163</v>
      </c>
      <c r="B51"/>
      <c r="C51"/>
      <c r="D51"/>
      <c r="E51"/>
      <c r="F51" s="187" t="s">
        <v>164</v>
      </c>
      <c r="G51"/>
      <c r="K51" s="182"/>
      <c r="L51" s="182"/>
      <c r="M51" s="182"/>
      <c r="N51" s="182"/>
      <c r="O51" s="182"/>
    </row>
    <row r="52" spans="1:15" s="181" customFormat="1" ht="15">
      <c r="A52" s="186" t="s">
        <v>165</v>
      </c>
      <c r="B52"/>
      <c r="C52"/>
      <c r="D52"/>
      <c r="E52"/>
      <c r="F52" s="187" t="s">
        <v>166</v>
      </c>
      <c r="G52"/>
      <c r="K52" s="182"/>
      <c r="L52" s="182"/>
      <c r="M52" s="182"/>
      <c r="N52" s="182"/>
      <c r="O52" s="182"/>
    </row>
    <row r="53" spans="1:15" s="181" customFormat="1" ht="15">
      <c r="A53" s="186" t="s">
        <v>167</v>
      </c>
      <c r="B53"/>
      <c r="C53"/>
      <c r="D53"/>
      <c r="E53"/>
      <c r="F53" s="187" t="s">
        <v>168</v>
      </c>
      <c r="G53"/>
      <c r="K53" s="182"/>
      <c r="L53" s="182"/>
      <c r="M53" s="182"/>
      <c r="N53" s="182"/>
      <c r="O53" s="182"/>
    </row>
    <row r="54" spans="1:15" s="181" customFormat="1" ht="15">
      <c r="A54" s="186" t="s">
        <v>169</v>
      </c>
      <c r="B54"/>
      <c r="C54"/>
      <c r="D54"/>
      <c r="E54"/>
      <c r="F54" s="187" t="s">
        <v>170</v>
      </c>
      <c r="G54"/>
      <c r="K54" s="182"/>
      <c r="L54" s="182"/>
      <c r="M54" s="182"/>
      <c r="N54" s="182"/>
      <c r="O54" s="182"/>
    </row>
    <row r="55" spans="1:15" s="181" customFormat="1" ht="15.75" thickBot="1">
      <c r="B55"/>
      <c r="C55"/>
      <c r="D55"/>
      <c r="E55"/>
      <c r="F55"/>
      <c r="G55"/>
      <c r="H55"/>
      <c r="K55" s="182"/>
      <c r="L55" s="182"/>
      <c r="M55" s="182"/>
      <c r="N55" s="182"/>
      <c r="O55" s="182"/>
    </row>
    <row r="56" spans="1:15" s="181" customFormat="1" ht="15">
      <c r="A56" s="188" t="s">
        <v>171</v>
      </c>
      <c r="B56" s="189"/>
      <c r="C56" s="190" t="s">
        <v>172</v>
      </c>
      <c r="D56" s="189"/>
      <c r="E56" s="189"/>
      <c r="F56" s="189"/>
      <c r="G56" s="189"/>
      <c r="H56" s="191"/>
      <c r="K56" s="182"/>
      <c r="L56" s="182"/>
      <c r="M56" s="182"/>
      <c r="N56" s="182"/>
      <c r="O56" s="182"/>
    </row>
    <row r="57" spans="1:15" s="181" customFormat="1" ht="15">
      <c r="A57" s="192"/>
      <c r="B57" s="193" t="s">
        <v>173</v>
      </c>
      <c r="C57" s="194" t="s">
        <v>174</v>
      </c>
      <c r="D57" s="193"/>
      <c r="E57" s="193"/>
      <c r="F57" s="193"/>
      <c r="G57" s="193"/>
      <c r="H57" s="195"/>
      <c r="K57" s="182"/>
      <c r="L57" s="182"/>
      <c r="M57" s="182"/>
      <c r="N57" s="182"/>
      <c r="O57" s="182"/>
    </row>
    <row r="58" spans="1:15" s="181" customFormat="1">
      <c r="K58" s="182"/>
      <c r="L58" s="182"/>
      <c r="M58" s="182"/>
      <c r="N58" s="182"/>
      <c r="O58" s="182"/>
    </row>
    <row r="59" spans="1:15" s="181" customFormat="1">
      <c r="K59" s="182"/>
      <c r="L59" s="182"/>
      <c r="M59" s="182"/>
      <c r="N59" s="182"/>
      <c r="O59" s="182"/>
    </row>
    <row r="60" spans="1:15" s="181" customFormat="1">
      <c r="K60" s="182"/>
      <c r="L60" s="182"/>
      <c r="M60" s="182"/>
      <c r="N60" s="182"/>
      <c r="O60" s="182"/>
    </row>
    <row r="61" spans="1:15" s="181" customFormat="1">
      <c r="K61" s="182"/>
      <c r="L61" s="182"/>
      <c r="M61" s="182"/>
      <c r="N61" s="182"/>
      <c r="O61" s="182"/>
    </row>
    <row r="62" spans="1:15" s="181" customFormat="1">
      <c r="K62" s="182"/>
      <c r="L62" s="182"/>
      <c r="M62" s="182"/>
      <c r="N62" s="182"/>
      <c r="O62" s="182"/>
    </row>
    <row r="63" spans="1:15" s="181" customFormat="1">
      <c r="K63" s="182"/>
      <c r="L63" s="182"/>
      <c r="M63" s="182"/>
      <c r="N63" s="182"/>
      <c r="O63" s="182"/>
    </row>
  </sheetData>
  <mergeCells count="17">
    <mergeCell ref="F9:H9"/>
    <mergeCell ref="A2:I2"/>
    <mergeCell ref="A3:I3"/>
    <mergeCell ref="A4:I4"/>
    <mergeCell ref="A6:I6"/>
    <mergeCell ref="F8:H8"/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5842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584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65" t="s">
        <v>125</v>
      </c>
      <c r="X1" s="265" t="s">
        <v>126</v>
      </c>
      <c r="Y1" s="268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66"/>
      <c r="X2" s="266"/>
      <c r="Y2" s="269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66"/>
      <c r="X3" s="266"/>
      <c r="Y3" s="269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66"/>
      <c r="X4" s="266"/>
      <c r="Y4" s="269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67"/>
      <c r="X5" s="267"/>
      <c r="Y5" s="270"/>
    </row>
    <row r="6" spans="1:25">
      <c r="A6" s="16">
        <v>32</v>
      </c>
      <c r="D6">
        <v>13598</v>
      </c>
      <c r="L6" s="234"/>
      <c r="M6" s="234"/>
      <c r="N6" s="234"/>
      <c r="O6" s="234"/>
      <c r="P6" s="234"/>
      <c r="Q6" s="234"/>
      <c r="R6" s="234"/>
      <c r="S6" s="234"/>
      <c r="T6" s="19">
        <v>31</v>
      </c>
      <c r="U6" s="23">
        <f>D6-D7</f>
        <v>48</v>
      </c>
      <c r="V6" s="4"/>
      <c r="W6" s="228"/>
      <c r="X6" s="228"/>
      <c r="Y6" s="229"/>
    </row>
    <row r="7" spans="1:25">
      <c r="A7" s="21">
        <v>31</v>
      </c>
      <c r="B7" s="236"/>
      <c r="C7" s="236"/>
      <c r="D7">
        <v>13550</v>
      </c>
      <c r="T7" s="22">
        <v>30</v>
      </c>
      <c r="U7" s="23">
        <f>D7-D8</f>
        <v>28</v>
      </c>
      <c r="V7" s="24">
        <v>1</v>
      </c>
      <c r="W7" s="90"/>
      <c r="X7" s="90"/>
      <c r="Y7" s="93">
        <f t="shared" ref="Y7:Y34" si="0">((X7*100)/D7)-100</f>
        <v>-100</v>
      </c>
    </row>
    <row r="8" spans="1:25">
      <c r="A8" s="16">
        <v>30</v>
      </c>
      <c r="B8" s="236"/>
      <c r="C8" s="236"/>
      <c r="D8">
        <v>13522</v>
      </c>
      <c r="T8" s="16">
        <v>29</v>
      </c>
      <c r="U8" s="23">
        <f>D8-D9</f>
        <v>52</v>
      </c>
      <c r="V8" s="4"/>
      <c r="W8" s="90"/>
      <c r="X8" s="90"/>
      <c r="Y8" s="93">
        <f t="shared" si="0"/>
        <v>-100</v>
      </c>
    </row>
    <row r="9" spans="1:25" s="25" customFormat="1">
      <c r="A9" s="21">
        <v>29</v>
      </c>
      <c r="B9" s="236" t="s">
        <v>250</v>
      </c>
      <c r="C9" s="236" t="s">
        <v>194</v>
      </c>
      <c r="D9" s="236">
        <v>13470</v>
      </c>
      <c r="E9" s="236">
        <v>117927</v>
      </c>
      <c r="F9" s="236">
        <v>1.8525389999999999</v>
      </c>
      <c r="G9" s="236">
        <v>0</v>
      </c>
      <c r="H9" s="236">
        <v>14.148999999999999</v>
      </c>
      <c r="I9" s="236">
        <v>18.100000000000001</v>
      </c>
      <c r="J9" s="236">
        <v>2.7</v>
      </c>
      <c r="K9" s="236">
        <v>5.9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65</v>
      </c>
      <c r="V9" s="24">
        <v>29</v>
      </c>
      <c r="W9" s="90"/>
      <c r="X9" s="90"/>
      <c r="Y9" s="93">
        <f t="shared" si="0"/>
        <v>-100</v>
      </c>
    </row>
    <row r="10" spans="1:25">
      <c r="A10" s="16">
        <v>28</v>
      </c>
      <c r="B10" s="236" t="s">
        <v>251</v>
      </c>
      <c r="C10" s="236" t="s">
        <v>194</v>
      </c>
      <c r="D10" s="236">
        <v>13405</v>
      </c>
      <c r="E10" s="236">
        <v>117892</v>
      </c>
      <c r="F10" s="236">
        <v>1.854257</v>
      </c>
      <c r="G10" s="236">
        <v>0</v>
      </c>
      <c r="H10" s="236">
        <v>14.144</v>
      </c>
      <c r="I10" s="236">
        <v>20.6</v>
      </c>
      <c r="J10" s="236">
        <v>2.6</v>
      </c>
      <c r="K10" s="236">
        <v>5.7</v>
      </c>
      <c r="T10" s="16">
        <v>27</v>
      </c>
      <c r="U10" s="23">
        <f t="shared" si="1"/>
        <v>62</v>
      </c>
      <c r="V10" s="16"/>
      <c r="W10" s="90"/>
      <c r="X10" s="90"/>
      <c r="Y10" s="93">
        <f t="shared" si="0"/>
        <v>-100</v>
      </c>
    </row>
    <row r="11" spans="1:25">
      <c r="A11" s="16">
        <v>27</v>
      </c>
      <c r="B11" s="236" t="s">
        <v>252</v>
      </c>
      <c r="C11" s="236" t="s">
        <v>194</v>
      </c>
      <c r="D11" s="236">
        <v>13343</v>
      </c>
      <c r="E11" s="236">
        <v>117858</v>
      </c>
      <c r="F11" s="236">
        <v>1.8601160000000001</v>
      </c>
      <c r="G11" s="236">
        <v>0</v>
      </c>
      <c r="H11" s="236">
        <v>14.141999999999999</v>
      </c>
      <c r="I11" s="236">
        <v>21.3</v>
      </c>
      <c r="J11" s="236">
        <v>2.5</v>
      </c>
      <c r="K11" s="236">
        <v>5.6</v>
      </c>
      <c r="T11" s="16">
        <v>26</v>
      </c>
      <c r="U11" s="23">
        <f t="shared" si="1"/>
        <v>59</v>
      </c>
      <c r="V11" s="16"/>
      <c r="W11" s="90"/>
      <c r="X11" s="90"/>
      <c r="Y11" s="93">
        <f t="shared" si="0"/>
        <v>-100</v>
      </c>
    </row>
    <row r="12" spans="1:25">
      <c r="A12" s="16">
        <v>26</v>
      </c>
      <c r="B12" s="236" t="s">
        <v>253</v>
      </c>
      <c r="C12" s="236" t="s">
        <v>194</v>
      </c>
      <c r="D12" s="236">
        <v>13284</v>
      </c>
      <c r="E12" s="236">
        <v>117826</v>
      </c>
      <c r="F12" s="236">
        <v>1.843955</v>
      </c>
      <c r="G12" s="236">
        <v>0</v>
      </c>
      <c r="H12" s="236">
        <v>14.108000000000001</v>
      </c>
      <c r="I12" s="236">
        <v>21</v>
      </c>
      <c r="J12" s="236">
        <v>2.9</v>
      </c>
      <c r="K12" s="236">
        <v>5.8</v>
      </c>
      <c r="T12" s="16">
        <v>25</v>
      </c>
      <c r="U12" s="23">
        <f t="shared" si="1"/>
        <v>70</v>
      </c>
      <c r="V12" s="16"/>
      <c r="W12" s="90"/>
      <c r="X12" s="90"/>
      <c r="Y12" s="93">
        <f t="shared" si="0"/>
        <v>-100</v>
      </c>
    </row>
    <row r="13" spans="1:25">
      <c r="A13" s="16">
        <v>25</v>
      </c>
      <c r="B13" s="236" t="s">
        <v>254</v>
      </c>
      <c r="C13" s="236" t="s">
        <v>194</v>
      </c>
      <c r="D13" s="236">
        <v>13214</v>
      </c>
      <c r="E13" s="236">
        <v>117788</v>
      </c>
      <c r="F13" s="236">
        <v>1.851478</v>
      </c>
      <c r="G13" s="236">
        <v>0</v>
      </c>
      <c r="H13" s="236">
        <v>14.24</v>
      </c>
      <c r="I13" s="236">
        <v>19.600000000000001</v>
      </c>
      <c r="J13" s="236">
        <v>1.7</v>
      </c>
      <c r="K13" s="236">
        <v>5.5</v>
      </c>
      <c r="T13" s="16">
        <v>24</v>
      </c>
      <c r="U13" s="23">
        <f t="shared" si="1"/>
        <v>40</v>
      </c>
      <c r="V13" s="16"/>
      <c r="W13" s="90"/>
      <c r="X13" s="90"/>
      <c r="Y13" s="93">
        <f t="shared" si="0"/>
        <v>-100</v>
      </c>
    </row>
    <row r="14" spans="1:25">
      <c r="A14" s="16">
        <v>24</v>
      </c>
      <c r="B14" s="236" t="s">
        <v>255</v>
      </c>
      <c r="C14" s="236" t="s">
        <v>194</v>
      </c>
      <c r="D14" s="236">
        <v>13174</v>
      </c>
      <c r="E14" s="236">
        <v>117766</v>
      </c>
      <c r="F14" s="236">
        <v>1.8798239999999999</v>
      </c>
      <c r="G14" s="236">
        <v>0</v>
      </c>
      <c r="H14" s="236">
        <v>14.327999999999999</v>
      </c>
      <c r="I14" s="236">
        <v>20.3</v>
      </c>
      <c r="J14" s="236">
        <v>0.6</v>
      </c>
      <c r="K14" s="236">
        <v>3.9</v>
      </c>
      <c r="T14" s="16">
        <v>23</v>
      </c>
      <c r="U14" s="23">
        <f t="shared" si="1"/>
        <v>13</v>
      </c>
      <c r="V14" s="16"/>
      <c r="W14" s="90"/>
      <c r="X14" s="90"/>
      <c r="Y14" s="93">
        <f t="shared" si="0"/>
        <v>-100</v>
      </c>
    </row>
    <row r="15" spans="1:25">
      <c r="A15" s="16">
        <v>23</v>
      </c>
      <c r="B15" s="236" t="s">
        <v>256</v>
      </c>
      <c r="C15" s="236" t="s">
        <v>194</v>
      </c>
      <c r="D15" s="236">
        <v>13161</v>
      </c>
      <c r="E15" s="236">
        <v>117759</v>
      </c>
      <c r="F15" s="236">
        <v>1.8653759999999999</v>
      </c>
      <c r="G15" s="236">
        <v>0</v>
      </c>
      <c r="H15" s="236">
        <v>14.215</v>
      </c>
      <c r="I15" s="236">
        <v>20.2</v>
      </c>
      <c r="J15" s="236">
        <v>1.9</v>
      </c>
      <c r="K15" s="236">
        <v>5.7</v>
      </c>
      <c r="T15" s="16">
        <v>22</v>
      </c>
      <c r="U15" s="23">
        <f t="shared" si="1"/>
        <v>45</v>
      </c>
      <c r="V15" s="16"/>
      <c r="W15" s="90"/>
      <c r="X15" s="90"/>
      <c r="Y15" s="93">
        <f t="shared" si="0"/>
        <v>-100</v>
      </c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13116</v>
      </c>
      <c r="E16" s="236">
        <v>117735</v>
      </c>
      <c r="F16" s="236">
        <v>1.8746940000000001</v>
      </c>
      <c r="G16" s="236">
        <v>0</v>
      </c>
      <c r="H16" s="236">
        <v>14.178000000000001</v>
      </c>
      <c r="I16" s="236">
        <v>19.600000000000001</v>
      </c>
      <c r="J16" s="236">
        <v>2.4</v>
      </c>
      <c r="K16" s="236">
        <v>6.4</v>
      </c>
      <c r="L16"/>
      <c r="M16"/>
      <c r="N16"/>
      <c r="O16"/>
      <c r="P16"/>
      <c r="Q16"/>
      <c r="R16"/>
      <c r="S16"/>
      <c r="T16" s="22">
        <v>21</v>
      </c>
      <c r="U16" s="23">
        <f t="shared" si="1"/>
        <v>58</v>
      </c>
      <c r="V16" s="24">
        <v>22</v>
      </c>
      <c r="W16" s="90"/>
      <c r="X16" s="90"/>
      <c r="Y16" s="93">
        <f t="shared" si="0"/>
        <v>-100</v>
      </c>
    </row>
    <row r="17" spans="1:25">
      <c r="A17" s="16">
        <v>21</v>
      </c>
      <c r="B17" s="236" t="s">
        <v>237</v>
      </c>
      <c r="C17" s="236" t="s">
        <v>194</v>
      </c>
      <c r="D17" s="236">
        <v>13058</v>
      </c>
      <c r="E17" s="236">
        <v>117703</v>
      </c>
      <c r="F17" s="236">
        <v>1.833742</v>
      </c>
      <c r="G17" s="236">
        <v>0</v>
      </c>
      <c r="H17" s="236">
        <v>14.185</v>
      </c>
      <c r="I17" s="236">
        <v>22.2</v>
      </c>
      <c r="J17" s="236">
        <v>2.2999999999999998</v>
      </c>
      <c r="K17" s="236">
        <v>6</v>
      </c>
      <c r="T17" s="16">
        <v>20</v>
      </c>
      <c r="U17" s="23">
        <f t="shared" si="1"/>
        <v>53</v>
      </c>
      <c r="V17" s="16"/>
      <c r="W17" s="90"/>
      <c r="X17" s="90"/>
      <c r="Y17" s="93">
        <f t="shared" si="0"/>
        <v>-100</v>
      </c>
    </row>
    <row r="18" spans="1:25">
      <c r="A18" s="16">
        <v>20</v>
      </c>
      <c r="B18" s="236" t="s">
        <v>238</v>
      </c>
      <c r="C18" s="236" t="s">
        <v>194</v>
      </c>
      <c r="D18" s="236">
        <v>13005</v>
      </c>
      <c r="E18" s="236">
        <v>117674</v>
      </c>
      <c r="F18" s="236">
        <v>1.8615550000000001</v>
      </c>
      <c r="G18" s="236">
        <v>0</v>
      </c>
      <c r="H18" s="236">
        <v>14.173999999999999</v>
      </c>
      <c r="I18" s="236">
        <v>19.2</v>
      </c>
      <c r="J18" s="236">
        <v>2.6</v>
      </c>
      <c r="K18" s="236">
        <v>5.8</v>
      </c>
      <c r="T18" s="16">
        <v>19</v>
      </c>
      <c r="U18" s="23">
        <f t="shared" si="1"/>
        <v>63</v>
      </c>
      <c r="V18" s="16"/>
      <c r="W18" s="90"/>
      <c r="X18" s="90"/>
      <c r="Y18" s="93">
        <f t="shared" si="0"/>
        <v>-100</v>
      </c>
    </row>
    <row r="19" spans="1:25">
      <c r="A19" s="16">
        <v>19</v>
      </c>
      <c r="B19" s="236" t="s">
        <v>239</v>
      </c>
      <c r="C19" s="236" t="s">
        <v>194</v>
      </c>
      <c r="D19" s="236">
        <v>12942</v>
      </c>
      <c r="E19" s="236">
        <v>117640</v>
      </c>
      <c r="F19" s="236">
        <v>1.852346</v>
      </c>
      <c r="G19" s="236">
        <v>0</v>
      </c>
      <c r="H19" s="236">
        <v>14.178000000000001</v>
      </c>
      <c r="I19" s="236">
        <v>21.4</v>
      </c>
      <c r="J19" s="236">
        <v>2.5</v>
      </c>
      <c r="K19" s="236">
        <v>6</v>
      </c>
      <c r="T19" s="16">
        <v>18</v>
      </c>
      <c r="U19" s="23">
        <f t="shared" si="1"/>
        <v>59</v>
      </c>
      <c r="V19" s="16"/>
      <c r="W19" s="90"/>
      <c r="X19" s="90"/>
      <c r="Y19" s="93">
        <f t="shared" si="0"/>
        <v>-100</v>
      </c>
    </row>
    <row r="20" spans="1:25">
      <c r="A20" s="16">
        <v>18</v>
      </c>
      <c r="B20" s="236" t="s">
        <v>240</v>
      </c>
      <c r="C20" s="236" t="s">
        <v>194</v>
      </c>
      <c r="D20" s="236">
        <v>12883</v>
      </c>
      <c r="E20" s="236">
        <v>117608</v>
      </c>
      <c r="F20" s="236">
        <v>1.8501700000000001</v>
      </c>
      <c r="G20" s="236">
        <v>0</v>
      </c>
      <c r="H20" s="236">
        <v>14.231</v>
      </c>
      <c r="I20" s="236">
        <v>22.6</v>
      </c>
      <c r="J20" s="236">
        <v>1.4</v>
      </c>
      <c r="K20" s="236">
        <v>5.6</v>
      </c>
      <c r="T20" s="16">
        <v>17</v>
      </c>
      <c r="U20" s="23">
        <f t="shared" si="1"/>
        <v>34</v>
      </c>
      <c r="V20" s="16"/>
      <c r="W20" s="91"/>
      <c r="X20" s="91"/>
      <c r="Y20" s="93">
        <f t="shared" si="0"/>
        <v>-100</v>
      </c>
    </row>
    <row r="21" spans="1:25">
      <c r="A21" s="16">
        <v>17</v>
      </c>
      <c r="B21" s="236" t="s">
        <v>241</v>
      </c>
      <c r="C21" s="236" t="s">
        <v>194</v>
      </c>
      <c r="D21" s="236">
        <v>12849</v>
      </c>
      <c r="E21" s="236">
        <v>117589</v>
      </c>
      <c r="F21" s="236">
        <v>1.8835580000000001</v>
      </c>
      <c r="G21" s="236">
        <v>0</v>
      </c>
      <c r="H21" s="236">
        <v>14.38</v>
      </c>
      <c r="I21" s="236">
        <v>20.7</v>
      </c>
      <c r="J21" s="236">
        <v>0.2</v>
      </c>
      <c r="K21" s="236">
        <v>0.2</v>
      </c>
      <c r="T21" s="16">
        <v>16</v>
      </c>
      <c r="U21" s="23">
        <f t="shared" si="1"/>
        <v>5</v>
      </c>
      <c r="V21" s="16"/>
      <c r="W21" s="91"/>
      <c r="X21" s="91"/>
      <c r="Y21" s="93">
        <f t="shared" si="0"/>
        <v>-100</v>
      </c>
    </row>
    <row r="22" spans="1:25">
      <c r="A22" s="16">
        <v>16</v>
      </c>
      <c r="B22" s="236" t="s">
        <v>242</v>
      </c>
      <c r="C22" s="236" t="s">
        <v>194</v>
      </c>
      <c r="D22" s="236">
        <v>12844</v>
      </c>
      <c r="E22" s="236">
        <v>117587</v>
      </c>
      <c r="F22" s="236">
        <v>1.8833740000000001</v>
      </c>
      <c r="G22" s="236">
        <v>0</v>
      </c>
      <c r="H22" s="236">
        <v>14.238</v>
      </c>
      <c r="I22" s="236">
        <v>20.100000000000001</v>
      </c>
      <c r="J22" s="236">
        <v>2</v>
      </c>
      <c r="K22" s="236">
        <v>7.9</v>
      </c>
      <c r="T22" s="16">
        <v>15</v>
      </c>
      <c r="U22" s="23">
        <f t="shared" si="1"/>
        <v>46</v>
      </c>
      <c r="V22" s="16"/>
      <c r="W22" s="91"/>
      <c r="X22" s="91"/>
      <c r="Y22" s="93">
        <f t="shared" si="0"/>
        <v>-100</v>
      </c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12798</v>
      </c>
      <c r="E23" s="236">
        <v>117562</v>
      </c>
      <c r="F23" s="236">
        <v>1.859688</v>
      </c>
      <c r="G23" s="236">
        <v>0</v>
      </c>
      <c r="H23" s="236">
        <v>14.204000000000001</v>
      </c>
      <c r="I23" s="236">
        <v>19.100000000000001</v>
      </c>
      <c r="J23" s="236">
        <v>2.4</v>
      </c>
      <c r="K23" s="236">
        <v>6</v>
      </c>
      <c r="L23"/>
      <c r="M23"/>
      <c r="N23"/>
      <c r="O23"/>
      <c r="P23"/>
      <c r="Q23"/>
      <c r="R23"/>
      <c r="S23"/>
      <c r="T23" s="22">
        <v>14</v>
      </c>
      <c r="U23" s="23">
        <f>D23-D24</f>
        <v>58</v>
      </c>
      <c r="V23" s="24">
        <v>15</v>
      </c>
      <c r="W23" s="91"/>
      <c r="X23" s="91"/>
      <c r="Y23" s="93">
        <f t="shared" si="0"/>
        <v>-100</v>
      </c>
    </row>
    <row r="24" spans="1:25">
      <c r="A24" s="16">
        <v>14</v>
      </c>
      <c r="B24" s="236" t="s">
        <v>212</v>
      </c>
      <c r="C24" s="236" t="s">
        <v>194</v>
      </c>
      <c r="D24" s="236">
        <v>12740</v>
      </c>
      <c r="E24" s="236">
        <v>117530</v>
      </c>
      <c r="F24" s="236">
        <v>1.8680460000000001</v>
      </c>
      <c r="G24" s="236">
        <v>0</v>
      </c>
      <c r="H24" s="236">
        <v>14.231999999999999</v>
      </c>
      <c r="I24" s="236">
        <v>17.8</v>
      </c>
      <c r="J24" s="236">
        <v>2.2000000000000002</v>
      </c>
      <c r="K24" s="236">
        <v>5.6</v>
      </c>
      <c r="T24" s="16">
        <v>13</v>
      </c>
      <c r="U24" s="23">
        <f t="shared" si="1"/>
        <v>52</v>
      </c>
      <c r="V24" s="16"/>
      <c r="W24" s="91"/>
      <c r="X24" s="91"/>
      <c r="Y24" s="93">
        <f t="shared" si="0"/>
        <v>-100</v>
      </c>
    </row>
    <row r="25" spans="1:25">
      <c r="A25" s="16">
        <v>13</v>
      </c>
      <c r="B25" s="236" t="s">
        <v>213</v>
      </c>
      <c r="C25" s="236" t="s">
        <v>194</v>
      </c>
      <c r="D25" s="236">
        <v>12688</v>
      </c>
      <c r="E25" s="236">
        <v>117502</v>
      </c>
      <c r="F25" s="236">
        <v>1.860751</v>
      </c>
      <c r="G25" s="236">
        <v>0</v>
      </c>
      <c r="H25" s="236">
        <v>14.134</v>
      </c>
      <c r="I25" s="236">
        <v>19</v>
      </c>
      <c r="J25" s="236">
        <v>2.7</v>
      </c>
      <c r="K25" s="236">
        <v>5.9</v>
      </c>
      <c r="T25" s="16">
        <v>12</v>
      </c>
      <c r="U25" s="23">
        <f>D25-D26</f>
        <v>63</v>
      </c>
      <c r="V25" s="16"/>
      <c r="W25" s="91"/>
      <c r="X25" s="91"/>
      <c r="Y25" s="93">
        <f t="shared" si="0"/>
        <v>-100</v>
      </c>
    </row>
    <row r="26" spans="1:25">
      <c r="A26" s="16">
        <v>12</v>
      </c>
      <c r="B26" s="236" t="s">
        <v>214</v>
      </c>
      <c r="C26" s="236" t="s">
        <v>194</v>
      </c>
      <c r="D26" s="236">
        <v>12625</v>
      </c>
      <c r="E26" s="236">
        <v>117468</v>
      </c>
      <c r="F26" s="236">
        <v>1.8491820000000001</v>
      </c>
      <c r="G26" s="236">
        <v>0</v>
      </c>
      <c r="H26" s="236">
        <v>14.111000000000001</v>
      </c>
      <c r="I26" s="236">
        <v>21.4</v>
      </c>
      <c r="J26" s="236">
        <v>2.8</v>
      </c>
      <c r="K26" s="236">
        <v>5.6</v>
      </c>
      <c r="T26" s="16">
        <v>11</v>
      </c>
      <c r="U26" s="23">
        <f t="shared" si="1"/>
        <v>67</v>
      </c>
      <c r="V26" s="16"/>
      <c r="W26" s="92"/>
      <c r="X26" s="91"/>
      <c r="Y26" s="93">
        <f t="shared" si="0"/>
        <v>-100</v>
      </c>
    </row>
    <row r="27" spans="1:25">
      <c r="A27" s="16">
        <v>11</v>
      </c>
      <c r="B27" s="236" t="s">
        <v>215</v>
      </c>
      <c r="C27" s="236" t="s">
        <v>194</v>
      </c>
      <c r="D27" s="236">
        <v>12558</v>
      </c>
      <c r="E27" s="236">
        <v>117432</v>
      </c>
      <c r="F27" s="236">
        <v>1.847464</v>
      </c>
      <c r="G27" s="236">
        <v>0</v>
      </c>
      <c r="H27" s="236">
        <v>14.161</v>
      </c>
      <c r="I27" s="236">
        <v>23.6</v>
      </c>
      <c r="J27" s="236">
        <v>1.7</v>
      </c>
      <c r="K27" s="236">
        <v>5</v>
      </c>
      <c r="T27" s="16">
        <v>10</v>
      </c>
      <c r="U27" s="23">
        <f t="shared" si="1"/>
        <v>41</v>
      </c>
      <c r="V27" s="16"/>
      <c r="W27" s="92"/>
      <c r="X27" s="91"/>
      <c r="Y27" s="93">
        <f t="shared" si="0"/>
        <v>-100</v>
      </c>
    </row>
    <row r="28" spans="1:25">
      <c r="A28" s="16">
        <v>10</v>
      </c>
      <c r="B28" s="236" t="s">
        <v>216</v>
      </c>
      <c r="C28" s="236" t="s">
        <v>194</v>
      </c>
      <c r="D28" s="236">
        <v>12517</v>
      </c>
      <c r="E28" s="236">
        <v>117409</v>
      </c>
      <c r="F28" s="236">
        <v>1.877451</v>
      </c>
      <c r="G28" s="236">
        <v>0</v>
      </c>
      <c r="H28" s="236">
        <v>14.305999999999999</v>
      </c>
      <c r="I28" s="236">
        <v>22.8</v>
      </c>
      <c r="J28" s="236">
        <v>0.2</v>
      </c>
      <c r="K28" s="236">
        <v>0.5</v>
      </c>
      <c r="T28" s="16">
        <v>9</v>
      </c>
      <c r="U28" s="23">
        <f t="shared" si="1"/>
        <v>5</v>
      </c>
      <c r="V28" s="16"/>
      <c r="W28" s="92"/>
      <c r="X28" s="91"/>
      <c r="Y28" s="93">
        <f t="shared" si="0"/>
        <v>-100</v>
      </c>
    </row>
    <row r="29" spans="1:25">
      <c r="A29" s="16">
        <v>9</v>
      </c>
      <c r="B29" s="236" t="s">
        <v>217</v>
      </c>
      <c r="C29" s="236" t="s">
        <v>194</v>
      </c>
      <c r="D29" s="236">
        <v>12512</v>
      </c>
      <c r="E29" s="236">
        <v>117407</v>
      </c>
      <c r="F29" s="236">
        <v>1.8829670000000001</v>
      </c>
      <c r="G29" s="236">
        <v>0</v>
      </c>
      <c r="H29" s="236">
        <v>14.17</v>
      </c>
      <c r="I29" s="236">
        <v>21.1</v>
      </c>
      <c r="J29" s="236">
        <v>2.1</v>
      </c>
      <c r="K29" s="236">
        <v>5.5</v>
      </c>
      <c r="T29" s="16">
        <v>8</v>
      </c>
      <c r="U29" s="23">
        <f t="shared" si="1"/>
        <v>50</v>
      </c>
      <c r="V29" s="16"/>
      <c r="W29" s="92"/>
      <c r="X29" s="91"/>
      <c r="Y29" s="93">
        <f t="shared" si="0"/>
        <v>-100</v>
      </c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12462</v>
      </c>
      <c r="E30" s="236">
        <v>117379</v>
      </c>
      <c r="F30" s="236">
        <v>1.852365</v>
      </c>
      <c r="G30" s="236">
        <v>0</v>
      </c>
      <c r="H30" s="236">
        <v>14.12</v>
      </c>
      <c r="I30" s="236">
        <v>21.5</v>
      </c>
      <c r="J30" s="236">
        <v>2.8</v>
      </c>
      <c r="K30" s="236">
        <v>6</v>
      </c>
      <c r="L30"/>
      <c r="M30"/>
      <c r="N30"/>
      <c r="O30"/>
      <c r="P30"/>
      <c r="Q30"/>
      <c r="R30"/>
      <c r="S30"/>
      <c r="T30" s="22">
        <v>7</v>
      </c>
      <c r="U30" s="23">
        <f t="shared" si="1"/>
        <v>66</v>
      </c>
      <c r="V30" s="24">
        <v>8</v>
      </c>
      <c r="W30" s="92"/>
      <c r="X30" s="91"/>
      <c r="Y30" s="93">
        <f t="shared" si="0"/>
        <v>-100</v>
      </c>
    </row>
    <row r="31" spans="1:25">
      <c r="A31" s="16">
        <v>7</v>
      </c>
      <c r="B31" s="236" t="s">
        <v>197</v>
      </c>
      <c r="C31" s="236" t="s">
        <v>194</v>
      </c>
      <c r="D31" s="236">
        <v>12396</v>
      </c>
      <c r="E31" s="236">
        <v>117343</v>
      </c>
      <c r="F31" s="236">
        <v>1.876714</v>
      </c>
      <c r="G31" s="236">
        <v>0</v>
      </c>
      <c r="H31" s="236">
        <v>14.128</v>
      </c>
      <c r="I31" s="236">
        <v>20</v>
      </c>
      <c r="J31" s="236">
        <v>2.7</v>
      </c>
      <c r="K31" s="236">
        <v>6.4</v>
      </c>
      <c r="T31" s="16">
        <v>6</v>
      </c>
      <c r="U31" s="23">
        <f t="shared" si="1"/>
        <v>63</v>
      </c>
      <c r="V31" s="5"/>
      <c r="W31" s="92"/>
      <c r="X31" s="91"/>
      <c r="Y31" s="93">
        <f t="shared" si="0"/>
        <v>-100</v>
      </c>
    </row>
    <row r="32" spans="1:25">
      <c r="A32" s="16">
        <v>6</v>
      </c>
      <c r="B32" s="236" t="s">
        <v>198</v>
      </c>
      <c r="C32" s="236" t="s">
        <v>194</v>
      </c>
      <c r="D32" s="236">
        <v>12333</v>
      </c>
      <c r="E32" s="236">
        <v>117309</v>
      </c>
      <c r="F32" s="236">
        <v>1.849302</v>
      </c>
      <c r="G32" s="236">
        <v>0</v>
      </c>
      <c r="H32" s="236">
        <v>14.12</v>
      </c>
      <c r="I32" s="236">
        <v>23.3</v>
      </c>
      <c r="J32" s="236">
        <v>2.5</v>
      </c>
      <c r="K32" s="236">
        <v>6</v>
      </c>
      <c r="T32" s="16">
        <v>5</v>
      </c>
      <c r="U32" s="23">
        <f t="shared" si="1"/>
        <v>59</v>
      </c>
      <c r="V32" s="5"/>
      <c r="W32" s="92"/>
      <c r="X32" s="91"/>
      <c r="Y32" s="93">
        <f t="shared" si="0"/>
        <v>-100</v>
      </c>
    </row>
    <row r="33" spans="1:25">
      <c r="A33" s="16">
        <v>5</v>
      </c>
      <c r="B33" s="236" t="s">
        <v>199</v>
      </c>
      <c r="C33" s="236" t="s">
        <v>194</v>
      </c>
      <c r="D33" s="236">
        <v>12274</v>
      </c>
      <c r="E33" s="236">
        <v>117276</v>
      </c>
      <c r="F33" s="236">
        <v>1.87669</v>
      </c>
      <c r="G33" s="236">
        <v>0</v>
      </c>
      <c r="H33" s="236">
        <v>14.147</v>
      </c>
      <c r="I33" s="236">
        <v>21</v>
      </c>
      <c r="J33" s="236">
        <v>2.4</v>
      </c>
      <c r="K33" s="236">
        <v>6</v>
      </c>
      <c r="T33" s="16">
        <v>4</v>
      </c>
      <c r="U33" s="23">
        <f t="shared" si="1"/>
        <v>56</v>
      </c>
      <c r="V33" s="5"/>
      <c r="W33" s="92"/>
      <c r="X33" s="91"/>
      <c r="Y33" s="93">
        <f t="shared" si="0"/>
        <v>-100</v>
      </c>
    </row>
    <row r="34" spans="1:25">
      <c r="A34" s="16">
        <v>4</v>
      </c>
      <c r="B34" s="236" t="s">
        <v>200</v>
      </c>
      <c r="C34" s="236" t="s">
        <v>194</v>
      </c>
      <c r="D34" s="236">
        <v>12218</v>
      </c>
      <c r="E34" s="236">
        <v>117246</v>
      </c>
      <c r="F34" s="236">
        <v>1.8736330000000001</v>
      </c>
      <c r="G34" s="236">
        <v>0</v>
      </c>
      <c r="H34" s="236">
        <v>14.227</v>
      </c>
      <c r="I34" s="236">
        <v>20.3</v>
      </c>
      <c r="J34" s="236">
        <v>1.4</v>
      </c>
      <c r="K34" s="236">
        <v>4.8</v>
      </c>
      <c r="T34" s="16">
        <v>3</v>
      </c>
      <c r="U34" s="23">
        <f t="shared" si="1"/>
        <v>33</v>
      </c>
      <c r="V34" s="5"/>
      <c r="W34" s="92"/>
      <c r="X34" s="91"/>
      <c r="Y34" s="93">
        <f t="shared" si="0"/>
        <v>-100</v>
      </c>
    </row>
    <row r="35" spans="1:25">
      <c r="A35" s="16">
        <v>3</v>
      </c>
      <c r="B35" s="236" t="s">
        <v>201</v>
      </c>
      <c r="C35" s="236" t="s">
        <v>194</v>
      </c>
      <c r="D35" s="236">
        <v>12185</v>
      </c>
      <c r="E35" s="236">
        <v>117228</v>
      </c>
      <c r="F35" s="236">
        <v>1.88889</v>
      </c>
      <c r="G35" s="236">
        <v>0</v>
      </c>
      <c r="H35" s="236">
        <v>14.334</v>
      </c>
      <c r="I35" s="236">
        <v>19.600000000000001</v>
      </c>
      <c r="J35" s="236">
        <v>0.2</v>
      </c>
      <c r="K35" s="236">
        <v>0.2</v>
      </c>
      <c r="T35" s="16">
        <v>2</v>
      </c>
      <c r="U35" s="23">
        <f t="shared" si="1"/>
        <v>4</v>
      </c>
      <c r="V35" s="5"/>
      <c r="W35" s="92"/>
      <c r="X35" s="91"/>
      <c r="Y35" s="93">
        <f>((X35*100)/D35)-100</f>
        <v>-100</v>
      </c>
    </row>
    <row r="36" spans="1:25">
      <c r="A36" s="16">
        <v>2</v>
      </c>
      <c r="B36" s="236" t="s">
        <v>202</v>
      </c>
      <c r="C36" s="236" t="s">
        <v>194</v>
      </c>
      <c r="D36" s="236">
        <v>12181</v>
      </c>
      <c r="E36" s="236">
        <v>117226</v>
      </c>
      <c r="F36" s="236">
        <v>1.902628</v>
      </c>
      <c r="G36" s="236">
        <v>0</v>
      </c>
      <c r="H36" s="236">
        <v>14.361000000000001</v>
      </c>
      <c r="I36" s="236">
        <v>18.899999999999999</v>
      </c>
      <c r="J36" s="236">
        <v>0.2</v>
      </c>
      <c r="K36" s="236">
        <v>0.8</v>
      </c>
      <c r="T36" s="16">
        <v>1</v>
      </c>
      <c r="U36" s="23">
        <f t="shared" si="1"/>
        <v>4</v>
      </c>
      <c r="V36" s="5"/>
      <c r="W36" s="92"/>
      <c r="X36" s="91"/>
      <c r="Y36" s="93">
        <f>((X36*100)/D36)-100</f>
        <v>-100</v>
      </c>
    </row>
    <row r="37" spans="1:25">
      <c r="A37" s="16">
        <v>1</v>
      </c>
      <c r="B37" s="236" t="s">
        <v>195</v>
      </c>
      <c r="C37" s="236" t="s">
        <v>194</v>
      </c>
      <c r="D37" s="236">
        <v>12177</v>
      </c>
      <c r="E37" s="236">
        <v>117224</v>
      </c>
      <c r="F37" s="236">
        <v>1.9002589999999999</v>
      </c>
      <c r="G37" s="236">
        <v>0</v>
      </c>
      <c r="H37" s="236">
        <v>14.275</v>
      </c>
      <c r="I37" s="236">
        <v>18.100000000000001</v>
      </c>
      <c r="J37" s="236">
        <v>1.4</v>
      </c>
      <c r="K37" s="236">
        <v>5.2</v>
      </c>
      <c r="T37" s="1"/>
      <c r="U37" s="26"/>
      <c r="V37" s="5"/>
      <c r="W37" s="92"/>
      <c r="X37" s="91"/>
      <c r="Y37" s="93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2"/>
      <c r="Y38" s="303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5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5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8"/>
      <c r="Y41" s="309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10" t="s">
        <v>125</v>
      </c>
      <c r="X1" s="310" t="s">
        <v>126</v>
      </c>
      <c r="Y1" s="311" t="s">
        <v>127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10"/>
      <c r="X2" s="310"/>
      <c r="Y2" s="311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10"/>
      <c r="X3" s="310"/>
      <c r="Y3" s="311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10"/>
      <c r="X4" s="310"/>
      <c r="Y4" s="311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10"/>
      <c r="X5" s="310"/>
      <c r="Y5" s="311"/>
    </row>
    <row r="6" spans="1:25">
      <c r="A6" s="16">
        <v>32</v>
      </c>
      <c r="D6">
        <v>200868</v>
      </c>
      <c r="T6" s="19">
        <v>31</v>
      </c>
      <c r="U6" s="23">
        <f>D6-D7</f>
        <v>306</v>
      </c>
      <c r="V6" s="4"/>
      <c r="W6" s="230"/>
      <c r="X6" s="230"/>
      <c r="Y6" s="231"/>
    </row>
    <row r="7" spans="1:25">
      <c r="A7" s="21">
        <v>31</v>
      </c>
      <c r="B7" s="236"/>
      <c r="C7" s="236"/>
      <c r="D7">
        <v>200562</v>
      </c>
      <c r="T7" s="22">
        <v>30</v>
      </c>
      <c r="U7" s="23">
        <f>D7-D8</f>
        <v>495</v>
      </c>
      <c r="V7" s="24">
        <v>1</v>
      </c>
      <c r="W7" s="88"/>
      <c r="X7" s="88"/>
      <c r="Y7" s="93"/>
    </row>
    <row r="8" spans="1:25">
      <c r="A8" s="16">
        <v>30</v>
      </c>
      <c r="B8" s="236"/>
      <c r="C8" s="236"/>
      <c r="D8">
        <v>200067</v>
      </c>
      <c r="T8" s="16">
        <v>29</v>
      </c>
      <c r="U8" s="23">
        <f>D8-D9</f>
        <v>754</v>
      </c>
      <c r="V8" s="4"/>
      <c r="W8" s="88"/>
      <c r="X8" s="88"/>
      <c r="Y8" s="93"/>
    </row>
    <row r="9" spans="1:25" s="25" customFormat="1">
      <c r="A9" s="21">
        <v>29</v>
      </c>
      <c r="B9" s="236" t="s">
        <v>250</v>
      </c>
      <c r="C9" s="236" t="s">
        <v>194</v>
      </c>
      <c r="D9" s="236">
        <v>199313</v>
      </c>
      <c r="E9" s="236">
        <v>445909</v>
      </c>
      <c r="F9" s="236">
        <v>6.118811</v>
      </c>
      <c r="G9" s="236">
        <v>7</v>
      </c>
      <c r="H9" s="236">
        <v>75.471000000000004</v>
      </c>
      <c r="I9" s="236">
        <v>21.9</v>
      </c>
      <c r="J9" s="236">
        <v>32.200000000000003</v>
      </c>
      <c r="K9" s="236">
        <v>73.8</v>
      </c>
      <c r="L9" s="236">
        <v>1.0107999999999999</v>
      </c>
      <c r="M9" s="236">
        <v>73.293000000000006</v>
      </c>
      <c r="N9" s="236">
        <v>78.700999999999993</v>
      </c>
      <c r="O9" s="236">
        <v>74.513000000000005</v>
      </c>
      <c r="P9" s="236">
        <v>19</v>
      </c>
      <c r="Q9" s="236">
        <v>28.7</v>
      </c>
      <c r="R9" s="236">
        <v>21</v>
      </c>
      <c r="S9" s="236">
        <v>5.29</v>
      </c>
      <c r="T9" s="22">
        <v>28</v>
      </c>
      <c r="U9" s="23">
        <f t="shared" ref="U9:U36" si="0">D9-D10</f>
        <v>764</v>
      </c>
      <c r="V9" s="24">
        <v>29</v>
      </c>
      <c r="W9" s="89"/>
      <c r="X9" s="89"/>
      <c r="Y9" s="93"/>
    </row>
    <row r="10" spans="1:25">
      <c r="A10" s="16">
        <v>28</v>
      </c>
      <c r="B10" s="236" t="s">
        <v>251</v>
      </c>
      <c r="C10" s="236" t="s">
        <v>194</v>
      </c>
      <c r="D10" s="236">
        <v>198549</v>
      </c>
      <c r="E10" s="236">
        <v>445785</v>
      </c>
      <c r="F10" s="236">
        <v>6.118608</v>
      </c>
      <c r="G10" s="236">
        <v>7</v>
      </c>
      <c r="H10" s="236">
        <v>75.813000000000002</v>
      </c>
      <c r="I10" s="236">
        <v>23.3</v>
      </c>
      <c r="J10" s="236">
        <v>30.5</v>
      </c>
      <c r="K10" s="236">
        <v>74.400000000000006</v>
      </c>
      <c r="L10" s="236">
        <v>1.0106999999999999</v>
      </c>
      <c r="M10" s="236">
        <v>73.358000000000004</v>
      </c>
      <c r="N10" s="236">
        <v>79.423000000000002</v>
      </c>
      <c r="O10" s="236">
        <v>74.713999999999999</v>
      </c>
      <c r="P10" s="236">
        <v>20</v>
      </c>
      <c r="Q10" s="236">
        <v>28.1</v>
      </c>
      <c r="R10" s="236">
        <v>21.6</v>
      </c>
      <c r="S10" s="236">
        <v>5.29</v>
      </c>
      <c r="T10" s="16">
        <v>27</v>
      </c>
      <c r="U10" s="23">
        <f t="shared" si="0"/>
        <v>717</v>
      </c>
      <c r="V10" s="16"/>
      <c r="W10" s="88"/>
      <c r="X10" s="88"/>
      <c r="Y10" s="93"/>
    </row>
    <row r="11" spans="1:25">
      <c r="A11" s="16">
        <v>27</v>
      </c>
      <c r="B11" s="236" t="s">
        <v>252</v>
      </c>
      <c r="C11" s="236" t="s">
        <v>194</v>
      </c>
      <c r="D11" s="236">
        <v>197832</v>
      </c>
      <c r="E11" s="236">
        <v>445669</v>
      </c>
      <c r="F11" s="236">
        <v>6.1023420000000002</v>
      </c>
      <c r="G11" s="236">
        <v>7</v>
      </c>
      <c r="H11" s="236">
        <v>75.89</v>
      </c>
      <c r="I11" s="236">
        <v>23.5</v>
      </c>
      <c r="J11" s="236">
        <v>28.4</v>
      </c>
      <c r="K11" s="236">
        <v>68.5</v>
      </c>
      <c r="L11" s="236">
        <v>1.0106999999999999</v>
      </c>
      <c r="M11" s="236">
        <v>73.183000000000007</v>
      </c>
      <c r="N11" s="236">
        <v>77.986000000000004</v>
      </c>
      <c r="O11" s="236">
        <v>74.453999999999994</v>
      </c>
      <c r="P11" s="236">
        <v>19.7</v>
      </c>
      <c r="Q11" s="236">
        <v>27.6</v>
      </c>
      <c r="R11" s="236">
        <v>21.5</v>
      </c>
      <c r="S11" s="236">
        <v>5.29</v>
      </c>
      <c r="T11" s="16">
        <v>26</v>
      </c>
      <c r="U11" s="23">
        <f t="shared" si="0"/>
        <v>666</v>
      </c>
      <c r="V11" s="16"/>
      <c r="W11" s="88"/>
      <c r="X11" s="88"/>
      <c r="Y11" s="93"/>
    </row>
    <row r="12" spans="1:25">
      <c r="A12" s="16">
        <v>26</v>
      </c>
      <c r="B12" s="236" t="s">
        <v>253</v>
      </c>
      <c r="C12" s="236" t="s">
        <v>194</v>
      </c>
      <c r="D12" s="236">
        <v>197166</v>
      </c>
      <c r="E12" s="236">
        <v>445560</v>
      </c>
      <c r="F12" s="236">
        <v>6.2085239999999997</v>
      </c>
      <c r="G12" s="236">
        <v>7</v>
      </c>
      <c r="H12" s="236">
        <v>77.936000000000007</v>
      </c>
      <c r="I12" s="236">
        <v>23.1</v>
      </c>
      <c r="J12" s="236">
        <v>33.4</v>
      </c>
      <c r="K12" s="236">
        <v>74.2</v>
      </c>
      <c r="L12" s="236">
        <v>1.0107999999999999</v>
      </c>
      <c r="M12" s="236">
        <v>73.683999999999997</v>
      </c>
      <c r="N12" s="236">
        <v>85.165999999999997</v>
      </c>
      <c r="O12" s="236">
        <v>76.084000000000003</v>
      </c>
      <c r="P12" s="236">
        <v>20.100000000000001</v>
      </c>
      <c r="Q12" s="236">
        <v>27.6</v>
      </c>
      <c r="R12" s="236">
        <v>22</v>
      </c>
      <c r="S12" s="236">
        <v>5.29</v>
      </c>
      <c r="T12" s="16">
        <v>25</v>
      </c>
      <c r="U12" s="23">
        <f t="shared" si="0"/>
        <v>790</v>
      </c>
      <c r="V12" s="16"/>
      <c r="W12" s="97"/>
      <c r="X12" s="97"/>
      <c r="Y12" s="93"/>
    </row>
    <row r="13" spans="1:25">
      <c r="A13" s="16">
        <v>25</v>
      </c>
      <c r="B13" s="236" t="s">
        <v>254</v>
      </c>
      <c r="C13" s="236" t="s">
        <v>194</v>
      </c>
      <c r="D13" s="236">
        <v>196376</v>
      </c>
      <c r="E13" s="236">
        <v>445435</v>
      </c>
      <c r="F13" s="236">
        <v>6.1278639999999998</v>
      </c>
      <c r="G13" s="236">
        <v>7</v>
      </c>
      <c r="H13" s="236">
        <v>82.706000000000003</v>
      </c>
      <c r="I13" s="236">
        <v>22.1</v>
      </c>
      <c r="J13" s="236">
        <v>13.9</v>
      </c>
      <c r="K13" s="236">
        <v>75.900000000000006</v>
      </c>
      <c r="L13" s="236">
        <v>1.0107999999999999</v>
      </c>
      <c r="M13" s="236">
        <v>73.631</v>
      </c>
      <c r="N13" s="236">
        <v>86.55</v>
      </c>
      <c r="O13" s="236">
        <v>74.691999999999993</v>
      </c>
      <c r="P13" s="236">
        <v>18.5</v>
      </c>
      <c r="Q13" s="236">
        <v>26.7</v>
      </c>
      <c r="R13" s="236">
        <v>21.1</v>
      </c>
      <c r="S13" s="236">
        <v>5.29</v>
      </c>
      <c r="T13" s="16">
        <v>24</v>
      </c>
      <c r="U13" s="23">
        <f t="shared" si="0"/>
        <v>306</v>
      </c>
      <c r="V13" s="16"/>
      <c r="W13" s="91"/>
      <c r="X13" s="91"/>
      <c r="Y13" s="96"/>
    </row>
    <row r="14" spans="1:25">
      <c r="A14" s="16">
        <v>24</v>
      </c>
      <c r="B14" s="236" t="s">
        <v>255</v>
      </c>
      <c r="C14" s="236" t="s">
        <v>194</v>
      </c>
      <c r="D14" s="236">
        <v>196070</v>
      </c>
      <c r="E14" s="236">
        <v>445389</v>
      </c>
      <c r="F14" s="236">
        <v>6.857577</v>
      </c>
      <c r="G14" s="236">
        <v>7</v>
      </c>
      <c r="H14" s="236">
        <v>84.052000000000007</v>
      </c>
      <c r="I14" s="236">
        <v>22.8</v>
      </c>
      <c r="J14" s="236">
        <v>26.1</v>
      </c>
      <c r="K14" s="236">
        <v>74.900000000000006</v>
      </c>
      <c r="L14" s="236">
        <v>1.0123</v>
      </c>
      <c r="M14" s="236">
        <v>78.991</v>
      </c>
      <c r="N14" s="236">
        <v>86.679000000000002</v>
      </c>
      <c r="O14" s="236">
        <v>84.72</v>
      </c>
      <c r="P14" s="236">
        <v>19.899999999999999</v>
      </c>
      <c r="Q14" s="236">
        <v>25.8</v>
      </c>
      <c r="R14" s="236">
        <v>20.7</v>
      </c>
      <c r="S14" s="236">
        <v>5.29</v>
      </c>
      <c r="T14" s="16">
        <v>23</v>
      </c>
      <c r="U14" s="23">
        <f t="shared" si="0"/>
        <v>601</v>
      </c>
      <c r="V14" s="16"/>
      <c r="W14" s="91"/>
      <c r="X14" s="91"/>
      <c r="Y14" s="96"/>
    </row>
    <row r="15" spans="1:25">
      <c r="A15" s="16">
        <v>23</v>
      </c>
      <c r="B15" s="236" t="s">
        <v>256</v>
      </c>
      <c r="C15" s="236" t="s">
        <v>194</v>
      </c>
      <c r="D15" s="236">
        <v>195469</v>
      </c>
      <c r="E15" s="236">
        <v>445300</v>
      </c>
      <c r="F15" s="236">
        <v>6.6180909999999997</v>
      </c>
      <c r="G15" s="236">
        <v>7</v>
      </c>
      <c r="H15" s="236">
        <v>82.492000000000004</v>
      </c>
      <c r="I15" s="236">
        <v>22.5</v>
      </c>
      <c r="J15" s="236">
        <v>33.200000000000003</v>
      </c>
      <c r="K15" s="236">
        <v>73.8</v>
      </c>
      <c r="L15" s="236">
        <v>1.0117</v>
      </c>
      <c r="M15" s="236">
        <v>77.628</v>
      </c>
      <c r="N15" s="236">
        <v>85.167000000000002</v>
      </c>
      <c r="O15" s="236">
        <v>81.885000000000005</v>
      </c>
      <c r="P15" s="236">
        <v>20.399999999999999</v>
      </c>
      <c r="Q15" s="236">
        <v>25.1</v>
      </c>
      <c r="R15" s="236">
        <v>22.2</v>
      </c>
      <c r="S15" s="236">
        <v>5.29</v>
      </c>
      <c r="T15" s="16">
        <v>22</v>
      </c>
      <c r="U15" s="23">
        <f t="shared" si="0"/>
        <v>781</v>
      </c>
      <c r="V15" s="16"/>
      <c r="W15" s="91"/>
      <c r="X15" s="91"/>
      <c r="Y15" s="96"/>
    </row>
    <row r="16" spans="1:25" s="25" customFormat="1">
      <c r="A16" s="21">
        <v>22</v>
      </c>
      <c r="B16" s="236" t="s">
        <v>236</v>
      </c>
      <c r="C16" s="236" t="s">
        <v>194</v>
      </c>
      <c r="D16" s="236">
        <v>194688</v>
      </c>
      <c r="E16" s="236">
        <v>445182</v>
      </c>
      <c r="F16" s="236">
        <v>6.776986</v>
      </c>
      <c r="G16" s="236">
        <v>7</v>
      </c>
      <c r="H16" s="236">
        <v>82.481999999999999</v>
      </c>
      <c r="I16" s="236">
        <v>22.2</v>
      </c>
      <c r="J16" s="236">
        <v>36</v>
      </c>
      <c r="K16" s="236">
        <v>70</v>
      </c>
      <c r="L16" s="236">
        <v>1.0121</v>
      </c>
      <c r="M16" s="236">
        <v>75.536000000000001</v>
      </c>
      <c r="N16" s="236">
        <v>86.165000000000006</v>
      </c>
      <c r="O16" s="236">
        <v>83.849000000000004</v>
      </c>
      <c r="P16" s="236">
        <v>18.899999999999999</v>
      </c>
      <c r="Q16" s="236">
        <v>27.2</v>
      </c>
      <c r="R16" s="236">
        <v>21.5</v>
      </c>
      <c r="S16" s="236">
        <v>5.29</v>
      </c>
      <c r="T16" s="22">
        <v>21</v>
      </c>
      <c r="U16" s="23">
        <f t="shared" si="0"/>
        <v>853</v>
      </c>
      <c r="V16" s="24">
        <v>22</v>
      </c>
      <c r="W16" s="91"/>
      <c r="X16" s="91"/>
      <c r="Y16" s="96"/>
    </row>
    <row r="17" spans="1:25">
      <c r="A17" s="16">
        <v>21</v>
      </c>
      <c r="B17" s="236" t="s">
        <v>237</v>
      </c>
      <c r="C17" s="236" t="s">
        <v>194</v>
      </c>
      <c r="D17" s="236">
        <v>193835</v>
      </c>
      <c r="E17" s="236">
        <v>445054</v>
      </c>
      <c r="F17" s="236">
        <v>6.1864100000000004</v>
      </c>
      <c r="G17" s="236">
        <v>7</v>
      </c>
      <c r="H17" s="236">
        <v>83.034999999999997</v>
      </c>
      <c r="I17" s="236">
        <v>23.5</v>
      </c>
      <c r="J17" s="236">
        <v>32.6</v>
      </c>
      <c r="K17" s="236">
        <v>69</v>
      </c>
      <c r="L17" s="236">
        <v>1.0107999999999999</v>
      </c>
      <c r="M17" s="236">
        <v>75.706999999999994</v>
      </c>
      <c r="N17" s="236">
        <v>85.988</v>
      </c>
      <c r="O17" s="236">
        <v>75.828000000000003</v>
      </c>
      <c r="P17" s="236">
        <v>20.399999999999999</v>
      </c>
      <c r="Q17" s="236">
        <v>28.2</v>
      </c>
      <c r="R17" s="236">
        <v>22.2</v>
      </c>
      <c r="S17" s="236">
        <v>5.29</v>
      </c>
      <c r="T17" s="16">
        <v>20</v>
      </c>
      <c r="U17" s="23">
        <f t="shared" si="0"/>
        <v>768</v>
      </c>
      <c r="V17" s="16"/>
      <c r="W17" s="91"/>
      <c r="X17" s="91"/>
      <c r="Y17" s="96"/>
    </row>
    <row r="18" spans="1:25">
      <c r="A18" s="16">
        <v>20</v>
      </c>
      <c r="B18" s="236" t="s">
        <v>238</v>
      </c>
      <c r="C18" s="236" t="s">
        <v>194</v>
      </c>
      <c r="D18" s="236">
        <v>193067</v>
      </c>
      <c r="E18" s="236">
        <v>444938</v>
      </c>
      <c r="F18" s="236">
        <v>6.3533920000000004</v>
      </c>
      <c r="G18" s="236">
        <v>7</v>
      </c>
      <c r="H18" s="236">
        <v>82.450999999999993</v>
      </c>
      <c r="I18" s="236">
        <v>22.6</v>
      </c>
      <c r="J18" s="236">
        <v>32.6</v>
      </c>
      <c r="K18" s="236">
        <v>70.900000000000006</v>
      </c>
      <c r="L18" s="236">
        <v>1.0112000000000001</v>
      </c>
      <c r="M18" s="236">
        <v>63.133000000000003</v>
      </c>
      <c r="N18" s="236">
        <v>85.760999999999996</v>
      </c>
      <c r="O18" s="236">
        <v>77.938000000000002</v>
      </c>
      <c r="P18" s="236">
        <v>19.3</v>
      </c>
      <c r="Q18" s="236">
        <v>27.7</v>
      </c>
      <c r="R18" s="236">
        <v>21.5</v>
      </c>
      <c r="S18" s="236">
        <v>5.29</v>
      </c>
      <c r="T18" s="16">
        <v>19</v>
      </c>
      <c r="U18" s="23">
        <f t="shared" si="0"/>
        <v>765</v>
      </c>
      <c r="V18" s="16"/>
      <c r="W18" s="91"/>
      <c r="X18" s="91"/>
      <c r="Y18" s="96"/>
    </row>
    <row r="19" spans="1:25">
      <c r="A19" s="16">
        <v>19</v>
      </c>
      <c r="B19" s="236" t="s">
        <v>239</v>
      </c>
      <c r="C19" s="236" t="s">
        <v>194</v>
      </c>
      <c r="D19" s="236">
        <v>192302</v>
      </c>
      <c r="E19" s="236">
        <v>444822</v>
      </c>
      <c r="F19" s="236">
        <v>6.7190909999999997</v>
      </c>
      <c r="G19" s="236">
        <v>7</v>
      </c>
      <c r="H19" s="236">
        <v>83.013999999999996</v>
      </c>
      <c r="I19" s="236">
        <v>23.6</v>
      </c>
      <c r="J19" s="236">
        <v>30.9</v>
      </c>
      <c r="K19" s="236">
        <v>68</v>
      </c>
      <c r="L19" s="236">
        <v>1.0119</v>
      </c>
      <c r="M19" s="236">
        <v>81.201999999999998</v>
      </c>
      <c r="N19" s="236">
        <v>84.811999999999998</v>
      </c>
      <c r="O19" s="236">
        <v>83.26</v>
      </c>
      <c r="P19" s="236">
        <v>20.2</v>
      </c>
      <c r="Q19" s="236">
        <v>29.4</v>
      </c>
      <c r="R19" s="236">
        <v>22.1</v>
      </c>
      <c r="S19" s="236">
        <v>5.29</v>
      </c>
      <c r="T19" s="16">
        <v>18</v>
      </c>
      <c r="U19" s="23">
        <f t="shared" si="0"/>
        <v>726</v>
      </c>
      <c r="V19" s="16"/>
      <c r="W19" s="91"/>
      <c r="X19" s="91"/>
      <c r="Y19" s="96"/>
    </row>
    <row r="20" spans="1:25">
      <c r="A20" s="16">
        <v>18</v>
      </c>
      <c r="B20" s="236" t="s">
        <v>240</v>
      </c>
      <c r="C20" s="236" t="s">
        <v>194</v>
      </c>
      <c r="D20" s="236">
        <v>191576</v>
      </c>
      <c r="E20" s="236">
        <v>444713</v>
      </c>
      <c r="F20" s="236">
        <v>6.6705880000000004</v>
      </c>
      <c r="G20" s="236">
        <v>7</v>
      </c>
      <c r="H20" s="236">
        <v>84.201999999999998</v>
      </c>
      <c r="I20" s="236">
        <v>24.3</v>
      </c>
      <c r="J20" s="236">
        <v>14</v>
      </c>
      <c r="K20" s="236">
        <v>52</v>
      </c>
      <c r="L20" s="236">
        <v>1.0118</v>
      </c>
      <c r="M20" s="236">
        <v>81.733999999999995</v>
      </c>
      <c r="N20" s="236">
        <v>85.956999999999994</v>
      </c>
      <c r="O20" s="236">
        <v>82.619</v>
      </c>
      <c r="P20" s="236">
        <v>19.899999999999999</v>
      </c>
      <c r="Q20" s="236">
        <v>29.6</v>
      </c>
      <c r="R20" s="236">
        <v>22.2</v>
      </c>
      <c r="S20" s="236">
        <v>5.29</v>
      </c>
      <c r="T20" s="16">
        <v>17</v>
      </c>
      <c r="U20" s="23">
        <f t="shared" si="0"/>
        <v>303</v>
      </c>
      <c r="V20" s="16"/>
      <c r="W20" s="95"/>
      <c r="X20" s="95"/>
      <c r="Y20" s="93"/>
    </row>
    <row r="21" spans="1:25">
      <c r="A21" s="16">
        <v>17</v>
      </c>
      <c r="B21" s="236" t="s">
        <v>241</v>
      </c>
      <c r="C21" s="236" t="s">
        <v>194</v>
      </c>
      <c r="D21" s="236">
        <v>191273</v>
      </c>
      <c r="E21" s="236">
        <v>444668</v>
      </c>
      <c r="F21" s="236">
        <v>6.9423880000000002</v>
      </c>
      <c r="G21" s="236">
        <v>7</v>
      </c>
      <c r="H21" s="236">
        <v>84.956999999999994</v>
      </c>
      <c r="I21" s="236">
        <v>22.7</v>
      </c>
      <c r="J21" s="236">
        <v>18.2</v>
      </c>
      <c r="K21" s="236">
        <v>62.7</v>
      </c>
      <c r="L21" s="236">
        <v>1.0125999999999999</v>
      </c>
      <c r="M21" s="236">
        <v>83.453000000000003</v>
      </c>
      <c r="N21" s="236">
        <v>86.888000000000005</v>
      </c>
      <c r="O21" s="236">
        <v>85.603999999999999</v>
      </c>
      <c r="P21" s="236">
        <v>18.899999999999999</v>
      </c>
      <c r="Q21" s="236">
        <v>29</v>
      </c>
      <c r="R21" s="236">
        <v>19.899999999999999</v>
      </c>
      <c r="S21" s="236">
        <v>5.29</v>
      </c>
      <c r="T21" s="16">
        <v>16</v>
      </c>
      <c r="U21" s="23">
        <f t="shared" si="0"/>
        <v>409</v>
      </c>
      <c r="V21" s="16"/>
      <c r="W21" s="90"/>
      <c r="X21" s="90"/>
      <c r="Y21" s="93"/>
    </row>
    <row r="22" spans="1:25">
      <c r="A22" s="16">
        <v>16</v>
      </c>
      <c r="B22" s="236" t="s">
        <v>242</v>
      </c>
      <c r="C22" s="236" t="s">
        <v>194</v>
      </c>
      <c r="D22" s="236">
        <v>190864</v>
      </c>
      <c r="E22" s="236">
        <v>444608</v>
      </c>
      <c r="F22" s="236">
        <v>6.7469989999999997</v>
      </c>
      <c r="G22" s="236">
        <v>7</v>
      </c>
      <c r="H22" s="236">
        <v>84.578999999999994</v>
      </c>
      <c r="I22" s="236">
        <v>22.7</v>
      </c>
      <c r="J22" s="236">
        <v>29.5</v>
      </c>
      <c r="K22" s="236">
        <v>69</v>
      </c>
      <c r="L22" s="236">
        <v>1.012</v>
      </c>
      <c r="M22" s="236">
        <v>83.091999999999999</v>
      </c>
      <c r="N22" s="236">
        <v>86.058999999999997</v>
      </c>
      <c r="O22" s="236">
        <v>83.57</v>
      </c>
      <c r="P22" s="236">
        <v>20</v>
      </c>
      <c r="Q22" s="236">
        <v>25.9</v>
      </c>
      <c r="R22" s="236">
        <v>21.9</v>
      </c>
      <c r="S22" s="236">
        <v>5.29</v>
      </c>
      <c r="T22" s="16">
        <v>15</v>
      </c>
      <c r="U22" s="23">
        <f t="shared" si="0"/>
        <v>691</v>
      </c>
      <c r="V22" s="16"/>
      <c r="W22" s="90"/>
      <c r="X22" s="90"/>
      <c r="Y22" s="93"/>
    </row>
    <row r="23" spans="1:25" s="25" customFormat="1">
      <c r="A23" s="21">
        <v>15</v>
      </c>
      <c r="B23" s="236" t="s">
        <v>211</v>
      </c>
      <c r="C23" s="236" t="s">
        <v>194</v>
      </c>
      <c r="D23" s="236">
        <v>190173</v>
      </c>
      <c r="E23" s="236">
        <v>444507</v>
      </c>
      <c r="F23" s="236">
        <v>6.7939829999999999</v>
      </c>
      <c r="G23" s="236">
        <v>7</v>
      </c>
      <c r="H23" s="236">
        <v>84.697999999999993</v>
      </c>
      <c r="I23" s="236">
        <v>22.2</v>
      </c>
      <c r="J23" s="236">
        <v>33.5</v>
      </c>
      <c r="K23" s="236">
        <v>71.7</v>
      </c>
      <c r="L23" s="236">
        <v>1.0121</v>
      </c>
      <c r="M23" s="236">
        <v>83.257000000000005</v>
      </c>
      <c r="N23" s="236">
        <v>86.322999999999993</v>
      </c>
      <c r="O23" s="236">
        <v>84.231999999999999</v>
      </c>
      <c r="P23" s="236">
        <v>20.100000000000001</v>
      </c>
      <c r="Q23" s="236">
        <v>25.9</v>
      </c>
      <c r="R23" s="236">
        <v>21.9</v>
      </c>
      <c r="S23" s="236">
        <v>5.29</v>
      </c>
      <c r="T23" s="22">
        <v>14</v>
      </c>
      <c r="U23" s="23">
        <f t="shared" si="0"/>
        <v>787</v>
      </c>
      <c r="V23" s="24">
        <v>15</v>
      </c>
      <c r="W23" s="90"/>
      <c r="X23" s="90"/>
      <c r="Y23" s="93"/>
    </row>
    <row r="24" spans="1:25">
      <c r="A24" s="16">
        <v>14</v>
      </c>
      <c r="B24" s="236" t="s">
        <v>212</v>
      </c>
      <c r="C24" s="236" t="s">
        <v>194</v>
      </c>
      <c r="D24" s="236">
        <v>189386</v>
      </c>
      <c r="E24" s="236">
        <v>444391</v>
      </c>
      <c r="F24" s="236">
        <v>6.8456979999999996</v>
      </c>
      <c r="G24" s="236">
        <v>7</v>
      </c>
      <c r="H24" s="236">
        <v>83.25</v>
      </c>
      <c r="I24" s="236">
        <v>21.7</v>
      </c>
      <c r="J24" s="236">
        <v>33.200000000000003</v>
      </c>
      <c r="K24" s="236">
        <v>73.2</v>
      </c>
      <c r="L24" s="236">
        <v>1.0123</v>
      </c>
      <c r="M24" s="236">
        <v>77.850999999999999</v>
      </c>
      <c r="N24" s="236">
        <v>93.087999999999994</v>
      </c>
      <c r="O24" s="236">
        <v>84.561999999999998</v>
      </c>
      <c r="P24" s="236">
        <v>17.899999999999999</v>
      </c>
      <c r="Q24" s="236">
        <v>26.4</v>
      </c>
      <c r="R24" s="236">
        <v>20.8</v>
      </c>
      <c r="S24" s="236">
        <v>5.29</v>
      </c>
      <c r="T24" s="16">
        <v>13</v>
      </c>
      <c r="U24" s="23">
        <f>D24-D25</f>
        <v>785</v>
      </c>
      <c r="V24" s="16"/>
      <c r="W24" s="90"/>
      <c r="X24" s="90"/>
      <c r="Y24" s="93"/>
    </row>
    <row r="25" spans="1:25">
      <c r="A25" s="16">
        <v>13</v>
      </c>
      <c r="B25" s="236" t="s">
        <v>213</v>
      </c>
      <c r="C25" s="236" t="s">
        <v>194</v>
      </c>
      <c r="D25" s="236">
        <v>188601</v>
      </c>
      <c r="E25" s="236">
        <v>444274</v>
      </c>
      <c r="F25" s="236">
        <v>6.4161970000000004</v>
      </c>
      <c r="G25" s="236">
        <v>7</v>
      </c>
      <c r="H25" s="236">
        <v>80.953000000000003</v>
      </c>
      <c r="I25" s="236">
        <v>22.2</v>
      </c>
      <c r="J25" s="236">
        <v>31</v>
      </c>
      <c r="K25" s="236">
        <v>69.3</v>
      </c>
      <c r="L25" s="236">
        <v>1.0113000000000001</v>
      </c>
      <c r="M25" s="236">
        <v>76.516000000000005</v>
      </c>
      <c r="N25" s="236">
        <v>84.679000000000002</v>
      </c>
      <c r="O25" s="236">
        <v>78.787000000000006</v>
      </c>
      <c r="P25" s="236">
        <v>18.2</v>
      </c>
      <c r="Q25" s="236">
        <v>28.4</v>
      </c>
      <c r="R25" s="236">
        <v>21.4</v>
      </c>
      <c r="S25" s="236">
        <v>5.29</v>
      </c>
      <c r="T25" s="16">
        <v>12</v>
      </c>
      <c r="U25" s="23">
        <f>D25-D26</f>
        <v>730</v>
      </c>
      <c r="V25" s="16"/>
      <c r="W25" s="90"/>
      <c r="X25" s="90"/>
      <c r="Y25" s="93"/>
    </row>
    <row r="26" spans="1:25">
      <c r="A26" s="16">
        <v>12</v>
      </c>
      <c r="B26" s="236" t="s">
        <v>214</v>
      </c>
      <c r="C26" s="236" t="s">
        <v>194</v>
      </c>
      <c r="D26" s="236">
        <v>187871</v>
      </c>
      <c r="E26" s="236">
        <v>444162</v>
      </c>
      <c r="F26" s="236">
        <v>6.3755559999999996</v>
      </c>
      <c r="G26" s="236">
        <v>7</v>
      </c>
      <c r="H26" s="236">
        <v>80.668999999999997</v>
      </c>
      <c r="I26" s="236">
        <v>23</v>
      </c>
      <c r="J26" s="236">
        <v>33</v>
      </c>
      <c r="K26" s="236">
        <v>72.099999999999994</v>
      </c>
      <c r="L26" s="236">
        <v>1.0112000000000001</v>
      </c>
      <c r="M26" s="236">
        <v>77.531999999999996</v>
      </c>
      <c r="N26" s="236">
        <v>83.828000000000003</v>
      </c>
      <c r="O26" s="236">
        <v>78.378</v>
      </c>
      <c r="P26" s="236">
        <v>18.7</v>
      </c>
      <c r="Q26" s="236">
        <v>29.2</v>
      </c>
      <c r="R26" s="236">
        <v>21.9</v>
      </c>
      <c r="S26" s="236">
        <v>5.29</v>
      </c>
      <c r="T26" s="16">
        <v>11</v>
      </c>
      <c r="U26" s="23">
        <f t="shared" si="0"/>
        <v>774</v>
      </c>
      <c r="V26" s="16"/>
      <c r="W26" s="94"/>
      <c r="X26" s="90"/>
      <c r="Y26" s="93"/>
    </row>
    <row r="27" spans="1:25">
      <c r="A27" s="16">
        <v>11</v>
      </c>
      <c r="B27" s="236" t="s">
        <v>215</v>
      </c>
      <c r="C27" s="236" t="s">
        <v>194</v>
      </c>
      <c r="D27" s="236">
        <v>187097</v>
      </c>
      <c r="E27" s="236">
        <v>444043</v>
      </c>
      <c r="F27" s="236">
        <v>6.4649400000000004</v>
      </c>
      <c r="G27" s="236">
        <v>7</v>
      </c>
      <c r="H27" s="236">
        <v>84.102999999999994</v>
      </c>
      <c r="I27" s="236">
        <v>24.9</v>
      </c>
      <c r="J27" s="236">
        <v>16.2</v>
      </c>
      <c r="K27" s="236">
        <v>71.5</v>
      </c>
      <c r="L27" s="236">
        <v>1.0113000000000001</v>
      </c>
      <c r="M27" s="236">
        <v>78.988</v>
      </c>
      <c r="N27" s="236">
        <v>86.412000000000006</v>
      </c>
      <c r="O27" s="236">
        <v>79.807000000000002</v>
      </c>
      <c r="P27" s="236">
        <v>20.5</v>
      </c>
      <c r="Q27" s="236">
        <v>30.7</v>
      </c>
      <c r="R27" s="236">
        <v>22.4</v>
      </c>
      <c r="S27" s="236">
        <v>5.3</v>
      </c>
      <c r="T27" s="16">
        <v>10</v>
      </c>
      <c r="U27" s="23">
        <f t="shared" si="0"/>
        <v>371</v>
      </c>
      <c r="V27" s="16"/>
      <c r="W27" s="94"/>
      <c r="X27" s="90"/>
      <c r="Y27" s="93"/>
    </row>
    <row r="28" spans="1:25">
      <c r="A28" s="16">
        <v>10</v>
      </c>
      <c r="B28" s="236" t="s">
        <v>216</v>
      </c>
      <c r="C28" s="236" t="s">
        <v>194</v>
      </c>
      <c r="D28" s="236">
        <v>186726</v>
      </c>
      <c r="E28" s="236">
        <v>443988</v>
      </c>
      <c r="F28" s="236">
        <v>6.892709</v>
      </c>
      <c r="G28" s="236">
        <v>7</v>
      </c>
      <c r="H28" s="236">
        <v>83.825000000000003</v>
      </c>
      <c r="I28" s="236">
        <v>23.8</v>
      </c>
      <c r="J28" s="236">
        <v>21.6</v>
      </c>
      <c r="K28" s="236">
        <v>64.400000000000006</v>
      </c>
      <c r="L28" s="236">
        <v>1.0124</v>
      </c>
      <c r="M28" s="236">
        <v>81.411000000000001</v>
      </c>
      <c r="N28" s="236">
        <v>86.103999999999999</v>
      </c>
      <c r="O28" s="236">
        <v>85.349000000000004</v>
      </c>
      <c r="P28" s="236">
        <v>19.899999999999999</v>
      </c>
      <c r="Q28" s="236">
        <v>29.6</v>
      </c>
      <c r="R28" s="236">
        <v>21.2</v>
      </c>
      <c r="S28" s="236">
        <v>5.3</v>
      </c>
      <c r="T28" s="16">
        <v>9</v>
      </c>
      <c r="U28" s="23">
        <f t="shared" si="0"/>
        <v>497</v>
      </c>
      <c r="V28" s="16"/>
      <c r="W28" s="94"/>
      <c r="X28" s="90"/>
      <c r="Y28" s="93"/>
    </row>
    <row r="29" spans="1:25">
      <c r="A29" s="16">
        <v>9</v>
      </c>
      <c r="B29" s="236" t="s">
        <v>217</v>
      </c>
      <c r="C29" s="236" t="s">
        <v>194</v>
      </c>
      <c r="D29" s="236">
        <v>186229</v>
      </c>
      <c r="E29" s="236">
        <v>443913</v>
      </c>
      <c r="F29" s="236">
        <v>6.8034679999999996</v>
      </c>
      <c r="G29" s="236">
        <v>7</v>
      </c>
      <c r="H29" s="236">
        <v>82.238</v>
      </c>
      <c r="I29" s="236">
        <v>23.1</v>
      </c>
      <c r="J29" s="236">
        <v>33.9</v>
      </c>
      <c r="K29" s="236">
        <v>71</v>
      </c>
      <c r="L29" s="236">
        <v>1.0121</v>
      </c>
      <c r="M29" s="236">
        <v>79.212000000000003</v>
      </c>
      <c r="N29" s="236">
        <v>85.531000000000006</v>
      </c>
      <c r="O29" s="236">
        <v>84.299000000000007</v>
      </c>
      <c r="P29" s="236">
        <v>19.600000000000001</v>
      </c>
      <c r="Q29" s="236">
        <v>29.5</v>
      </c>
      <c r="R29" s="236">
        <v>21.7</v>
      </c>
      <c r="S29" s="236">
        <v>5.3</v>
      </c>
      <c r="T29" s="16">
        <v>8</v>
      </c>
      <c r="U29" s="23">
        <f t="shared" si="0"/>
        <v>799</v>
      </c>
      <c r="V29" s="16"/>
      <c r="W29" s="98"/>
      <c r="X29" s="98"/>
      <c r="Y29" s="93"/>
    </row>
    <row r="30" spans="1:25" s="25" customFormat="1">
      <c r="A30" s="21">
        <v>8</v>
      </c>
      <c r="B30" s="236" t="s">
        <v>196</v>
      </c>
      <c r="C30" s="236" t="s">
        <v>194</v>
      </c>
      <c r="D30" s="236">
        <v>185430</v>
      </c>
      <c r="E30" s="236">
        <v>443792</v>
      </c>
      <c r="F30" s="236">
        <v>6.6310159999999998</v>
      </c>
      <c r="G30" s="236">
        <v>7</v>
      </c>
      <c r="H30" s="236">
        <v>81.525000000000006</v>
      </c>
      <c r="I30" s="236">
        <v>23.1</v>
      </c>
      <c r="J30" s="236">
        <v>34.700000000000003</v>
      </c>
      <c r="K30" s="236">
        <v>71.5</v>
      </c>
      <c r="L30" s="236">
        <v>1.0118</v>
      </c>
      <c r="M30" s="236">
        <v>76.83</v>
      </c>
      <c r="N30" s="236">
        <v>84.191000000000003</v>
      </c>
      <c r="O30" s="236">
        <v>81.808999999999997</v>
      </c>
      <c r="P30" s="236">
        <v>20.100000000000001</v>
      </c>
      <c r="Q30" s="236">
        <v>27.7</v>
      </c>
      <c r="R30" s="236">
        <v>21.5</v>
      </c>
      <c r="S30" s="236">
        <v>5.3</v>
      </c>
      <c r="T30" s="22">
        <v>7</v>
      </c>
      <c r="U30" s="23">
        <f t="shared" si="0"/>
        <v>818</v>
      </c>
      <c r="V30" s="24">
        <v>8</v>
      </c>
      <c r="W30" s="98"/>
      <c r="X30" s="98"/>
      <c r="Y30" s="93"/>
    </row>
    <row r="31" spans="1:25">
      <c r="A31" s="16">
        <v>7</v>
      </c>
      <c r="B31" s="236" t="s">
        <v>197</v>
      </c>
      <c r="C31" s="236" t="s">
        <v>194</v>
      </c>
      <c r="D31" s="236">
        <v>184612</v>
      </c>
      <c r="E31" s="236">
        <v>443667</v>
      </c>
      <c r="F31" s="236">
        <v>6.424569</v>
      </c>
      <c r="G31" s="236">
        <v>7</v>
      </c>
      <c r="H31" s="236">
        <v>81.034000000000006</v>
      </c>
      <c r="I31" s="236">
        <v>22.8</v>
      </c>
      <c r="J31" s="236">
        <v>34.700000000000003</v>
      </c>
      <c r="K31" s="236">
        <v>77.5</v>
      </c>
      <c r="L31" s="236">
        <v>1.0114000000000001</v>
      </c>
      <c r="M31" s="236">
        <v>77.022000000000006</v>
      </c>
      <c r="N31" s="236">
        <v>83.947999999999993</v>
      </c>
      <c r="O31" s="236">
        <v>78.757999999999996</v>
      </c>
      <c r="P31" s="236">
        <v>19.399999999999999</v>
      </c>
      <c r="Q31" s="236">
        <v>27.7</v>
      </c>
      <c r="R31" s="236">
        <v>20.9</v>
      </c>
      <c r="S31" s="236">
        <v>5.29</v>
      </c>
      <c r="T31" s="16">
        <v>6</v>
      </c>
      <c r="U31" s="23">
        <f t="shared" si="0"/>
        <v>818</v>
      </c>
      <c r="V31" s="5"/>
      <c r="W31" s="98"/>
      <c r="X31" s="98"/>
      <c r="Y31" s="93"/>
    </row>
    <row r="32" spans="1:25">
      <c r="A32" s="16">
        <v>6</v>
      </c>
      <c r="B32" s="236" t="s">
        <v>198</v>
      </c>
      <c r="C32" s="236" t="s">
        <v>194</v>
      </c>
      <c r="D32" s="236">
        <v>183794</v>
      </c>
      <c r="E32" s="236">
        <v>443542</v>
      </c>
      <c r="F32" s="236">
        <v>6.4194430000000002</v>
      </c>
      <c r="G32" s="236">
        <v>7</v>
      </c>
      <c r="H32" s="236">
        <v>81.088999999999999</v>
      </c>
      <c r="I32" s="236">
        <v>24.2</v>
      </c>
      <c r="J32" s="236">
        <v>31.4</v>
      </c>
      <c r="K32" s="236">
        <v>73</v>
      </c>
      <c r="L32" s="236">
        <v>1.0113000000000001</v>
      </c>
      <c r="M32" s="236">
        <v>77.757999999999996</v>
      </c>
      <c r="N32" s="236">
        <v>84.18</v>
      </c>
      <c r="O32" s="236">
        <v>79.025000000000006</v>
      </c>
      <c r="P32" s="236">
        <v>21.2</v>
      </c>
      <c r="Q32" s="236">
        <v>28.4</v>
      </c>
      <c r="R32" s="236">
        <v>22</v>
      </c>
      <c r="S32" s="236">
        <v>5.3</v>
      </c>
      <c r="T32" s="16">
        <v>5</v>
      </c>
      <c r="U32" s="23">
        <f t="shared" si="0"/>
        <v>738</v>
      </c>
      <c r="V32" s="5"/>
      <c r="W32" s="98"/>
      <c r="X32" s="98"/>
      <c r="Y32" s="93"/>
    </row>
    <row r="33" spans="1:25">
      <c r="A33" s="16">
        <v>5</v>
      </c>
      <c r="B33" s="236" t="s">
        <v>199</v>
      </c>
      <c r="C33" s="236" t="s">
        <v>194</v>
      </c>
      <c r="D33" s="236">
        <v>183056</v>
      </c>
      <c r="E33" s="236">
        <v>443428</v>
      </c>
      <c r="F33" s="236">
        <v>6.5516389999999998</v>
      </c>
      <c r="G33" s="236">
        <v>7</v>
      </c>
      <c r="H33" s="236">
        <v>82.203999999999994</v>
      </c>
      <c r="I33" s="236">
        <v>23.7</v>
      </c>
      <c r="J33" s="236">
        <v>30.6</v>
      </c>
      <c r="K33" s="236">
        <v>75.099999999999994</v>
      </c>
      <c r="L33" s="236">
        <v>1.0116000000000001</v>
      </c>
      <c r="M33" s="236">
        <v>78.159000000000006</v>
      </c>
      <c r="N33" s="236">
        <v>84.686000000000007</v>
      </c>
      <c r="O33" s="236">
        <v>80.667000000000002</v>
      </c>
      <c r="P33" s="236">
        <v>19.8</v>
      </c>
      <c r="Q33" s="236">
        <v>29.4</v>
      </c>
      <c r="R33" s="236">
        <v>21.4</v>
      </c>
      <c r="S33" s="236">
        <v>5.29</v>
      </c>
      <c r="T33" s="16">
        <v>4</v>
      </c>
      <c r="U33" s="23">
        <f t="shared" si="0"/>
        <v>717</v>
      </c>
      <c r="V33" s="5"/>
      <c r="W33" s="98"/>
      <c r="X33" s="98"/>
      <c r="Y33" s="93"/>
    </row>
    <row r="34" spans="1:25">
      <c r="A34" s="16">
        <v>4</v>
      </c>
      <c r="B34" s="236" t="s">
        <v>200</v>
      </c>
      <c r="C34" s="236" t="s">
        <v>194</v>
      </c>
      <c r="D34" s="236">
        <v>182339</v>
      </c>
      <c r="E34" s="236">
        <v>443319</v>
      </c>
      <c r="F34" s="236">
        <v>6.6760039999999998</v>
      </c>
      <c r="G34" s="236">
        <v>7</v>
      </c>
      <c r="H34" s="236">
        <v>84.125</v>
      </c>
      <c r="I34" s="236">
        <v>23.3</v>
      </c>
      <c r="J34" s="236">
        <v>15.8</v>
      </c>
      <c r="K34" s="236">
        <v>64.5</v>
      </c>
      <c r="L34" s="236">
        <v>1.0119</v>
      </c>
      <c r="M34" s="236">
        <v>81.563999999999993</v>
      </c>
      <c r="N34" s="236">
        <v>85.74</v>
      </c>
      <c r="O34" s="236">
        <v>82.355999999999995</v>
      </c>
      <c r="P34" s="236">
        <v>18.5</v>
      </c>
      <c r="Q34" s="236">
        <v>28.8</v>
      </c>
      <c r="R34" s="236">
        <v>21.2</v>
      </c>
      <c r="S34" s="236">
        <v>5.29</v>
      </c>
      <c r="T34" s="16">
        <v>3</v>
      </c>
      <c r="U34" s="23">
        <f t="shared" si="0"/>
        <v>343</v>
      </c>
      <c r="V34" s="5"/>
      <c r="W34" s="94"/>
      <c r="X34" s="90"/>
      <c r="Y34" s="93"/>
    </row>
    <row r="35" spans="1:25">
      <c r="A35" s="16">
        <v>3</v>
      </c>
      <c r="B35" s="236" t="s">
        <v>201</v>
      </c>
      <c r="C35" s="236" t="s">
        <v>194</v>
      </c>
      <c r="D35" s="236">
        <v>181996</v>
      </c>
      <c r="E35" s="236">
        <v>443268</v>
      </c>
      <c r="F35" s="236">
        <v>6.8416290000000002</v>
      </c>
      <c r="G35" s="236">
        <v>7</v>
      </c>
      <c r="H35" s="236">
        <v>84.353999999999999</v>
      </c>
      <c r="I35" s="236">
        <v>22.1</v>
      </c>
      <c r="J35" s="236">
        <v>17</v>
      </c>
      <c r="K35" s="236">
        <v>58.1</v>
      </c>
      <c r="L35" s="236">
        <v>1.0124</v>
      </c>
      <c r="M35" s="236">
        <v>82.549000000000007</v>
      </c>
      <c r="N35" s="236">
        <v>85.807000000000002</v>
      </c>
      <c r="O35" s="236">
        <v>84.156999999999996</v>
      </c>
      <c r="P35" s="236">
        <v>18.2</v>
      </c>
      <c r="Q35" s="236">
        <v>26.5</v>
      </c>
      <c r="R35" s="236">
        <v>19.7</v>
      </c>
      <c r="S35" s="236">
        <v>5.29</v>
      </c>
      <c r="T35" s="16">
        <v>2</v>
      </c>
      <c r="U35" s="23">
        <f t="shared" si="0"/>
        <v>372</v>
      </c>
      <c r="V35" s="5"/>
      <c r="W35" s="94"/>
      <c r="X35" s="90"/>
      <c r="Y35" s="93"/>
    </row>
    <row r="36" spans="1:25">
      <c r="A36" s="16">
        <v>2</v>
      </c>
      <c r="B36" s="236" t="s">
        <v>202</v>
      </c>
      <c r="C36" s="236" t="s">
        <v>194</v>
      </c>
      <c r="D36" s="236">
        <v>181624</v>
      </c>
      <c r="E36" s="236">
        <v>443213</v>
      </c>
      <c r="F36" s="236">
        <v>6.8984569999999996</v>
      </c>
      <c r="G36" s="236">
        <v>7</v>
      </c>
      <c r="H36" s="236">
        <v>86.033000000000001</v>
      </c>
      <c r="I36" s="236">
        <v>21.9</v>
      </c>
      <c r="J36" s="236">
        <v>20.8</v>
      </c>
      <c r="K36" s="236">
        <v>71.900000000000006</v>
      </c>
      <c r="L36" s="236">
        <v>1.0126999999999999</v>
      </c>
      <c r="M36" s="236">
        <v>84.491</v>
      </c>
      <c r="N36" s="236">
        <v>87.192999999999998</v>
      </c>
      <c r="O36" s="236">
        <v>84.697000000000003</v>
      </c>
      <c r="P36" s="236">
        <v>17.8</v>
      </c>
      <c r="Q36" s="236">
        <v>27</v>
      </c>
      <c r="R36" s="236">
        <v>19</v>
      </c>
      <c r="S36" s="236">
        <v>5.29</v>
      </c>
      <c r="T36" s="16">
        <v>1</v>
      </c>
      <c r="U36" s="23">
        <f t="shared" si="0"/>
        <v>467</v>
      </c>
      <c r="V36" s="5"/>
      <c r="W36" s="94"/>
      <c r="X36" s="90"/>
      <c r="Y36" s="93"/>
    </row>
    <row r="37" spans="1:25">
      <c r="A37" s="16">
        <v>1</v>
      </c>
      <c r="B37" s="236" t="s">
        <v>195</v>
      </c>
      <c r="C37" s="236" t="s">
        <v>194</v>
      </c>
      <c r="D37" s="236">
        <v>181157</v>
      </c>
      <c r="E37" s="236">
        <v>443146</v>
      </c>
      <c r="F37" s="236">
        <v>6.9671289999999999</v>
      </c>
      <c r="G37" s="236">
        <v>7</v>
      </c>
      <c r="H37" s="236">
        <v>82.855000000000004</v>
      </c>
      <c r="I37" s="236">
        <v>22</v>
      </c>
      <c r="J37" s="236">
        <v>30</v>
      </c>
      <c r="K37" s="236">
        <v>75.900000000000006</v>
      </c>
      <c r="L37" s="236">
        <v>1.0125999999999999</v>
      </c>
      <c r="M37" s="236">
        <v>79.349999999999994</v>
      </c>
      <c r="N37" s="236">
        <v>87.03</v>
      </c>
      <c r="O37" s="236">
        <v>86.126999999999995</v>
      </c>
      <c r="P37" s="236">
        <v>18.899999999999999</v>
      </c>
      <c r="Q37" s="236">
        <v>26</v>
      </c>
      <c r="R37" s="236">
        <v>20.399999999999999</v>
      </c>
      <c r="S37" s="236">
        <v>5.29</v>
      </c>
      <c r="T37" s="1"/>
      <c r="U37" s="26"/>
      <c r="V37" s="5"/>
      <c r="W37" s="94"/>
      <c r="X37" s="90"/>
      <c r="Y37" s="93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2"/>
      <c r="X38" s="312"/>
      <c r="Y38" s="312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3"/>
      <c r="X39" s="313"/>
      <c r="Y39" s="313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3"/>
      <c r="X40" s="313"/>
      <c r="Y40" s="313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3"/>
      <c r="X41" s="313"/>
      <c r="Y41" s="31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</vt:i4>
      </vt:variant>
    </vt:vector>
  </HeadingPairs>
  <TitlesOfParts>
    <vt:vector size="48" baseType="lpstr">
      <vt:lpstr>Balance Volumetrico</vt:lpstr>
      <vt:lpstr>Presión</vt:lpstr>
      <vt:lpstr>Temperatura</vt:lpstr>
      <vt:lpstr>PIQ</vt:lpstr>
      <vt:lpstr>Enerpiq</vt:lpstr>
      <vt:lpstr>Plenco</vt:lpstr>
      <vt:lpstr>Metecno</vt:lpstr>
      <vt:lpstr>Beach</vt:lpstr>
      <vt:lpstr>Norgren</vt:lpstr>
      <vt:lpstr>AERnn C</vt:lpstr>
      <vt:lpstr>AER S</vt:lpstr>
      <vt:lpstr>Bravo</vt:lpstr>
      <vt:lpstr>Avery</vt:lpstr>
      <vt:lpstr>Eaton</vt:lpstr>
      <vt:lpstr>Comex</vt:lpstr>
      <vt:lpstr>Copper</vt:lpstr>
      <vt:lpstr>Crown</vt:lpstr>
      <vt:lpstr>DREnc</vt:lpstr>
      <vt:lpstr>Elicamex</vt:lpstr>
      <vt:lpstr>Euro</vt:lpstr>
      <vt:lpstr>Foam</vt:lpstr>
      <vt:lpstr>Fracsa</vt:lpstr>
      <vt:lpstr>Frenos Trw</vt:lpstr>
      <vt:lpstr>Ipc</vt:lpstr>
      <vt:lpstr>Hitachi</vt:lpstr>
      <vt:lpstr>Jafra</vt:lpstr>
      <vt:lpstr>KH Méx</vt:lpstr>
      <vt:lpstr>Kluber</vt:lpstr>
      <vt:lpstr>Messier</vt:lpstr>
      <vt:lpstr>Metokote</vt:lpstr>
      <vt:lpstr>Mpi</vt:lpstr>
      <vt:lpstr>Narmx</vt:lpstr>
      <vt:lpstr>Rohm</vt:lpstr>
      <vt:lpstr>Securency</vt:lpstr>
      <vt:lpstr>Ronal</vt:lpstr>
      <vt:lpstr>Samsung</vt:lpstr>
      <vt:lpstr>Tafime</vt:lpstr>
      <vt:lpstr>Valeo</vt:lpstr>
      <vt:lpstr>Vrk</vt:lpstr>
      <vt:lpstr>Ultramanufacturing</vt:lpstr>
      <vt:lpstr>'AERnn C'!Área_de_impresión</vt:lpstr>
      <vt:lpstr>'Balance Volumetrico'!Área_de_impresión</vt:lpstr>
      <vt:lpstr>Enerpiq!Área_de_impresión</vt:lpstr>
      <vt:lpstr>Metecno!Área_de_impresión</vt:lpstr>
      <vt:lpstr>PIQ!Área_de_impresión</vt:lpstr>
      <vt:lpstr>Plenco!Área_de_impresión</vt:lpstr>
      <vt:lpstr>Temperatura!Área_de_impresión</vt:lpstr>
      <vt:lpstr>Valeo!Área_de_impresión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2015-07-08T17:17:16Z</dcterms:modified>
</cp:coreProperties>
</file>