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740" yWindow="45" windowWidth="13515" windowHeight="7740" tabRatio="848" activeTab="4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 s="1"/>
  <c r="AJ34" i="6935" s="1"/>
  <c r="AL33" i="6935"/>
  <c r="AE33" i="6935"/>
  <c r="AI33" i="6935" s="1"/>
  <c r="AJ33" i="6935" s="1"/>
  <c r="AL32" i="6935"/>
  <c r="AE32" i="6935"/>
  <c r="AI32" i="6935" s="1"/>
  <c r="AJ32" i="6935" s="1"/>
  <c r="AL31" i="6935"/>
  <c r="AN31" i="6935" s="1"/>
  <c r="AO31" i="6935" s="1"/>
  <c r="AE31" i="6935"/>
  <c r="AI31" i="6935" s="1"/>
  <c r="AJ31" i="6935" s="1"/>
  <c r="AL30" i="6935"/>
  <c r="AE30" i="6935"/>
  <c r="AI30" i="6935" s="1"/>
  <c r="AJ30" i="6935" s="1"/>
  <c r="AL29" i="6935"/>
  <c r="AE29" i="6935"/>
  <c r="AI29" i="6935" s="1"/>
  <c r="AJ29" i="6935" s="1"/>
  <c r="AL28" i="6935"/>
  <c r="AE28" i="6935"/>
  <c r="AI28" i="6935" s="1"/>
  <c r="AJ28" i="6935" s="1"/>
  <c r="AL27" i="6935"/>
  <c r="AE27" i="6935"/>
  <c r="AI27" i="6935" s="1"/>
  <c r="AJ27" i="6935" s="1"/>
  <c r="AL26" i="6935"/>
  <c r="AE26" i="6935"/>
  <c r="AI26" i="6935" s="1"/>
  <c r="AJ26" i="6935" s="1"/>
  <c r="AL25" i="6935"/>
  <c r="AE25" i="6935"/>
  <c r="AI25" i="6935" s="1"/>
  <c r="AJ25" i="6935" s="1"/>
  <c r="AL24" i="6935"/>
  <c r="AE24" i="6935"/>
  <c r="AI24" i="6935" s="1"/>
  <c r="AJ24" i="6935" s="1"/>
  <c r="AL23" i="6935"/>
  <c r="AE23" i="6935"/>
  <c r="AI23" i="6935" s="1"/>
  <c r="AJ23" i="6935" s="1"/>
  <c r="AL22" i="6935"/>
  <c r="AE22" i="6935"/>
  <c r="AI22" i="6935" s="1"/>
  <c r="AJ22" i="6935" s="1"/>
  <c r="AL21" i="6935"/>
  <c r="AE21" i="6935"/>
  <c r="AI21" i="6935" s="1"/>
  <c r="AJ21" i="6935" s="1"/>
  <c r="AL20" i="6935"/>
  <c r="AE20" i="6935"/>
  <c r="AI20" i="6935" s="1"/>
  <c r="AJ20" i="6935" s="1"/>
  <c r="AL19" i="6935"/>
  <c r="AE19" i="6935"/>
  <c r="AI19" i="6935" s="1"/>
  <c r="AJ19" i="6935" s="1"/>
  <c r="AL18" i="6935"/>
  <c r="AE18" i="6935"/>
  <c r="AI18" i="6935" s="1"/>
  <c r="AJ18" i="6935" s="1"/>
  <c r="AL17" i="6935"/>
  <c r="AE17" i="6935"/>
  <c r="AI17" i="6935" s="1"/>
  <c r="AJ17" i="6935" s="1"/>
  <c r="AL16" i="6935"/>
  <c r="AE16" i="6935"/>
  <c r="AI16" i="6935" s="1"/>
  <c r="AJ16" i="6935" s="1"/>
  <c r="AL15" i="6935"/>
  <c r="AE15" i="6935"/>
  <c r="AI15" i="6935" s="1"/>
  <c r="AJ15" i="6935" s="1"/>
  <c r="AL14" i="6935"/>
  <c r="AE14" i="6935"/>
  <c r="AI14" i="6935" s="1"/>
  <c r="AJ14" i="6935" s="1"/>
  <c r="AL13" i="6935"/>
  <c r="AE13" i="6935"/>
  <c r="AI13" i="6935" s="1"/>
  <c r="AJ13" i="6935" s="1"/>
  <c r="AL12" i="6935"/>
  <c r="AE12" i="6935"/>
  <c r="AI12" i="6935" s="1"/>
  <c r="AJ12" i="6935" s="1"/>
  <c r="AL11" i="6935"/>
  <c r="AN11" i="6935" s="1"/>
  <c r="AO11" i="6935" s="1"/>
  <c r="AE11" i="6935"/>
  <c r="AI11" i="6935" s="1"/>
  <c r="AJ11" i="6935" s="1"/>
  <c r="AL10" i="6935"/>
  <c r="AN10" i="6935" s="1"/>
  <c r="AO10" i="6935" s="1"/>
  <c r="AE10" i="6935"/>
  <c r="AI10" i="6935" s="1"/>
  <c r="AJ10" i="6935" s="1"/>
  <c r="AL9" i="6935"/>
  <c r="AE9" i="6935"/>
  <c r="AI9" i="6935" s="1"/>
  <c r="AJ9" i="6935" s="1"/>
  <c r="AL8" i="6935"/>
  <c r="AE8" i="6935"/>
  <c r="AI8" i="6935" s="1"/>
  <c r="AJ8" i="6935" s="1"/>
  <c r="AL7" i="6935"/>
  <c r="AE7" i="6935"/>
  <c r="AI7" i="6935" s="1"/>
  <c r="AJ7" i="6935" s="1"/>
  <c r="AL6" i="6935"/>
  <c r="AE6" i="6935"/>
  <c r="AI6" i="6935" s="1"/>
  <c r="AJ6" i="6935" s="1"/>
  <c r="AL5" i="6935"/>
  <c r="AE5" i="6935"/>
  <c r="AI5" i="6935" s="1"/>
  <c r="AJ5" i="6935" s="1"/>
  <c r="AL4" i="6935"/>
  <c r="AE4" i="6935"/>
  <c r="AI4" i="6935" s="1"/>
  <c r="AJ4" i="6935" s="1"/>
  <c r="AL3" i="6935"/>
  <c r="AE3" i="6935"/>
  <c r="AI3" i="6935" s="1"/>
  <c r="AJ3" i="6935" s="1"/>
  <c r="AG37" i="6937"/>
  <c r="AG36" i="6937"/>
  <c r="AE34" i="6937"/>
  <c r="AI34" i="6937" s="1"/>
  <c r="AJ34" i="6937" s="1"/>
  <c r="AL33" i="6937"/>
  <c r="AE33" i="6937"/>
  <c r="AI33" i="6937" s="1"/>
  <c r="AJ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 s="1"/>
  <c r="AJ30" i="6937" s="1"/>
  <c r="AL29" i="6937"/>
  <c r="AE29" i="6937"/>
  <c r="AI29" i="6937" s="1"/>
  <c r="AJ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J26" i="6937" s="1"/>
  <c r="AL25" i="6937"/>
  <c r="AE25" i="6937"/>
  <c r="AI25" i="6937" s="1"/>
  <c r="AJ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 s="1"/>
  <c r="AJ22" i="6937" s="1"/>
  <c r="AL21" i="6937"/>
  <c r="AE21" i="6937"/>
  <c r="AI21" i="6937" s="1"/>
  <c r="AJ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J18" i="6937" s="1"/>
  <c r="AL17" i="6937"/>
  <c r="AE17" i="6937"/>
  <c r="AI17" i="6937" s="1"/>
  <c r="AJ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J14" i="6937" s="1"/>
  <c r="AL13" i="6937"/>
  <c r="AE13" i="6937"/>
  <c r="AI13" i="6937" s="1"/>
  <c r="AJ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J10" i="6937" s="1"/>
  <c r="AL9" i="6937"/>
  <c r="AE9" i="6937"/>
  <c r="AI9" i="6937" s="1"/>
  <c r="AJ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J6" i="6937" s="1"/>
  <c r="AL5" i="6937"/>
  <c r="AE5" i="6937"/>
  <c r="AI5" i="6937" s="1"/>
  <c r="AJ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J33" i="6936" s="1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J29" i="6936" s="1"/>
  <c r="AL28" i="6936"/>
  <c r="AE28" i="6936"/>
  <c r="AI28" i="6936" s="1"/>
  <c r="AJ28" i="6936" s="1"/>
  <c r="AL27" i="6936"/>
  <c r="AE27" i="6936"/>
  <c r="AI27" i="6936" s="1"/>
  <c r="AJ27" i="6936" s="1"/>
  <c r="AL26" i="6936"/>
  <c r="AN26" i="6936" s="1"/>
  <c r="AO26" i="6936" s="1"/>
  <c r="AE26" i="6936"/>
  <c r="AI26" i="6936" s="1"/>
  <c r="AJ26" i="6936" s="1"/>
  <c r="AL25" i="6936"/>
  <c r="AE25" i="6936"/>
  <c r="AI25" i="6936" s="1"/>
  <c r="AJ25" i="6936" s="1"/>
  <c r="AL24" i="6936"/>
  <c r="AE24" i="6936"/>
  <c r="AI24" i="6936" s="1"/>
  <c r="AJ24" i="6936" s="1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J21" i="6936" s="1"/>
  <c r="AL20" i="6936"/>
  <c r="AE20" i="6936"/>
  <c r="AI20" i="6936" s="1"/>
  <c r="AJ20" i="6936" s="1"/>
  <c r="AL19" i="6936"/>
  <c r="AE19" i="6936"/>
  <c r="AI19" i="6936" s="1"/>
  <c r="AJ19" i="6936" s="1"/>
  <c r="AL18" i="6936"/>
  <c r="AE18" i="6936"/>
  <c r="AI18" i="6936" s="1"/>
  <c r="AJ18" i="6936" s="1"/>
  <c r="AL17" i="6936"/>
  <c r="AE17" i="6936"/>
  <c r="AI17" i="6936" s="1"/>
  <c r="AJ17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J13" i="6936" s="1"/>
  <c r="AL12" i="6936"/>
  <c r="AE12" i="6936"/>
  <c r="AI12" i="6936" s="1"/>
  <c r="AJ12" i="6936" s="1"/>
  <c r="AL11" i="6936"/>
  <c r="AE11" i="6936"/>
  <c r="AI11" i="6936" s="1"/>
  <c r="AJ11" i="6936" s="1"/>
  <c r="AL10" i="6936"/>
  <c r="AE10" i="6936"/>
  <c r="AI10" i="6936" s="1"/>
  <c r="AJ10" i="6936" s="1"/>
  <c r="AL9" i="6936"/>
  <c r="AE9" i="6936"/>
  <c r="AI9" i="6936" s="1"/>
  <c r="AJ9" i="6936"/>
  <c r="AL8" i="6936"/>
  <c r="AE8" i="6936"/>
  <c r="AI8" i="6936" s="1"/>
  <c r="AJ8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J5" i="6936" s="1"/>
  <c r="AL4" i="6936"/>
  <c r="AE4" i="6936"/>
  <c r="AI4" i="6936" s="1"/>
  <c r="AJ4" i="6936" s="1"/>
  <c r="AL3" i="6936"/>
  <c r="AE3" i="6936"/>
  <c r="AI3" i="6936" s="1"/>
  <c r="AJ3" i="6936"/>
  <c r="AG37" i="6942"/>
  <c r="AG36" i="6942"/>
  <c r="AE34" i="6942"/>
  <c r="AI34" i="6942"/>
  <c r="AJ34" i="6942" s="1"/>
  <c r="AL33" i="6942"/>
  <c r="AE33" i="6942"/>
  <c r="AI33" i="6942" s="1"/>
  <c r="AL32" i="6942"/>
  <c r="AE32" i="6942"/>
  <c r="AI32" i="6942" s="1"/>
  <c r="AL31" i="6942"/>
  <c r="AE31" i="6942"/>
  <c r="AI31" i="6942" s="1"/>
  <c r="AL30" i="6942"/>
  <c r="AE30" i="6942"/>
  <c r="AI30" i="6942" s="1"/>
  <c r="AL29" i="6942"/>
  <c r="AE29" i="6942"/>
  <c r="AI29" i="6942" s="1"/>
  <c r="AL28" i="6942"/>
  <c r="AE28" i="6942"/>
  <c r="AI28" i="6942" s="1"/>
  <c r="AL27" i="6942"/>
  <c r="AE27" i="6942"/>
  <c r="AI27" i="6942" s="1"/>
  <c r="AL26" i="6942"/>
  <c r="AE26" i="6942"/>
  <c r="AI26" i="6942" s="1"/>
  <c r="AL25" i="6942"/>
  <c r="AE25" i="6942"/>
  <c r="AI25" i="6942" s="1"/>
  <c r="AL24" i="6942"/>
  <c r="AE24" i="6942"/>
  <c r="AI24" i="6942" s="1"/>
  <c r="AL23" i="6942"/>
  <c r="AE23" i="6942"/>
  <c r="AI23" i="6942" s="1"/>
  <c r="AL22" i="6942"/>
  <c r="AE22" i="6942"/>
  <c r="AI22" i="6942"/>
  <c r="AJ22" i="6942" s="1"/>
  <c r="AL21" i="6942"/>
  <c r="AE21" i="6942"/>
  <c r="AI21" i="6942" s="1"/>
  <c r="AL20" i="6942"/>
  <c r="AE20" i="6942"/>
  <c r="AI20" i="6942" s="1"/>
  <c r="AL19" i="6942"/>
  <c r="AE19" i="6942"/>
  <c r="AI19" i="6942"/>
  <c r="AJ19" i="6942" s="1"/>
  <c r="AL18" i="6942"/>
  <c r="AE18" i="6942"/>
  <c r="AI18" i="6942" s="1"/>
  <c r="AL17" i="6942"/>
  <c r="AE17" i="6942"/>
  <c r="AI17" i="6942" s="1"/>
  <c r="AL16" i="6942"/>
  <c r="AE16" i="6942"/>
  <c r="AI16" i="6942" s="1"/>
  <c r="AL15" i="6942"/>
  <c r="AE15" i="6942"/>
  <c r="AI15" i="6942"/>
  <c r="AJ15" i="6942" s="1"/>
  <c r="AL14" i="6942"/>
  <c r="AE14" i="6942"/>
  <c r="AI14" i="6942" s="1"/>
  <c r="AL13" i="6942"/>
  <c r="AE13" i="6942"/>
  <c r="AI13" i="6942" s="1"/>
  <c r="AL12" i="6942"/>
  <c r="AE12" i="6942"/>
  <c r="AI12" i="6942" s="1"/>
  <c r="AL11" i="6942"/>
  <c r="AE11" i="6942"/>
  <c r="AI11" i="6942" s="1"/>
  <c r="AL10" i="6942"/>
  <c r="AE10" i="6942"/>
  <c r="AI10" i="6942" s="1"/>
  <c r="AL9" i="6942"/>
  <c r="AE9" i="6942"/>
  <c r="AI9" i="6942" s="1"/>
  <c r="AL8" i="6942"/>
  <c r="AE8" i="6942"/>
  <c r="AI8" i="6942" s="1"/>
  <c r="AL7" i="6942"/>
  <c r="AE7" i="6942"/>
  <c r="AI7" i="6942"/>
  <c r="AJ7" i="6942" s="1"/>
  <c r="AL6" i="6942"/>
  <c r="AE6" i="6942"/>
  <c r="AI6" i="6942" s="1"/>
  <c r="AL5" i="6942"/>
  <c r="AE5" i="6942"/>
  <c r="AI5" i="6942" s="1"/>
  <c r="AL4" i="6942"/>
  <c r="AE4" i="6942"/>
  <c r="AI4" i="6942" s="1"/>
  <c r="AL3" i="6942"/>
  <c r="AE3" i="6942"/>
  <c r="AI3" i="6942" s="1"/>
  <c r="S33" i="6942"/>
  <c r="S32" i="6942"/>
  <c r="R32" i="6942" s="1"/>
  <c r="S31" i="6942"/>
  <c r="S30" i="6942"/>
  <c r="R30" i="6942" s="1"/>
  <c r="T30" i="6942" s="1"/>
  <c r="S29" i="6942"/>
  <c r="S28" i="6942"/>
  <c r="R28" i="6942" s="1"/>
  <c r="S27" i="6942"/>
  <c r="S26" i="6942"/>
  <c r="Z26" i="6942" s="1"/>
  <c r="S25" i="6942"/>
  <c r="S24" i="6942"/>
  <c r="R24" i="6942" s="1"/>
  <c r="S23" i="6942"/>
  <c r="S22" i="6942"/>
  <c r="R22" i="6942" s="1"/>
  <c r="S21" i="6942"/>
  <c r="S20" i="6942"/>
  <c r="S19" i="6942"/>
  <c r="S18" i="6942"/>
  <c r="S17" i="6942"/>
  <c r="S16" i="6942"/>
  <c r="R16" i="6942" s="1"/>
  <c r="S15" i="6942"/>
  <c r="S14" i="6942"/>
  <c r="R14" i="6942" s="1"/>
  <c r="T14" i="6942" s="1"/>
  <c r="S13" i="6942"/>
  <c r="S12" i="6942"/>
  <c r="S11" i="6942"/>
  <c r="S10" i="6942"/>
  <c r="R10" i="6942" s="1"/>
  <c r="S9" i="6942"/>
  <c r="S8" i="6942"/>
  <c r="R8" i="6942" s="1"/>
  <c r="S7" i="6942"/>
  <c r="S6" i="6942"/>
  <c r="R6" i="6942" s="1"/>
  <c r="T6" i="6942" s="1"/>
  <c r="S5" i="6942"/>
  <c r="S4" i="6942"/>
  <c r="R4" i="6942" s="1"/>
  <c r="S3" i="6942"/>
  <c r="S33" i="6936"/>
  <c r="S32" i="6936"/>
  <c r="S31" i="6936"/>
  <c r="S30" i="6936"/>
  <c r="S29" i="6936"/>
  <c r="S28" i="6936"/>
  <c r="S27" i="6936"/>
  <c r="S26" i="6936"/>
  <c r="S25" i="6936"/>
  <c r="S24" i="6936"/>
  <c r="S23" i="6936"/>
  <c r="S22" i="6936"/>
  <c r="R22" i="6936" s="1"/>
  <c r="S21" i="6936"/>
  <c r="R21" i="6936" s="1"/>
  <c r="S20" i="6936"/>
  <c r="S19" i="6936"/>
  <c r="S18" i="6936"/>
  <c r="R18" i="6936" s="1"/>
  <c r="T18" i="6936" s="1"/>
  <c r="S17" i="6936"/>
  <c r="R17" i="6936" s="1"/>
  <c r="S16" i="6936"/>
  <c r="S15" i="6936"/>
  <c r="S14" i="6936"/>
  <c r="R14" i="6936" s="1"/>
  <c r="S13" i="6936"/>
  <c r="R13" i="6936" s="1"/>
  <c r="S12" i="6936"/>
  <c r="S11" i="6936"/>
  <c r="S10" i="6936"/>
  <c r="S9" i="6936"/>
  <c r="R9" i="6936" s="1"/>
  <c r="T9" i="6936" s="1"/>
  <c r="S8" i="6936"/>
  <c r="S7" i="6936"/>
  <c r="S6" i="6936"/>
  <c r="S5" i="6936"/>
  <c r="S4" i="6936"/>
  <c r="S3" i="6936"/>
  <c r="S33" i="6937"/>
  <c r="S32" i="6937"/>
  <c r="R32" i="6937" s="1"/>
  <c r="Y32" i="6937" s="1"/>
  <c r="S31" i="6937"/>
  <c r="S30" i="6937"/>
  <c r="R30" i="6937" s="1"/>
  <c r="S29" i="6937"/>
  <c r="S28" i="6937"/>
  <c r="R28" i="6937" s="1"/>
  <c r="S27" i="6937"/>
  <c r="S26" i="6937"/>
  <c r="S25" i="6937"/>
  <c r="S24" i="6937"/>
  <c r="R24" i="6937" s="1"/>
  <c r="S23" i="6937"/>
  <c r="S22" i="6937"/>
  <c r="R22" i="6937" s="1"/>
  <c r="S21" i="6937"/>
  <c r="S20" i="6937"/>
  <c r="S19" i="6937"/>
  <c r="S18" i="6937"/>
  <c r="S17" i="6937"/>
  <c r="S16" i="6937"/>
  <c r="R16" i="6937" s="1"/>
  <c r="T16" i="6937" s="1"/>
  <c r="S15" i="6937"/>
  <c r="S14" i="6937"/>
  <c r="R14" i="6937" s="1"/>
  <c r="S13" i="6937"/>
  <c r="S12" i="6937"/>
  <c r="S11" i="6937"/>
  <c r="S10" i="6937"/>
  <c r="S9" i="6937"/>
  <c r="S8" i="6937"/>
  <c r="R8" i="6937" s="1"/>
  <c r="T8" i="6937" s="1"/>
  <c r="S7" i="6937"/>
  <c r="S6" i="6937"/>
  <c r="R6" i="6937" s="1"/>
  <c r="S5" i="6937"/>
  <c r="S4" i="6937"/>
  <c r="Z4" i="6937" s="1"/>
  <c r="S3" i="6937"/>
  <c r="S4" i="6935"/>
  <c r="R4" i="6935" s="1"/>
  <c r="S5" i="6935"/>
  <c r="S6" i="6935"/>
  <c r="R6" i="6935" s="1"/>
  <c r="T6" i="6935" s="1"/>
  <c r="S7" i="6935"/>
  <c r="S8" i="6935"/>
  <c r="S9" i="6935"/>
  <c r="S10" i="6935"/>
  <c r="R10" i="6935" s="1"/>
  <c r="T10" i="6935" s="1"/>
  <c r="S11" i="6935"/>
  <c r="S12" i="6935"/>
  <c r="R12" i="6935" s="1"/>
  <c r="S13" i="6935"/>
  <c r="S14" i="6935"/>
  <c r="R14" i="6935" s="1"/>
  <c r="S15" i="6935"/>
  <c r="S16" i="6935"/>
  <c r="R16" i="6935" s="1"/>
  <c r="S17" i="6935"/>
  <c r="S18" i="6935"/>
  <c r="S19" i="6935"/>
  <c r="S20" i="6935"/>
  <c r="S21" i="6935"/>
  <c r="S22" i="6935"/>
  <c r="S23" i="6935"/>
  <c r="S24" i="6935"/>
  <c r="S25" i="6935"/>
  <c r="S26" i="6935"/>
  <c r="R26" i="6935" s="1"/>
  <c r="S27" i="6935"/>
  <c r="S28" i="6935"/>
  <c r="R28" i="6935" s="1"/>
  <c r="T28" i="6935" s="1"/>
  <c r="S29" i="6935"/>
  <c r="S30" i="6935"/>
  <c r="R30" i="6935" s="1"/>
  <c r="T30" i="6935" s="1"/>
  <c r="S31" i="6935"/>
  <c r="S32" i="6935"/>
  <c r="R32" i="6935" s="1"/>
  <c r="T32" i="6935" s="1"/>
  <c r="S33" i="6935"/>
  <c r="S3" i="6935"/>
  <c r="Z3" i="6935" s="1"/>
  <c r="M38" i="6935"/>
  <c r="L38" i="6935"/>
  <c r="M37" i="6935"/>
  <c r="M45" i="6935" s="1"/>
  <c r="L37" i="6935"/>
  <c r="L45" i="6935" s="1"/>
  <c r="O36" i="6935"/>
  <c r="O37" i="6935" s="1"/>
  <c r="M36" i="6935"/>
  <c r="L36" i="6935"/>
  <c r="E36" i="6935"/>
  <c r="V33" i="6935"/>
  <c r="P33" i="6935"/>
  <c r="V32" i="6935"/>
  <c r="W32" i="6935" s="1"/>
  <c r="P32" i="6935"/>
  <c r="V31" i="6935"/>
  <c r="P31" i="6935"/>
  <c r="V30" i="6935"/>
  <c r="W30" i="6935" s="1"/>
  <c r="P30" i="6935"/>
  <c r="V29" i="6935"/>
  <c r="P29" i="6935"/>
  <c r="V28" i="6935"/>
  <c r="W28" i="6935" s="1"/>
  <c r="P28" i="6935"/>
  <c r="V27" i="6935"/>
  <c r="Z27" i="6935" s="1"/>
  <c r="P27" i="6935"/>
  <c r="V26" i="6935"/>
  <c r="P26" i="6935"/>
  <c r="V25" i="6935"/>
  <c r="W25" i="6935" s="1"/>
  <c r="P25" i="6935"/>
  <c r="W24" i="6935"/>
  <c r="V24" i="6935"/>
  <c r="P24" i="6935"/>
  <c r="V23" i="6935"/>
  <c r="Z23" i="6935"/>
  <c r="P23" i="6935"/>
  <c r="V22" i="6935"/>
  <c r="P22" i="6935"/>
  <c r="V21" i="6935"/>
  <c r="P21" i="6935"/>
  <c r="V20" i="6935"/>
  <c r="W20" i="6935" s="1"/>
  <c r="P20" i="6935"/>
  <c r="V19" i="6935"/>
  <c r="Z19" i="6935" s="1"/>
  <c r="P19" i="6935"/>
  <c r="V18" i="6935"/>
  <c r="P18" i="6935"/>
  <c r="V17" i="6935"/>
  <c r="P17" i="6935"/>
  <c r="V16" i="6935"/>
  <c r="Z16" i="6935" s="1"/>
  <c r="P16" i="6935"/>
  <c r="V15" i="6935"/>
  <c r="Z15" i="6935" s="1"/>
  <c r="P15" i="6935"/>
  <c r="V14" i="6935"/>
  <c r="P14" i="6935"/>
  <c r="V13" i="6935"/>
  <c r="P13" i="6935"/>
  <c r="V12" i="6935"/>
  <c r="W12" i="6935" s="1"/>
  <c r="AA12" i="6935" s="1"/>
  <c r="T12" i="6935"/>
  <c r="P12" i="6935"/>
  <c r="V11" i="6935"/>
  <c r="P11" i="6935"/>
  <c r="V10" i="6935"/>
  <c r="P10" i="6935"/>
  <c r="V9" i="6935"/>
  <c r="P9" i="6935"/>
  <c r="V8" i="6935"/>
  <c r="W8" i="6935"/>
  <c r="R8" i="6935"/>
  <c r="T8" i="6935" s="1"/>
  <c r="P8" i="6935"/>
  <c r="V7" i="6935"/>
  <c r="Z7" i="6935"/>
  <c r="P7" i="6935"/>
  <c r="V6" i="6935"/>
  <c r="P6" i="6935"/>
  <c r="V5" i="6935"/>
  <c r="Z5" i="6935" s="1"/>
  <c r="P5" i="6935"/>
  <c r="W4" i="6935"/>
  <c r="AA4" i="6935" s="1"/>
  <c r="V4" i="6935"/>
  <c r="Z4" i="6935" s="1"/>
  <c r="T4" i="6935"/>
  <c r="P4" i="6935"/>
  <c r="V3" i="6935"/>
  <c r="P3" i="6935"/>
  <c r="M38" i="6937"/>
  <c r="L38" i="6937"/>
  <c r="M37" i="6937"/>
  <c r="M45" i="6937" s="1"/>
  <c r="L37" i="6937"/>
  <c r="O36" i="6937"/>
  <c r="O37" i="6937" s="1"/>
  <c r="M36" i="6937"/>
  <c r="L36" i="6937"/>
  <c r="E36" i="6937"/>
  <c r="V33" i="6937"/>
  <c r="P33" i="6937"/>
  <c r="V32" i="6937"/>
  <c r="T32" i="6937"/>
  <c r="P32" i="6937"/>
  <c r="V31" i="6937"/>
  <c r="Z31" i="6937" s="1"/>
  <c r="P31" i="6937"/>
  <c r="V30" i="6937"/>
  <c r="Z30" i="6937"/>
  <c r="T30" i="6937"/>
  <c r="P30" i="6937"/>
  <c r="V29" i="6937"/>
  <c r="Z29" i="6937"/>
  <c r="P29" i="6937"/>
  <c r="V28" i="6937"/>
  <c r="W28" i="6937" s="1"/>
  <c r="P28" i="6937"/>
  <c r="V27" i="6937"/>
  <c r="P27" i="6937"/>
  <c r="V26" i="6937"/>
  <c r="W26" i="6937" s="1"/>
  <c r="R26" i="6937"/>
  <c r="P26" i="6937"/>
  <c r="V25" i="6937"/>
  <c r="Z25" i="6937" s="1"/>
  <c r="P25" i="6937"/>
  <c r="V24" i="6937"/>
  <c r="W24" i="6937" s="1"/>
  <c r="P24" i="6937"/>
  <c r="V23" i="6937"/>
  <c r="Z23" i="6937"/>
  <c r="P23" i="6937"/>
  <c r="V22" i="6937"/>
  <c r="W22" i="6937" s="1"/>
  <c r="T22" i="6937"/>
  <c r="P22" i="6937"/>
  <c r="V21" i="6937"/>
  <c r="Z21" i="6937" s="1"/>
  <c r="P21" i="6937"/>
  <c r="V20" i="6937"/>
  <c r="W20" i="6937" s="1"/>
  <c r="R20" i="6937"/>
  <c r="P20" i="6937"/>
  <c r="V19" i="6937"/>
  <c r="Z19" i="6937" s="1"/>
  <c r="P19" i="6937"/>
  <c r="V18" i="6937"/>
  <c r="W18" i="6937" s="1"/>
  <c r="R18" i="6937"/>
  <c r="P18" i="6937"/>
  <c r="V17" i="6937"/>
  <c r="Z17" i="6937" s="1"/>
  <c r="P17" i="6937"/>
  <c r="V16" i="6937"/>
  <c r="Z16" i="6937" s="1"/>
  <c r="P16" i="6937"/>
  <c r="V15" i="6937"/>
  <c r="Z15" i="6937"/>
  <c r="P15" i="6937"/>
  <c r="V14" i="6937"/>
  <c r="T14" i="6937"/>
  <c r="P14" i="6937"/>
  <c r="V13" i="6937"/>
  <c r="Z13" i="6937" s="1"/>
  <c r="P13" i="6937"/>
  <c r="V12" i="6937"/>
  <c r="W12" i="6937" s="1"/>
  <c r="P12" i="6937"/>
  <c r="V11" i="6937"/>
  <c r="P11" i="6937"/>
  <c r="V10" i="6937"/>
  <c r="W10" i="6937"/>
  <c r="R10" i="6937"/>
  <c r="P10" i="6937"/>
  <c r="V9" i="6937"/>
  <c r="P9" i="6937"/>
  <c r="V8" i="6937"/>
  <c r="W8" i="6937" s="1"/>
  <c r="P8" i="6937"/>
  <c r="V7" i="6937"/>
  <c r="Z7" i="6937" s="1"/>
  <c r="P7" i="6937"/>
  <c r="V6" i="6937"/>
  <c r="W6" i="6937" s="1"/>
  <c r="Y6" i="6937"/>
  <c r="T6" i="6937"/>
  <c r="P6" i="6937"/>
  <c r="V5" i="6937"/>
  <c r="Y5" i="6937" s="1"/>
  <c r="P5" i="6937"/>
  <c r="V4" i="6937"/>
  <c r="W4" i="6937" s="1"/>
  <c r="P4" i="6937"/>
  <c r="V3" i="6937"/>
  <c r="W3" i="6937" s="1"/>
  <c r="P3" i="6937"/>
  <c r="M38" i="6936"/>
  <c r="L38" i="6936"/>
  <c r="M37" i="6936"/>
  <c r="M45" i="6936" s="1"/>
  <c r="L37" i="6936"/>
  <c r="L44" i="6936" s="1"/>
  <c r="O36" i="6936"/>
  <c r="O37" i="6936" s="1"/>
  <c r="M36" i="6936"/>
  <c r="L36" i="6936"/>
  <c r="E36" i="6936"/>
  <c r="V33" i="6936"/>
  <c r="P33" i="6936"/>
  <c r="V32" i="6936"/>
  <c r="W32" i="6936" s="1"/>
  <c r="Z32" i="6936"/>
  <c r="R32" i="6936"/>
  <c r="P32" i="6936"/>
  <c r="V31" i="6936"/>
  <c r="Z31" i="6936"/>
  <c r="P31" i="6936"/>
  <c r="V30" i="6936"/>
  <c r="W30" i="6936" s="1"/>
  <c r="R30" i="6936"/>
  <c r="T30" i="6936" s="1"/>
  <c r="P30" i="6936"/>
  <c r="V29" i="6936"/>
  <c r="P29" i="6936"/>
  <c r="V28" i="6936"/>
  <c r="R28" i="6936"/>
  <c r="T28" i="6936" s="1"/>
  <c r="P28" i="6936"/>
  <c r="V27" i="6936"/>
  <c r="Z27" i="6936" s="1"/>
  <c r="P27" i="6936"/>
  <c r="V26" i="6936"/>
  <c r="Z26" i="6936" s="1"/>
  <c r="R26" i="6936"/>
  <c r="T26" i="6936" s="1"/>
  <c r="P26" i="6936"/>
  <c r="V25" i="6936"/>
  <c r="P25" i="6936"/>
  <c r="V24" i="6936"/>
  <c r="R24" i="6936"/>
  <c r="T24" i="6936" s="1"/>
  <c r="P24" i="6936"/>
  <c r="V23" i="6936"/>
  <c r="P23" i="6936"/>
  <c r="V22" i="6936"/>
  <c r="Z22" i="6936" s="1"/>
  <c r="P22" i="6936"/>
  <c r="V21" i="6936"/>
  <c r="P21" i="6936"/>
  <c r="V20" i="6936"/>
  <c r="R20" i="6936"/>
  <c r="T20" i="6936" s="1"/>
  <c r="P20" i="6936"/>
  <c r="V19" i="6936"/>
  <c r="Z19" i="6936" s="1"/>
  <c r="P19" i="6936"/>
  <c r="V18" i="6936"/>
  <c r="P18" i="6936"/>
  <c r="V17" i="6936"/>
  <c r="Z17" i="6936" s="1"/>
  <c r="P17" i="6936"/>
  <c r="V16" i="6936"/>
  <c r="R16" i="6936"/>
  <c r="T16" i="6936" s="1"/>
  <c r="P16" i="6936"/>
  <c r="V15" i="6936"/>
  <c r="P15" i="6936"/>
  <c r="V14" i="6936"/>
  <c r="Z14" i="6936" s="1"/>
  <c r="T14" i="6936"/>
  <c r="P14" i="6936"/>
  <c r="V13" i="6936"/>
  <c r="P13" i="6936"/>
  <c r="V12" i="6936"/>
  <c r="W12" i="6936" s="1"/>
  <c r="AA12" i="6936" s="1"/>
  <c r="R12" i="6936"/>
  <c r="T12" i="6936" s="1"/>
  <c r="P12" i="6936"/>
  <c r="V11" i="6936"/>
  <c r="Z11" i="6936"/>
  <c r="P11" i="6936"/>
  <c r="V10" i="6936"/>
  <c r="Y10" i="6936" s="1"/>
  <c r="R10" i="6936"/>
  <c r="T10" i="6936" s="1"/>
  <c r="P10" i="6936"/>
  <c r="V9" i="6936"/>
  <c r="P9" i="6936"/>
  <c r="V8" i="6936"/>
  <c r="R8" i="6936"/>
  <c r="T8" i="6936" s="1"/>
  <c r="P8" i="6936"/>
  <c r="V7" i="6936"/>
  <c r="Y7" i="6936" s="1"/>
  <c r="P7" i="6936"/>
  <c r="V6" i="6936"/>
  <c r="R6" i="6936"/>
  <c r="T6" i="6936" s="1"/>
  <c r="P6" i="6936"/>
  <c r="V5" i="6936"/>
  <c r="P5" i="6936"/>
  <c r="V4" i="6936"/>
  <c r="W4" i="6936"/>
  <c r="R4" i="6936"/>
  <c r="T4" i="6936" s="1"/>
  <c r="P4" i="6936"/>
  <c r="V3" i="6936"/>
  <c r="P3" i="6936"/>
  <c r="M38" i="6942"/>
  <c r="L38" i="6942"/>
  <c r="M37" i="6942"/>
  <c r="M44" i="6942" s="1"/>
  <c r="L37" i="6942"/>
  <c r="L45" i="6942" s="1"/>
  <c r="O36" i="6942"/>
  <c r="O37" i="6942" s="1"/>
  <c r="M36" i="6942"/>
  <c r="L36" i="6942"/>
  <c r="E36" i="6942"/>
  <c r="V33" i="6942"/>
  <c r="Z33" i="6942" s="1"/>
  <c r="P33" i="6942"/>
  <c r="V32" i="6942"/>
  <c r="T32" i="6942"/>
  <c r="P32" i="6942"/>
  <c r="V31" i="6942"/>
  <c r="Z31" i="6942" s="1"/>
  <c r="P31" i="6942"/>
  <c r="V30" i="6942"/>
  <c r="W30" i="6942" s="1"/>
  <c r="P30" i="6942"/>
  <c r="V29" i="6942"/>
  <c r="Z29" i="6942" s="1"/>
  <c r="P29" i="6942"/>
  <c r="V28" i="6942"/>
  <c r="W28" i="6942" s="1"/>
  <c r="P28" i="6942"/>
  <c r="V27" i="6942"/>
  <c r="Z27" i="6942" s="1"/>
  <c r="P27" i="6942"/>
  <c r="V26" i="6942"/>
  <c r="W26" i="6942"/>
  <c r="P26" i="6942"/>
  <c r="V25" i="6942"/>
  <c r="W25" i="6942" s="1"/>
  <c r="P25" i="6942"/>
  <c r="W24" i="6942"/>
  <c r="V24" i="6942"/>
  <c r="Z24" i="6942" s="1"/>
  <c r="T24" i="6942"/>
  <c r="P24" i="6942"/>
  <c r="V23" i="6942"/>
  <c r="Z23" i="6942"/>
  <c r="P23" i="6942"/>
  <c r="V22" i="6942"/>
  <c r="W22" i="6942" s="1"/>
  <c r="T22" i="6942"/>
  <c r="P22" i="6942"/>
  <c r="V21" i="6942"/>
  <c r="Z21" i="6942" s="1"/>
  <c r="P21" i="6942"/>
  <c r="V20" i="6942"/>
  <c r="W20" i="6942" s="1"/>
  <c r="R20" i="6942"/>
  <c r="T20" i="6942" s="1"/>
  <c r="P20" i="6942"/>
  <c r="V19" i="6942"/>
  <c r="Z19" i="6942"/>
  <c r="P19" i="6942"/>
  <c r="V18" i="6942"/>
  <c r="W18" i="6942" s="1"/>
  <c r="R18" i="6942"/>
  <c r="T18" i="6942" s="1"/>
  <c r="AA18" i="6942" s="1"/>
  <c r="P18" i="6942"/>
  <c r="V17" i="6942"/>
  <c r="Z17" i="6942" s="1"/>
  <c r="P17" i="6942"/>
  <c r="V16" i="6942"/>
  <c r="W16" i="6942" s="1"/>
  <c r="T16" i="6942"/>
  <c r="P16" i="6942"/>
  <c r="V15" i="6942"/>
  <c r="Z15" i="6942" s="1"/>
  <c r="P15" i="6942"/>
  <c r="V14" i="6942"/>
  <c r="W14" i="6942"/>
  <c r="P14" i="6942"/>
  <c r="V13" i="6942"/>
  <c r="Z13" i="6942"/>
  <c r="P13" i="6942"/>
  <c r="V12" i="6942"/>
  <c r="W12" i="6942" s="1"/>
  <c r="AA12" i="6942" s="1"/>
  <c r="R12" i="6942"/>
  <c r="T12" i="6942" s="1"/>
  <c r="P12" i="6942"/>
  <c r="V11" i="6942"/>
  <c r="W11" i="6942" s="1"/>
  <c r="P11" i="6942"/>
  <c r="V10" i="6942"/>
  <c r="W10" i="6942"/>
  <c r="P10" i="6942"/>
  <c r="V9" i="6942"/>
  <c r="Z9" i="6942"/>
  <c r="P9" i="6942"/>
  <c r="V8" i="6942"/>
  <c r="Z8" i="6942" s="1"/>
  <c r="T8" i="6942"/>
  <c r="P8" i="6942"/>
  <c r="V7" i="6942"/>
  <c r="Z7" i="6942"/>
  <c r="P7" i="6942"/>
  <c r="V6" i="6942"/>
  <c r="W6" i="6942" s="1"/>
  <c r="P6" i="6942"/>
  <c r="V5" i="6942"/>
  <c r="Z5" i="6942" s="1"/>
  <c r="P5" i="6942"/>
  <c r="V4" i="6942"/>
  <c r="W4" i="6942"/>
  <c r="T4" i="6942"/>
  <c r="P4" i="6942"/>
  <c r="V3" i="6942"/>
  <c r="P3" i="6942"/>
  <c r="E37" i="6931"/>
  <c r="B37" i="6931"/>
  <c r="G38" i="6931"/>
  <c r="E38" i="6931"/>
  <c r="B39" i="6931" s="1"/>
  <c r="B38" i="6931"/>
  <c r="G37" i="6931"/>
  <c r="D37" i="6931"/>
  <c r="C37" i="6931"/>
  <c r="Y30" i="6937"/>
  <c r="Y4" i="6935"/>
  <c r="Y8" i="6935"/>
  <c r="Y12" i="6935"/>
  <c r="Y30" i="6935"/>
  <c r="Y32" i="6935"/>
  <c r="W3" i="6935"/>
  <c r="R5" i="6935"/>
  <c r="T5" i="6935" s="1"/>
  <c r="R7" i="6935"/>
  <c r="T7" i="6935" s="1"/>
  <c r="W7" i="6935"/>
  <c r="W9" i="6935"/>
  <c r="R11" i="6935"/>
  <c r="T11" i="6935" s="1"/>
  <c r="R13" i="6935"/>
  <c r="T13" i="6935" s="1"/>
  <c r="W13" i="6935"/>
  <c r="R15" i="6935"/>
  <c r="T15" i="6935" s="1"/>
  <c r="W15" i="6935"/>
  <c r="R17" i="6935"/>
  <c r="T17" i="6935" s="1"/>
  <c r="W17" i="6935"/>
  <c r="R19" i="6935"/>
  <c r="T19" i="6935" s="1"/>
  <c r="W19" i="6935"/>
  <c r="R21" i="6935"/>
  <c r="T21" i="6935" s="1"/>
  <c r="W21" i="6935"/>
  <c r="R23" i="6935"/>
  <c r="W23" i="6935"/>
  <c r="R25" i="6935"/>
  <c r="T25" i="6935" s="1"/>
  <c r="AA25" i="6935" s="1"/>
  <c r="R27" i="6935"/>
  <c r="T27" i="6935" s="1"/>
  <c r="W27" i="6935"/>
  <c r="R29" i="6935"/>
  <c r="T29" i="6935" s="1"/>
  <c r="W29" i="6935"/>
  <c r="R31" i="6935"/>
  <c r="T31" i="6935" s="1"/>
  <c r="W31" i="6935"/>
  <c r="W33" i="6935"/>
  <c r="R3" i="6937"/>
  <c r="Y3" i="6937"/>
  <c r="R5" i="6937"/>
  <c r="T5" i="6937" s="1"/>
  <c r="R7" i="6937"/>
  <c r="T7" i="6937" s="1"/>
  <c r="W9" i="6937"/>
  <c r="R11" i="6937"/>
  <c r="T11" i="6937"/>
  <c r="R13" i="6937"/>
  <c r="T13" i="6937"/>
  <c r="R15" i="6937"/>
  <c r="T15" i="6937"/>
  <c r="W15" i="6937"/>
  <c r="R17" i="6937"/>
  <c r="T17" i="6937" s="1"/>
  <c r="W17" i="6937"/>
  <c r="R19" i="6937"/>
  <c r="Y19" i="6937" s="1"/>
  <c r="W19" i="6937"/>
  <c r="R21" i="6937"/>
  <c r="T21" i="6937" s="1"/>
  <c r="W21" i="6937"/>
  <c r="R23" i="6937"/>
  <c r="W23" i="6937"/>
  <c r="R25" i="6937"/>
  <c r="T25" i="6937" s="1"/>
  <c r="W25" i="6937"/>
  <c r="R27" i="6937"/>
  <c r="T27" i="6937" s="1"/>
  <c r="R29" i="6937"/>
  <c r="W29" i="6937"/>
  <c r="R31" i="6937"/>
  <c r="T31" i="6937" s="1"/>
  <c r="W31" i="6937"/>
  <c r="W33" i="6937"/>
  <c r="M44" i="6937"/>
  <c r="R3" i="6936"/>
  <c r="W3" i="6936"/>
  <c r="Z3" i="6936"/>
  <c r="R5" i="6936"/>
  <c r="T5" i="6936" s="1"/>
  <c r="W5" i="6936"/>
  <c r="R7" i="6936"/>
  <c r="T7" i="6936" s="1"/>
  <c r="W7" i="6936"/>
  <c r="W9" i="6936"/>
  <c r="R11" i="6936"/>
  <c r="T11" i="6936" s="1"/>
  <c r="W11" i="6936"/>
  <c r="W13" i="6936"/>
  <c r="R15" i="6936"/>
  <c r="T15" i="6936" s="1"/>
  <c r="W15" i="6936"/>
  <c r="W17" i="6936"/>
  <c r="R19" i="6936"/>
  <c r="T19" i="6936" s="1"/>
  <c r="W19" i="6936"/>
  <c r="W21" i="6936"/>
  <c r="R23" i="6936"/>
  <c r="T23" i="6936"/>
  <c r="W23" i="6936"/>
  <c r="R25" i="6936"/>
  <c r="T25" i="6936" s="1"/>
  <c r="W25" i="6936"/>
  <c r="R27" i="6936"/>
  <c r="T27" i="6936" s="1"/>
  <c r="W27" i="6936"/>
  <c r="R29" i="6936"/>
  <c r="W29" i="6936"/>
  <c r="R31" i="6936"/>
  <c r="T31" i="6936" s="1"/>
  <c r="W31" i="6936"/>
  <c r="R33" i="6936"/>
  <c r="W33" i="6936"/>
  <c r="Y4" i="6942"/>
  <c r="Y16" i="6942"/>
  <c r="Y22" i="6942"/>
  <c r="Y24" i="6942"/>
  <c r="Y32" i="6942"/>
  <c r="AA22" i="6942"/>
  <c r="AA4" i="6942"/>
  <c r="AA20" i="6942"/>
  <c r="AA24" i="6942"/>
  <c r="R3" i="6942"/>
  <c r="W3" i="6942"/>
  <c r="R5" i="6942"/>
  <c r="T5" i="6942" s="1"/>
  <c r="W5" i="6942"/>
  <c r="R7" i="6942"/>
  <c r="T7" i="6942" s="1"/>
  <c r="W7" i="6942"/>
  <c r="R9" i="6942"/>
  <c r="T9" i="6942"/>
  <c r="W9" i="6942"/>
  <c r="R11" i="6942"/>
  <c r="T11" i="6942" s="1"/>
  <c r="R13" i="6942"/>
  <c r="T13" i="6942" s="1"/>
  <c r="W13" i="6942"/>
  <c r="R15" i="6942"/>
  <c r="T15" i="6942" s="1"/>
  <c r="W15" i="6942"/>
  <c r="R17" i="6942"/>
  <c r="W17" i="6942"/>
  <c r="R19" i="6942"/>
  <c r="T19" i="6942" s="1"/>
  <c r="W19" i="6942"/>
  <c r="R21" i="6942"/>
  <c r="T21" i="6942" s="1"/>
  <c r="W21" i="6942"/>
  <c r="R23" i="6942"/>
  <c r="T23" i="6942" s="1"/>
  <c r="W23" i="6942"/>
  <c r="R25" i="6942"/>
  <c r="T25" i="6942" s="1"/>
  <c r="R27" i="6942"/>
  <c r="T27" i="6942"/>
  <c r="W27" i="6942"/>
  <c r="R29" i="6942"/>
  <c r="T29" i="6942" s="1"/>
  <c r="W29" i="6942"/>
  <c r="R31" i="6942"/>
  <c r="T31" i="6942" s="1"/>
  <c r="W31" i="6942"/>
  <c r="R33" i="6942"/>
  <c r="T33" i="6942" s="1"/>
  <c r="W33" i="6942"/>
  <c r="Y31" i="6935"/>
  <c r="Y15" i="6935"/>
  <c r="Y29" i="6935"/>
  <c r="Y25" i="6935"/>
  <c r="Y21" i="6935"/>
  <c r="Y17" i="6935"/>
  <c r="Y13" i="6935"/>
  <c r="Y7" i="6935"/>
  <c r="Y31" i="6937"/>
  <c r="Y15" i="6937"/>
  <c r="Y25" i="6937"/>
  <c r="Y21" i="6937"/>
  <c r="T3" i="6937"/>
  <c r="T3" i="6936"/>
  <c r="AA3" i="6936" s="1"/>
  <c r="Y27" i="6936"/>
  <c r="Y11" i="6936"/>
  <c r="Y31" i="6936"/>
  <c r="Y23" i="6936"/>
  <c r="Y15" i="6936"/>
  <c r="Y15" i="6942"/>
  <c r="Y29" i="6942"/>
  <c r="Y9" i="6942"/>
  <c r="Y27" i="6942"/>
  <c r="Y19" i="6942"/>
  <c r="Y23" i="6942"/>
  <c r="Y21" i="6942"/>
  <c r="AM5" i="6935"/>
  <c r="AN5" i="6935" s="1"/>
  <c r="AO5" i="6935" s="1"/>
  <c r="AM10" i="6935"/>
  <c r="AM9" i="6935"/>
  <c r="AN9" i="6935" s="1"/>
  <c r="AO9" i="6935" s="1"/>
  <c r="AM14" i="6935"/>
  <c r="AN14" i="6935" s="1"/>
  <c r="AO14" i="6935" s="1"/>
  <c r="AM13" i="6935"/>
  <c r="AN13" i="6935"/>
  <c r="AO13" i="6935" s="1"/>
  <c r="AM22" i="6935"/>
  <c r="AM21" i="6935"/>
  <c r="AM30" i="6935"/>
  <c r="AN30" i="6935" s="1"/>
  <c r="AO30" i="6935" s="1"/>
  <c r="AM33" i="6935"/>
  <c r="AN33" i="6935" s="1"/>
  <c r="AO33" i="6935" s="1"/>
  <c r="AM4" i="6935"/>
  <c r="AN4" i="6935" s="1"/>
  <c r="AO4" i="6935" s="1"/>
  <c r="AM8" i="6935"/>
  <c r="AN8" i="6935" s="1"/>
  <c r="AO8" i="6935" s="1"/>
  <c r="AM12" i="6935"/>
  <c r="AN12" i="6935" s="1"/>
  <c r="AO12" i="6935" s="1"/>
  <c r="AM11" i="6935"/>
  <c r="AM16" i="6935"/>
  <c r="AN16" i="6935" s="1"/>
  <c r="AO16" i="6935" s="1"/>
  <c r="AM15" i="6935"/>
  <c r="AM20" i="6935"/>
  <c r="AN20" i="6935" s="1"/>
  <c r="AO20" i="6935" s="1"/>
  <c r="AM19" i="6935"/>
  <c r="AN19" i="6935" s="1"/>
  <c r="AO19" i="6935" s="1"/>
  <c r="AM24" i="6935"/>
  <c r="AM23" i="6935"/>
  <c r="AN23" i="6935"/>
  <c r="AO23" i="6935" s="1"/>
  <c r="AM27" i="6935"/>
  <c r="AN27" i="6935" s="1"/>
  <c r="AO27" i="6935" s="1"/>
  <c r="AM32" i="6935"/>
  <c r="AN32" i="6935" s="1"/>
  <c r="AO32" i="6935" s="1"/>
  <c r="AM31" i="6935"/>
  <c r="AM6" i="6937"/>
  <c r="AN6" i="6937" s="1"/>
  <c r="AO6" i="6937" s="1"/>
  <c r="AM14" i="6937"/>
  <c r="AN14" i="6937" s="1"/>
  <c r="AO14" i="6937" s="1"/>
  <c r="AM18" i="6937"/>
  <c r="AN18" i="6937" s="1"/>
  <c r="AO18" i="6937" s="1"/>
  <c r="AM25" i="6937"/>
  <c r="AN25" i="6937" s="1"/>
  <c r="AO25" i="6937" s="1"/>
  <c r="AM30" i="6937"/>
  <c r="AN30" i="6937"/>
  <c r="AO30" i="6937" s="1"/>
  <c r="AM29" i="6937"/>
  <c r="AN29" i="6937"/>
  <c r="AO29" i="6937" s="1"/>
  <c r="AM33" i="6937"/>
  <c r="AN33" i="6937"/>
  <c r="AO33" i="6937" s="1"/>
  <c r="AM28" i="6937"/>
  <c r="AN28" i="6937" s="1"/>
  <c r="AO28" i="6937" s="1"/>
  <c r="AM32" i="6937"/>
  <c r="AM31" i="6937"/>
  <c r="AN31" i="6937"/>
  <c r="AO31" i="6937" s="1"/>
  <c r="AM6" i="6936"/>
  <c r="AN6" i="6936" s="1"/>
  <c r="AO6" i="6936" s="1"/>
  <c r="AM5" i="6936"/>
  <c r="AN5" i="6936" s="1"/>
  <c r="AO5" i="6936" s="1"/>
  <c r="AM10" i="6936"/>
  <c r="AM9" i="6936"/>
  <c r="AN9" i="6936" s="1"/>
  <c r="AO9" i="6936" s="1"/>
  <c r="AM13" i="6936"/>
  <c r="AM18" i="6936"/>
  <c r="AM17" i="6936"/>
  <c r="AN17" i="6936" s="1"/>
  <c r="AO17" i="6936" s="1"/>
  <c r="AM22" i="6936"/>
  <c r="AM21" i="6936"/>
  <c r="AN21" i="6936" s="1"/>
  <c r="AO21" i="6936" s="1"/>
  <c r="AM26" i="6936"/>
  <c r="AM30" i="6936"/>
  <c r="AM29" i="6936"/>
  <c r="AN29" i="6936" s="1"/>
  <c r="AO29" i="6936" s="1"/>
  <c r="AM33" i="6936"/>
  <c r="AN33" i="6936" s="1"/>
  <c r="AO33" i="6936" s="1"/>
  <c r="AM8" i="6936"/>
  <c r="AN8" i="6936"/>
  <c r="AO8" i="6936" s="1"/>
  <c r="AM7" i="6936"/>
  <c r="AN7" i="6936" s="1"/>
  <c r="AO7" i="6936" s="1"/>
  <c r="AM16" i="6936"/>
  <c r="AM20" i="6936"/>
  <c r="AM19" i="6936"/>
  <c r="AN19" i="6936" s="1"/>
  <c r="AO19" i="6936" s="1"/>
  <c r="AM23" i="6936"/>
  <c r="AN23" i="6936" s="1"/>
  <c r="AO23" i="6936" s="1"/>
  <c r="AM28" i="6936"/>
  <c r="AN28" i="6936" s="1"/>
  <c r="AO28" i="6936" s="1"/>
  <c r="AM27" i="6936"/>
  <c r="AN27" i="6936"/>
  <c r="AO27" i="6936" s="1"/>
  <c r="AM32" i="6936"/>
  <c r="AM31" i="6936"/>
  <c r="AN31" i="6936" s="1"/>
  <c r="AO31" i="6936" s="1"/>
  <c r="T19" i="6937"/>
  <c r="W8" i="6936"/>
  <c r="Y8" i="6936"/>
  <c r="Y12" i="6936"/>
  <c r="W16" i="6936"/>
  <c r="Y16" i="6936"/>
  <c r="W20" i="6936"/>
  <c r="AA20" i="6936"/>
  <c r="Y20" i="6936"/>
  <c r="W24" i="6936"/>
  <c r="Y24" i="6936"/>
  <c r="W28" i="6936"/>
  <c r="Y28" i="6936"/>
  <c r="Z4" i="6942"/>
  <c r="Z4" i="6936"/>
  <c r="W6" i="6936"/>
  <c r="AA6" i="6936" s="1"/>
  <c r="W14" i="6936"/>
  <c r="Y14" i="6936"/>
  <c r="W18" i="6936"/>
  <c r="W22" i="6936"/>
  <c r="W26" i="6936"/>
  <c r="Y4" i="6936"/>
  <c r="Z8" i="6936"/>
  <c r="Z12" i="6936"/>
  <c r="Z16" i="6936"/>
  <c r="Z20" i="6936"/>
  <c r="Z24" i="6936"/>
  <c r="Z28" i="6936"/>
  <c r="W30" i="6937"/>
  <c r="AA30" i="6937" s="1"/>
  <c r="W32" i="6937"/>
  <c r="AA32" i="6937" s="1"/>
  <c r="W6" i="6935"/>
  <c r="W10" i="6935"/>
  <c r="W14" i="6935"/>
  <c r="W18" i="6935"/>
  <c r="W22" i="6935"/>
  <c r="W26" i="6935"/>
  <c r="Z21" i="6935"/>
  <c r="Z6" i="6942"/>
  <c r="Z18" i="6942"/>
  <c r="Z22" i="6942"/>
  <c r="Z30" i="6942"/>
  <c r="Z6" i="6937"/>
  <c r="Z8" i="6937"/>
  <c r="Z10" i="6937"/>
  <c r="Z14" i="6937"/>
  <c r="Z18" i="6937"/>
  <c r="Z22" i="6937"/>
  <c r="Z26" i="6937"/>
  <c r="Z28" i="6937"/>
  <c r="Z8" i="6935"/>
  <c r="Z32" i="6935"/>
  <c r="Z31" i="6935"/>
  <c r="Z29" i="6935"/>
  <c r="AN24" i="6935" l="1"/>
  <c r="AO24" i="6935" s="1"/>
  <c r="AN22" i="6935"/>
  <c r="AO22" i="6935" s="1"/>
  <c r="AN21" i="6935"/>
  <c r="AO21" i="6935" s="1"/>
  <c r="AN15" i="6935"/>
  <c r="AO15" i="6935" s="1"/>
  <c r="Z33" i="6935"/>
  <c r="AA32" i="6935"/>
  <c r="M44" i="6935"/>
  <c r="AM29" i="6935"/>
  <c r="AN29" i="6935" s="1"/>
  <c r="AO29" i="6935" s="1"/>
  <c r="AA28" i="6935"/>
  <c r="AM28" i="6935"/>
  <c r="AN28" i="6935" s="1"/>
  <c r="AO28" i="6935" s="1"/>
  <c r="AA27" i="6935"/>
  <c r="Y26" i="6935"/>
  <c r="AM26" i="6935"/>
  <c r="AN26" i="6935" s="1"/>
  <c r="AO26" i="6935" s="1"/>
  <c r="AM25" i="6935"/>
  <c r="AN25" i="6935" s="1"/>
  <c r="AO25" i="6935" s="1"/>
  <c r="AA21" i="6935"/>
  <c r="AA19" i="6935"/>
  <c r="AM18" i="6935"/>
  <c r="AN18" i="6935" s="1"/>
  <c r="AO18" i="6935" s="1"/>
  <c r="AM17" i="6935"/>
  <c r="AN17" i="6935" s="1"/>
  <c r="AO17" i="6935" s="1"/>
  <c r="W16" i="6935"/>
  <c r="Z13" i="6935"/>
  <c r="Z9" i="6935"/>
  <c r="AA7" i="6935"/>
  <c r="AM7" i="6935"/>
  <c r="AN7" i="6935" s="1"/>
  <c r="AO7" i="6935" s="1"/>
  <c r="AM6" i="6935"/>
  <c r="AN6" i="6935" s="1"/>
  <c r="AO6" i="6935" s="1"/>
  <c r="W5" i="6935"/>
  <c r="Y5" i="6935"/>
  <c r="AJ36" i="6935"/>
  <c r="AM3" i="6935"/>
  <c r="AN3" i="6935" s="1"/>
  <c r="AO3" i="6935" s="1"/>
  <c r="L44" i="6935"/>
  <c r="AN32" i="6937"/>
  <c r="AO32" i="6937" s="1"/>
  <c r="Z33" i="6937"/>
  <c r="AM27" i="6937"/>
  <c r="AN27" i="6937" s="1"/>
  <c r="AO27" i="6937" s="1"/>
  <c r="AM26" i="6937"/>
  <c r="AN26" i="6937" s="1"/>
  <c r="AO26" i="6937" s="1"/>
  <c r="AA25" i="6937"/>
  <c r="Y24" i="6937"/>
  <c r="Z24" i="6937"/>
  <c r="AM24" i="6937"/>
  <c r="AN24" i="6937" s="1"/>
  <c r="AO24" i="6937" s="1"/>
  <c r="AM23" i="6937"/>
  <c r="AN23" i="6937" s="1"/>
  <c r="AO23" i="6937" s="1"/>
  <c r="Y22" i="6937"/>
  <c r="AM22" i="6937"/>
  <c r="AN22" i="6937" s="1"/>
  <c r="AO22" i="6937" s="1"/>
  <c r="AM21" i="6937"/>
  <c r="AN21" i="6937" s="1"/>
  <c r="AO21" i="6937" s="1"/>
  <c r="AA21" i="6937"/>
  <c r="Z20" i="6937"/>
  <c r="AM19" i="6937"/>
  <c r="AN19" i="6937" s="1"/>
  <c r="AO19" i="6937" s="1"/>
  <c r="AM20" i="6937"/>
  <c r="AN20" i="6937" s="1"/>
  <c r="AO20" i="6937" s="1"/>
  <c r="AA19" i="6937"/>
  <c r="AM17" i="6937"/>
  <c r="AN17" i="6937" s="1"/>
  <c r="AO17" i="6937" s="1"/>
  <c r="AA17" i="6937"/>
  <c r="AM16" i="6937"/>
  <c r="AN16" i="6937" s="1"/>
  <c r="AO16" i="6937" s="1"/>
  <c r="AM15" i="6937"/>
  <c r="AN15" i="6937" s="1"/>
  <c r="AO15" i="6937" s="1"/>
  <c r="AA15" i="6937"/>
  <c r="Y13" i="6937"/>
  <c r="W13" i="6937"/>
  <c r="AA13" i="6937" s="1"/>
  <c r="AM13" i="6937"/>
  <c r="AN13" i="6937" s="1"/>
  <c r="AO13" i="6937" s="1"/>
  <c r="Z12" i="6937"/>
  <c r="AJ36" i="6937"/>
  <c r="AM11" i="6937"/>
  <c r="AN11" i="6937" s="1"/>
  <c r="AO11" i="6937" s="1"/>
  <c r="AM12" i="6937"/>
  <c r="AN12" i="6937" s="1"/>
  <c r="AO12" i="6937" s="1"/>
  <c r="AM10" i="6937"/>
  <c r="AN10" i="6937" s="1"/>
  <c r="AO10" i="6937" s="1"/>
  <c r="AM9" i="6937"/>
  <c r="AN9" i="6937" s="1"/>
  <c r="AO9" i="6937" s="1"/>
  <c r="Z9" i="6937"/>
  <c r="Y8" i="6937"/>
  <c r="AM8" i="6937"/>
  <c r="AN8" i="6937" s="1"/>
  <c r="AO8" i="6937" s="1"/>
  <c r="AM7" i="6937"/>
  <c r="AN7" i="6937" s="1"/>
  <c r="AO7" i="6937" s="1"/>
  <c r="Y7" i="6937"/>
  <c r="W7" i="6937"/>
  <c r="AA7" i="6937"/>
  <c r="AM5" i="6937"/>
  <c r="AN5" i="6937" s="1"/>
  <c r="AO5" i="6937" s="1"/>
  <c r="Z5" i="6937"/>
  <c r="W5" i="6937"/>
  <c r="AA5" i="6937"/>
  <c r="AM4" i="6937"/>
  <c r="AN4" i="6937" s="1"/>
  <c r="AO4" i="6937" s="1"/>
  <c r="AM3" i="6937"/>
  <c r="AN3" i="6937" s="1"/>
  <c r="AA3" i="6937"/>
  <c r="Z3" i="6937"/>
  <c r="AO3" i="6937"/>
  <c r="AN32" i="6936"/>
  <c r="AO32" i="6936" s="1"/>
  <c r="AN30" i="6936"/>
  <c r="AO30" i="6936" s="1"/>
  <c r="AN22" i="6936"/>
  <c r="AO22" i="6936" s="1"/>
  <c r="AN20" i="6936"/>
  <c r="AO20" i="6936" s="1"/>
  <c r="AN18" i="6936"/>
  <c r="AO18" i="6936" s="1"/>
  <c r="AN16" i="6936"/>
  <c r="AO16" i="6936" s="1"/>
  <c r="AN13" i="6936"/>
  <c r="AO13" i="6936" s="1"/>
  <c r="AN10" i="6936"/>
  <c r="AO10" i="6936" s="1"/>
  <c r="Y32" i="6936"/>
  <c r="Z30" i="6936"/>
  <c r="AA30" i="6936"/>
  <c r="AA28" i="6936"/>
  <c r="M44" i="6936"/>
  <c r="AA26" i="6936"/>
  <c r="AM24" i="6936"/>
  <c r="AN24" i="6936" s="1"/>
  <c r="AO24" i="6936" s="1"/>
  <c r="AM25" i="6936"/>
  <c r="AN25" i="6936" s="1"/>
  <c r="AO25" i="6936" s="1"/>
  <c r="AA18" i="6936"/>
  <c r="AM14" i="6936"/>
  <c r="AN14" i="6936" s="1"/>
  <c r="AO14" i="6936" s="1"/>
  <c r="AM15" i="6936"/>
  <c r="AN15" i="6936" s="1"/>
  <c r="AO15" i="6936" s="1"/>
  <c r="AM11" i="6936"/>
  <c r="AN11" i="6936" s="1"/>
  <c r="AO11" i="6936" s="1"/>
  <c r="AM12" i="6936"/>
  <c r="AN12" i="6936" s="1"/>
  <c r="AO12" i="6936" s="1"/>
  <c r="W10" i="6936"/>
  <c r="AA10" i="6936" s="1"/>
  <c r="Z10" i="6936"/>
  <c r="AA9" i="6936"/>
  <c r="Z6" i="6936"/>
  <c r="W36" i="6936"/>
  <c r="AJ36" i="6936"/>
  <c r="AM3" i="6936"/>
  <c r="AN3" i="6936" s="1"/>
  <c r="AO3" i="6936" s="1"/>
  <c r="AM4" i="6936"/>
  <c r="AN4" i="6936" s="1"/>
  <c r="AO4" i="6936" s="1"/>
  <c r="L45" i="6936"/>
  <c r="AA33" i="6942"/>
  <c r="AJ33" i="6942"/>
  <c r="AM33" i="6942"/>
  <c r="AN33" i="6942" s="1"/>
  <c r="AO33" i="6942" s="1"/>
  <c r="AJ32" i="6942"/>
  <c r="AM32" i="6942"/>
  <c r="AN32" i="6942" s="1"/>
  <c r="AO32" i="6942" s="1"/>
  <c r="AJ31" i="6942"/>
  <c r="AM31" i="6942"/>
  <c r="AN31" i="6942" s="1"/>
  <c r="AO31" i="6942" s="1"/>
  <c r="AA30" i="6942"/>
  <c r="AJ30" i="6942"/>
  <c r="AM30" i="6942"/>
  <c r="AN30" i="6942" s="1"/>
  <c r="AO30" i="6942" s="1"/>
  <c r="AA29" i="6942"/>
  <c r="AJ29" i="6942"/>
  <c r="AM29" i="6942"/>
  <c r="AN29" i="6942" s="1"/>
  <c r="AO29" i="6942" s="1"/>
  <c r="AJ28" i="6942"/>
  <c r="AM28" i="6942"/>
  <c r="AN28" i="6942" s="1"/>
  <c r="AO28" i="6942" s="1"/>
  <c r="AJ27" i="6942"/>
  <c r="AM27" i="6942"/>
  <c r="AN27" i="6942" s="1"/>
  <c r="AO27" i="6942" s="1"/>
  <c r="AJ26" i="6942"/>
  <c r="AM26" i="6942"/>
  <c r="AN26" i="6942" s="1"/>
  <c r="AO26" i="6942" s="1"/>
  <c r="Z25" i="6942"/>
  <c r="AA25" i="6942"/>
  <c r="AJ25" i="6942"/>
  <c r="AM25" i="6942"/>
  <c r="AN25" i="6942" s="1"/>
  <c r="AO25" i="6942" s="1"/>
  <c r="AJ24" i="6942"/>
  <c r="AM24" i="6942"/>
  <c r="AN24" i="6942" s="1"/>
  <c r="AO24" i="6942" s="1"/>
  <c r="AJ23" i="6942"/>
  <c r="AM23" i="6942"/>
  <c r="AN23" i="6942" s="1"/>
  <c r="AO23" i="6942" s="1"/>
  <c r="AM22" i="6942"/>
  <c r="AN22" i="6942" s="1"/>
  <c r="AO22" i="6942" s="1"/>
  <c r="AJ21" i="6942"/>
  <c r="AM21" i="6942"/>
  <c r="AN21" i="6942" s="1"/>
  <c r="AO21" i="6942" s="1"/>
  <c r="Y20" i="6942"/>
  <c r="AJ20" i="6942"/>
  <c r="AM20" i="6942"/>
  <c r="AN20" i="6942" s="1"/>
  <c r="AO20" i="6942" s="1"/>
  <c r="AM19" i="6942"/>
  <c r="AN19" i="6942" s="1"/>
  <c r="AO19" i="6942" s="1"/>
  <c r="AJ18" i="6942"/>
  <c r="AM18" i="6942"/>
  <c r="AN18" i="6942" s="1"/>
  <c r="AO18" i="6942" s="1"/>
  <c r="AJ17" i="6942"/>
  <c r="AM17" i="6942"/>
  <c r="AN17" i="6942" s="1"/>
  <c r="AO17" i="6942" s="1"/>
  <c r="AA16" i="6942"/>
  <c r="AJ16" i="6942"/>
  <c r="AM16" i="6942"/>
  <c r="AN16" i="6942" s="1"/>
  <c r="AO16" i="6942" s="1"/>
  <c r="AM15" i="6942"/>
  <c r="AN15" i="6942" s="1"/>
  <c r="AO15" i="6942" s="1"/>
  <c r="AA14" i="6942"/>
  <c r="AJ14" i="6942"/>
  <c r="AM14" i="6942"/>
  <c r="AN14" i="6942" s="1"/>
  <c r="AO14" i="6942" s="1"/>
  <c r="AJ13" i="6942"/>
  <c r="AM13" i="6942"/>
  <c r="AN13" i="6942" s="1"/>
  <c r="AO13" i="6942" s="1"/>
  <c r="Y12" i="6942"/>
  <c r="AJ12" i="6942"/>
  <c r="AM12" i="6942"/>
  <c r="AN12" i="6942" s="1"/>
  <c r="AO12" i="6942" s="1"/>
  <c r="AJ11" i="6942"/>
  <c r="AM11" i="6942"/>
  <c r="AN11" i="6942" s="1"/>
  <c r="AO11" i="6942" s="1"/>
  <c r="AJ10" i="6942"/>
  <c r="AM10" i="6942"/>
  <c r="AN10" i="6942" s="1"/>
  <c r="AO10" i="6942" s="1"/>
  <c r="AJ9" i="6942"/>
  <c r="AM9" i="6942"/>
  <c r="AN9" i="6942" s="1"/>
  <c r="AO9" i="6942" s="1"/>
  <c r="W8" i="6942"/>
  <c r="AA8" i="6942" s="1"/>
  <c r="Y8" i="6942"/>
  <c r="AJ8" i="6942"/>
  <c r="AM8" i="6942"/>
  <c r="AN8" i="6942" s="1"/>
  <c r="AO8" i="6942" s="1"/>
  <c r="AM7" i="6942"/>
  <c r="AN7" i="6942" s="1"/>
  <c r="AO7" i="6942" s="1"/>
  <c r="Y6" i="6942"/>
  <c r="AJ6" i="6942"/>
  <c r="AM6" i="6942"/>
  <c r="AN6" i="6942" s="1"/>
  <c r="AO6" i="6942" s="1"/>
  <c r="AJ5" i="6942"/>
  <c r="AM5" i="6942"/>
  <c r="AN5" i="6942" s="1"/>
  <c r="AO5" i="6942" s="1"/>
  <c r="M45" i="6942"/>
  <c r="AJ4" i="6942"/>
  <c r="AM4" i="6942"/>
  <c r="AN4" i="6942" s="1"/>
  <c r="AO4" i="6942" s="1"/>
  <c r="L44" i="6942"/>
  <c r="AJ3" i="6942"/>
  <c r="AM3" i="6942"/>
  <c r="AN3" i="6942" s="1"/>
  <c r="R33" i="6937"/>
  <c r="R33" i="6935"/>
  <c r="T32" i="6936"/>
  <c r="AA32" i="6936" s="1"/>
  <c r="Z32" i="6937"/>
  <c r="Y30" i="6942"/>
  <c r="Z30" i="6935"/>
  <c r="Y30" i="6936"/>
  <c r="T28" i="6942"/>
  <c r="AA28" i="6942" s="1"/>
  <c r="Y28" i="6942"/>
  <c r="Y28" i="6935"/>
  <c r="Z28" i="6935"/>
  <c r="AA27" i="6942"/>
  <c r="R26" i="6942"/>
  <c r="T26" i="6935"/>
  <c r="AA26" i="6935" s="1"/>
  <c r="Y26" i="6936"/>
  <c r="Y25" i="6936"/>
  <c r="AA25" i="6936"/>
  <c r="Z25" i="6936"/>
  <c r="T24" i="6937"/>
  <c r="AA24" i="6937"/>
  <c r="T22" i="6936"/>
  <c r="AA22" i="6936" s="1"/>
  <c r="Y22" i="6936"/>
  <c r="T21" i="6936"/>
  <c r="AA21" i="6936" s="1"/>
  <c r="Y21" i="6936"/>
  <c r="Y19" i="6936"/>
  <c r="Y19" i="6935"/>
  <c r="Y18" i="6936"/>
  <c r="Y18" i="6942"/>
  <c r="S36" i="6936"/>
  <c r="Z18" i="6936"/>
  <c r="Y17" i="6937"/>
  <c r="T16" i="6935"/>
  <c r="Y16" i="6935"/>
  <c r="AA16" i="6935"/>
  <c r="T14" i="6935"/>
  <c r="AA14" i="6935" s="1"/>
  <c r="Y14" i="6935"/>
  <c r="Z14" i="6942"/>
  <c r="Y14" i="6942"/>
  <c r="AA14" i="6936"/>
  <c r="R12" i="6937"/>
  <c r="T10" i="6942"/>
  <c r="AA10" i="6942" s="1"/>
  <c r="Y10" i="6942"/>
  <c r="Y10" i="6935"/>
  <c r="Z10" i="6935"/>
  <c r="Z10" i="6942"/>
  <c r="R9" i="6935"/>
  <c r="Z9" i="6936"/>
  <c r="R9" i="6937"/>
  <c r="B40" i="6931"/>
  <c r="AA8" i="6937"/>
  <c r="Y7" i="6942"/>
  <c r="Y6" i="6935"/>
  <c r="Y6" i="6936"/>
  <c r="AA6" i="6942"/>
  <c r="S36" i="6942"/>
  <c r="R4" i="6937"/>
  <c r="R36" i="6937" s="1"/>
  <c r="F37" i="6931"/>
  <c r="R3" i="6935"/>
  <c r="S36" i="6935"/>
  <c r="Z3" i="6942"/>
  <c r="AO3" i="6942"/>
  <c r="T17" i="6936"/>
  <c r="AA17" i="6936" s="1"/>
  <c r="Y17" i="6936"/>
  <c r="T13" i="6936"/>
  <c r="AA13" i="6936" s="1"/>
  <c r="Y13" i="6936"/>
  <c r="T23" i="6937"/>
  <c r="AA23" i="6937" s="1"/>
  <c r="Y23" i="6937"/>
  <c r="Z11" i="6935"/>
  <c r="W11" i="6935"/>
  <c r="V36" i="6935"/>
  <c r="Y11" i="6935"/>
  <c r="Y27" i="6935"/>
  <c r="T33" i="6936"/>
  <c r="AA33" i="6936" s="1"/>
  <c r="Y33" i="6936"/>
  <c r="T29" i="6936"/>
  <c r="AA29" i="6936" s="1"/>
  <c r="Y29" i="6936"/>
  <c r="Z11" i="6937"/>
  <c r="W11" i="6937"/>
  <c r="Y11" i="6937"/>
  <c r="Y5" i="6936"/>
  <c r="AA6" i="6935"/>
  <c r="Y25" i="6942"/>
  <c r="Y9" i="6936"/>
  <c r="AA21" i="6942"/>
  <c r="T17" i="6942"/>
  <c r="AA17" i="6942" s="1"/>
  <c r="Y17" i="6942"/>
  <c r="AA13" i="6942"/>
  <c r="AA9" i="6942"/>
  <c r="Y3" i="6942"/>
  <c r="T3" i="6942"/>
  <c r="AA3" i="6942" s="1"/>
  <c r="AA23" i="6936"/>
  <c r="Y3" i="6936"/>
  <c r="R36" i="6936"/>
  <c r="T29" i="6937"/>
  <c r="AA29" i="6937" s="1"/>
  <c r="Y29" i="6937"/>
  <c r="T23" i="6935"/>
  <c r="AA23" i="6935" s="1"/>
  <c r="Y23" i="6935"/>
  <c r="AA23" i="6942"/>
  <c r="AA5" i="6942"/>
  <c r="AA19" i="6936"/>
  <c r="AA31" i="6937"/>
  <c r="Z11" i="6942"/>
  <c r="V36" i="6942"/>
  <c r="V36" i="6936"/>
  <c r="W14" i="6937"/>
  <c r="Y14" i="6937"/>
  <c r="L45" i="6937"/>
  <c r="L44" i="6937"/>
  <c r="Z17" i="6935"/>
  <c r="Y5" i="6942"/>
  <c r="AA31" i="6942"/>
  <c r="AA19" i="6942"/>
  <c r="AA15" i="6942"/>
  <c r="AA11" i="6942"/>
  <c r="AA31" i="6936"/>
  <c r="AA27" i="6936"/>
  <c r="AA13" i="6935"/>
  <c r="Z32" i="6942"/>
  <c r="W32" i="6942"/>
  <c r="AA32" i="6942" s="1"/>
  <c r="AA24" i="6936"/>
  <c r="V36" i="6937"/>
  <c r="Z27" i="6937"/>
  <c r="W27" i="6937"/>
  <c r="AA27" i="6937" s="1"/>
  <c r="W16" i="6937"/>
  <c r="AA16" i="6937" s="1"/>
  <c r="Y16" i="6937"/>
  <c r="AA31" i="6935"/>
  <c r="AA17" i="6935"/>
  <c r="Z16" i="6942"/>
  <c r="AA4" i="6936"/>
  <c r="AA14" i="6937"/>
  <c r="AA8" i="6935"/>
  <c r="AA8" i="6936"/>
  <c r="Z25" i="6935"/>
  <c r="AA15" i="6936"/>
  <c r="AA11" i="6936"/>
  <c r="AA7" i="6936"/>
  <c r="AA29" i="6935"/>
  <c r="AA15" i="6935"/>
  <c r="AA16" i="6936"/>
  <c r="AA6" i="6937"/>
  <c r="AA22" i="6937"/>
  <c r="Z24" i="6935"/>
  <c r="Z20" i="6935"/>
  <c r="Z7" i="6936"/>
  <c r="Z15" i="6936"/>
  <c r="Z23" i="6936"/>
  <c r="Z12" i="6942"/>
  <c r="Z20" i="6942"/>
  <c r="Z28" i="6942"/>
  <c r="AA30" i="6935"/>
  <c r="Z22" i="6935"/>
  <c r="Z18" i="6935"/>
  <c r="Z14" i="6935"/>
  <c r="AA10" i="6935"/>
  <c r="Z6" i="6935"/>
  <c r="S36" i="6937"/>
  <c r="Z5" i="6936"/>
  <c r="Z13" i="6936"/>
  <c r="Z21" i="6936"/>
  <c r="Z29" i="6936"/>
  <c r="Z33" i="6936"/>
  <c r="Y13" i="6942"/>
  <c r="Y33" i="6942"/>
  <c r="Y11" i="6942"/>
  <c r="Y31" i="6942"/>
  <c r="R36" i="6942"/>
  <c r="Y27" i="6937"/>
  <c r="AA7" i="6942"/>
  <c r="T36" i="6936"/>
  <c r="AA5" i="6936"/>
  <c r="AA5" i="6935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AA28" i="6937" s="1"/>
  <c r="Z12" i="6935"/>
  <c r="R18" i="6935"/>
  <c r="R20" i="6935"/>
  <c r="R22" i="6935"/>
  <c r="R24" i="6935"/>
  <c r="Z26" i="6935"/>
  <c r="AN36" i="6935" l="1"/>
  <c r="AN37" i="6935" s="1"/>
  <c r="W36" i="6935"/>
  <c r="AA11" i="6935"/>
  <c r="AN36" i="6937"/>
  <c r="AN37" i="6937" s="1"/>
  <c r="AN36" i="6936"/>
  <c r="AN37" i="6936" s="1"/>
  <c r="AJ36" i="6942"/>
  <c r="AN36" i="6942"/>
  <c r="AN37" i="6942" s="1"/>
  <c r="T33" i="6935"/>
  <c r="AA33" i="6935" s="1"/>
  <c r="Y33" i="6935"/>
  <c r="T33" i="6937"/>
  <c r="AA33" i="6937" s="1"/>
  <c r="Y33" i="6937"/>
  <c r="Z36" i="6937"/>
  <c r="T26" i="6942"/>
  <c r="Y26" i="6942"/>
  <c r="Y36" i="6942" s="1"/>
  <c r="Y36" i="6936"/>
  <c r="Z36" i="6936"/>
  <c r="T9" i="6937"/>
  <c r="AA9" i="6937" s="1"/>
  <c r="Y9" i="6937"/>
  <c r="Y36" i="6937" s="1"/>
  <c r="T9" i="6935"/>
  <c r="AA9" i="6935" s="1"/>
  <c r="Y9" i="6935"/>
  <c r="AA36" i="6936"/>
  <c r="Z36" i="6942"/>
  <c r="T3" i="6935"/>
  <c r="AA3" i="6935" s="1"/>
  <c r="Y3" i="6935"/>
  <c r="W36" i="6942"/>
  <c r="AA11" i="6937"/>
  <c r="W36" i="6937"/>
  <c r="T24" i="6935"/>
  <c r="AA24" i="6935" s="1"/>
  <c r="Y24" i="6935"/>
  <c r="T20" i="6935"/>
  <c r="AA20" i="6935" s="1"/>
  <c r="Y20" i="6935"/>
  <c r="AA4" i="6937"/>
  <c r="Z36" i="6935"/>
  <c r="T22" i="6935"/>
  <c r="AA22" i="6935" s="1"/>
  <c r="Y22" i="6935"/>
  <c r="T18" i="6935"/>
  <c r="Y18" i="6935"/>
  <c r="R36" i="6935"/>
  <c r="T36" i="6937" l="1"/>
  <c r="AA26" i="6942"/>
  <c r="AA36" i="6942" s="1"/>
  <c r="T36" i="6942"/>
  <c r="AA36" i="6937"/>
  <c r="Y36" i="6935"/>
  <c r="AA18" i="6935"/>
  <c r="AA36" i="6935" s="1"/>
  <c r="T36" i="6935"/>
</calcChain>
</file>

<file path=xl/sharedStrings.xml><?xml version="1.0" encoding="utf-8"?>
<sst xmlns="http://schemas.openxmlformats.org/spreadsheetml/2006/main" count="299" uniqueCount="77">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</sst>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zoomScale="85" workbookViewId="0">
      <pane ySplit="5" topLeftCell="A6" activePane="bottomLeft" state="frozen"/>
      <selection pane="bottomLeft" activeCell="G14" sqref="G14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20140301</v>
      </c>
      <c r="B6" s="22">
        <v>101463.90919999999</v>
      </c>
      <c r="C6" s="23">
        <v>57.087940533955901</v>
      </c>
      <c r="D6" s="23">
        <v>25.119862397511799</v>
      </c>
      <c r="E6" s="24">
        <v>3490.3814290775999</v>
      </c>
      <c r="F6" s="25">
        <v>3.4400226221699998E-2</v>
      </c>
      <c r="G6" s="21"/>
    </row>
    <row r="7" spans="1:8" x14ac:dyDescent="0.2">
      <c r="A7" s="21">
        <v>20140302</v>
      </c>
      <c r="B7" s="22">
        <v>93628.334499999997</v>
      </c>
      <c r="C7" s="23">
        <v>56.974438190460198</v>
      </c>
      <c r="D7" s="23">
        <v>25.260452111562099</v>
      </c>
      <c r="E7" s="24">
        <v>3214.9709617896001</v>
      </c>
      <c r="F7" s="25">
        <v>3.4337585730800001E-2</v>
      </c>
      <c r="G7" s="21"/>
    </row>
    <row r="8" spans="1:8" x14ac:dyDescent="0.2">
      <c r="A8" s="21">
        <v>20140303</v>
      </c>
      <c r="B8" s="22">
        <v>108425.4541</v>
      </c>
      <c r="C8" s="23">
        <v>56.543609460194901</v>
      </c>
      <c r="D8" s="23">
        <v>25.217275381088299</v>
      </c>
      <c r="E8" s="24">
        <v>3716.0167226327999</v>
      </c>
      <c r="F8" s="25">
        <v>3.4272549314399998E-2</v>
      </c>
      <c r="G8" s="21"/>
    </row>
    <row r="9" spans="1:8" x14ac:dyDescent="0.2">
      <c r="A9" s="21">
        <v>20140304</v>
      </c>
      <c r="B9" s="22">
        <v>121244.34669999999</v>
      </c>
      <c r="C9" s="23">
        <v>56.215475718180301</v>
      </c>
      <c r="D9" s="23">
        <v>25.178902228673302</v>
      </c>
      <c r="E9" s="24">
        <v>4131.2654641872005</v>
      </c>
      <c r="F9" s="25">
        <v>3.4073881194199997E-2</v>
      </c>
      <c r="G9" s="21"/>
    </row>
    <row r="10" spans="1:8" x14ac:dyDescent="0.2">
      <c r="A10" s="21">
        <v>20140305</v>
      </c>
      <c r="B10" s="22">
        <v>132306.29199999999</v>
      </c>
      <c r="C10" s="23">
        <v>55.597003777821897</v>
      </c>
      <c r="D10" s="23">
        <v>25.246261040369699</v>
      </c>
      <c r="E10" s="24">
        <v>4488.4683519263999</v>
      </c>
      <c r="F10" s="25">
        <v>3.3924829154699999E-2</v>
      </c>
      <c r="G10" s="21"/>
    </row>
    <row r="11" spans="1:8" x14ac:dyDescent="0.2">
      <c r="A11" s="21">
        <v>20140306</v>
      </c>
      <c r="B11" s="22">
        <v>133439.60990000001</v>
      </c>
      <c r="C11" s="23">
        <v>55.031998475392697</v>
      </c>
      <c r="D11" s="23">
        <v>24.923612594604499</v>
      </c>
      <c r="E11" s="24">
        <v>4500.8680457951996</v>
      </c>
      <c r="F11" s="25">
        <v>3.37296253369E-2</v>
      </c>
      <c r="G11" s="21"/>
    </row>
    <row r="12" spans="1:8" x14ac:dyDescent="0.2">
      <c r="A12" s="21">
        <v>20140307</v>
      </c>
      <c r="B12" s="22">
        <v>187385.0281</v>
      </c>
      <c r="C12" s="23">
        <v>54.739901733398398</v>
      </c>
      <c r="D12" s="23">
        <v>25.103671264648401</v>
      </c>
      <c r="E12" s="24">
        <v>6434.4682604988002</v>
      </c>
      <c r="F12" s="25">
        <v>3.4338219688799999E-2</v>
      </c>
      <c r="G12" s="21"/>
    </row>
    <row r="13" spans="1:8" x14ac:dyDescent="0.2">
      <c r="A13" s="21">
        <v>20140308</v>
      </c>
      <c r="B13" s="22">
        <v>116405.04150000001</v>
      </c>
      <c r="C13" s="23">
        <v>55.761708259582498</v>
      </c>
      <c r="D13" s="23">
        <v>25.4788467884064</v>
      </c>
      <c r="E13" s="24">
        <v>4150.3962429215999</v>
      </c>
      <c r="F13" s="25">
        <v>3.56547808349E-2</v>
      </c>
      <c r="G13" s="21"/>
    </row>
    <row r="14" spans="1:8" x14ac:dyDescent="0.2">
      <c r="A14" s="21">
        <v>20140309</v>
      </c>
      <c r="B14" s="22">
        <v>110334.38649999999</v>
      </c>
      <c r="C14" s="23">
        <v>56.524134318033902</v>
      </c>
      <c r="D14" s="23">
        <v>25.565217574437501</v>
      </c>
      <c r="E14" s="24">
        <v>3834.7614463248001</v>
      </c>
      <c r="F14" s="25">
        <v>3.47558142921E-2</v>
      </c>
      <c r="G14" s="21"/>
    </row>
    <row r="15" spans="1:8" x14ac:dyDescent="0.2">
      <c r="A15" s="21">
        <v>20140310</v>
      </c>
      <c r="B15" s="22">
        <v>117735.7852</v>
      </c>
      <c r="C15" s="23">
        <v>58.707995573679597</v>
      </c>
      <c r="D15" s="23">
        <v>25.5470792452494</v>
      </c>
      <c r="E15" s="24">
        <v>4079.1261217248002</v>
      </c>
      <c r="F15" s="25">
        <v>3.4646442594299998E-2</v>
      </c>
      <c r="G15" s="21"/>
    </row>
    <row r="16" spans="1:8" x14ac:dyDescent="0.2">
      <c r="A16" s="21">
        <v>20140311</v>
      </c>
      <c r="B16" s="22">
        <v>115751.3438</v>
      </c>
      <c r="C16" s="23">
        <v>58.611214478810602</v>
      </c>
      <c r="D16" s="23">
        <v>25.6336464087168</v>
      </c>
      <c r="E16" s="24">
        <v>4039.3408202639998</v>
      </c>
      <c r="F16" s="25">
        <v>3.48967077997E-2</v>
      </c>
      <c r="G16" s="21"/>
    </row>
    <row r="17" spans="1:7" x14ac:dyDescent="0.2">
      <c r="A17" s="21">
        <v>20140312</v>
      </c>
      <c r="B17" s="22">
        <v>116111.9238</v>
      </c>
      <c r="C17" s="23">
        <v>55.6825474103292</v>
      </c>
      <c r="D17" s="23">
        <v>25.533382654190099</v>
      </c>
      <c r="E17" s="24">
        <v>4003.0065808128002</v>
      </c>
      <c r="F17" s="25">
        <v>3.4475413453099998E-2</v>
      </c>
      <c r="G17" s="21"/>
    </row>
    <row r="18" spans="1:7" x14ac:dyDescent="0.2">
      <c r="A18" s="21">
        <v>20140313</v>
      </c>
      <c r="B18" s="22">
        <v>107667.4097</v>
      </c>
      <c r="C18" s="23">
        <v>56.142680803934702</v>
      </c>
      <c r="D18" s="23">
        <v>25.7443768978119</v>
      </c>
      <c r="E18" s="24">
        <v>3707.0590975271998</v>
      </c>
      <c r="F18" s="25">
        <v>3.4430651846799998E-2</v>
      </c>
      <c r="G18" s="21"/>
    </row>
    <row r="19" spans="1:7" x14ac:dyDescent="0.2">
      <c r="A19" s="21">
        <v>20140314</v>
      </c>
      <c r="B19" s="22">
        <v>97622.763699999996</v>
      </c>
      <c r="C19" s="23">
        <v>59.347064308498197</v>
      </c>
      <c r="D19" s="23">
        <v>26.0456167303998</v>
      </c>
      <c r="E19" s="24">
        <v>3375.2776304016002</v>
      </c>
      <c r="F19" s="25">
        <v>3.4574698599499999E-2</v>
      </c>
      <c r="G19" s="21"/>
    </row>
    <row r="20" spans="1:7" x14ac:dyDescent="0.2">
      <c r="A20" s="21">
        <v>20140315</v>
      </c>
      <c r="B20" s="22">
        <v>85941.219500000007</v>
      </c>
      <c r="C20" s="23">
        <v>61.013807932535798</v>
      </c>
      <c r="D20" s="23">
        <v>26.2789285977681</v>
      </c>
      <c r="E20" s="24">
        <v>2970.8666634816</v>
      </c>
      <c r="F20" s="25">
        <v>3.4568588639699999E-2</v>
      </c>
      <c r="G20" s="21"/>
    </row>
    <row r="21" spans="1:7" x14ac:dyDescent="0.2">
      <c r="A21" s="21">
        <v>20140316</v>
      </c>
      <c r="B21" s="22">
        <v>85414.100600000005</v>
      </c>
      <c r="C21" s="23">
        <v>57.795172055562297</v>
      </c>
      <c r="D21" s="23">
        <v>26.318986654281598</v>
      </c>
      <c r="E21" s="24">
        <v>2956.9449673295999</v>
      </c>
      <c r="F21" s="25">
        <v>3.4618932319700001E-2</v>
      </c>
      <c r="G21" s="21"/>
    </row>
    <row r="22" spans="1:7" x14ac:dyDescent="0.2">
      <c r="A22" s="21">
        <v>20140317</v>
      </c>
      <c r="B22" s="22">
        <v>113074.7384</v>
      </c>
      <c r="C22" s="23">
        <v>57.711252295452603</v>
      </c>
      <c r="D22" s="23">
        <v>25.191243461940601</v>
      </c>
      <c r="E22" s="24">
        <v>3921.3150957359999</v>
      </c>
      <c r="F22" s="25">
        <v>3.4678966772600003E-2</v>
      </c>
      <c r="G22" s="21"/>
    </row>
    <row r="23" spans="1:7" x14ac:dyDescent="0.2">
      <c r="A23" s="21">
        <v>20140318</v>
      </c>
      <c r="B23" s="22">
        <v>113842.0647</v>
      </c>
      <c r="C23" s="23">
        <v>57.591834026834199</v>
      </c>
      <c r="D23" s="23">
        <v>25.546438134234901</v>
      </c>
      <c r="E23" s="24">
        <v>3931.3269570816001</v>
      </c>
      <c r="F23" s="25">
        <v>3.4533166343500003E-2</v>
      </c>
      <c r="G23" s="21"/>
    </row>
    <row r="24" spans="1:7" x14ac:dyDescent="0.2">
      <c r="A24" s="21">
        <v>20140319</v>
      </c>
      <c r="B24" s="22">
        <v>123642.87790000001</v>
      </c>
      <c r="C24" s="23">
        <v>57.2775098482768</v>
      </c>
      <c r="D24" s="23">
        <v>25.9259749253591</v>
      </c>
      <c r="E24" s="24">
        <v>4247.8348689504001</v>
      </c>
      <c r="F24" s="25">
        <v>3.43556777396E-2</v>
      </c>
      <c r="G24" s="21"/>
    </row>
    <row r="25" spans="1:7" x14ac:dyDescent="0.2">
      <c r="A25" s="21">
        <v>20140320</v>
      </c>
      <c r="B25" s="22">
        <v>130130.0439</v>
      </c>
      <c r="C25" s="23">
        <v>57.219716866811098</v>
      </c>
      <c r="D25" s="23">
        <v>25.886909643808998</v>
      </c>
      <c r="E25" s="24">
        <v>4559.8770729504004</v>
      </c>
      <c r="F25" s="25">
        <v>3.5040924714300002E-2</v>
      </c>
      <c r="G25" s="21"/>
    </row>
    <row r="26" spans="1:7" x14ac:dyDescent="0.2">
      <c r="A26" s="21">
        <v>20140321</v>
      </c>
      <c r="B26" s="22">
        <v>131862.16990000001</v>
      </c>
      <c r="C26" s="23">
        <v>56.996282736460401</v>
      </c>
      <c r="D26" s="23">
        <v>25.9024430116018</v>
      </c>
      <c r="E26" s="24">
        <v>4549.5303848351996</v>
      </c>
      <c r="F26" s="25">
        <v>3.4502165310399999E-2</v>
      </c>
      <c r="G26" s="21"/>
    </row>
    <row r="27" spans="1:7" x14ac:dyDescent="0.2">
      <c r="A27" s="21">
        <v>20140322</v>
      </c>
      <c r="B27" s="22">
        <v>123199.6211</v>
      </c>
      <c r="C27" s="23">
        <v>56.637628396352099</v>
      </c>
      <c r="D27" s="23">
        <v>26.150701363881399</v>
      </c>
      <c r="E27" s="24">
        <v>4207.6753680528</v>
      </c>
      <c r="F27" s="25">
        <v>3.4153314196100001E-2</v>
      </c>
      <c r="G27" s="21"/>
    </row>
    <row r="28" spans="1:7" x14ac:dyDescent="0.2">
      <c r="A28" s="21">
        <v>20140323</v>
      </c>
      <c r="B28" s="22">
        <v>116316.29300000001</v>
      </c>
      <c r="C28" s="23">
        <v>56.4124477704366</v>
      </c>
      <c r="D28" s="23">
        <v>26.2053937117259</v>
      </c>
      <c r="E28" s="24">
        <v>4073.1265545552001</v>
      </c>
      <c r="F28" s="25">
        <v>3.50176785263E-2</v>
      </c>
      <c r="G28" s="21"/>
    </row>
    <row r="29" spans="1:7" x14ac:dyDescent="0.2">
      <c r="A29" s="21">
        <v>20140324</v>
      </c>
      <c r="B29" s="22">
        <v>119574.70630000001</v>
      </c>
      <c r="C29" s="23">
        <v>56.282134850819901</v>
      </c>
      <c r="D29" s="23">
        <v>26.187461058298702</v>
      </c>
      <c r="E29" s="24">
        <v>4242.7494309455997</v>
      </c>
      <c r="F29" s="25">
        <v>3.5481997508300001E-2</v>
      </c>
      <c r="G29" s="21"/>
    </row>
    <row r="30" spans="1:7" x14ac:dyDescent="0.2">
      <c r="A30" s="21">
        <v>20140325</v>
      </c>
      <c r="B30" s="22">
        <v>128647.5229</v>
      </c>
      <c r="C30" s="23">
        <v>56.519000530242899</v>
      </c>
      <c r="D30" s="23">
        <v>26.144173940022799</v>
      </c>
      <c r="E30" s="24">
        <v>4508.4145685760004</v>
      </c>
      <c r="F30" s="25">
        <v>3.50447056051E-2</v>
      </c>
      <c r="G30" s="21"/>
    </row>
    <row r="31" spans="1:7" x14ac:dyDescent="0.2">
      <c r="A31" s="21">
        <v>20140326</v>
      </c>
      <c r="B31" s="22">
        <v>124223.083</v>
      </c>
      <c r="C31" s="23">
        <v>56.683858076731397</v>
      </c>
      <c r="D31" s="23">
        <v>26.0788964430491</v>
      </c>
      <c r="E31" s="24">
        <v>4342.6505485152002</v>
      </c>
      <c r="F31" s="25">
        <v>3.4958483104499997E-2</v>
      </c>
      <c r="G31" s="21"/>
    </row>
    <row r="32" spans="1:7" x14ac:dyDescent="0.2">
      <c r="A32" s="21">
        <v>20140327</v>
      </c>
      <c r="B32" s="22">
        <v>125294.0806</v>
      </c>
      <c r="C32" s="23">
        <v>56.288278897603398</v>
      </c>
      <c r="D32" s="23">
        <v>26.395151933034299</v>
      </c>
      <c r="E32" s="24">
        <v>4377.2384904336004</v>
      </c>
      <c r="F32" s="25">
        <v>3.4935716600900002E-2</v>
      </c>
      <c r="G32" s="21"/>
    </row>
    <row r="33" spans="1:7" x14ac:dyDescent="0.2">
      <c r="A33" s="21">
        <v>20140328</v>
      </c>
      <c r="B33" s="22">
        <v>126894.9316</v>
      </c>
      <c r="C33" s="23">
        <v>56.186933199564599</v>
      </c>
      <c r="D33" s="23">
        <v>26.4762664635976</v>
      </c>
      <c r="E33" s="24">
        <v>4394.1189311567996</v>
      </c>
      <c r="F33" s="25">
        <v>3.46280097585E-2</v>
      </c>
      <c r="G33" s="21"/>
    </row>
    <row r="34" spans="1:7" x14ac:dyDescent="0.2">
      <c r="A34" s="21">
        <v>20140329</v>
      </c>
      <c r="B34" s="22">
        <v>118594.9785</v>
      </c>
      <c r="C34" s="23">
        <v>56.250998497009299</v>
      </c>
      <c r="D34" s="23">
        <v>26.486008564631099</v>
      </c>
      <c r="E34" s="24">
        <v>4178.0196942479997</v>
      </c>
      <c r="F34" s="25">
        <v>3.5229313639899999E-2</v>
      </c>
      <c r="G34" s="21"/>
    </row>
    <row r="35" spans="1:7" x14ac:dyDescent="0.2">
      <c r="A35" s="21">
        <v>20140330</v>
      </c>
      <c r="B35" s="22">
        <v>111030.8232</v>
      </c>
      <c r="C35" s="23">
        <v>57.038021723429402</v>
      </c>
      <c r="D35" s="23">
        <v>26.340625206629401</v>
      </c>
      <c r="E35" s="24">
        <v>3936.2008444560001</v>
      </c>
      <c r="F35" s="25">
        <v>3.5451424474000001E-2</v>
      </c>
      <c r="G35" s="21"/>
    </row>
    <row r="36" spans="1:7" x14ac:dyDescent="0.2">
      <c r="A36" s="21">
        <v>20140331</v>
      </c>
      <c r="B36" s="22">
        <v>124263.9473</v>
      </c>
      <c r="C36" s="23">
        <v>57.731875101725301</v>
      </c>
      <c r="D36" s="23">
        <v>26.490816195805898</v>
      </c>
      <c r="E36" s="24">
        <v>4398.1456781664001</v>
      </c>
      <c r="F36" s="25">
        <v>3.5393577742700001E-2</v>
      </c>
      <c r="G36" s="21"/>
    </row>
    <row r="37" spans="1:7" ht="12.75" customHeight="1" x14ac:dyDescent="0.2">
      <c r="A37" s="34" t="s">
        <v>23</v>
      </c>
      <c r="B37" s="27">
        <f>AVERAGE(B6:B36)</f>
        <v>118111.89777741938</v>
      </c>
      <c r="C37" s="28">
        <f>AVERAGE(C6:C36)</f>
        <v>56.922724704778105</v>
      </c>
      <c r="D37" s="28">
        <f>AVERAGE(D6:D36)</f>
        <v>25.793697504107783</v>
      </c>
      <c r="E37" s="27">
        <f>AVERAGE(E6:E36)</f>
        <v>4095.5304288824136</v>
      </c>
      <c r="F37" s="37">
        <f>E37/B37</f>
        <v>3.4675003161835548E-2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3661468.8311000005</v>
      </c>
      <c r="C38" s="31" t="s">
        <v>25</v>
      </c>
      <c r="D38" s="31" t="s">
        <v>25</v>
      </c>
      <c r="E38" s="32">
        <f>SUM(E6:E36)</f>
        <v>126961.44329535482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-126961.44329535482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>
        <v>0.375</v>
      </c>
      <c r="C3" s="54">
        <v>2014</v>
      </c>
      <c r="D3" s="54">
        <v>3</v>
      </c>
      <c r="E3" s="54">
        <v>1</v>
      </c>
      <c r="F3" s="55">
        <v>40468</v>
      </c>
      <c r="G3" s="54">
        <v>0</v>
      </c>
      <c r="H3" s="55">
        <v>676402</v>
      </c>
      <c r="I3" s="54">
        <v>0</v>
      </c>
      <c r="J3" s="54">
        <v>3</v>
      </c>
      <c r="K3" s="54">
        <v>0</v>
      </c>
      <c r="L3" s="55">
        <v>311.51949999999999</v>
      </c>
      <c r="M3" s="55">
        <v>26</v>
      </c>
      <c r="N3" s="56">
        <v>0</v>
      </c>
      <c r="O3" s="57">
        <v>1863</v>
      </c>
      <c r="P3" s="58">
        <f>F4-F3</f>
        <v>1863</v>
      </c>
      <c r="Q3" s="38">
        <v>1</v>
      </c>
      <c r="R3" s="59">
        <f>S3/4.1868</f>
        <v>8216.3528761106318</v>
      </c>
      <c r="S3" s="73">
        <f>'Mérida oeste'!F6*1000000</f>
        <v>34400.226221699995</v>
      </c>
      <c r="T3" s="60">
        <f>R3*0.11237</f>
        <v>923.27157268855171</v>
      </c>
      <c r="U3" s="61"/>
      <c r="V3" s="60">
        <f>O3</f>
        <v>1863</v>
      </c>
      <c r="W3" s="62">
        <f>V3*35.31467</f>
        <v>65791.230209999994</v>
      </c>
      <c r="X3" s="61"/>
      <c r="Y3" s="63">
        <f>V3*R3/1000000</f>
        <v>15.307065408194106</v>
      </c>
      <c r="Z3" s="64">
        <f>S3*V3/1000000</f>
        <v>64.08762145102709</v>
      </c>
      <c r="AA3" s="65">
        <f>W3*T3/1000000</f>
        <v>60.743172585101249</v>
      </c>
      <c r="AE3" s="121" t="str">
        <f>RIGHT(F3,6)</f>
        <v>40468</v>
      </c>
      <c r="AF3" s="133">
        <v>225</v>
      </c>
      <c r="AG3" s="134">
        <v>1</v>
      </c>
      <c r="AH3" s="135">
        <v>40468</v>
      </c>
      <c r="AI3" s="136">
        <f t="shared" ref="AI3:AI34" si="0">IFERROR(AE3*1,0)</f>
        <v>40468</v>
      </c>
      <c r="AJ3" s="137">
        <f>(AI3-AH3)</f>
        <v>0</v>
      </c>
      <c r="AK3" s="122"/>
      <c r="AL3" s="138">
        <f>AH4-AH3</f>
        <v>-40468</v>
      </c>
      <c r="AM3" s="139">
        <f>AI4-AI3</f>
        <v>1863</v>
      </c>
      <c r="AN3" s="140">
        <f>(AM3-AL3)</f>
        <v>42331</v>
      </c>
      <c r="AO3" s="141">
        <f t="shared" ref="AO3:AO33" si="1">IFERROR(AN3/AM3,"")</f>
        <v>22.721953837895867</v>
      </c>
      <c r="AP3" s="122"/>
    </row>
    <row r="4" spans="1:42" x14ac:dyDescent="0.2">
      <c r="A4" s="66">
        <v>225</v>
      </c>
      <c r="B4" s="67">
        <v>0.375</v>
      </c>
      <c r="C4" s="68">
        <v>2014</v>
      </c>
      <c r="D4" s="68">
        <v>3</v>
      </c>
      <c r="E4" s="68">
        <v>2</v>
      </c>
      <c r="F4" s="69">
        <v>42331</v>
      </c>
      <c r="G4" s="68">
        <v>0</v>
      </c>
      <c r="H4" s="69">
        <v>225277</v>
      </c>
      <c r="I4" s="68">
        <v>0</v>
      </c>
      <c r="J4" s="68">
        <v>2</v>
      </c>
      <c r="K4" s="68">
        <v>0</v>
      </c>
      <c r="L4" s="69">
        <v>312.24470000000002</v>
      </c>
      <c r="M4" s="69">
        <v>26.2</v>
      </c>
      <c r="N4" s="70">
        <v>0</v>
      </c>
      <c r="O4" s="71">
        <v>531</v>
      </c>
      <c r="P4" s="58">
        <f t="shared" ref="P4:P33" si="2">F5-F4</f>
        <v>531</v>
      </c>
      <c r="Q4" s="38">
        <v>2</v>
      </c>
      <c r="R4" s="72">
        <f t="shared" ref="R4:R33" si="3">S4/4.1868</f>
        <v>8201.3914518964357</v>
      </c>
      <c r="S4" s="73">
        <f>'Mérida oeste'!F7*1000000</f>
        <v>34337.585730799998</v>
      </c>
      <c r="T4" s="74">
        <f>R4*0.11237</f>
        <v>921.59035744960249</v>
      </c>
      <c r="U4" s="61"/>
      <c r="V4" s="74">
        <f t="shared" ref="V4:V33" si="4">O4</f>
        <v>531</v>
      </c>
      <c r="W4" s="75">
        <f>V4*35.31467</f>
        <v>18752.089769999999</v>
      </c>
      <c r="X4" s="61"/>
      <c r="Y4" s="76">
        <f>V4*R4/1000000</f>
        <v>4.3549388609570068</v>
      </c>
      <c r="Z4" s="73">
        <f>S4*V4/1000000</f>
        <v>18.233258023054798</v>
      </c>
      <c r="AA4" s="74">
        <f>W4*T4/1000000</f>
        <v>17.281745114061334</v>
      </c>
      <c r="AE4" s="121" t="str">
        <f t="shared" ref="AE4:AE34" si="5">RIGHT(F4,6)</f>
        <v>42331</v>
      </c>
      <c r="AF4" s="142"/>
      <c r="AG4" s="143"/>
      <c r="AH4" s="144"/>
      <c r="AI4" s="145">
        <f t="shared" si="0"/>
        <v>42331</v>
      </c>
      <c r="AJ4" s="146">
        <f t="shared" ref="AJ4:AJ34" si="6">(AI4-AH4)</f>
        <v>42331</v>
      </c>
      <c r="AK4" s="122"/>
      <c r="AL4" s="138">
        <f t="shared" ref="AL4:AM33" si="7">AH5-AH4</f>
        <v>0</v>
      </c>
      <c r="AM4" s="147">
        <f t="shared" si="7"/>
        <v>531</v>
      </c>
      <c r="AN4" s="148">
        <f t="shared" ref="AN4:AN33" si="8">(AM4-AL4)</f>
        <v>531</v>
      </c>
      <c r="AO4" s="149">
        <f t="shared" si="1"/>
        <v>1</v>
      </c>
      <c r="AP4" s="122"/>
    </row>
    <row r="5" spans="1:42" x14ac:dyDescent="0.2">
      <c r="A5" s="66">
        <v>225</v>
      </c>
      <c r="B5" s="67">
        <v>0.375</v>
      </c>
      <c r="C5" s="68">
        <v>2014</v>
      </c>
      <c r="D5" s="68">
        <v>3</v>
      </c>
      <c r="E5" s="68">
        <v>3</v>
      </c>
      <c r="F5" s="69">
        <v>42862</v>
      </c>
      <c r="G5" s="68">
        <v>0</v>
      </c>
      <c r="H5" s="69">
        <v>225301</v>
      </c>
      <c r="I5" s="68">
        <v>0</v>
      </c>
      <c r="J5" s="68">
        <v>2</v>
      </c>
      <c r="K5" s="68">
        <v>0</v>
      </c>
      <c r="L5" s="69">
        <v>312.63130000000001</v>
      </c>
      <c r="M5" s="69">
        <v>26.3</v>
      </c>
      <c r="N5" s="70">
        <v>0</v>
      </c>
      <c r="O5" s="71">
        <v>1788</v>
      </c>
      <c r="P5" s="58">
        <f t="shared" si="2"/>
        <v>1788</v>
      </c>
      <c r="Q5" s="38">
        <v>3</v>
      </c>
      <c r="R5" s="72">
        <f t="shared" si="3"/>
        <v>8185.8577707079394</v>
      </c>
      <c r="S5" s="73">
        <f>'Mérida oeste'!F8*1000000</f>
        <v>34272.549314399999</v>
      </c>
      <c r="T5" s="74">
        <f t="shared" ref="T5:T33" si="9">R5*0.11237</f>
        <v>919.84483769445114</v>
      </c>
      <c r="U5" s="61"/>
      <c r="V5" s="74">
        <f t="shared" si="4"/>
        <v>1788</v>
      </c>
      <c r="W5" s="75">
        <f t="shared" ref="W5:W33" si="10">V5*35.31467</f>
        <v>63142.629959999998</v>
      </c>
      <c r="X5" s="61"/>
      <c r="Y5" s="76">
        <f t="shared" ref="Y5:Y33" si="11">V5*R5/1000000</f>
        <v>14.636313694025796</v>
      </c>
      <c r="Z5" s="73">
        <f t="shared" ref="Z5:Z33" si="12">S5*V5/1000000</f>
        <v>61.279318174147193</v>
      </c>
      <c r="AA5" s="74">
        <f t="shared" ref="AA5:AA33" si="13">W5*T5/1000000</f>
        <v>58.081422207156983</v>
      </c>
      <c r="AE5" s="121" t="str">
        <f t="shared" si="5"/>
        <v>42862</v>
      </c>
      <c r="AF5" s="142"/>
      <c r="AG5" s="143"/>
      <c r="AH5" s="144"/>
      <c r="AI5" s="145">
        <f t="shared" si="0"/>
        <v>42862</v>
      </c>
      <c r="AJ5" s="146">
        <f t="shared" si="6"/>
        <v>42862</v>
      </c>
      <c r="AK5" s="122"/>
      <c r="AL5" s="138">
        <f t="shared" si="7"/>
        <v>0</v>
      </c>
      <c r="AM5" s="147">
        <f t="shared" si="7"/>
        <v>1788</v>
      </c>
      <c r="AN5" s="148">
        <f t="shared" si="8"/>
        <v>1788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2014</v>
      </c>
      <c r="D6" s="68">
        <v>3</v>
      </c>
      <c r="E6" s="68">
        <v>4</v>
      </c>
      <c r="F6" s="69">
        <v>44650</v>
      </c>
      <c r="G6" s="68">
        <v>0</v>
      </c>
      <c r="H6" s="69">
        <v>225381</v>
      </c>
      <c r="I6" s="68">
        <v>0</v>
      </c>
      <c r="J6" s="68">
        <v>2</v>
      </c>
      <c r="K6" s="68">
        <v>0</v>
      </c>
      <c r="L6" s="69">
        <v>311.83260000000001</v>
      </c>
      <c r="M6" s="69">
        <v>25.8</v>
      </c>
      <c r="N6" s="70">
        <v>0</v>
      </c>
      <c r="O6" s="71">
        <v>2994</v>
      </c>
      <c r="P6" s="58">
        <f t="shared" si="2"/>
        <v>2994</v>
      </c>
      <c r="Q6" s="38">
        <v>4</v>
      </c>
      <c r="R6" s="72">
        <f t="shared" si="3"/>
        <v>8138.4067054074703</v>
      </c>
      <c r="S6" s="73">
        <f>'Mérida oeste'!F9*1000000</f>
        <v>34073.881194199996</v>
      </c>
      <c r="T6" s="74">
        <f t="shared" si="9"/>
        <v>914.51276148663737</v>
      </c>
      <c r="U6" s="61"/>
      <c r="V6" s="74">
        <f t="shared" si="4"/>
        <v>2994</v>
      </c>
      <c r="W6" s="75">
        <f t="shared" si="10"/>
        <v>105732.12198</v>
      </c>
      <c r="X6" s="61"/>
      <c r="Y6" s="76">
        <f t="shared" si="11"/>
        <v>24.366389675989968</v>
      </c>
      <c r="Z6" s="73">
        <f t="shared" si="12"/>
        <v>102.01720029543479</v>
      </c>
      <c r="AA6" s="74">
        <f t="shared" si="13"/>
        <v>96.693374849771786</v>
      </c>
      <c r="AE6" s="121" t="str">
        <f t="shared" si="5"/>
        <v>44650</v>
      </c>
      <c r="AF6" s="142"/>
      <c r="AG6" s="143"/>
      <c r="AH6" s="144"/>
      <c r="AI6" s="145">
        <f t="shared" si="0"/>
        <v>44650</v>
      </c>
      <c r="AJ6" s="146">
        <f t="shared" si="6"/>
        <v>44650</v>
      </c>
      <c r="AK6" s="122"/>
      <c r="AL6" s="138">
        <f t="shared" si="7"/>
        <v>0</v>
      </c>
      <c r="AM6" s="147">
        <f t="shared" si="7"/>
        <v>2994</v>
      </c>
      <c r="AN6" s="148">
        <f t="shared" si="8"/>
        <v>2994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2014</v>
      </c>
      <c r="D7" s="68">
        <v>3</v>
      </c>
      <c r="E7" s="68">
        <v>5</v>
      </c>
      <c r="F7" s="69">
        <v>47644</v>
      </c>
      <c r="G7" s="68">
        <v>0</v>
      </c>
      <c r="H7" s="69">
        <v>225517</v>
      </c>
      <c r="I7" s="68">
        <v>0</v>
      </c>
      <c r="J7" s="68">
        <v>2</v>
      </c>
      <c r="K7" s="68">
        <v>0</v>
      </c>
      <c r="L7" s="69">
        <v>310.75139999999999</v>
      </c>
      <c r="M7" s="69">
        <v>25.9</v>
      </c>
      <c r="N7" s="70">
        <v>0</v>
      </c>
      <c r="O7" s="71">
        <v>3145</v>
      </c>
      <c r="P7" s="58">
        <f t="shared" si="2"/>
        <v>3145</v>
      </c>
      <c r="Q7" s="38">
        <v>5</v>
      </c>
      <c r="R7" s="72">
        <f t="shared" si="3"/>
        <v>8102.8062373889361</v>
      </c>
      <c r="S7" s="73">
        <f>'Mérida oeste'!F10*1000000</f>
        <v>33924.829154699997</v>
      </c>
      <c r="T7" s="74">
        <f t="shared" si="9"/>
        <v>910.5123368953947</v>
      </c>
      <c r="U7" s="61"/>
      <c r="V7" s="74">
        <f t="shared" si="4"/>
        <v>3145</v>
      </c>
      <c r="W7" s="75">
        <f t="shared" si="10"/>
        <v>111064.63715</v>
      </c>
      <c r="X7" s="61"/>
      <c r="Y7" s="76">
        <f t="shared" si="11"/>
        <v>25.483325616588203</v>
      </c>
      <c r="Z7" s="73">
        <f t="shared" si="12"/>
        <v>106.69358769153149</v>
      </c>
      <c r="AA7" s="74">
        <f t="shared" si="13"/>
        <v>101.12572231788556</v>
      </c>
      <c r="AE7" s="121" t="str">
        <f t="shared" si="5"/>
        <v>47644</v>
      </c>
      <c r="AF7" s="142"/>
      <c r="AG7" s="143"/>
      <c r="AH7" s="144"/>
      <c r="AI7" s="145">
        <f t="shared" si="0"/>
        <v>47644</v>
      </c>
      <c r="AJ7" s="146">
        <f t="shared" si="6"/>
        <v>47644</v>
      </c>
      <c r="AK7" s="122"/>
      <c r="AL7" s="138">
        <f t="shared" si="7"/>
        <v>0</v>
      </c>
      <c r="AM7" s="147">
        <f t="shared" si="7"/>
        <v>3145</v>
      </c>
      <c r="AN7" s="148">
        <f t="shared" si="8"/>
        <v>3145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2014</v>
      </c>
      <c r="D8" s="68">
        <v>3</v>
      </c>
      <c r="E8" s="68">
        <v>6</v>
      </c>
      <c r="F8" s="69">
        <v>50789</v>
      </c>
      <c r="G8" s="68">
        <v>0</v>
      </c>
      <c r="H8" s="69">
        <v>225659</v>
      </c>
      <c r="I8" s="68">
        <v>0</v>
      </c>
      <c r="J8" s="68">
        <v>2</v>
      </c>
      <c r="K8" s="68">
        <v>0</v>
      </c>
      <c r="L8" s="69">
        <v>310.08659999999998</v>
      </c>
      <c r="M8" s="69">
        <v>26.4</v>
      </c>
      <c r="N8" s="70">
        <v>0</v>
      </c>
      <c r="O8" s="71">
        <v>3048</v>
      </c>
      <c r="P8" s="58">
        <f t="shared" si="2"/>
        <v>3048</v>
      </c>
      <c r="Q8" s="38">
        <v>6</v>
      </c>
      <c r="R8" s="72">
        <f t="shared" si="3"/>
        <v>8056.1826065013847</v>
      </c>
      <c r="S8" s="73">
        <f>'Mérida oeste'!F11*1000000</f>
        <v>33729.625336899997</v>
      </c>
      <c r="T8" s="74">
        <f t="shared" si="9"/>
        <v>905.27323949256061</v>
      </c>
      <c r="U8" s="61"/>
      <c r="V8" s="74">
        <f t="shared" si="4"/>
        <v>3048</v>
      </c>
      <c r="W8" s="75">
        <f t="shared" si="10"/>
        <v>107639.11416</v>
      </c>
      <c r="X8" s="61"/>
      <c r="Y8" s="76">
        <f t="shared" si="11"/>
        <v>24.555244584616222</v>
      </c>
      <c r="Z8" s="73">
        <f t="shared" si="12"/>
        <v>102.80789802687119</v>
      </c>
      <c r="AA8" s="74">
        <f t="shared" si="13"/>
        <v>97.442809571732738</v>
      </c>
      <c r="AE8" s="121" t="str">
        <f t="shared" si="5"/>
        <v>50789</v>
      </c>
      <c r="AF8" s="142"/>
      <c r="AG8" s="143"/>
      <c r="AH8" s="144"/>
      <c r="AI8" s="145">
        <f t="shared" si="0"/>
        <v>50789</v>
      </c>
      <c r="AJ8" s="146">
        <f t="shared" si="6"/>
        <v>50789</v>
      </c>
      <c r="AK8" s="122"/>
      <c r="AL8" s="138">
        <f t="shared" si="7"/>
        <v>0</v>
      </c>
      <c r="AM8" s="147">
        <f t="shared" si="7"/>
        <v>3048</v>
      </c>
      <c r="AN8" s="148">
        <f t="shared" si="8"/>
        <v>3048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2014</v>
      </c>
      <c r="D9" s="68">
        <v>3</v>
      </c>
      <c r="E9" s="68">
        <v>7</v>
      </c>
      <c r="F9" s="69">
        <v>53837</v>
      </c>
      <c r="G9" s="68">
        <v>0</v>
      </c>
      <c r="H9" s="69">
        <v>225796</v>
      </c>
      <c r="I9" s="68">
        <v>0</v>
      </c>
      <c r="J9" s="68">
        <v>2</v>
      </c>
      <c r="K9" s="68">
        <v>0</v>
      </c>
      <c r="L9" s="69">
        <v>310.26229999999998</v>
      </c>
      <c r="M9" s="69">
        <v>23.2</v>
      </c>
      <c r="N9" s="70">
        <v>0</v>
      </c>
      <c r="O9" s="71">
        <v>3546</v>
      </c>
      <c r="P9" s="58">
        <f t="shared" si="2"/>
        <v>3546</v>
      </c>
      <c r="Q9" s="38">
        <v>7</v>
      </c>
      <c r="R9" s="72">
        <f t="shared" si="3"/>
        <v>8201.54287016337</v>
      </c>
      <c r="S9" s="73">
        <f>'Mérida oeste'!F12*1000000</f>
        <v>34338.219688799996</v>
      </c>
      <c r="T9" s="74">
        <f t="shared" si="9"/>
        <v>921.60737232025792</v>
      </c>
      <c r="U9" s="61"/>
      <c r="V9" s="74">
        <f t="shared" si="4"/>
        <v>3546</v>
      </c>
      <c r="W9" s="75">
        <f t="shared" si="10"/>
        <v>125225.81982</v>
      </c>
      <c r="X9" s="61"/>
      <c r="Y9" s="76">
        <f t="shared" si="11"/>
        <v>29.08267101759931</v>
      </c>
      <c r="Z9" s="73">
        <f t="shared" si="12"/>
        <v>121.76332701648478</v>
      </c>
      <c r="AA9" s="74">
        <f t="shared" si="13"/>
        <v>115.40903875096028</v>
      </c>
      <c r="AE9" s="121" t="str">
        <f t="shared" si="5"/>
        <v>53837</v>
      </c>
      <c r="AF9" s="142"/>
      <c r="AG9" s="143"/>
      <c r="AH9" s="144"/>
      <c r="AI9" s="145">
        <f t="shared" si="0"/>
        <v>53837</v>
      </c>
      <c r="AJ9" s="146">
        <f t="shared" si="6"/>
        <v>53837</v>
      </c>
      <c r="AK9" s="122"/>
      <c r="AL9" s="138">
        <f t="shared" si="7"/>
        <v>57383</v>
      </c>
      <c r="AM9" s="147">
        <f t="shared" si="7"/>
        <v>3546</v>
      </c>
      <c r="AN9" s="148">
        <f t="shared" si="8"/>
        <v>-53837</v>
      </c>
      <c r="AO9" s="149">
        <f t="shared" si="1"/>
        <v>-15.182459108855047</v>
      </c>
      <c r="AP9" s="122"/>
    </row>
    <row r="10" spans="1:42" x14ac:dyDescent="0.2">
      <c r="A10" s="66">
        <v>225</v>
      </c>
      <c r="B10" s="67">
        <v>0.375</v>
      </c>
      <c r="C10" s="68">
        <v>2014</v>
      </c>
      <c r="D10" s="68">
        <v>3</v>
      </c>
      <c r="E10" s="68">
        <v>8</v>
      </c>
      <c r="F10" s="69">
        <v>57383</v>
      </c>
      <c r="G10" s="68">
        <v>0</v>
      </c>
      <c r="H10" s="69">
        <v>225955</v>
      </c>
      <c r="I10" s="68">
        <v>0</v>
      </c>
      <c r="J10" s="68">
        <v>2</v>
      </c>
      <c r="K10" s="68">
        <v>0</v>
      </c>
      <c r="L10" s="69">
        <v>310.46550000000002</v>
      </c>
      <c r="M10" s="69">
        <v>23.3</v>
      </c>
      <c r="N10" s="70">
        <v>0</v>
      </c>
      <c r="O10" s="71">
        <v>1835</v>
      </c>
      <c r="P10" s="58">
        <f t="shared" si="2"/>
        <v>1835</v>
      </c>
      <c r="Q10" s="38">
        <v>8</v>
      </c>
      <c r="R10" s="72">
        <f t="shared" si="3"/>
        <v>8515.9980975685485</v>
      </c>
      <c r="S10" s="73">
        <f>'Mérida oeste'!F13*1000000</f>
        <v>35654.780834899997</v>
      </c>
      <c r="T10" s="74">
        <f t="shared" si="9"/>
        <v>956.9427062237778</v>
      </c>
      <c r="U10" s="61"/>
      <c r="V10" s="74">
        <f t="shared" si="4"/>
        <v>1835</v>
      </c>
      <c r="W10" s="75">
        <f t="shared" si="10"/>
        <v>64802.419450000001</v>
      </c>
      <c r="X10" s="61"/>
      <c r="Y10" s="76">
        <f t="shared" si="11"/>
        <v>15.626856509038287</v>
      </c>
      <c r="Z10" s="73">
        <f t="shared" si="12"/>
        <v>65.426522832041499</v>
      </c>
      <c r="AA10" s="74">
        <f t="shared" si="13"/>
        <v>62.012202638331374</v>
      </c>
      <c r="AE10" s="121" t="str">
        <f t="shared" si="5"/>
        <v>57383</v>
      </c>
      <c r="AF10" s="142">
        <v>225</v>
      </c>
      <c r="AG10" s="143">
        <v>8</v>
      </c>
      <c r="AH10" s="144">
        <v>57383</v>
      </c>
      <c r="AI10" s="145">
        <f t="shared" si="0"/>
        <v>57383</v>
      </c>
      <c r="AJ10" s="146">
        <f t="shared" si="6"/>
        <v>0</v>
      </c>
      <c r="AK10" s="122"/>
      <c r="AL10" s="138">
        <f t="shared" si="7"/>
        <v>1835</v>
      </c>
      <c r="AM10" s="147">
        <f t="shared" si="7"/>
        <v>1835</v>
      </c>
      <c r="AN10" s="148">
        <f t="shared" si="8"/>
        <v>0</v>
      </c>
      <c r="AO10" s="149">
        <f t="shared" si="1"/>
        <v>0</v>
      </c>
      <c r="AP10" s="122"/>
    </row>
    <row r="11" spans="1:42" x14ac:dyDescent="0.2">
      <c r="A11" s="66">
        <v>225</v>
      </c>
      <c r="B11" s="67">
        <v>0.375</v>
      </c>
      <c r="C11" s="68">
        <v>2014</v>
      </c>
      <c r="D11" s="68">
        <v>3</v>
      </c>
      <c r="E11" s="68">
        <v>9</v>
      </c>
      <c r="F11" s="69">
        <v>59218</v>
      </c>
      <c r="G11" s="68">
        <v>0</v>
      </c>
      <c r="H11" s="69">
        <v>226039</v>
      </c>
      <c r="I11" s="68">
        <v>0</v>
      </c>
      <c r="J11" s="68">
        <v>2</v>
      </c>
      <c r="K11" s="68">
        <v>0</v>
      </c>
      <c r="L11" s="69">
        <v>310.98910000000001</v>
      </c>
      <c r="M11" s="69">
        <v>26.2</v>
      </c>
      <c r="N11" s="70">
        <v>0</v>
      </c>
      <c r="O11" s="71">
        <v>450</v>
      </c>
      <c r="P11" s="58">
        <f t="shared" si="2"/>
        <v>450</v>
      </c>
      <c r="Q11" s="38">
        <v>9</v>
      </c>
      <c r="R11" s="77">
        <f t="shared" si="3"/>
        <v>8301.283627615363</v>
      </c>
      <c r="S11" s="73">
        <f>'Mérida oeste'!F14*1000000</f>
        <v>34755.814292100004</v>
      </c>
      <c r="T11" s="74">
        <f t="shared" si="9"/>
        <v>932.81524123513827</v>
      </c>
      <c r="V11" s="78">
        <f t="shared" si="4"/>
        <v>450</v>
      </c>
      <c r="W11" s="79">
        <f t="shared" si="10"/>
        <v>15891.601500000001</v>
      </c>
      <c r="Y11" s="76">
        <f t="shared" si="11"/>
        <v>3.7355776324269132</v>
      </c>
      <c r="Z11" s="73">
        <f t="shared" si="12"/>
        <v>15.640116431445001</v>
      </c>
      <c r="AA11" s="74">
        <f t="shared" si="13"/>
        <v>14.823928086835185</v>
      </c>
      <c r="AE11" s="121" t="str">
        <f t="shared" si="5"/>
        <v>59218</v>
      </c>
      <c r="AF11" s="142">
        <v>225</v>
      </c>
      <c r="AG11" s="143">
        <v>9</v>
      </c>
      <c r="AH11" s="144">
        <v>59218</v>
      </c>
      <c r="AI11" s="145">
        <f t="shared" si="0"/>
        <v>59218</v>
      </c>
      <c r="AJ11" s="146">
        <f t="shared" si="6"/>
        <v>0</v>
      </c>
      <c r="AK11" s="122"/>
      <c r="AL11" s="138">
        <f t="shared" si="7"/>
        <v>455</v>
      </c>
      <c r="AM11" s="147">
        <f t="shared" si="7"/>
        <v>450</v>
      </c>
      <c r="AN11" s="148">
        <f t="shared" si="8"/>
        <v>-5</v>
      </c>
      <c r="AO11" s="149">
        <f t="shared" si="1"/>
        <v>-1.1111111111111112E-2</v>
      </c>
      <c r="AP11" s="122"/>
    </row>
    <row r="12" spans="1:42" x14ac:dyDescent="0.2">
      <c r="A12" s="66">
        <v>225</v>
      </c>
      <c r="B12" s="67">
        <v>0.375</v>
      </c>
      <c r="C12" s="68">
        <v>2014</v>
      </c>
      <c r="D12" s="68">
        <v>3</v>
      </c>
      <c r="E12" s="68">
        <v>10</v>
      </c>
      <c r="F12" s="69">
        <v>59668</v>
      </c>
      <c r="G12" s="68">
        <v>0</v>
      </c>
      <c r="H12" s="69">
        <v>226059</v>
      </c>
      <c r="I12" s="68">
        <v>0</v>
      </c>
      <c r="J12" s="68">
        <v>2</v>
      </c>
      <c r="K12" s="68">
        <v>0</v>
      </c>
      <c r="L12" s="69">
        <v>311.45060000000001</v>
      </c>
      <c r="M12" s="69">
        <v>27.4</v>
      </c>
      <c r="N12" s="70">
        <v>0</v>
      </c>
      <c r="O12" s="71">
        <v>3302</v>
      </c>
      <c r="P12" s="58">
        <f t="shared" si="2"/>
        <v>3302</v>
      </c>
      <c r="Q12" s="38">
        <v>10</v>
      </c>
      <c r="R12" s="77">
        <f t="shared" si="3"/>
        <v>8275.1606463886492</v>
      </c>
      <c r="S12" s="73">
        <f>'Mérida oeste'!F15*1000000</f>
        <v>34646.442594299995</v>
      </c>
      <c r="T12" s="74">
        <f t="shared" si="9"/>
        <v>929.87980183469244</v>
      </c>
      <c r="V12" s="78">
        <f t="shared" si="4"/>
        <v>3302</v>
      </c>
      <c r="W12" s="79">
        <f t="shared" si="10"/>
        <v>116609.04033999999</v>
      </c>
      <c r="Y12" s="76">
        <f t="shared" si="11"/>
        <v>27.324580454375319</v>
      </c>
      <c r="Z12" s="73">
        <f t="shared" si="12"/>
        <v>114.40255344637859</v>
      </c>
      <c r="AA12" s="74">
        <f t="shared" si="13"/>
        <v>108.43239132349285</v>
      </c>
      <c r="AE12" s="121" t="str">
        <f t="shared" si="5"/>
        <v>59668</v>
      </c>
      <c r="AF12" s="142">
        <v>225</v>
      </c>
      <c r="AG12" s="143">
        <v>10</v>
      </c>
      <c r="AH12" s="144">
        <v>59673</v>
      </c>
      <c r="AI12" s="145">
        <f t="shared" si="0"/>
        <v>59668</v>
      </c>
      <c r="AJ12" s="146">
        <f t="shared" si="6"/>
        <v>-5</v>
      </c>
      <c r="AK12" s="122"/>
      <c r="AL12" s="138">
        <f t="shared" si="7"/>
        <v>3299</v>
      </c>
      <c r="AM12" s="147">
        <f t="shared" si="7"/>
        <v>3302</v>
      </c>
      <c r="AN12" s="148">
        <f t="shared" si="8"/>
        <v>3</v>
      </c>
      <c r="AO12" s="149">
        <f t="shared" si="1"/>
        <v>9.0854027861901881E-4</v>
      </c>
      <c r="AP12" s="122"/>
    </row>
    <row r="13" spans="1:42" x14ac:dyDescent="0.2">
      <c r="A13" s="66">
        <v>225</v>
      </c>
      <c r="B13" s="67">
        <v>0.375</v>
      </c>
      <c r="C13" s="68">
        <v>2014</v>
      </c>
      <c r="D13" s="68">
        <v>3</v>
      </c>
      <c r="E13" s="68">
        <v>11</v>
      </c>
      <c r="F13" s="69">
        <v>62970</v>
      </c>
      <c r="G13" s="68">
        <v>0</v>
      </c>
      <c r="H13" s="69">
        <v>226208</v>
      </c>
      <c r="I13" s="68">
        <v>0</v>
      </c>
      <c r="J13" s="68">
        <v>2</v>
      </c>
      <c r="K13" s="68">
        <v>0</v>
      </c>
      <c r="L13" s="69">
        <v>311.41160000000002</v>
      </c>
      <c r="M13" s="69">
        <v>26.3</v>
      </c>
      <c r="N13" s="70">
        <v>0</v>
      </c>
      <c r="O13" s="71">
        <v>3028</v>
      </c>
      <c r="P13" s="58">
        <f t="shared" si="2"/>
        <v>3028</v>
      </c>
      <c r="Q13" s="38">
        <v>11</v>
      </c>
      <c r="R13" s="77">
        <f t="shared" si="3"/>
        <v>8334.9354637670785</v>
      </c>
      <c r="S13" s="73">
        <f>'Mérida oeste'!F16*1000000</f>
        <v>34896.707799700001</v>
      </c>
      <c r="T13" s="74">
        <f t="shared" si="9"/>
        <v>936.59669806350655</v>
      </c>
      <c r="V13" s="78">
        <f t="shared" si="4"/>
        <v>3028</v>
      </c>
      <c r="W13" s="79">
        <f t="shared" si="10"/>
        <v>106932.82076</v>
      </c>
      <c r="Y13" s="76">
        <f t="shared" si="11"/>
        <v>25.238184584286714</v>
      </c>
      <c r="Z13" s="73">
        <f t="shared" si="12"/>
        <v>105.66723121749162</v>
      </c>
      <c r="AA13" s="74">
        <f t="shared" si="13"/>
        <v>100.15292683843279</v>
      </c>
      <c r="AE13" s="121" t="str">
        <f t="shared" si="5"/>
        <v>62970</v>
      </c>
      <c r="AF13" s="142">
        <v>225</v>
      </c>
      <c r="AG13" s="143">
        <v>11</v>
      </c>
      <c r="AH13" s="144">
        <v>62972</v>
      </c>
      <c r="AI13" s="145">
        <f t="shared" si="0"/>
        <v>62970</v>
      </c>
      <c r="AJ13" s="146">
        <f t="shared" si="6"/>
        <v>-2</v>
      </c>
      <c r="AK13" s="122"/>
      <c r="AL13" s="138">
        <f t="shared" si="7"/>
        <v>3028</v>
      </c>
      <c r="AM13" s="147">
        <f t="shared" si="7"/>
        <v>3028</v>
      </c>
      <c r="AN13" s="148">
        <f t="shared" si="8"/>
        <v>0</v>
      </c>
      <c r="AO13" s="149">
        <f t="shared" si="1"/>
        <v>0</v>
      </c>
      <c r="AP13" s="122"/>
    </row>
    <row r="14" spans="1:42" x14ac:dyDescent="0.2">
      <c r="A14" s="66">
        <v>225</v>
      </c>
      <c r="B14" s="67">
        <v>0.375</v>
      </c>
      <c r="C14" s="68">
        <v>2014</v>
      </c>
      <c r="D14" s="68">
        <v>3</v>
      </c>
      <c r="E14" s="68">
        <v>12</v>
      </c>
      <c r="F14" s="69">
        <v>65998</v>
      </c>
      <c r="G14" s="68">
        <v>0</v>
      </c>
      <c r="H14" s="69">
        <v>226345</v>
      </c>
      <c r="I14" s="68">
        <v>0</v>
      </c>
      <c r="J14" s="68">
        <v>2</v>
      </c>
      <c r="K14" s="68">
        <v>0</v>
      </c>
      <c r="L14" s="69">
        <v>311.56099999999998</v>
      </c>
      <c r="M14" s="69">
        <v>27</v>
      </c>
      <c r="N14" s="70">
        <v>0</v>
      </c>
      <c r="O14" s="71">
        <v>3333</v>
      </c>
      <c r="P14" s="58">
        <f t="shared" si="2"/>
        <v>3333</v>
      </c>
      <c r="Q14" s="38">
        <v>12</v>
      </c>
      <c r="R14" s="77">
        <f t="shared" si="3"/>
        <v>8234.3110378093061</v>
      </c>
      <c r="S14" s="73">
        <f>'Mérida oeste'!F17*1000000</f>
        <v>34475.413453100002</v>
      </c>
      <c r="T14" s="74">
        <f t="shared" si="9"/>
        <v>925.2895313186317</v>
      </c>
      <c r="V14" s="78">
        <f t="shared" si="4"/>
        <v>3333</v>
      </c>
      <c r="W14" s="79">
        <f t="shared" si="10"/>
        <v>117703.79510999999</v>
      </c>
      <c r="Y14" s="76">
        <f t="shared" si="11"/>
        <v>27.444958689018417</v>
      </c>
      <c r="Z14" s="73">
        <f t="shared" si="12"/>
        <v>114.9065530391823</v>
      </c>
      <c r="AA14" s="74">
        <f t="shared" si="13"/>
        <v>108.91008941175615</v>
      </c>
      <c r="AE14" s="121" t="str">
        <f t="shared" si="5"/>
        <v>65998</v>
      </c>
      <c r="AF14" s="142">
        <v>225</v>
      </c>
      <c r="AG14" s="143">
        <v>12</v>
      </c>
      <c r="AH14" s="144">
        <v>66000</v>
      </c>
      <c r="AI14" s="145">
        <f t="shared" si="0"/>
        <v>65998</v>
      </c>
      <c r="AJ14" s="146">
        <f t="shared" si="6"/>
        <v>-2</v>
      </c>
      <c r="AK14" s="122"/>
      <c r="AL14" s="138">
        <f t="shared" si="7"/>
        <v>3333</v>
      </c>
      <c r="AM14" s="147">
        <f t="shared" si="7"/>
        <v>3333</v>
      </c>
      <c r="AN14" s="148">
        <f t="shared" si="8"/>
        <v>0</v>
      </c>
      <c r="AO14" s="149">
        <f t="shared" si="1"/>
        <v>0</v>
      </c>
      <c r="AP14" s="122"/>
    </row>
    <row r="15" spans="1:42" x14ac:dyDescent="0.2">
      <c r="A15" s="66">
        <v>225</v>
      </c>
      <c r="B15" s="67">
        <v>0.375</v>
      </c>
      <c r="C15" s="68">
        <v>2014</v>
      </c>
      <c r="D15" s="68">
        <v>3</v>
      </c>
      <c r="E15" s="68">
        <v>13</v>
      </c>
      <c r="F15" s="69">
        <v>69331</v>
      </c>
      <c r="G15" s="68">
        <v>0</v>
      </c>
      <c r="H15" s="69">
        <v>226495</v>
      </c>
      <c r="I15" s="68">
        <v>0</v>
      </c>
      <c r="J15" s="68">
        <v>2</v>
      </c>
      <c r="K15" s="68">
        <v>0</v>
      </c>
      <c r="L15" s="69">
        <v>311.60629999999998</v>
      </c>
      <c r="M15" s="69">
        <v>26.6</v>
      </c>
      <c r="N15" s="70">
        <v>0</v>
      </c>
      <c r="O15" s="71">
        <v>998</v>
      </c>
      <c r="P15" s="58">
        <f t="shared" si="2"/>
        <v>998</v>
      </c>
      <c r="Q15" s="38">
        <v>13</v>
      </c>
      <c r="R15" s="77">
        <f t="shared" si="3"/>
        <v>8223.6199118180957</v>
      </c>
      <c r="S15" s="73">
        <f>'Mérida oeste'!F18*1000000</f>
        <v>34430.651846799999</v>
      </c>
      <c r="T15" s="74">
        <f t="shared" si="9"/>
        <v>924.08816949099935</v>
      </c>
      <c r="V15" s="78">
        <f t="shared" si="4"/>
        <v>998</v>
      </c>
      <c r="W15" s="79">
        <f t="shared" si="10"/>
        <v>35244.040659999999</v>
      </c>
      <c r="Y15" s="76">
        <f t="shared" si="11"/>
        <v>8.20717267199446</v>
      </c>
      <c r="Z15" s="73">
        <f t="shared" si="12"/>
        <v>34.361790543106402</v>
      </c>
      <c r="AA15" s="74">
        <f t="shared" si="13"/>
        <v>32.568601018965751</v>
      </c>
      <c r="AE15" s="121" t="str">
        <f t="shared" si="5"/>
        <v>69331</v>
      </c>
      <c r="AF15" s="142">
        <v>225</v>
      </c>
      <c r="AG15" s="143">
        <v>13</v>
      </c>
      <c r="AH15" s="144">
        <v>69333</v>
      </c>
      <c r="AI15" s="145">
        <f t="shared" si="0"/>
        <v>69331</v>
      </c>
      <c r="AJ15" s="146">
        <f t="shared" si="6"/>
        <v>-2</v>
      </c>
      <c r="AK15" s="122"/>
      <c r="AL15" s="138">
        <f t="shared" si="7"/>
        <v>998</v>
      </c>
      <c r="AM15" s="147">
        <f t="shared" si="7"/>
        <v>998</v>
      </c>
      <c r="AN15" s="148">
        <f t="shared" si="8"/>
        <v>0</v>
      </c>
      <c r="AO15" s="149">
        <f t="shared" si="1"/>
        <v>0</v>
      </c>
      <c r="AP15" s="122"/>
    </row>
    <row r="16" spans="1:42" x14ac:dyDescent="0.2">
      <c r="A16" s="66">
        <v>225</v>
      </c>
      <c r="B16" s="67">
        <v>0.375</v>
      </c>
      <c r="C16" s="68">
        <v>2014</v>
      </c>
      <c r="D16" s="68">
        <v>3</v>
      </c>
      <c r="E16" s="68">
        <v>14</v>
      </c>
      <c r="F16" s="69">
        <v>70329</v>
      </c>
      <c r="G16" s="68">
        <v>0</v>
      </c>
      <c r="H16" s="69">
        <v>226540</v>
      </c>
      <c r="I16" s="68">
        <v>0</v>
      </c>
      <c r="J16" s="68">
        <v>2</v>
      </c>
      <c r="K16" s="68">
        <v>0</v>
      </c>
      <c r="L16" s="69">
        <v>312.25569999999999</v>
      </c>
      <c r="M16" s="69">
        <v>24.7</v>
      </c>
      <c r="N16" s="70">
        <v>0</v>
      </c>
      <c r="O16" s="71">
        <v>3616</v>
      </c>
      <c r="P16" s="58">
        <f t="shared" si="2"/>
        <v>3616</v>
      </c>
      <c r="Q16" s="38">
        <v>14</v>
      </c>
      <c r="R16" s="77">
        <f t="shared" si="3"/>
        <v>8258.0248876230053</v>
      </c>
      <c r="S16" s="73">
        <f>'Mérida oeste'!F19*1000000</f>
        <v>34574.6985995</v>
      </c>
      <c r="T16" s="74">
        <f t="shared" si="9"/>
        <v>927.95425662219714</v>
      </c>
      <c r="V16" s="78">
        <f t="shared" si="4"/>
        <v>3616</v>
      </c>
      <c r="W16" s="79">
        <f t="shared" si="10"/>
        <v>127697.84672</v>
      </c>
      <c r="Y16" s="76">
        <f t="shared" si="11"/>
        <v>29.86101799364479</v>
      </c>
      <c r="Z16" s="73">
        <f t="shared" si="12"/>
        <v>125.022110135792</v>
      </c>
      <c r="AA16" s="74">
        <f t="shared" si="13"/>
        <v>118.49776042531288</v>
      </c>
      <c r="AE16" s="121" t="str">
        <f t="shared" si="5"/>
        <v>70329</v>
      </c>
      <c r="AF16" s="142">
        <v>225</v>
      </c>
      <c r="AG16" s="143">
        <v>14</v>
      </c>
      <c r="AH16" s="144">
        <v>70331</v>
      </c>
      <c r="AI16" s="145">
        <f t="shared" si="0"/>
        <v>70329</v>
      </c>
      <c r="AJ16" s="146">
        <f t="shared" si="6"/>
        <v>-2</v>
      </c>
      <c r="AK16" s="122"/>
      <c r="AL16" s="138">
        <f t="shared" si="7"/>
        <v>3616</v>
      </c>
      <c r="AM16" s="147">
        <f t="shared" si="7"/>
        <v>3616</v>
      </c>
      <c r="AN16" s="148">
        <f t="shared" si="8"/>
        <v>0</v>
      </c>
      <c r="AO16" s="149">
        <f t="shared" si="1"/>
        <v>0</v>
      </c>
      <c r="AP16" s="122"/>
    </row>
    <row r="17" spans="1:42" x14ac:dyDescent="0.2">
      <c r="A17" s="66">
        <v>225</v>
      </c>
      <c r="B17" s="67">
        <v>0.375</v>
      </c>
      <c r="C17" s="68">
        <v>2014</v>
      </c>
      <c r="D17" s="68">
        <v>3</v>
      </c>
      <c r="E17" s="68">
        <v>15</v>
      </c>
      <c r="F17" s="69">
        <v>73945</v>
      </c>
      <c r="G17" s="68">
        <v>0</v>
      </c>
      <c r="H17" s="69">
        <v>226702</v>
      </c>
      <c r="I17" s="68">
        <v>0</v>
      </c>
      <c r="J17" s="68">
        <v>2</v>
      </c>
      <c r="K17" s="68">
        <v>0</v>
      </c>
      <c r="L17" s="69">
        <v>312.14949999999999</v>
      </c>
      <c r="M17" s="69">
        <v>26.3</v>
      </c>
      <c r="N17" s="70">
        <v>0</v>
      </c>
      <c r="O17" s="71">
        <v>1302</v>
      </c>
      <c r="P17" s="58">
        <f t="shared" si="2"/>
        <v>1302</v>
      </c>
      <c r="Q17" s="38">
        <v>15</v>
      </c>
      <c r="R17" s="77">
        <f t="shared" si="3"/>
        <v>8256.5655487962176</v>
      </c>
      <c r="S17" s="73">
        <f>'Mérida oeste'!F20*1000000</f>
        <v>34568.588639699999</v>
      </c>
      <c r="T17" s="74">
        <f t="shared" si="9"/>
        <v>927.790270718231</v>
      </c>
      <c r="V17" s="78">
        <f t="shared" si="4"/>
        <v>1302</v>
      </c>
      <c r="W17" s="79">
        <f t="shared" si="10"/>
        <v>45979.700340000003</v>
      </c>
      <c r="Y17" s="76">
        <f t="shared" si="11"/>
        <v>10.750048344532676</v>
      </c>
      <c r="Z17" s="73">
        <f t="shared" si="12"/>
        <v>45.008302408889399</v>
      </c>
      <c r="AA17" s="74">
        <f t="shared" si="13"/>
        <v>42.659518625991737</v>
      </c>
      <c r="AE17" s="121" t="str">
        <f t="shared" si="5"/>
        <v>73945</v>
      </c>
      <c r="AF17" s="142">
        <v>225</v>
      </c>
      <c r="AG17" s="143">
        <v>15</v>
      </c>
      <c r="AH17" s="144">
        <v>73947</v>
      </c>
      <c r="AI17" s="145">
        <f t="shared" si="0"/>
        <v>73945</v>
      </c>
      <c r="AJ17" s="146">
        <f t="shared" si="6"/>
        <v>-2</v>
      </c>
      <c r="AK17" s="122"/>
      <c r="AL17" s="138">
        <f t="shared" si="7"/>
        <v>1300</v>
      </c>
      <c r="AM17" s="147">
        <f t="shared" si="7"/>
        <v>1302</v>
      </c>
      <c r="AN17" s="148">
        <f t="shared" si="8"/>
        <v>2</v>
      </c>
      <c r="AO17" s="149">
        <f t="shared" si="1"/>
        <v>1.5360983102918587E-3</v>
      </c>
      <c r="AP17" s="122"/>
    </row>
    <row r="18" spans="1:42" x14ac:dyDescent="0.2">
      <c r="A18" s="66">
        <v>225</v>
      </c>
      <c r="B18" s="67">
        <v>0.375</v>
      </c>
      <c r="C18" s="68">
        <v>2014</v>
      </c>
      <c r="D18" s="68">
        <v>3</v>
      </c>
      <c r="E18" s="68">
        <v>16</v>
      </c>
      <c r="F18" s="69">
        <v>75247</v>
      </c>
      <c r="G18" s="68">
        <v>0</v>
      </c>
      <c r="H18" s="69">
        <v>226702</v>
      </c>
      <c r="I18" s="68">
        <v>0</v>
      </c>
      <c r="J18" s="68">
        <v>2</v>
      </c>
      <c r="K18" s="68">
        <v>0</v>
      </c>
      <c r="L18" s="69">
        <v>312.14949999999999</v>
      </c>
      <c r="M18" s="69">
        <v>26.3</v>
      </c>
      <c r="N18" s="70">
        <v>0</v>
      </c>
      <c r="O18" s="71">
        <v>0</v>
      </c>
      <c r="P18" s="58">
        <f t="shared" si="2"/>
        <v>0</v>
      </c>
      <c r="Q18" s="38">
        <v>16</v>
      </c>
      <c r="R18" s="77">
        <f t="shared" si="3"/>
        <v>8268.5899301853442</v>
      </c>
      <c r="S18" s="73">
        <f>'Mérida oeste'!F21*1000000</f>
        <v>34618.932319699998</v>
      </c>
      <c r="T18" s="74">
        <f t="shared" si="9"/>
        <v>929.14145045492705</v>
      </c>
      <c r="V18" s="78">
        <f t="shared" si="4"/>
        <v>0</v>
      </c>
      <c r="W18" s="79">
        <f t="shared" si="10"/>
        <v>0</v>
      </c>
      <c r="Y18" s="76">
        <f t="shared" si="11"/>
        <v>0</v>
      </c>
      <c r="Z18" s="73">
        <f t="shared" si="12"/>
        <v>0</v>
      </c>
      <c r="AA18" s="74">
        <f t="shared" si="13"/>
        <v>0</v>
      </c>
      <c r="AE18" s="121" t="str">
        <f t="shared" si="5"/>
        <v>75247</v>
      </c>
      <c r="AF18" s="142">
        <v>225</v>
      </c>
      <c r="AG18" s="143">
        <v>16</v>
      </c>
      <c r="AH18" s="144">
        <v>75247</v>
      </c>
      <c r="AI18" s="145">
        <f t="shared" si="0"/>
        <v>75247</v>
      </c>
      <c r="AJ18" s="146">
        <f t="shared" si="6"/>
        <v>0</v>
      </c>
      <c r="AK18" s="122"/>
      <c r="AL18" s="138">
        <f t="shared" si="7"/>
        <v>0</v>
      </c>
      <c r="AM18" s="147">
        <f t="shared" si="7"/>
        <v>0</v>
      </c>
      <c r="AN18" s="148">
        <f t="shared" si="8"/>
        <v>0</v>
      </c>
      <c r="AO18" s="149" t="str">
        <f t="shared" si="1"/>
        <v/>
      </c>
      <c r="AP18" s="122"/>
    </row>
    <row r="19" spans="1:42" x14ac:dyDescent="0.2">
      <c r="A19" s="66">
        <v>225</v>
      </c>
      <c r="B19" s="67">
        <v>0.375</v>
      </c>
      <c r="C19" s="68">
        <v>2014</v>
      </c>
      <c r="D19" s="68">
        <v>3</v>
      </c>
      <c r="E19" s="68">
        <v>17</v>
      </c>
      <c r="F19" s="69">
        <v>75247</v>
      </c>
      <c r="G19" s="68">
        <v>0</v>
      </c>
      <c r="H19" s="69">
        <v>226702</v>
      </c>
      <c r="I19" s="68">
        <v>0</v>
      </c>
      <c r="J19" s="68">
        <v>2</v>
      </c>
      <c r="K19" s="68">
        <v>0</v>
      </c>
      <c r="L19" s="69">
        <v>312.14949999999999</v>
      </c>
      <c r="M19" s="69">
        <v>26.3</v>
      </c>
      <c r="N19" s="70">
        <v>0</v>
      </c>
      <c r="O19" s="71">
        <v>528</v>
      </c>
      <c r="P19" s="58">
        <f t="shared" si="2"/>
        <v>528</v>
      </c>
      <c r="Q19" s="38">
        <v>17</v>
      </c>
      <c r="R19" s="77">
        <f t="shared" si="3"/>
        <v>8282.9289129167882</v>
      </c>
      <c r="S19" s="73">
        <f>'Mérida oeste'!F22*1000000</f>
        <v>34678.966772600004</v>
      </c>
      <c r="T19" s="74">
        <f t="shared" si="9"/>
        <v>930.75272194445949</v>
      </c>
      <c r="V19" s="78">
        <f t="shared" si="4"/>
        <v>528</v>
      </c>
      <c r="W19" s="79">
        <f t="shared" si="10"/>
        <v>18646.145759999999</v>
      </c>
      <c r="Y19" s="76">
        <f t="shared" si="11"/>
        <v>4.3733864660200643</v>
      </c>
      <c r="Z19" s="73">
        <f t="shared" si="12"/>
        <v>18.310494455932805</v>
      </c>
      <c r="AA19" s="74">
        <f t="shared" si="13"/>
        <v>17.354950919893142</v>
      </c>
      <c r="AE19" s="121" t="str">
        <f t="shared" si="5"/>
        <v>75247</v>
      </c>
      <c r="AF19" s="142">
        <v>225</v>
      </c>
      <c r="AG19" s="143">
        <v>17</v>
      </c>
      <c r="AH19" s="144">
        <v>75247</v>
      </c>
      <c r="AI19" s="145">
        <f t="shared" si="0"/>
        <v>75247</v>
      </c>
      <c r="AJ19" s="146">
        <f t="shared" si="6"/>
        <v>0</v>
      </c>
      <c r="AK19" s="122"/>
      <c r="AL19" s="138">
        <f t="shared" si="7"/>
        <v>528</v>
      </c>
      <c r="AM19" s="147">
        <f t="shared" si="7"/>
        <v>528</v>
      </c>
      <c r="AN19" s="148">
        <f t="shared" si="8"/>
        <v>0</v>
      </c>
      <c r="AO19" s="149">
        <f t="shared" si="1"/>
        <v>0</v>
      </c>
      <c r="AP19" s="122"/>
    </row>
    <row r="20" spans="1:42" x14ac:dyDescent="0.2">
      <c r="A20" s="66">
        <v>225</v>
      </c>
      <c r="B20" s="67">
        <v>0.375</v>
      </c>
      <c r="C20" s="68">
        <v>2014</v>
      </c>
      <c r="D20" s="68">
        <v>3</v>
      </c>
      <c r="E20" s="68">
        <v>18</v>
      </c>
      <c r="F20" s="69">
        <v>75775</v>
      </c>
      <c r="G20" s="68">
        <v>0</v>
      </c>
      <c r="H20" s="69">
        <v>226702</v>
      </c>
      <c r="I20" s="68">
        <v>0</v>
      </c>
      <c r="J20" s="68">
        <v>2</v>
      </c>
      <c r="K20" s="68">
        <v>0</v>
      </c>
      <c r="L20" s="69">
        <v>312.14949999999999</v>
      </c>
      <c r="M20" s="69">
        <v>26.3</v>
      </c>
      <c r="N20" s="70">
        <v>0</v>
      </c>
      <c r="O20" s="71">
        <v>3053</v>
      </c>
      <c r="P20" s="58">
        <f t="shared" si="2"/>
        <v>3053</v>
      </c>
      <c r="Q20" s="38">
        <v>18</v>
      </c>
      <c r="R20" s="77">
        <f t="shared" si="3"/>
        <v>8248.1050786997239</v>
      </c>
      <c r="S20" s="73">
        <f>'Mérida oeste'!F23*1000000</f>
        <v>34533.166343500001</v>
      </c>
      <c r="T20" s="74">
        <f t="shared" si="9"/>
        <v>926.83956769348799</v>
      </c>
      <c r="V20" s="78">
        <f t="shared" si="4"/>
        <v>3053</v>
      </c>
      <c r="W20" s="79">
        <f t="shared" si="10"/>
        <v>107815.68751</v>
      </c>
      <c r="Y20" s="76">
        <f t="shared" si="11"/>
        <v>25.181464805270259</v>
      </c>
      <c r="Z20" s="73">
        <f t="shared" si="12"/>
        <v>105.4297568467055</v>
      </c>
      <c r="AA20" s="74">
        <f t="shared" si="13"/>
        <v>99.927845202344599</v>
      </c>
      <c r="AE20" s="121" t="str">
        <f t="shared" si="5"/>
        <v>75775</v>
      </c>
      <c r="AF20" s="142">
        <v>225</v>
      </c>
      <c r="AG20" s="143">
        <v>18</v>
      </c>
      <c r="AH20" s="144">
        <v>75775</v>
      </c>
      <c r="AI20" s="145">
        <f t="shared" si="0"/>
        <v>75775</v>
      </c>
      <c r="AJ20" s="146">
        <f t="shared" si="6"/>
        <v>0</v>
      </c>
      <c r="AK20" s="122"/>
      <c r="AL20" s="138">
        <f t="shared" si="7"/>
        <v>3053</v>
      </c>
      <c r="AM20" s="147">
        <f t="shared" si="7"/>
        <v>3053</v>
      </c>
      <c r="AN20" s="148">
        <f t="shared" si="8"/>
        <v>0</v>
      </c>
      <c r="AO20" s="149">
        <f t="shared" si="1"/>
        <v>0</v>
      </c>
      <c r="AP20" s="122"/>
    </row>
    <row r="21" spans="1:42" x14ac:dyDescent="0.2">
      <c r="A21" s="66">
        <v>225</v>
      </c>
      <c r="B21" s="67">
        <v>0.375</v>
      </c>
      <c r="C21" s="68">
        <v>2014</v>
      </c>
      <c r="D21" s="68">
        <v>3</v>
      </c>
      <c r="E21" s="68">
        <v>19</v>
      </c>
      <c r="F21" s="69">
        <v>78828</v>
      </c>
      <c r="G21" s="68">
        <v>0</v>
      </c>
      <c r="H21" s="69">
        <v>226702</v>
      </c>
      <c r="I21" s="68">
        <v>0</v>
      </c>
      <c r="J21" s="68">
        <v>2</v>
      </c>
      <c r="K21" s="68">
        <v>0</v>
      </c>
      <c r="L21" s="69">
        <v>312.14949999999999</v>
      </c>
      <c r="M21" s="69">
        <v>26.3</v>
      </c>
      <c r="N21" s="70">
        <v>0</v>
      </c>
      <c r="O21" s="71">
        <v>3028</v>
      </c>
      <c r="P21" s="58">
        <f t="shared" si="2"/>
        <v>3028</v>
      </c>
      <c r="Q21" s="38">
        <v>19</v>
      </c>
      <c r="R21" s="77">
        <f t="shared" si="3"/>
        <v>8205.7126539600667</v>
      </c>
      <c r="S21" s="73">
        <f>'Mérida oeste'!F24*1000000</f>
        <v>34355.677739600003</v>
      </c>
      <c r="T21" s="74">
        <f t="shared" si="9"/>
        <v>922.07593092549268</v>
      </c>
      <c r="V21" s="78">
        <f t="shared" si="4"/>
        <v>3028</v>
      </c>
      <c r="W21" s="79">
        <f t="shared" si="10"/>
        <v>106932.82076</v>
      </c>
      <c r="Y21" s="76">
        <f t="shared" si="11"/>
        <v>24.846897916191082</v>
      </c>
      <c r="Z21" s="73">
        <f t="shared" si="12"/>
        <v>104.02899219550881</v>
      </c>
      <c r="AA21" s="74">
        <f t="shared" si="13"/>
        <v>98.600180248765852</v>
      </c>
      <c r="AE21" s="121" t="str">
        <f t="shared" si="5"/>
        <v>78828</v>
      </c>
      <c r="AF21" s="142">
        <v>225</v>
      </c>
      <c r="AG21" s="143">
        <v>19</v>
      </c>
      <c r="AH21" s="144">
        <v>78828</v>
      </c>
      <c r="AI21" s="145">
        <f t="shared" si="0"/>
        <v>78828</v>
      </c>
      <c r="AJ21" s="146">
        <f t="shared" si="6"/>
        <v>0</v>
      </c>
      <c r="AK21" s="122"/>
      <c r="AL21" s="138">
        <f t="shared" si="7"/>
        <v>3028</v>
      </c>
      <c r="AM21" s="147">
        <f t="shared" si="7"/>
        <v>3028</v>
      </c>
      <c r="AN21" s="148">
        <f t="shared" si="8"/>
        <v>0</v>
      </c>
      <c r="AO21" s="149">
        <f t="shared" si="1"/>
        <v>0</v>
      </c>
      <c r="AP21" s="122"/>
    </row>
    <row r="22" spans="1:42" x14ac:dyDescent="0.2">
      <c r="A22" s="66">
        <v>225</v>
      </c>
      <c r="B22" s="67">
        <v>0.375</v>
      </c>
      <c r="C22" s="68">
        <v>2014</v>
      </c>
      <c r="D22" s="68">
        <v>3</v>
      </c>
      <c r="E22" s="68">
        <v>20</v>
      </c>
      <c r="F22" s="69">
        <v>81856</v>
      </c>
      <c r="G22" s="68">
        <v>0</v>
      </c>
      <c r="H22" s="69">
        <v>226702</v>
      </c>
      <c r="I22" s="68">
        <v>0</v>
      </c>
      <c r="J22" s="68">
        <v>2</v>
      </c>
      <c r="K22" s="68">
        <v>0</v>
      </c>
      <c r="L22" s="69">
        <v>312.14949999999999</v>
      </c>
      <c r="M22" s="69">
        <v>26.3</v>
      </c>
      <c r="N22" s="70">
        <v>0</v>
      </c>
      <c r="O22" s="71">
        <v>2509</v>
      </c>
      <c r="P22" s="58">
        <f t="shared" si="2"/>
        <v>2509</v>
      </c>
      <c r="Q22" s="38">
        <v>20</v>
      </c>
      <c r="R22" s="77">
        <f t="shared" si="3"/>
        <v>8369.3810820435665</v>
      </c>
      <c r="S22" s="73">
        <f>'Mérida oeste'!F25*1000000</f>
        <v>35040.924714300003</v>
      </c>
      <c r="T22" s="74">
        <f t="shared" si="9"/>
        <v>940.4673521892355</v>
      </c>
      <c r="V22" s="78">
        <f t="shared" si="4"/>
        <v>2509</v>
      </c>
      <c r="W22" s="79">
        <f t="shared" si="10"/>
        <v>88604.507029999993</v>
      </c>
      <c r="Y22" s="76">
        <f t="shared" si="11"/>
        <v>20.998777134847309</v>
      </c>
      <c r="Z22" s="73">
        <f t="shared" si="12"/>
        <v>87.9176801081787</v>
      </c>
      <c r="AA22" s="74">
        <f t="shared" si="13"/>
        <v>83.329646118536587</v>
      </c>
      <c r="AE22" s="121" t="str">
        <f t="shared" si="5"/>
        <v>81856</v>
      </c>
      <c r="AF22" s="142">
        <v>225</v>
      </c>
      <c r="AG22" s="143">
        <v>20</v>
      </c>
      <c r="AH22" s="144">
        <v>81856</v>
      </c>
      <c r="AI22" s="145">
        <f t="shared" si="0"/>
        <v>81856</v>
      </c>
      <c r="AJ22" s="146">
        <f t="shared" si="6"/>
        <v>0</v>
      </c>
      <c r="AK22" s="122"/>
      <c r="AL22" s="138">
        <f t="shared" si="7"/>
        <v>2516</v>
      </c>
      <c r="AM22" s="147">
        <f t="shared" si="7"/>
        <v>2509</v>
      </c>
      <c r="AN22" s="148">
        <f t="shared" si="8"/>
        <v>-7</v>
      </c>
      <c r="AO22" s="149">
        <f t="shared" si="1"/>
        <v>-2.7899561578318055E-3</v>
      </c>
      <c r="AP22" s="122"/>
    </row>
    <row r="23" spans="1:42" x14ac:dyDescent="0.2">
      <c r="A23" s="66">
        <v>225</v>
      </c>
      <c r="B23" s="67">
        <v>0.375</v>
      </c>
      <c r="C23" s="68">
        <v>2014</v>
      </c>
      <c r="D23" s="68">
        <v>3</v>
      </c>
      <c r="E23" s="68">
        <v>21</v>
      </c>
      <c r="F23" s="69">
        <v>84365</v>
      </c>
      <c r="G23" s="68">
        <v>0</v>
      </c>
      <c r="H23" s="69">
        <v>227165</v>
      </c>
      <c r="I23" s="68">
        <v>0</v>
      </c>
      <c r="J23" s="68">
        <v>2</v>
      </c>
      <c r="K23" s="68">
        <v>0</v>
      </c>
      <c r="L23" s="69">
        <v>310.4554</v>
      </c>
      <c r="M23" s="69">
        <v>26.5</v>
      </c>
      <c r="N23" s="70">
        <v>0</v>
      </c>
      <c r="O23" s="71">
        <v>2683</v>
      </c>
      <c r="P23" s="58">
        <f t="shared" si="2"/>
        <v>2683</v>
      </c>
      <c r="Q23" s="38">
        <v>21</v>
      </c>
      <c r="R23" s="77">
        <f t="shared" si="3"/>
        <v>8240.7006091525745</v>
      </c>
      <c r="S23" s="73">
        <f>'Mérida oeste'!F26*1000000</f>
        <v>34502.1653104</v>
      </c>
      <c r="T23" s="74">
        <f t="shared" si="9"/>
        <v>926.00752745047475</v>
      </c>
      <c r="V23" s="78">
        <f t="shared" si="4"/>
        <v>2683</v>
      </c>
      <c r="W23" s="79">
        <f t="shared" si="10"/>
        <v>94749.259609999994</v>
      </c>
      <c r="Y23" s="76">
        <f t="shared" si="11"/>
        <v>22.109799734356358</v>
      </c>
      <c r="Z23" s="73">
        <f t="shared" si="12"/>
        <v>92.569309527803199</v>
      </c>
      <c r="AA23" s="74">
        <f t="shared" si="13"/>
        <v>87.738527619219226</v>
      </c>
      <c r="AE23" s="121" t="str">
        <f t="shared" si="5"/>
        <v>84365</v>
      </c>
      <c r="AF23" s="142">
        <v>225</v>
      </c>
      <c r="AG23" s="143">
        <v>21</v>
      </c>
      <c r="AH23" s="144">
        <v>84372</v>
      </c>
      <c r="AI23" s="145">
        <f t="shared" si="0"/>
        <v>84365</v>
      </c>
      <c r="AJ23" s="146">
        <f t="shared" si="6"/>
        <v>-7</v>
      </c>
      <c r="AK23" s="122"/>
      <c r="AL23" s="138">
        <f t="shared" si="7"/>
        <v>2678</v>
      </c>
      <c r="AM23" s="147">
        <f t="shared" si="7"/>
        <v>2683</v>
      </c>
      <c r="AN23" s="148">
        <f t="shared" si="8"/>
        <v>5</v>
      </c>
      <c r="AO23" s="149">
        <f t="shared" si="1"/>
        <v>1.8635855385762206E-3</v>
      </c>
      <c r="AP23" s="122"/>
    </row>
    <row r="24" spans="1:42" x14ac:dyDescent="0.2">
      <c r="A24" s="66">
        <v>225</v>
      </c>
      <c r="B24" s="67">
        <v>0.375</v>
      </c>
      <c r="C24" s="68">
        <v>2014</v>
      </c>
      <c r="D24" s="68">
        <v>3</v>
      </c>
      <c r="E24" s="68">
        <v>22</v>
      </c>
      <c r="F24" s="69">
        <v>87048</v>
      </c>
      <c r="G24" s="68">
        <v>0</v>
      </c>
      <c r="H24" s="69">
        <v>227284</v>
      </c>
      <c r="I24" s="68">
        <v>0</v>
      </c>
      <c r="J24" s="68">
        <v>2</v>
      </c>
      <c r="K24" s="68">
        <v>0</v>
      </c>
      <c r="L24" s="69">
        <v>310.27539999999999</v>
      </c>
      <c r="M24" s="69">
        <v>28.4</v>
      </c>
      <c r="N24" s="70">
        <v>0</v>
      </c>
      <c r="O24" s="71">
        <v>1259</v>
      </c>
      <c r="P24" s="58">
        <f t="shared" si="2"/>
        <v>1259</v>
      </c>
      <c r="Q24" s="38">
        <v>22</v>
      </c>
      <c r="R24" s="77">
        <f t="shared" si="3"/>
        <v>8157.3789519680904</v>
      </c>
      <c r="S24" s="73">
        <f>'Mérida oeste'!F27*1000000</f>
        <v>34153.3141961</v>
      </c>
      <c r="T24" s="74">
        <f t="shared" si="9"/>
        <v>916.64467283265435</v>
      </c>
      <c r="V24" s="78">
        <f t="shared" si="4"/>
        <v>1259</v>
      </c>
      <c r="W24" s="79">
        <f t="shared" si="10"/>
        <v>44461.169529999999</v>
      </c>
      <c r="Y24" s="76">
        <f t="shared" si="11"/>
        <v>10.270140100527827</v>
      </c>
      <c r="Z24" s="73">
        <f t="shared" si="12"/>
        <v>42.999022572889899</v>
      </c>
      <c r="AA24" s="74">
        <f t="shared" si="13"/>
        <v>40.755094197584036</v>
      </c>
      <c r="AE24" s="121" t="str">
        <f t="shared" si="5"/>
        <v>87048</v>
      </c>
      <c r="AF24" s="142">
        <v>225</v>
      </c>
      <c r="AG24" s="143">
        <v>22</v>
      </c>
      <c r="AH24" s="144">
        <v>87050</v>
      </c>
      <c r="AI24" s="145">
        <f t="shared" si="0"/>
        <v>87048</v>
      </c>
      <c r="AJ24" s="146">
        <f t="shared" si="6"/>
        <v>-2</v>
      </c>
      <c r="AK24" s="122"/>
      <c r="AL24" s="138">
        <f t="shared" si="7"/>
        <v>1257</v>
      </c>
      <c r="AM24" s="147">
        <f t="shared" si="7"/>
        <v>1259</v>
      </c>
      <c r="AN24" s="148">
        <f t="shared" si="8"/>
        <v>2</v>
      </c>
      <c r="AO24" s="149">
        <f t="shared" si="1"/>
        <v>1.5885623510722795E-3</v>
      </c>
      <c r="AP24" s="122"/>
    </row>
    <row r="25" spans="1:42" x14ac:dyDescent="0.2">
      <c r="A25" s="66">
        <v>225</v>
      </c>
      <c r="B25" s="67">
        <v>0.375</v>
      </c>
      <c r="C25" s="68">
        <v>2014</v>
      </c>
      <c r="D25" s="68">
        <v>3</v>
      </c>
      <c r="E25" s="68">
        <v>23</v>
      </c>
      <c r="F25" s="69">
        <v>88307</v>
      </c>
      <c r="G25" s="68">
        <v>0</v>
      </c>
      <c r="H25" s="69">
        <v>227340</v>
      </c>
      <c r="I25" s="68">
        <v>0</v>
      </c>
      <c r="J25" s="68">
        <v>2</v>
      </c>
      <c r="K25" s="68">
        <v>0</v>
      </c>
      <c r="L25" s="69">
        <v>311.02519999999998</v>
      </c>
      <c r="M25" s="69">
        <v>29.5</v>
      </c>
      <c r="N25" s="70">
        <v>0</v>
      </c>
      <c r="O25" s="71">
        <v>679</v>
      </c>
      <c r="P25" s="58">
        <f t="shared" si="2"/>
        <v>679</v>
      </c>
      <c r="Q25" s="38">
        <v>23</v>
      </c>
      <c r="R25" s="77">
        <f t="shared" si="3"/>
        <v>8363.828825427534</v>
      </c>
      <c r="S25" s="73">
        <f>'Mérida oeste'!F28*1000000</f>
        <v>35017.678526299998</v>
      </c>
      <c r="T25" s="74">
        <f t="shared" si="9"/>
        <v>939.84344511329198</v>
      </c>
      <c r="V25" s="78">
        <f t="shared" si="4"/>
        <v>679</v>
      </c>
      <c r="W25" s="79">
        <f t="shared" si="10"/>
        <v>23978.660929999998</v>
      </c>
      <c r="Y25" s="76">
        <f t="shared" si="11"/>
        <v>5.6790397724652948</v>
      </c>
      <c r="Z25" s="73">
        <f t="shared" si="12"/>
        <v>23.777003719357698</v>
      </c>
      <c r="AA25" s="74">
        <f t="shared" si="13"/>
        <v>22.536187297654692</v>
      </c>
      <c r="AE25" s="121" t="str">
        <f t="shared" si="5"/>
        <v>88307</v>
      </c>
      <c r="AF25" s="142">
        <v>225</v>
      </c>
      <c r="AG25" s="143">
        <v>23</v>
      </c>
      <c r="AH25" s="144">
        <v>88307</v>
      </c>
      <c r="AI25" s="145">
        <f t="shared" si="0"/>
        <v>88307</v>
      </c>
      <c r="AJ25" s="146">
        <f t="shared" si="6"/>
        <v>0</v>
      </c>
      <c r="AK25" s="122"/>
      <c r="AL25" s="138">
        <f t="shared" si="7"/>
        <v>685</v>
      </c>
      <c r="AM25" s="147">
        <f t="shared" si="7"/>
        <v>679</v>
      </c>
      <c r="AN25" s="148">
        <f t="shared" si="8"/>
        <v>-6</v>
      </c>
      <c r="AO25" s="149">
        <f t="shared" si="1"/>
        <v>-8.836524300441826E-3</v>
      </c>
      <c r="AP25" s="122"/>
    </row>
    <row r="26" spans="1:42" x14ac:dyDescent="0.2">
      <c r="A26" s="66">
        <v>225</v>
      </c>
      <c r="B26" s="67">
        <v>0.375</v>
      </c>
      <c r="C26" s="68">
        <v>2014</v>
      </c>
      <c r="D26" s="68">
        <v>3</v>
      </c>
      <c r="E26" s="68">
        <v>24</v>
      </c>
      <c r="F26" s="69">
        <v>88986</v>
      </c>
      <c r="G26" s="68">
        <v>0</v>
      </c>
      <c r="H26" s="69">
        <v>227370</v>
      </c>
      <c r="I26" s="68">
        <v>0</v>
      </c>
      <c r="J26" s="68">
        <v>2</v>
      </c>
      <c r="K26" s="68">
        <v>0</v>
      </c>
      <c r="L26" s="69">
        <v>311.37380000000002</v>
      </c>
      <c r="M26" s="69">
        <v>29.8</v>
      </c>
      <c r="N26" s="70">
        <v>0</v>
      </c>
      <c r="O26" s="71">
        <v>3062</v>
      </c>
      <c r="P26" s="58">
        <f t="shared" si="2"/>
        <v>3062</v>
      </c>
      <c r="Q26" s="38">
        <v>24</v>
      </c>
      <c r="R26" s="77">
        <f t="shared" si="3"/>
        <v>8474.7295090044918</v>
      </c>
      <c r="S26" s="73">
        <f>'Mérida oeste'!F29*1000000</f>
        <v>35481.997508300003</v>
      </c>
      <c r="T26" s="74">
        <f t="shared" si="9"/>
        <v>952.30535492683475</v>
      </c>
      <c r="V26" s="78">
        <f t="shared" si="4"/>
        <v>3062</v>
      </c>
      <c r="W26" s="79">
        <f t="shared" si="10"/>
        <v>108133.51953999999</v>
      </c>
      <c r="Y26" s="76">
        <f t="shared" si="11"/>
        <v>25.949621756571755</v>
      </c>
      <c r="Z26" s="73">
        <f t="shared" si="12"/>
        <v>108.64587637041461</v>
      </c>
      <c r="AA26" s="74">
        <f t="shared" si="13"/>
        <v>102.97612970502752</v>
      </c>
      <c r="AE26" s="121" t="str">
        <f t="shared" si="5"/>
        <v>88986</v>
      </c>
      <c r="AF26" s="142">
        <v>225</v>
      </c>
      <c r="AG26" s="143">
        <v>24</v>
      </c>
      <c r="AH26" s="144">
        <v>88992</v>
      </c>
      <c r="AI26" s="145">
        <f t="shared" si="0"/>
        <v>88986</v>
      </c>
      <c r="AJ26" s="146">
        <f t="shared" si="6"/>
        <v>-6</v>
      </c>
      <c r="AK26" s="122"/>
      <c r="AL26" s="138">
        <f t="shared" si="7"/>
        <v>3059</v>
      </c>
      <c r="AM26" s="147">
        <f t="shared" si="7"/>
        <v>3062</v>
      </c>
      <c r="AN26" s="148">
        <f t="shared" si="8"/>
        <v>3</v>
      </c>
      <c r="AO26" s="149">
        <f t="shared" si="1"/>
        <v>9.7975179621162642E-4</v>
      </c>
      <c r="AP26" s="122"/>
    </row>
    <row r="27" spans="1:42" x14ac:dyDescent="0.2">
      <c r="A27" s="66">
        <v>225</v>
      </c>
      <c r="B27" s="67">
        <v>0.375</v>
      </c>
      <c r="C27" s="68">
        <v>2014</v>
      </c>
      <c r="D27" s="68">
        <v>3</v>
      </c>
      <c r="E27" s="68">
        <v>25</v>
      </c>
      <c r="F27" s="69">
        <v>92048</v>
      </c>
      <c r="G27" s="68">
        <v>0</v>
      </c>
      <c r="H27" s="69">
        <v>227506</v>
      </c>
      <c r="I27" s="68">
        <v>0</v>
      </c>
      <c r="J27" s="68">
        <v>2</v>
      </c>
      <c r="K27" s="68">
        <v>0</v>
      </c>
      <c r="L27" s="69">
        <v>310.71460000000002</v>
      </c>
      <c r="M27" s="69">
        <v>27.9</v>
      </c>
      <c r="N27" s="70">
        <v>0</v>
      </c>
      <c r="O27" s="71">
        <v>2661</v>
      </c>
      <c r="P27" s="58">
        <f t="shared" si="2"/>
        <v>2661</v>
      </c>
      <c r="Q27" s="38">
        <v>25</v>
      </c>
      <c r="R27" s="77">
        <f t="shared" si="3"/>
        <v>8370.2841322967433</v>
      </c>
      <c r="S27" s="73">
        <f>'Mérida oeste'!F30*1000000</f>
        <v>35044.705605100004</v>
      </c>
      <c r="T27" s="74">
        <f t="shared" si="9"/>
        <v>940.56882794618502</v>
      </c>
      <c r="V27" s="78">
        <f t="shared" si="4"/>
        <v>2661</v>
      </c>
      <c r="W27" s="79">
        <f t="shared" si="10"/>
        <v>93972.336869999999</v>
      </c>
      <c r="Y27" s="76">
        <f t="shared" si="11"/>
        <v>22.273326076041634</v>
      </c>
      <c r="Z27" s="73">
        <f t="shared" si="12"/>
        <v>93.253961615171107</v>
      </c>
      <c r="AA27" s="74">
        <f t="shared" si="13"/>
        <v>88.387450749179976</v>
      </c>
      <c r="AE27" s="121" t="str">
        <f t="shared" si="5"/>
        <v>92048</v>
      </c>
      <c r="AF27" s="142">
        <v>225</v>
      </c>
      <c r="AG27" s="143">
        <v>25</v>
      </c>
      <c r="AH27" s="144">
        <v>92051</v>
      </c>
      <c r="AI27" s="145">
        <f t="shared" si="0"/>
        <v>92048</v>
      </c>
      <c r="AJ27" s="146">
        <f t="shared" si="6"/>
        <v>-3</v>
      </c>
      <c r="AK27" s="122"/>
      <c r="AL27" s="138">
        <f t="shared" si="7"/>
        <v>2662</v>
      </c>
      <c r="AM27" s="147">
        <f t="shared" si="7"/>
        <v>2661</v>
      </c>
      <c r="AN27" s="148">
        <f t="shared" si="8"/>
        <v>-1</v>
      </c>
      <c r="AO27" s="149">
        <f t="shared" si="1"/>
        <v>-3.7579857196542651E-4</v>
      </c>
      <c r="AP27" s="122"/>
    </row>
    <row r="28" spans="1:42" x14ac:dyDescent="0.2">
      <c r="A28" s="66">
        <v>225</v>
      </c>
      <c r="B28" s="67">
        <v>0.375</v>
      </c>
      <c r="C28" s="68">
        <v>2014</v>
      </c>
      <c r="D28" s="68">
        <v>3</v>
      </c>
      <c r="E28" s="68">
        <v>26</v>
      </c>
      <c r="F28" s="69">
        <v>94709</v>
      </c>
      <c r="G28" s="68">
        <v>0</v>
      </c>
      <c r="H28" s="69">
        <v>227623</v>
      </c>
      <c r="I28" s="68">
        <v>0</v>
      </c>
      <c r="J28" s="68">
        <v>2</v>
      </c>
      <c r="K28" s="68">
        <v>0</v>
      </c>
      <c r="L28" s="69">
        <v>310.4776</v>
      </c>
      <c r="M28" s="69">
        <v>27.5</v>
      </c>
      <c r="N28" s="70">
        <v>0</v>
      </c>
      <c r="O28" s="71">
        <v>3077</v>
      </c>
      <c r="P28" s="58">
        <f t="shared" si="2"/>
        <v>3077</v>
      </c>
      <c r="Q28" s="38">
        <v>26</v>
      </c>
      <c r="R28" s="77">
        <f t="shared" si="3"/>
        <v>8349.6902418314694</v>
      </c>
      <c r="S28" s="73">
        <f>'Mérida oeste'!F31*1000000</f>
        <v>34958.483104499996</v>
      </c>
      <c r="T28" s="74">
        <f t="shared" si="9"/>
        <v>938.25469247460217</v>
      </c>
      <c r="V28" s="78">
        <f t="shared" si="4"/>
        <v>3077</v>
      </c>
      <c r="W28" s="79">
        <f t="shared" si="10"/>
        <v>108663.23959</v>
      </c>
      <c r="Y28" s="76">
        <f t="shared" si="11"/>
        <v>25.691996874115429</v>
      </c>
      <c r="Z28" s="73">
        <f t="shared" si="12"/>
        <v>107.56725251254647</v>
      </c>
      <c r="AA28" s="74">
        <f t="shared" si="13"/>
        <v>101.95379444480946</v>
      </c>
      <c r="AE28" s="121" t="str">
        <f t="shared" si="5"/>
        <v>94709</v>
      </c>
      <c r="AF28" s="142">
        <v>225</v>
      </c>
      <c r="AG28" s="143">
        <v>26</v>
      </c>
      <c r="AH28" s="144">
        <v>94713</v>
      </c>
      <c r="AI28" s="145">
        <f t="shared" si="0"/>
        <v>94709</v>
      </c>
      <c r="AJ28" s="146">
        <f t="shared" si="6"/>
        <v>-4</v>
      </c>
      <c r="AK28" s="122"/>
      <c r="AL28" s="138">
        <f t="shared" si="7"/>
        <v>3079</v>
      </c>
      <c r="AM28" s="147">
        <f t="shared" si="7"/>
        <v>3077</v>
      </c>
      <c r="AN28" s="148">
        <f t="shared" si="8"/>
        <v>-2</v>
      </c>
      <c r="AO28" s="149">
        <f t="shared" si="1"/>
        <v>-6.4998375040623989E-4</v>
      </c>
      <c r="AP28" s="122"/>
    </row>
    <row r="29" spans="1:42" x14ac:dyDescent="0.2">
      <c r="A29" s="66">
        <v>225</v>
      </c>
      <c r="B29" s="67">
        <v>0.375</v>
      </c>
      <c r="C29" s="68">
        <v>2014</v>
      </c>
      <c r="D29" s="68">
        <v>3</v>
      </c>
      <c r="E29" s="68">
        <v>27</v>
      </c>
      <c r="F29" s="69">
        <v>97786</v>
      </c>
      <c r="G29" s="68">
        <v>0</v>
      </c>
      <c r="H29" s="69">
        <v>227759</v>
      </c>
      <c r="I29" s="68">
        <v>0</v>
      </c>
      <c r="J29" s="68">
        <v>2</v>
      </c>
      <c r="K29" s="68">
        <v>0</v>
      </c>
      <c r="L29" s="69">
        <v>310.78129999999999</v>
      </c>
      <c r="M29" s="69">
        <v>27</v>
      </c>
      <c r="N29" s="70">
        <v>0</v>
      </c>
      <c r="O29" s="71">
        <v>2861</v>
      </c>
      <c r="P29" s="58">
        <f t="shared" si="2"/>
        <v>2861</v>
      </c>
      <c r="Q29" s="38">
        <v>27</v>
      </c>
      <c r="R29" s="77">
        <f t="shared" si="3"/>
        <v>8344.2525558660545</v>
      </c>
      <c r="S29" s="73">
        <f>'Mérida oeste'!F32*1000000</f>
        <v>34935.716600899999</v>
      </c>
      <c r="T29" s="74">
        <f t="shared" si="9"/>
        <v>937.64365970266851</v>
      </c>
      <c r="V29" s="78">
        <f t="shared" si="4"/>
        <v>2861</v>
      </c>
      <c r="W29" s="79">
        <f t="shared" si="10"/>
        <v>101035.27086999999</v>
      </c>
      <c r="Y29" s="76">
        <f t="shared" si="11"/>
        <v>23.872906562332783</v>
      </c>
      <c r="Z29" s="73">
        <f t="shared" si="12"/>
        <v>99.951085195174898</v>
      </c>
      <c r="AA29" s="74">
        <f t="shared" si="13"/>
        <v>94.735081137597206</v>
      </c>
      <c r="AE29" s="121" t="str">
        <f t="shared" si="5"/>
        <v>97786</v>
      </c>
      <c r="AF29" s="142">
        <v>225</v>
      </c>
      <c r="AG29" s="143">
        <v>27</v>
      </c>
      <c r="AH29" s="144">
        <v>97792</v>
      </c>
      <c r="AI29" s="145">
        <f t="shared" si="0"/>
        <v>97786</v>
      </c>
      <c r="AJ29" s="146">
        <f t="shared" si="6"/>
        <v>-6</v>
      </c>
      <c r="AK29" s="122"/>
      <c r="AL29" s="138">
        <f t="shared" si="7"/>
        <v>2862</v>
      </c>
      <c r="AM29" s="147">
        <f t="shared" si="7"/>
        <v>2861</v>
      </c>
      <c r="AN29" s="148">
        <f t="shared" si="8"/>
        <v>-1</v>
      </c>
      <c r="AO29" s="149">
        <f t="shared" si="1"/>
        <v>-3.4952813701502968E-4</v>
      </c>
      <c r="AP29" s="122"/>
    </row>
    <row r="30" spans="1:42" x14ac:dyDescent="0.2">
      <c r="A30" s="66">
        <v>225</v>
      </c>
      <c r="B30" s="67">
        <v>0.375</v>
      </c>
      <c r="C30" s="68">
        <v>2014</v>
      </c>
      <c r="D30" s="68">
        <v>3</v>
      </c>
      <c r="E30" s="68">
        <v>28</v>
      </c>
      <c r="F30" s="69">
        <v>100647</v>
      </c>
      <c r="G30" s="68">
        <v>0</v>
      </c>
      <c r="H30" s="69">
        <v>227886</v>
      </c>
      <c r="I30" s="68">
        <v>0</v>
      </c>
      <c r="J30" s="68">
        <v>2</v>
      </c>
      <c r="K30" s="68">
        <v>0</v>
      </c>
      <c r="L30" s="69">
        <v>310.65969999999999</v>
      </c>
      <c r="M30" s="69">
        <v>29</v>
      </c>
      <c r="N30" s="70">
        <v>0</v>
      </c>
      <c r="O30" s="71">
        <v>2815</v>
      </c>
      <c r="P30" s="58">
        <f t="shared" si="2"/>
        <v>2815</v>
      </c>
      <c r="Q30" s="38">
        <v>28</v>
      </c>
      <c r="R30" s="77">
        <f t="shared" si="3"/>
        <v>8270.7580391946103</v>
      </c>
      <c r="S30" s="73">
        <f>'Mérida oeste'!F33*1000000</f>
        <v>34628.009758499997</v>
      </c>
      <c r="T30" s="74">
        <f t="shared" si="9"/>
        <v>929.38508086429829</v>
      </c>
      <c r="V30" s="78">
        <f t="shared" si="4"/>
        <v>2815</v>
      </c>
      <c r="W30" s="79">
        <f t="shared" si="10"/>
        <v>99410.796050000004</v>
      </c>
      <c r="Y30" s="76">
        <f t="shared" si="11"/>
        <v>23.282183880332827</v>
      </c>
      <c r="Z30" s="73">
        <f t="shared" si="12"/>
        <v>97.47784747017748</v>
      </c>
      <c r="AA30" s="74">
        <f t="shared" si="13"/>
        <v>92.390910725713525</v>
      </c>
      <c r="AE30" s="121" t="str">
        <f t="shared" si="5"/>
        <v>100647</v>
      </c>
      <c r="AF30" s="142">
        <v>225</v>
      </c>
      <c r="AG30" s="143">
        <v>28</v>
      </c>
      <c r="AH30" s="144">
        <v>100654</v>
      </c>
      <c r="AI30" s="145">
        <f t="shared" si="0"/>
        <v>100647</v>
      </c>
      <c r="AJ30" s="146">
        <f t="shared" si="6"/>
        <v>-7</v>
      </c>
      <c r="AK30" s="122"/>
      <c r="AL30" s="138">
        <f t="shared" si="7"/>
        <v>2817</v>
      </c>
      <c r="AM30" s="147">
        <f t="shared" si="7"/>
        <v>2815</v>
      </c>
      <c r="AN30" s="148">
        <f t="shared" si="8"/>
        <v>-2</v>
      </c>
      <c r="AO30" s="149">
        <f t="shared" si="1"/>
        <v>-7.1047957371225573E-4</v>
      </c>
      <c r="AP30" s="122"/>
    </row>
    <row r="31" spans="1:42" x14ac:dyDescent="0.2">
      <c r="A31" s="66">
        <v>225</v>
      </c>
      <c r="B31" s="67">
        <v>0.375</v>
      </c>
      <c r="C31" s="68">
        <v>2014</v>
      </c>
      <c r="D31" s="68">
        <v>3</v>
      </c>
      <c r="E31" s="68">
        <v>29</v>
      </c>
      <c r="F31" s="69">
        <v>103462</v>
      </c>
      <c r="G31" s="68">
        <v>0</v>
      </c>
      <c r="H31" s="69">
        <v>228012</v>
      </c>
      <c r="I31" s="68">
        <v>0</v>
      </c>
      <c r="J31" s="68">
        <v>2</v>
      </c>
      <c r="K31" s="68">
        <v>0</v>
      </c>
      <c r="L31" s="69">
        <v>310.47930000000002</v>
      </c>
      <c r="M31" s="69">
        <v>29.5</v>
      </c>
      <c r="N31" s="70">
        <v>0</v>
      </c>
      <c r="O31" s="71">
        <v>1324</v>
      </c>
      <c r="P31" s="58">
        <f t="shared" si="2"/>
        <v>1324</v>
      </c>
      <c r="Q31" s="38">
        <v>29</v>
      </c>
      <c r="R31" s="77">
        <f t="shared" si="3"/>
        <v>8414.3770038931889</v>
      </c>
      <c r="S31" s="73">
        <f>'Mérida oeste'!F34*1000000</f>
        <v>35229.3136399</v>
      </c>
      <c r="T31" s="74">
        <f t="shared" si="9"/>
        <v>945.52354392747759</v>
      </c>
      <c r="V31" s="78">
        <f t="shared" si="4"/>
        <v>1324</v>
      </c>
      <c r="W31" s="79">
        <f t="shared" si="10"/>
        <v>46756.623079999998</v>
      </c>
      <c r="Y31" s="76">
        <f t="shared" si="11"/>
        <v>11.140635153154582</v>
      </c>
      <c r="Z31" s="73">
        <f t="shared" si="12"/>
        <v>46.643611259227598</v>
      </c>
      <c r="AA31" s="74">
        <f t="shared" si="13"/>
        <v>44.209487956682892</v>
      </c>
      <c r="AE31" s="121" t="str">
        <f t="shared" si="5"/>
        <v>103462</v>
      </c>
      <c r="AF31" s="142">
        <v>225</v>
      </c>
      <c r="AG31" s="143">
        <v>29</v>
      </c>
      <c r="AH31" s="144">
        <v>103471</v>
      </c>
      <c r="AI31" s="145">
        <f t="shared" si="0"/>
        <v>103462</v>
      </c>
      <c r="AJ31" s="146">
        <f t="shared" si="6"/>
        <v>-9</v>
      </c>
      <c r="AK31" s="122"/>
      <c r="AL31" s="138">
        <f t="shared" si="7"/>
        <v>1315</v>
      </c>
      <c r="AM31" s="147">
        <f t="shared" si="7"/>
        <v>1324</v>
      </c>
      <c r="AN31" s="148">
        <f t="shared" si="8"/>
        <v>9</v>
      </c>
      <c r="AO31" s="149">
        <f t="shared" si="1"/>
        <v>6.7975830815709968E-3</v>
      </c>
      <c r="AP31" s="122"/>
    </row>
    <row r="32" spans="1:42" x14ac:dyDescent="0.2">
      <c r="A32" s="66">
        <v>225</v>
      </c>
      <c r="B32" s="67">
        <v>0.375</v>
      </c>
      <c r="C32" s="68">
        <v>2014</v>
      </c>
      <c r="D32" s="68">
        <v>3</v>
      </c>
      <c r="E32" s="68">
        <v>30</v>
      </c>
      <c r="F32" s="69">
        <v>104786</v>
      </c>
      <c r="G32" s="68">
        <v>0</v>
      </c>
      <c r="H32" s="69">
        <v>228012</v>
      </c>
      <c r="I32" s="68">
        <v>0</v>
      </c>
      <c r="J32" s="68">
        <v>2</v>
      </c>
      <c r="K32" s="68">
        <v>0</v>
      </c>
      <c r="L32" s="69">
        <v>310.47930000000002</v>
      </c>
      <c r="M32" s="69">
        <v>29.5</v>
      </c>
      <c r="N32" s="70">
        <v>0</v>
      </c>
      <c r="O32" s="71">
        <v>419</v>
      </c>
      <c r="P32" s="58">
        <f t="shared" si="2"/>
        <v>419</v>
      </c>
      <c r="Q32" s="38">
        <v>30</v>
      </c>
      <c r="R32" s="77">
        <f t="shared" si="3"/>
        <v>8467.4272652144846</v>
      </c>
      <c r="S32" s="73">
        <f>'Mérida oeste'!F35*1000000</f>
        <v>35451.424473999999</v>
      </c>
      <c r="T32" s="74">
        <f t="shared" si="9"/>
        <v>951.48480179215164</v>
      </c>
      <c r="V32" s="78">
        <f t="shared" si="4"/>
        <v>419</v>
      </c>
      <c r="W32" s="79">
        <f t="shared" si="10"/>
        <v>14796.846729999999</v>
      </c>
      <c r="Y32" s="76">
        <f t="shared" si="11"/>
        <v>3.547852024124869</v>
      </c>
      <c r="Z32" s="73">
        <f t="shared" si="12"/>
        <v>14.854146854605998</v>
      </c>
      <c r="AA32" s="74">
        <f t="shared" si="13"/>
        <v>14.078974778042896</v>
      </c>
      <c r="AE32" s="121" t="str">
        <f t="shared" si="5"/>
        <v>104786</v>
      </c>
      <c r="AF32" s="142">
        <v>225</v>
      </c>
      <c r="AG32" s="143">
        <v>30</v>
      </c>
      <c r="AH32" s="144">
        <v>104786</v>
      </c>
      <c r="AI32" s="145">
        <f t="shared" si="0"/>
        <v>104786</v>
      </c>
      <c r="AJ32" s="146">
        <f t="shared" si="6"/>
        <v>0</v>
      </c>
      <c r="AK32" s="122"/>
      <c r="AL32" s="138">
        <f t="shared" si="7"/>
        <v>419</v>
      </c>
      <c r="AM32" s="147">
        <f t="shared" si="7"/>
        <v>419</v>
      </c>
      <c r="AN32" s="148">
        <f t="shared" si="8"/>
        <v>0</v>
      </c>
      <c r="AO32" s="149">
        <f t="shared" si="1"/>
        <v>0</v>
      </c>
      <c r="AP32" s="122"/>
    </row>
    <row r="33" spans="1:42" ht="13.5" thickBot="1" x14ac:dyDescent="0.25">
      <c r="A33" s="66">
        <v>225</v>
      </c>
      <c r="B33" s="67">
        <v>0.375</v>
      </c>
      <c r="C33" s="68">
        <v>2014</v>
      </c>
      <c r="D33" s="68">
        <v>3</v>
      </c>
      <c r="E33" s="68">
        <v>31</v>
      </c>
      <c r="F33" s="69">
        <v>105205</v>
      </c>
      <c r="G33" s="68">
        <v>0</v>
      </c>
      <c r="H33" s="69">
        <v>228012</v>
      </c>
      <c r="I33" s="68">
        <v>0</v>
      </c>
      <c r="J33" s="68">
        <v>2</v>
      </c>
      <c r="K33" s="68">
        <v>0</v>
      </c>
      <c r="L33" s="69">
        <v>310.47930000000002</v>
      </c>
      <c r="M33" s="69">
        <v>29.5</v>
      </c>
      <c r="N33" s="70">
        <v>0</v>
      </c>
      <c r="O33" s="71">
        <v>3078</v>
      </c>
      <c r="P33" s="58">
        <f t="shared" si="2"/>
        <v>3078</v>
      </c>
      <c r="Q33" s="38">
        <v>31</v>
      </c>
      <c r="R33" s="80">
        <f t="shared" si="3"/>
        <v>8453.6108108101653</v>
      </c>
      <c r="S33" s="81">
        <f>'Mérida oeste'!F36*1000000</f>
        <v>35393.577742699999</v>
      </c>
      <c r="T33" s="82">
        <f t="shared" si="9"/>
        <v>949.93224681073821</v>
      </c>
      <c r="V33" s="83">
        <f t="shared" si="4"/>
        <v>3078</v>
      </c>
      <c r="W33" s="84">
        <f t="shared" si="10"/>
        <v>108698.55426</v>
      </c>
      <c r="Y33" s="76">
        <f t="shared" si="11"/>
        <v>26.020214075673689</v>
      </c>
      <c r="Z33" s="73">
        <f t="shared" si="12"/>
        <v>108.9414322920306</v>
      </c>
      <c r="AA33" s="74">
        <f t="shared" si="13"/>
        <v>103.25626187328075</v>
      </c>
      <c r="AE33" s="121" t="str">
        <f t="shared" si="5"/>
        <v>105205</v>
      </c>
      <c r="AF33" s="142">
        <v>225</v>
      </c>
      <c r="AG33" s="143">
        <v>31</v>
      </c>
      <c r="AH33" s="144">
        <v>105205</v>
      </c>
      <c r="AI33" s="145">
        <f t="shared" si="0"/>
        <v>105205</v>
      </c>
      <c r="AJ33" s="146">
        <f t="shared" si="6"/>
        <v>0</v>
      </c>
      <c r="AK33" s="122"/>
      <c r="AL33" s="138">
        <f t="shared" si="7"/>
        <v>3078</v>
      </c>
      <c r="AM33" s="150">
        <f t="shared" si="7"/>
        <v>3078</v>
      </c>
      <c r="AN33" s="148">
        <f t="shared" si="8"/>
        <v>0</v>
      </c>
      <c r="AO33" s="149">
        <f t="shared" si="1"/>
        <v>0</v>
      </c>
      <c r="AP33" s="122"/>
    </row>
    <row r="34" spans="1:42" ht="13.5" thickBot="1" x14ac:dyDescent="0.25">
      <c r="A34" s="85">
        <v>225</v>
      </c>
      <c r="B34" s="86">
        <v>0.375</v>
      </c>
      <c r="C34" s="87">
        <v>2014</v>
      </c>
      <c r="D34" s="87">
        <v>4</v>
      </c>
      <c r="E34" s="87">
        <v>1</v>
      </c>
      <c r="F34" s="88">
        <v>108283</v>
      </c>
      <c r="G34" s="87">
        <v>0</v>
      </c>
      <c r="H34" s="88">
        <v>228012</v>
      </c>
      <c r="I34" s="87">
        <v>0</v>
      </c>
      <c r="J34" s="87">
        <v>2</v>
      </c>
      <c r="K34" s="87">
        <v>0</v>
      </c>
      <c r="L34" s="88">
        <v>310.47930000000002</v>
      </c>
      <c r="M34" s="88">
        <v>29.5</v>
      </c>
      <c r="N34" s="89">
        <v>0</v>
      </c>
      <c r="O34" s="90">
        <v>3220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108283</v>
      </c>
      <c r="AF34" s="151">
        <v>225</v>
      </c>
      <c r="AG34" s="152">
        <v>1</v>
      </c>
      <c r="AH34" s="153">
        <v>108283</v>
      </c>
      <c r="AI34" s="154">
        <f t="shared" si="0"/>
        <v>108283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312.63130000000001</v>
      </c>
      <c r="M36" s="101">
        <f>MAX(M3:M34)</f>
        <v>29.8</v>
      </c>
      <c r="N36" s="99" t="s">
        <v>10</v>
      </c>
      <c r="O36" s="101">
        <f>SUM(O3:O33)</f>
        <v>67815</v>
      </c>
      <c r="Q36" s="99" t="s">
        <v>45</v>
      </c>
      <c r="R36" s="102">
        <f>AVERAGE(R3:R33)</f>
        <v>8283.361140065399</v>
      </c>
      <c r="S36" s="102">
        <f>AVERAGE(S3:S33)</f>
        <v>34680.776421225804</v>
      </c>
      <c r="T36" s="103">
        <f>AVERAGE(T3:T33)</f>
        <v>930.80129130914872</v>
      </c>
      <c r="V36" s="104">
        <f>SUM(V3:V33)</f>
        <v>67815</v>
      </c>
      <c r="W36" s="105">
        <f>SUM(W3:W33)</f>
        <v>2394864.3460499998</v>
      </c>
      <c r="Y36" s="106">
        <f>SUM(Y3:Y33)</f>
        <v>561.21258806931394</v>
      </c>
      <c r="Z36" s="107">
        <f>SUM(Z3:Z33)</f>
        <v>2349.6848637286039</v>
      </c>
      <c r="AA36" s="108">
        <f>SUM(AA3:AA33)</f>
        <v>2227.065226740121</v>
      </c>
      <c r="AE36" s="121"/>
      <c r="AF36" s="159" t="s">
        <v>72</v>
      </c>
      <c r="AG36" s="160">
        <f>COUNT(AG3:AG34)</f>
        <v>26</v>
      </c>
      <c r="AH36" s="122"/>
      <c r="AI36" s="122"/>
      <c r="AJ36" s="161">
        <f>SUM(AJ3:AJ33)</f>
        <v>282054</v>
      </c>
      <c r="AK36" s="162" t="s">
        <v>50</v>
      </c>
      <c r="AL36" s="163"/>
      <c r="AM36" s="163"/>
      <c r="AN36" s="161">
        <f>SUM(AN3:AN33)</f>
        <v>0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311.23891875000004</v>
      </c>
      <c r="M37" s="109">
        <f>AVERAGE(M3:M34)</f>
        <v>26.959374999999998</v>
      </c>
      <c r="N37" s="99" t="s">
        <v>46</v>
      </c>
      <c r="O37" s="110">
        <f>O36*35.31467</f>
        <v>2394864.3460499998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6</v>
      </c>
      <c r="AH37" s="122"/>
      <c r="AI37" s="122"/>
      <c r="AJ37" s="122"/>
      <c r="AK37" s="122"/>
      <c r="AL37" s="122"/>
      <c r="AM37" s="122"/>
      <c r="AN37" s="166">
        <f>IFERROR(AN36/SUM(AM3:AM33),"")</f>
        <v>0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310.08659999999998</v>
      </c>
      <c r="M38" s="110">
        <f>MIN(M3:M34)</f>
        <v>23.2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342.36281062500007</v>
      </c>
      <c r="M44" s="118">
        <f>M37*(1+$L$43)</f>
        <v>29.655312500000001</v>
      </c>
    </row>
    <row r="45" spans="1:42" x14ac:dyDescent="0.2">
      <c r="K45" s="117" t="s">
        <v>59</v>
      </c>
      <c r="L45" s="118">
        <f>L37*(1-$L$43)</f>
        <v>280.11502687500007</v>
      </c>
      <c r="M45" s="118">
        <f>M37*(1-$L$43)</f>
        <v>24.263437499999998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2014</v>
      </c>
      <c r="D3" s="54">
        <v>3</v>
      </c>
      <c r="E3" s="54">
        <v>1</v>
      </c>
      <c r="F3" s="55">
        <v>133895</v>
      </c>
      <c r="G3" s="54">
        <v>0</v>
      </c>
      <c r="H3" s="55">
        <v>228012</v>
      </c>
      <c r="I3" s="54">
        <v>0</v>
      </c>
      <c r="J3" s="54">
        <v>2</v>
      </c>
      <c r="K3" s="54">
        <v>0</v>
      </c>
      <c r="L3" s="55">
        <v>310.47930000000002</v>
      </c>
      <c r="M3" s="55">
        <v>29.5</v>
      </c>
      <c r="N3" s="56">
        <v>0</v>
      </c>
      <c r="O3" s="57">
        <v>17885</v>
      </c>
      <c r="P3" s="58">
        <f>F4-F3</f>
        <v>17885</v>
      </c>
      <c r="Q3" s="38">
        <v>1</v>
      </c>
      <c r="R3" s="59">
        <f>S3/4.1868</f>
        <v>8216.3528761106318</v>
      </c>
      <c r="S3" s="73">
        <f>'Mérida oeste'!F6*1000000</f>
        <v>34400.226221699995</v>
      </c>
      <c r="T3" s="60">
        <f>R3*0.11237</f>
        <v>923.27157268855171</v>
      </c>
      <c r="U3" s="61"/>
      <c r="V3" s="60">
        <f>O3</f>
        <v>17885</v>
      </c>
      <c r="W3" s="62">
        <f>V3*35.31467</f>
        <v>631602.87294999999</v>
      </c>
      <c r="X3" s="61"/>
      <c r="Y3" s="63">
        <f>V3*R3/1000000</f>
        <v>146.94947118923864</v>
      </c>
      <c r="Z3" s="64">
        <f>S3*V3/1000000</f>
        <v>615.24804597510445</v>
      </c>
      <c r="AA3" s="65">
        <f>W3*T3/1000000</f>
        <v>583.140977823154</v>
      </c>
      <c r="AE3" s="121" t="str">
        <f>RIGHT(F3,6)</f>
        <v>133895</v>
      </c>
      <c r="AF3" s="133">
        <v>227</v>
      </c>
      <c r="AG3" s="134">
        <v>1</v>
      </c>
      <c r="AH3" s="135">
        <v>133895</v>
      </c>
      <c r="AI3" s="136">
        <f t="shared" ref="AI3:AI34" si="0">IFERROR(AE3*1,0)</f>
        <v>133895</v>
      </c>
      <c r="AJ3" s="137">
        <f>(AI3-AH3)</f>
        <v>0</v>
      </c>
      <c r="AK3" s="122"/>
      <c r="AL3" s="138">
        <f>AH4-AH3</f>
        <v>-133895</v>
      </c>
      <c r="AM3" s="139">
        <f>AI4-AI3</f>
        <v>17885</v>
      </c>
      <c r="AN3" s="140">
        <f>(AM3-AL3)</f>
        <v>151780</v>
      </c>
      <c r="AO3" s="141">
        <f t="shared" ref="AO3:AO33" si="1">IFERROR(AN3/AM3,"")</f>
        <v>8.4864411518031861</v>
      </c>
      <c r="AP3" s="122"/>
    </row>
    <row r="4" spans="1:42" x14ac:dyDescent="0.2">
      <c r="A4" s="66">
        <v>227</v>
      </c>
      <c r="B4" s="67">
        <v>0.375</v>
      </c>
      <c r="C4" s="68">
        <v>2014</v>
      </c>
      <c r="D4" s="68">
        <v>3</v>
      </c>
      <c r="E4" s="68">
        <v>2</v>
      </c>
      <c r="F4" s="69">
        <v>151780</v>
      </c>
      <c r="G4" s="68">
        <v>0</v>
      </c>
      <c r="H4" s="69">
        <v>427307</v>
      </c>
      <c r="I4" s="68">
        <v>0</v>
      </c>
      <c r="J4" s="68">
        <v>102</v>
      </c>
      <c r="K4" s="68">
        <v>0</v>
      </c>
      <c r="L4" s="69">
        <v>308.37580000000003</v>
      </c>
      <c r="M4" s="69">
        <v>26.7</v>
      </c>
      <c r="N4" s="70">
        <v>0</v>
      </c>
      <c r="O4" s="71">
        <v>17893</v>
      </c>
      <c r="P4" s="58">
        <f t="shared" ref="P4:P33" si="2">F5-F4</f>
        <v>17893</v>
      </c>
      <c r="Q4" s="38">
        <v>2</v>
      </c>
      <c r="R4" s="72">
        <f t="shared" ref="R4:R33" si="3">S4/4.1868</f>
        <v>8201.3914518964357</v>
      </c>
      <c r="S4" s="73">
        <f>'Mérida oeste'!F7*1000000</f>
        <v>34337.585730799998</v>
      </c>
      <c r="T4" s="74">
        <f>R4*0.11237</f>
        <v>921.59035744960249</v>
      </c>
      <c r="U4" s="61"/>
      <c r="V4" s="74">
        <f t="shared" ref="V4:V33" si="4">O4</f>
        <v>17893</v>
      </c>
      <c r="W4" s="75">
        <f>V4*35.31467</f>
        <v>631885.39031000005</v>
      </c>
      <c r="X4" s="61"/>
      <c r="Y4" s="76">
        <f>V4*R4/1000000</f>
        <v>146.74749724878293</v>
      </c>
      <c r="Z4" s="73">
        <f>S4*V4/1000000</f>
        <v>614.40242148120444</v>
      </c>
      <c r="AA4" s="74">
        <f>W4*T4/1000000</f>
        <v>582.33948272297459</v>
      </c>
      <c r="AE4" s="121" t="str">
        <f t="shared" ref="AE4:AE34" si="5">RIGHT(F4,6)</f>
        <v>151780</v>
      </c>
      <c r="AF4" s="142"/>
      <c r="AG4" s="143"/>
      <c r="AH4" s="144"/>
      <c r="AI4" s="145">
        <f t="shared" si="0"/>
        <v>151780</v>
      </c>
      <c r="AJ4" s="146">
        <f t="shared" ref="AJ4:AJ34" si="6">(AI4-AH4)</f>
        <v>151780</v>
      </c>
      <c r="AK4" s="122"/>
      <c r="AL4" s="138">
        <f t="shared" ref="AL4:AM33" si="7">AH5-AH4</f>
        <v>0</v>
      </c>
      <c r="AM4" s="147">
        <f t="shared" si="7"/>
        <v>17893</v>
      </c>
      <c r="AN4" s="148">
        <f t="shared" ref="AN4:AN33" si="8">(AM4-AL4)</f>
        <v>17893</v>
      </c>
      <c r="AO4" s="149">
        <f t="shared" si="1"/>
        <v>1</v>
      </c>
      <c r="AP4" s="122"/>
    </row>
    <row r="5" spans="1:42" x14ac:dyDescent="0.2">
      <c r="A5" s="66">
        <v>227</v>
      </c>
      <c r="B5" s="67">
        <v>0.375</v>
      </c>
      <c r="C5" s="68">
        <v>2014</v>
      </c>
      <c r="D5" s="68">
        <v>3</v>
      </c>
      <c r="E5" s="68">
        <v>3</v>
      </c>
      <c r="F5" s="69">
        <v>169673</v>
      </c>
      <c r="G5" s="68">
        <v>0</v>
      </c>
      <c r="H5" s="69">
        <v>428120</v>
      </c>
      <c r="I5" s="68">
        <v>0</v>
      </c>
      <c r="J5" s="68">
        <v>102</v>
      </c>
      <c r="K5" s="68">
        <v>0</v>
      </c>
      <c r="L5" s="69">
        <v>308.92809999999997</v>
      </c>
      <c r="M5" s="69">
        <v>26.8</v>
      </c>
      <c r="N5" s="70">
        <v>0</v>
      </c>
      <c r="O5" s="71">
        <v>18382</v>
      </c>
      <c r="P5" s="58">
        <f t="shared" si="2"/>
        <v>4359</v>
      </c>
      <c r="Q5" s="38">
        <v>3</v>
      </c>
      <c r="R5" s="72">
        <f t="shared" si="3"/>
        <v>8185.8577707079394</v>
      </c>
      <c r="S5" s="73">
        <f>'Mérida oeste'!F8*1000000</f>
        <v>34272.549314399999</v>
      </c>
      <c r="T5" s="74">
        <f t="shared" ref="T5:T33" si="9">R5*0.11237</f>
        <v>919.84483769445114</v>
      </c>
      <c r="U5" s="61"/>
      <c r="V5" s="74">
        <f t="shared" si="4"/>
        <v>18382</v>
      </c>
      <c r="W5" s="75">
        <f t="shared" ref="W5:W33" si="10">V5*35.31467</f>
        <v>649154.26393999998</v>
      </c>
      <c r="X5" s="61"/>
      <c r="Y5" s="76">
        <f t="shared" ref="Y5:Y33" si="11">V5*R5/1000000</f>
        <v>150.47243754115334</v>
      </c>
      <c r="Z5" s="73">
        <f t="shared" ref="Z5:Z33" si="12">S5*V5/1000000</f>
        <v>629.99800149730072</v>
      </c>
      <c r="AA5" s="74">
        <f t="shared" ref="AA5:AA33" si="13">W5*T5/1000000</f>
        <v>597.12119855255014</v>
      </c>
      <c r="AE5" s="121" t="str">
        <f t="shared" si="5"/>
        <v>169673</v>
      </c>
      <c r="AF5" s="142"/>
      <c r="AG5" s="143"/>
      <c r="AH5" s="144"/>
      <c r="AI5" s="145">
        <f t="shared" si="0"/>
        <v>169673</v>
      </c>
      <c r="AJ5" s="146">
        <f t="shared" si="6"/>
        <v>169673</v>
      </c>
      <c r="AK5" s="122"/>
      <c r="AL5" s="138">
        <f t="shared" si="7"/>
        <v>0</v>
      </c>
      <c r="AM5" s="147">
        <f t="shared" si="7"/>
        <v>4359</v>
      </c>
      <c r="AN5" s="148">
        <f t="shared" si="8"/>
        <v>4359</v>
      </c>
      <c r="AO5" s="149">
        <f t="shared" si="1"/>
        <v>1</v>
      </c>
      <c r="AP5" s="122"/>
    </row>
    <row r="6" spans="1:42" x14ac:dyDescent="0.2">
      <c r="A6" s="66">
        <v>227</v>
      </c>
      <c r="B6" s="67">
        <v>0.375</v>
      </c>
      <c r="C6" s="68">
        <v>2014</v>
      </c>
      <c r="D6" s="68">
        <v>3</v>
      </c>
      <c r="E6" s="68">
        <v>4</v>
      </c>
      <c r="F6" s="69">
        <v>174032</v>
      </c>
      <c r="G6" s="68">
        <v>0</v>
      </c>
      <c r="H6" s="69">
        <v>428322</v>
      </c>
      <c r="I6" s="68">
        <v>0</v>
      </c>
      <c r="J6" s="68">
        <v>102</v>
      </c>
      <c r="K6" s="68">
        <v>0</v>
      </c>
      <c r="L6" s="69">
        <v>232.07</v>
      </c>
      <c r="M6" s="69">
        <v>25.4</v>
      </c>
      <c r="N6" s="70">
        <v>0</v>
      </c>
      <c r="O6" s="71">
        <v>32578</v>
      </c>
      <c r="P6" s="58">
        <f t="shared" si="2"/>
        <v>0</v>
      </c>
      <c r="Q6" s="38">
        <v>4</v>
      </c>
      <c r="R6" s="72">
        <f t="shared" si="3"/>
        <v>8138.4067054074703</v>
      </c>
      <c r="S6" s="73">
        <f>'Mérida oeste'!F9*1000000</f>
        <v>34073.881194199996</v>
      </c>
      <c r="T6" s="74">
        <f t="shared" si="9"/>
        <v>914.51276148663737</v>
      </c>
      <c r="U6" s="61"/>
      <c r="V6" s="74">
        <f t="shared" si="4"/>
        <v>32578</v>
      </c>
      <c r="W6" s="75">
        <f t="shared" si="10"/>
        <v>1150481.31926</v>
      </c>
      <c r="X6" s="61"/>
      <c r="Y6" s="76">
        <f t="shared" si="11"/>
        <v>265.13301364876457</v>
      </c>
      <c r="Z6" s="73">
        <f t="shared" si="12"/>
        <v>1110.0589015446474</v>
      </c>
      <c r="AA6" s="74">
        <f t="shared" si="13"/>
        <v>1052.1298483152523</v>
      </c>
      <c r="AE6" s="121" t="str">
        <f t="shared" si="5"/>
        <v>174032</v>
      </c>
      <c r="AF6" s="142"/>
      <c r="AG6" s="143"/>
      <c r="AH6" s="144"/>
      <c r="AI6" s="145">
        <f t="shared" si="0"/>
        <v>174032</v>
      </c>
      <c r="AJ6" s="146">
        <f t="shared" si="6"/>
        <v>174032</v>
      </c>
      <c r="AK6" s="122"/>
      <c r="AL6" s="138">
        <f t="shared" si="7"/>
        <v>0</v>
      </c>
      <c r="AM6" s="147">
        <f t="shared" si="7"/>
        <v>0</v>
      </c>
      <c r="AN6" s="148">
        <f t="shared" si="8"/>
        <v>0</v>
      </c>
      <c r="AO6" s="149" t="str">
        <f t="shared" si="1"/>
        <v/>
      </c>
      <c r="AP6" s="122"/>
    </row>
    <row r="7" spans="1:42" x14ac:dyDescent="0.2">
      <c r="A7" s="66">
        <v>227</v>
      </c>
      <c r="B7" s="67">
        <v>0.375</v>
      </c>
      <c r="C7" s="68">
        <v>2014</v>
      </c>
      <c r="D7" s="68">
        <v>3</v>
      </c>
      <c r="E7" s="68">
        <v>5</v>
      </c>
      <c r="F7" s="69">
        <v>174032</v>
      </c>
      <c r="G7" s="68">
        <v>0</v>
      </c>
      <c r="H7" s="69">
        <v>428322</v>
      </c>
      <c r="I7" s="68">
        <v>0</v>
      </c>
      <c r="J7" s="68">
        <v>102</v>
      </c>
      <c r="K7" s="68">
        <v>0</v>
      </c>
      <c r="L7" s="69">
        <v>209.0909</v>
      </c>
      <c r="M7" s="69">
        <v>26</v>
      </c>
      <c r="N7" s="70">
        <v>0</v>
      </c>
      <c r="O7" s="71">
        <v>35758</v>
      </c>
      <c r="P7" s="58">
        <f t="shared" si="2"/>
        <v>35758</v>
      </c>
      <c r="Q7" s="38">
        <v>5</v>
      </c>
      <c r="R7" s="72">
        <f t="shared" si="3"/>
        <v>8102.8062373889361</v>
      </c>
      <c r="S7" s="73">
        <f>'Mérida oeste'!F10*1000000</f>
        <v>33924.829154699997</v>
      </c>
      <c r="T7" s="74">
        <f t="shared" si="9"/>
        <v>910.5123368953947</v>
      </c>
      <c r="U7" s="61"/>
      <c r="V7" s="74">
        <f t="shared" si="4"/>
        <v>35758</v>
      </c>
      <c r="W7" s="75">
        <f t="shared" si="10"/>
        <v>1262781.9698600001</v>
      </c>
      <c r="X7" s="61"/>
      <c r="Y7" s="76">
        <f t="shared" si="11"/>
        <v>289.74014543655358</v>
      </c>
      <c r="Z7" s="73">
        <f t="shared" si="12"/>
        <v>1213.0840409137625</v>
      </c>
      <c r="AA7" s="74">
        <f t="shared" si="13"/>
        <v>1149.7785623665986</v>
      </c>
      <c r="AE7" s="121" t="str">
        <f t="shared" si="5"/>
        <v>174032</v>
      </c>
      <c r="AF7" s="142"/>
      <c r="AG7" s="143"/>
      <c r="AH7" s="144"/>
      <c r="AI7" s="145">
        <f t="shared" si="0"/>
        <v>174032</v>
      </c>
      <c r="AJ7" s="146">
        <f t="shared" si="6"/>
        <v>174032</v>
      </c>
      <c r="AK7" s="122"/>
      <c r="AL7" s="138">
        <f t="shared" si="7"/>
        <v>0</v>
      </c>
      <c r="AM7" s="147">
        <f t="shared" si="7"/>
        <v>35758</v>
      </c>
      <c r="AN7" s="148">
        <f t="shared" si="8"/>
        <v>35758</v>
      </c>
      <c r="AO7" s="149">
        <f t="shared" si="1"/>
        <v>1</v>
      </c>
      <c r="AP7" s="122"/>
    </row>
    <row r="8" spans="1:42" x14ac:dyDescent="0.2">
      <c r="A8" s="66">
        <v>227</v>
      </c>
      <c r="B8" s="67">
        <v>0.375</v>
      </c>
      <c r="C8" s="68">
        <v>2014</v>
      </c>
      <c r="D8" s="68">
        <v>3</v>
      </c>
      <c r="E8" s="68">
        <v>6</v>
      </c>
      <c r="F8" s="69">
        <v>209790</v>
      </c>
      <c r="G8" s="68">
        <v>0</v>
      </c>
      <c r="H8" s="69">
        <v>430021</v>
      </c>
      <c r="I8" s="68">
        <v>0</v>
      </c>
      <c r="J8" s="68">
        <v>102</v>
      </c>
      <c r="K8" s="68">
        <v>0</v>
      </c>
      <c r="L8" s="69">
        <v>294.79419999999999</v>
      </c>
      <c r="M8" s="69">
        <v>26.5</v>
      </c>
      <c r="N8" s="70">
        <v>0</v>
      </c>
      <c r="O8" s="71">
        <v>36990</v>
      </c>
      <c r="P8" s="58">
        <f t="shared" si="2"/>
        <v>36990</v>
      </c>
      <c r="Q8" s="38">
        <v>6</v>
      </c>
      <c r="R8" s="72">
        <f t="shared" si="3"/>
        <v>8056.1826065013847</v>
      </c>
      <c r="S8" s="73">
        <f>'Mérida oeste'!F11*1000000</f>
        <v>33729.625336899997</v>
      </c>
      <c r="T8" s="74">
        <f t="shared" si="9"/>
        <v>905.27323949256061</v>
      </c>
      <c r="U8" s="61"/>
      <c r="V8" s="74">
        <f t="shared" si="4"/>
        <v>36990</v>
      </c>
      <c r="W8" s="75">
        <f t="shared" si="10"/>
        <v>1306289.6432999999</v>
      </c>
      <c r="X8" s="61"/>
      <c r="Y8" s="76">
        <f t="shared" si="11"/>
        <v>297.99819461448624</v>
      </c>
      <c r="Z8" s="73">
        <f t="shared" si="12"/>
        <v>1247.6588412119311</v>
      </c>
      <c r="AA8" s="74">
        <f t="shared" si="13"/>
        <v>1182.5490571057724</v>
      </c>
      <c r="AE8" s="121" t="str">
        <f t="shared" si="5"/>
        <v>209790</v>
      </c>
      <c r="AF8" s="142"/>
      <c r="AG8" s="143"/>
      <c r="AH8" s="144"/>
      <c r="AI8" s="145">
        <f t="shared" si="0"/>
        <v>209790</v>
      </c>
      <c r="AJ8" s="146">
        <f t="shared" si="6"/>
        <v>209790</v>
      </c>
      <c r="AK8" s="122"/>
      <c r="AL8" s="138">
        <f t="shared" si="7"/>
        <v>0</v>
      </c>
      <c r="AM8" s="147">
        <f t="shared" si="7"/>
        <v>36990</v>
      </c>
      <c r="AN8" s="148">
        <f t="shared" si="8"/>
        <v>36990</v>
      </c>
      <c r="AO8" s="149">
        <f t="shared" si="1"/>
        <v>1</v>
      </c>
      <c r="AP8" s="122"/>
    </row>
    <row r="9" spans="1:42" x14ac:dyDescent="0.2">
      <c r="A9" s="66">
        <v>227</v>
      </c>
      <c r="B9" s="67">
        <v>0.375</v>
      </c>
      <c r="C9" s="68">
        <v>2014</v>
      </c>
      <c r="D9" s="68">
        <v>3</v>
      </c>
      <c r="E9" s="68">
        <v>7</v>
      </c>
      <c r="F9" s="69">
        <v>246780</v>
      </c>
      <c r="G9" s="68">
        <v>0</v>
      </c>
      <c r="H9" s="69">
        <v>431771</v>
      </c>
      <c r="I9" s="68">
        <v>0</v>
      </c>
      <c r="J9" s="68">
        <v>102</v>
      </c>
      <c r="K9" s="68">
        <v>0</v>
      </c>
      <c r="L9" s="69">
        <v>295.72680000000003</v>
      </c>
      <c r="M9" s="69">
        <v>24.6</v>
      </c>
      <c r="N9" s="70">
        <v>0</v>
      </c>
      <c r="O9" s="71">
        <v>36442</v>
      </c>
      <c r="P9" s="58">
        <f t="shared" si="2"/>
        <v>36442</v>
      </c>
      <c r="Q9" s="38">
        <v>7</v>
      </c>
      <c r="R9" s="72">
        <f t="shared" si="3"/>
        <v>8201.54287016337</v>
      </c>
      <c r="S9" s="73">
        <f>'Mérida oeste'!F12*1000000</f>
        <v>34338.219688799996</v>
      </c>
      <c r="T9" s="74">
        <f t="shared" si="9"/>
        <v>921.60737232025792</v>
      </c>
      <c r="U9" s="61"/>
      <c r="V9" s="74">
        <f t="shared" si="4"/>
        <v>36442</v>
      </c>
      <c r="W9" s="75">
        <f t="shared" si="10"/>
        <v>1286937.20414</v>
      </c>
      <c r="X9" s="61"/>
      <c r="Y9" s="76">
        <f t="shared" si="11"/>
        <v>298.88062527449353</v>
      </c>
      <c r="Z9" s="73">
        <f t="shared" si="12"/>
        <v>1251.3534018992495</v>
      </c>
      <c r="AA9" s="74">
        <f t="shared" si="13"/>
        <v>1186.0508150486448</v>
      </c>
      <c r="AE9" s="121" t="str">
        <f t="shared" si="5"/>
        <v>246780</v>
      </c>
      <c r="AF9" s="142"/>
      <c r="AG9" s="143"/>
      <c r="AH9" s="144"/>
      <c r="AI9" s="145">
        <f t="shared" si="0"/>
        <v>246780</v>
      </c>
      <c r="AJ9" s="146">
        <f t="shared" si="6"/>
        <v>246780</v>
      </c>
      <c r="AK9" s="122"/>
      <c r="AL9" s="138">
        <f t="shared" si="7"/>
        <v>283236</v>
      </c>
      <c r="AM9" s="147">
        <f t="shared" si="7"/>
        <v>36442</v>
      </c>
      <c r="AN9" s="148">
        <f t="shared" si="8"/>
        <v>-246794</v>
      </c>
      <c r="AO9" s="149">
        <f t="shared" si="1"/>
        <v>-6.772240821030679</v>
      </c>
      <c r="AP9" s="122"/>
    </row>
    <row r="10" spans="1:42" x14ac:dyDescent="0.2">
      <c r="A10" s="66">
        <v>227</v>
      </c>
      <c r="B10" s="67">
        <v>0.375</v>
      </c>
      <c r="C10" s="68">
        <v>2014</v>
      </c>
      <c r="D10" s="68">
        <v>3</v>
      </c>
      <c r="E10" s="68">
        <v>8</v>
      </c>
      <c r="F10" s="69">
        <v>283222</v>
      </c>
      <c r="G10" s="68">
        <v>0</v>
      </c>
      <c r="H10" s="69">
        <v>433489</v>
      </c>
      <c r="I10" s="68">
        <v>0</v>
      </c>
      <c r="J10" s="68">
        <v>102</v>
      </c>
      <c r="K10" s="68">
        <v>0</v>
      </c>
      <c r="L10" s="69">
        <v>296.45670000000001</v>
      </c>
      <c r="M10" s="69">
        <v>24.7</v>
      </c>
      <c r="N10" s="70">
        <v>0</v>
      </c>
      <c r="O10" s="71">
        <v>34240</v>
      </c>
      <c r="P10" s="58">
        <f t="shared" si="2"/>
        <v>34240</v>
      </c>
      <c r="Q10" s="38">
        <v>8</v>
      </c>
      <c r="R10" s="72">
        <f t="shared" si="3"/>
        <v>8515.9980975685485</v>
      </c>
      <c r="S10" s="73">
        <f>'Mérida oeste'!F13*1000000</f>
        <v>35654.780834899997</v>
      </c>
      <c r="T10" s="74">
        <f t="shared" si="9"/>
        <v>956.9427062237778</v>
      </c>
      <c r="U10" s="61"/>
      <c r="V10" s="74">
        <f t="shared" si="4"/>
        <v>34240</v>
      </c>
      <c r="W10" s="75">
        <f t="shared" si="10"/>
        <v>1209174.3008000001</v>
      </c>
      <c r="X10" s="61"/>
      <c r="Y10" s="76">
        <f t="shared" si="11"/>
        <v>291.58777486074712</v>
      </c>
      <c r="Z10" s="73">
        <f t="shared" si="12"/>
        <v>1220.8196957869759</v>
      </c>
      <c r="AA10" s="74">
        <f t="shared" si="13"/>
        <v>1157.1105277037964</v>
      </c>
      <c r="AE10" s="121" t="str">
        <f t="shared" si="5"/>
        <v>283222</v>
      </c>
      <c r="AF10" s="142">
        <v>227</v>
      </c>
      <c r="AG10" s="143">
        <v>8</v>
      </c>
      <c r="AH10" s="144">
        <v>283236</v>
      </c>
      <c r="AI10" s="145">
        <f t="shared" si="0"/>
        <v>283222</v>
      </c>
      <c r="AJ10" s="146">
        <f t="shared" si="6"/>
        <v>-14</v>
      </c>
      <c r="AK10" s="122"/>
      <c r="AL10" s="138">
        <f t="shared" si="7"/>
        <v>34243</v>
      </c>
      <c r="AM10" s="147">
        <f t="shared" si="7"/>
        <v>34240</v>
      </c>
      <c r="AN10" s="148">
        <f t="shared" si="8"/>
        <v>-3</v>
      </c>
      <c r="AO10" s="149">
        <f t="shared" si="1"/>
        <v>-8.7616822429906536E-5</v>
      </c>
      <c r="AP10" s="122"/>
    </row>
    <row r="11" spans="1:42" x14ac:dyDescent="0.2">
      <c r="A11" s="66">
        <v>227</v>
      </c>
      <c r="B11" s="67">
        <v>0.375</v>
      </c>
      <c r="C11" s="68">
        <v>2014</v>
      </c>
      <c r="D11" s="68">
        <v>3</v>
      </c>
      <c r="E11" s="68">
        <v>9</v>
      </c>
      <c r="F11" s="69">
        <v>317462</v>
      </c>
      <c r="G11" s="68">
        <v>0</v>
      </c>
      <c r="H11" s="69">
        <v>435104</v>
      </c>
      <c r="I11" s="68">
        <v>0</v>
      </c>
      <c r="J11" s="68">
        <v>102</v>
      </c>
      <c r="K11" s="68">
        <v>0</v>
      </c>
      <c r="L11" s="69">
        <v>298.93560000000002</v>
      </c>
      <c r="M11" s="69">
        <v>26.6</v>
      </c>
      <c r="N11" s="70">
        <v>0</v>
      </c>
      <c r="O11" s="71">
        <v>34133</v>
      </c>
      <c r="P11" s="58">
        <f t="shared" si="2"/>
        <v>34133</v>
      </c>
      <c r="Q11" s="38">
        <v>9</v>
      </c>
      <c r="R11" s="77">
        <f t="shared" si="3"/>
        <v>8301.283627615363</v>
      </c>
      <c r="S11" s="73">
        <f>'Mérida oeste'!F14*1000000</f>
        <v>34755.814292100004</v>
      </c>
      <c r="T11" s="74">
        <f t="shared" si="9"/>
        <v>932.81524123513827</v>
      </c>
      <c r="V11" s="78">
        <f t="shared" si="4"/>
        <v>34133</v>
      </c>
      <c r="W11" s="79">
        <f t="shared" si="10"/>
        <v>1205395.63111</v>
      </c>
      <c r="Y11" s="76">
        <f t="shared" si="11"/>
        <v>283.34771406139515</v>
      </c>
      <c r="Z11" s="73">
        <f t="shared" si="12"/>
        <v>1186.3202092322495</v>
      </c>
      <c r="AA11" s="74">
        <f t="shared" si="13"/>
        <v>1124.4114164176565</v>
      </c>
      <c r="AE11" s="121" t="str">
        <f t="shared" si="5"/>
        <v>317462</v>
      </c>
      <c r="AF11" s="142">
        <v>227</v>
      </c>
      <c r="AG11" s="143">
        <v>9</v>
      </c>
      <c r="AH11" s="144">
        <v>317479</v>
      </c>
      <c r="AI11" s="145">
        <f t="shared" si="0"/>
        <v>317462</v>
      </c>
      <c r="AJ11" s="146">
        <f t="shared" si="6"/>
        <v>-17</v>
      </c>
      <c r="AK11" s="122"/>
      <c r="AL11" s="138">
        <f t="shared" si="7"/>
        <v>34135</v>
      </c>
      <c r="AM11" s="147">
        <f t="shared" si="7"/>
        <v>34133</v>
      </c>
      <c r="AN11" s="148">
        <f t="shared" si="8"/>
        <v>-2</v>
      </c>
      <c r="AO11" s="149">
        <f t="shared" si="1"/>
        <v>-5.8594322210177832E-5</v>
      </c>
      <c r="AP11" s="122"/>
    </row>
    <row r="12" spans="1:42" x14ac:dyDescent="0.2">
      <c r="A12" s="66">
        <v>227</v>
      </c>
      <c r="B12" s="67">
        <v>0.375</v>
      </c>
      <c r="C12" s="68">
        <v>2014</v>
      </c>
      <c r="D12" s="68">
        <v>3</v>
      </c>
      <c r="E12" s="68">
        <v>10</v>
      </c>
      <c r="F12" s="69">
        <v>351595</v>
      </c>
      <c r="G12" s="68">
        <v>0</v>
      </c>
      <c r="H12" s="69">
        <v>436708</v>
      </c>
      <c r="I12" s="68">
        <v>0</v>
      </c>
      <c r="J12" s="68">
        <v>102</v>
      </c>
      <c r="K12" s="68">
        <v>0</v>
      </c>
      <c r="L12" s="69">
        <v>299.85039999999998</v>
      </c>
      <c r="M12" s="69">
        <v>27</v>
      </c>
      <c r="N12" s="70">
        <v>0</v>
      </c>
      <c r="O12" s="71">
        <v>20125</v>
      </c>
      <c r="P12" s="58">
        <f t="shared" si="2"/>
        <v>20125</v>
      </c>
      <c r="Q12" s="38">
        <v>10</v>
      </c>
      <c r="R12" s="77">
        <f t="shared" si="3"/>
        <v>8275.1606463886492</v>
      </c>
      <c r="S12" s="73">
        <f>'Mérida oeste'!F15*1000000</f>
        <v>34646.442594299995</v>
      </c>
      <c r="T12" s="74">
        <f t="shared" si="9"/>
        <v>929.87980183469244</v>
      </c>
      <c r="V12" s="78">
        <f t="shared" si="4"/>
        <v>20125</v>
      </c>
      <c r="W12" s="79">
        <f t="shared" si="10"/>
        <v>710707.73375000001</v>
      </c>
      <c r="Y12" s="76">
        <f t="shared" si="11"/>
        <v>166.53760800857157</v>
      </c>
      <c r="Z12" s="73">
        <f t="shared" si="12"/>
        <v>697.2596572102874</v>
      </c>
      <c r="AA12" s="74">
        <f t="shared" si="13"/>
        <v>660.87276662183331</v>
      </c>
      <c r="AE12" s="121" t="str">
        <f t="shared" si="5"/>
        <v>351595</v>
      </c>
      <c r="AF12" s="142">
        <v>227</v>
      </c>
      <c r="AG12" s="143">
        <v>10</v>
      </c>
      <c r="AH12" s="144">
        <v>351614</v>
      </c>
      <c r="AI12" s="145">
        <f t="shared" si="0"/>
        <v>351595</v>
      </c>
      <c r="AJ12" s="146">
        <f t="shared" si="6"/>
        <v>-19</v>
      </c>
      <c r="AK12" s="122"/>
      <c r="AL12" s="138">
        <f t="shared" si="7"/>
        <v>20116</v>
      </c>
      <c r="AM12" s="147">
        <f t="shared" si="7"/>
        <v>20125</v>
      </c>
      <c r="AN12" s="148">
        <f t="shared" si="8"/>
        <v>9</v>
      </c>
      <c r="AO12" s="149">
        <f t="shared" si="1"/>
        <v>4.4720496894409936E-4</v>
      </c>
      <c r="AP12" s="122"/>
    </row>
    <row r="13" spans="1:42" x14ac:dyDescent="0.2">
      <c r="A13" s="66">
        <v>227</v>
      </c>
      <c r="B13" s="67">
        <v>0.375</v>
      </c>
      <c r="C13" s="68">
        <v>2014</v>
      </c>
      <c r="D13" s="68">
        <v>3</v>
      </c>
      <c r="E13" s="68">
        <v>11</v>
      </c>
      <c r="F13" s="69">
        <v>371720</v>
      </c>
      <c r="G13" s="68">
        <v>0</v>
      </c>
      <c r="H13" s="69">
        <v>437638</v>
      </c>
      <c r="I13" s="68">
        <v>0</v>
      </c>
      <c r="J13" s="68">
        <v>102</v>
      </c>
      <c r="K13" s="68">
        <v>0</v>
      </c>
      <c r="L13" s="69">
        <v>305.58269999999999</v>
      </c>
      <c r="M13" s="69">
        <v>26.2</v>
      </c>
      <c r="N13" s="70">
        <v>0</v>
      </c>
      <c r="O13" s="71">
        <v>17050</v>
      </c>
      <c r="P13" s="58">
        <f t="shared" si="2"/>
        <v>17050</v>
      </c>
      <c r="Q13" s="38">
        <v>11</v>
      </c>
      <c r="R13" s="77">
        <f t="shared" si="3"/>
        <v>8334.9354637670785</v>
      </c>
      <c r="S13" s="73">
        <f>'Mérida oeste'!F16*1000000</f>
        <v>34896.707799700001</v>
      </c>
      <c r="T13" s="74">
        <f t="shared" si="9"/>
        <v>936.59669806350655</v>
      </c>
      <c r="V13" s="78">
        <f t="shared" si="4"/>
        <v>17050</v>
      </c>
      <c r="W13" s="79">
        <f t="shared" si="10"/>
        <v>602115.12349999999</v>
      </c>
      <c r="Y13" s="76">
        <f t="shared" si="11"/>
        <v>142.11064965722869</v>
      </c>
      <c r="Z13" s="73">
        <f t="shared" si="12"/>
        <v>594.98886798488502</v>
      </c>
      <c r="AA13" s="74">
        <f t="shared" si="13"/>
        <v>563.93903652420045</v>
      </c>
      <c r="AE13" s="121" t="str">
        <f t="shared" si="5"/>
        <v>371720</v>
      </c>
      <c r="AF13" s="142">
        <v>227</v>
      </c>
      <c r="AG13" s="143">
        <v>11</v>
      </c>
      <c r="AH13" s="144">
        <v>371730</v>
      </c>
      <c r="AI13" s="145">
        <f t="shared" si="0"/>
        <v>371720</v>
      </c>
      <c r="AJ13" s="146">
        <f t="shared" si="6"/>
        <v>-10</v>
      </c>
      <c r="AK13" s="122"/>
      <c r="AL13" s="138">
        <f t="shared" si="7"/>
        <v>17050</v>
      </c>
      <c r="AM13" s="147">
        <f t="shared" si="7"/>
        <v>17050</v>
      </c>
      <c r="AN13" s="148">
        <f t="shared" si="8"/>
        <v>0</v>
      </c>
      <c r="AO13" s="149">
        <f t="shared" si="1"/>
        <v>0</v>
      </c>
      <c r="AP13" s="122"/>
    </row>
    <row r="14" spans="1:42" x14ac:dyDescent="0.2">
      <c r="A14" s="66">
        <v>227</v>
      </c>
      <c r="B14" s="67">
        <v>0.375</v>
      </c>
      <c r="C14" s="68">
        <v>2014</v>
      </c>
      <c r="D14" s="68">
        <v>3</v>
      </c>
      <c r="E14" s="68">
        <v>12</v>
      </c>
      <c r="F14" s="69">
        <v>388770</v>
      </c>
      <c r="G14" s="68">
        <v>0</v>
      </c>
      <c r="H14" s="69">
        <v>438419</v>
      </c>
      <c r="I14" s="68">
        <v>0</v>
      </c>
      <c r="J14" s="68">
        <v>102</v>
      </c>
      <c r="K14" s="68">
        <v>0</v>
      </c>
      <c r="L14" s="69">
        <v>307.33190000000002</v>
      </c>
      <c r="M14" s="69">
        <v>27</v>
      </c>
      <c r="N14" s="70">
        <v>0</v>
      </c>
      <c r="O14" s="71">
        <v>16092</v>
      </c>
      <c r="P14" s="58">
        <f t="shared" si="2"/>
        <v>16092</v>
      </c>
      <c r="Q14" s="38">
        <v>12</v>
      </c>
      <c r="R14" s="77">
        <f t="shared" si="3"/>
        <v>8234.3110378093061</v>
      </c>
      <c r="S14" s="73">
        <f>'Mérida oeste'!F17*1000000</f>
        <v>34475.413453100002</v>
      </c>
      <c r="T14" s="74">
        <f t="shared" si="9"/>
        <v>925.2895313186317</v>
      </c>
      <c r="V14" s="78">
        <f t="shared" si="4"/>
        <v>16092</v>
      </c>
      <c r="W14" s="79">
        <f t="shared" si="10"/>
        <v>568283.66963999998</v>
      </c>
      <c r="Y14" s="76">
        <f t="shared" si="11"/>
        <v>132.50653322042734</v>
      </c>
      <c r="Z14" s="73">
        <f t="shared" si="12"/>
        <v>554.7783532872852</v>
      </c>
      <c r="AA14" s="74">
        <f t="shared" si="13"/>
        <v>525.82693033722774</v>
      </c>
      <c r="AE14" s="121" t="str">
        <f t="shared" si="5"/>
        <v>388770</v>
      </c>
      <c r="AF14" s="142">
        <v>227</v>
      </c>
      <c r="AG14" s="143">
        <v>12</v>
      </c>
      <c r="AH14" s="144">
        <v>388780</v>
      </c>
      <c r="AI14" s="145">
        <f t="shared" si="0"/>
        <v>388770</v>
      </c>
      <c r="AJ14" s="146">
        <f t="shared" si="6"/>
        <v>-10</v>
      </c>
      <c r="AK14" s="122"/>
      <c r="AL14" s="138">
        <f t="shared" si="7"/>
        <v>16094</v>
      </c>
      <c r="AM14" s="147">
        <f t="shared" si="7"/>
        <v>16092</v>
      </c>
      <c r="AN14" s="148">
        <f t="shared" si="8"/>
        <v>-2</v>
      </c>
      <c r="AO14" s="149">
        <f t="shared" si="1"/>
        <v>-1.2428535918468804E-4</v>
      </c>
      <c r="AP14" s="122"/>
    </row>
    <row r="15" spans="1:42" x14ac:dyDescent="0.2">
      <c r="A15" s="66">
        <v>227</v>
      </c>
      <c r="B15" s="67">
        <v>0.375</v>
      </c>
      <c r="C15" s="68">
        <v>2014</v>
      </c>
      <c r="D15" s="68">
        <v>3</v>
      </c>
      <c r="E15" s="68">
        <v>13</v>
      </c>
      <c r="F15" s="69">
        <v>404862</v>
      </c>
      <c r="G15" s="68">
        <v>0</v>
      </c>
      <c r="H15" s="69">
        <v>439155</v>
      </c>
      <c r="I15" s="68">
        <v>0</v>
      </c>
      <c r="J15" s="68">
        <v>102</v>
      </c>
      <c r="K15" s="68">
        <v>0</v>
      </c>
      <c r="L15" s="69">
        <v>307.70089999999999</v>
      </c>
      <c r="M15" s="69">
        <v>27.1</v>
      </c>
      <c r="N15" s="70">
        <v>0</v>
      </c>
      <c r="O15" s="71">
        <v>16938</v>
      </c>
      <c r="P15" s="58">
        <f t="shared" si="2"/>
        <v>16938</v>
      </c>
      <c r="Q15" s="38">
        <v>13</v>
      </c>
      <c r="R15" s="77">
        <f t="shared" si="3"/>
        <v>8223.6199118180957</v>
      </c>
      <c r="S15" s="73">
        <f>'Mérida oeste'!F18*1000000</f>
        <v>34430.651846799999</v>
      </c>
      <c r="T15" s="74">
        <f t="shared" si="9"/>
        <v>924.08816949099935</v>
      </c>
      <c r="V15" s="78">
        <f t="shared" si="4"/>
        <v>16938</v>
      </c>
      <c r="W15" s="79">
        <f t="shared" si="10"/>
        <v>598159.88046000001</v>
      </c>
      <c r="Y15" s="76">
        <f t="shared" si="11"/>
        <v>139.2916740663749</v>
      </c>
      <c r="Z15" s="73">
        <f t="shared" si="12"/>
        <v>583.18638098109841</v>
      </c>
      <c r="AA15" s="74">
        <f t="shared" si="13"/>
        <v>552.75246899723641</v>
      </c>
      <c r="AE15" s="121" t="str">
        <f t="shared" si="5"/>
        <v>404862</v>
      </c>
      <c r="AF15" s="142">
        <v>227</v>
      </c>
      <c r="AG15" s="143">
        <v>13</v>
      </c>
      <c r="AH15" s="144">
        <v>404874</v>
      </c>
      <c r="AI15" s="145">
        <f t="shared" si="0"/>
        <v>404862</v>
      </c>
      <c r="AJ15" s="146">
        <f t="shared" si="6"/>
        <v>-12</v>
      </c>
      <c r="AK15" s="122"/>
      <c r="AL15" s="138">
        <f t="shared" si="7"/>
        <v>16941</v>
      </c>
      <c r="AM15" s="147">
        <f t="shared" si="7"/>
        <v>16938</v>
      </c>
      <c r="AN15" s="148">
        <f t="shared" si="8"/>
        <v>-3</v>
      </c>
      <c r="AO15" s="149">
        <f t="shared" si="1"/>
        <v>-1.7711654268508679E-4</v>
      </c>
      <c r="AP15" s="122"/>
    </row>
    <row r="16" spans="1:42" x14ac:dyDescent="0.2">
      <c r="A16" s="66">
        <v>227</v>
      </c>
      <c r="B16" s="67">
        <v>0.375</v>
      </c>
      <c r="C16" s="68">
        <v>2014</v>
      </c>
      <c r="D16" s="68">
        <v>3</v>
      </c>
      <c r="E16" s="68">
        <v>14</v>
      </c>
      <c r="F16" s="69">
        <v>421800</v>
      </c>
      <c r="G16" s="68">
        <v>0</v>
      </c>
      <c r="H16" s="69">
        <v>439926</v>
      </c>
      <c r="I16" s="68">
        <v>0</v>
      </c>
      <c r="J16" s="68">
        <v>102</v>
      </c>
      <c r="K16" s="68">
        <v>0</v>
      </c>
      <c r="L16" s="69">
        <v>307.98200000000003</v>
      </c>
      <c r="M16" s="69">
        <v>25.9</v>
      </c>
      <c r="N16" s="70">
        <v>0</v>
      </c>
      <c r="O16" s="71">
        <v>17217</v>
      </c>
      <c r="P16" s="58">
        <f t="shared" si="2"/>
        <v>17217</v>
      </c>
      <c r="Q16" s="38">
        <v>14</v>
      </c>
      <c r="R16" s="77">
        <f t="shared" si="3"/>
        <v>8258.0248876230053</v>
      </c>
      <c r="S16" s="73">
        <f>'Mérida oeste'!F19*1000000</f>
        <v>34574.6985995</v>
      </c>
      <c r="T16" s="74">
        <f t="shared" si="9"/>
        <v>927.95425662219714</v>
      </c>
      <c r="V16" s="78">
        <f t="shared" si="4"/>
        <v>17217</v>
      </c>
      <c r="W16" s="79">
        <f t="shared" si="10"/>
        <v>608012.67339000001</v>
      </c>
      <c r="Y16" s="76">
        <f t="shared" si="11"/>
        <v>142.17841449020528</v>
      </c>
      <c r="Z16" s="73">
        <f t="shared" si="12"/>
        <v>595.27258578759142</v>
      </c>
      <c r="AA16" s="74">
        <f t="shared" si="13"/>
        <v>564.20794835249217</v>
      </c>
      <c r="AE16" s="121" t="str">
        <f t="shared" si="5"/>
        <v>421800</v>
      </c>
      <c r="AF16" s="142">
        <v>227</v>
      </c>
      <c r="AG16" s="143">
        <v>14</v>
      </c>
      <c r="AH16" s="144">
        <v>421815</v>
      </c>
      <c r="AI16" s="145">
        <f t="shared" si="0"/>
        <v>421800</v>
      </c>
      <c r="AJ16" s="146">
        <f t="shared" si="6"/>
        <v>-15</v>
      </c>
      <c r="AK16" s="122"/>
      <c r="AL16" s="138">
        <f t="shared" si="7"/>
        <v>17215</v>
      </c>
      <c r="AM16" s="147">
        <f t="shared" si="7"/>
        <v>17217</v>
      </c>
      <c r="AN16" s="148">
        <f t="shared" si="8"/>
        <v>2</v>
      </c>
      <c r="AO16" s="149">
        <f t="shared" si="1"/>
        <v>1.1616425625834931E-4</v>
      </c>
      <c r="AP16" s="122"/>
    </row>
    <row r="17" spans="1:42" x14ac:dyDescent="0.2">
      <c r="A17" s="66">
        <v>227</v>
      </c>
      <c r="B17" s="67">
        <v>0.375</v>
      </c>
      <c r="C17" s="68">
        <v>2014</v>
      </c>
      <c r="D17" s="68">
        <v>3</v>
      </c>
      <c r="E17" s="68">
        <v>15</v>
      </c>
      <c r="F17" s="69">
        <v>439017</v>
      </c>
      <c r="G17" s="68">
        <v>0</v>
      </c>
      <c r="H17" s="69">
        <v>440713</v>
      </c>
      <c r="I17" s="68">
        <v>0</v>
      </c>
      <c r="J17" s="68">
        <v>102</v>
      </c>
      <c r="K17" s="68">
        <v>0</v>
      </c>
      <c r="L17" s="69">
        <v>307.8922</v>
      </c>
      <c r="M17" s="69">
        <v>26.4</v>
      </c>
      <c r="N17" s="70">
        <v>0</v>
      </c>
      <c r="O17" s="71">
        <v>16907</v>
      </c>
      <c r="P17" s="58">
        <f t="shared" si="2"/>
        <v>16907</v>
      </c>
      <c r="Q17" s="38">
        <v>15</v>
      </c>
      <c r="R17" s="77">
        <f t="shared" si="3"/>
        <v>8256.5655487962176</v>
      </c>
      <c r="S17" s="73">
        <f>'Mérida oeste'!F20*1000000</f>
        <v>34568.588639699999</v>
      </c>
      <c r="T17" s="74">
        <f t="shared" si="9"/>
        <v>927.790270718231</v>
      </c>
      <c r="V17" s="78">
        <f t="shared" si="4"/>
        <v>16907</v>
      </c>
      <c r="W17" s="79">
        <f t="shared" si="10"/>
        <v>597065.12569000002</v>
      </c>
      <c r="Y17" s="76">
        <f t="shared" si="11"/>
        <v>139.59375373349764</v>
      </c>
      <c r="Z17" s="73">
        <f t="shared" si="12"/>
        <v>584.45112813140781</v>
      </c>
      <c r="AA17" s="74">
        <f t="shared" si="13"/>
        <v>553.95121460033977</v>
      </c>
      <c r="AE17" s="121" t="str">
        <f t="shared" si="5"/>
        <v>439017</v>
      </c>
      <c r="AF17" s="142">
        <v>227</v>
      </c>
      <c r="AG17" s="143">
        <v>15</v>
      </c>
      <c r="AH17" s="144">
        <v>439030</v>
      </c>
      <c r="AI17" s="145">
        <f t="shared" si="0"/>
        <v>439017</v>
      </c>
      <c r="AJ17" s="146">
        <f t="shared" si="6"/>
        <v>-13</v>
      </c>
      <c r="AK17" s="122"/>
      <c r="AL17" s="138">
        <f t="shared" si="7"/>
        <v>16894</v>
      </c>
      <c r="AM17" s="147">
        <f t="shared" si="7"/>
        <v>16907</v>
      </c>
      <c r="AN17" s="148">
        <f t="shared" si="8"/>
        <v>13</v>
      </c>
      <c r="AO17" s="149">
        <f t="shared" si="1"/>
        <v>7.6891228485242795E-4</v>
      </c>
      <c r="AP17" s="122"/>
    </row>
    <row r="18" spans="1:42" x14ac:dyDescent="0.2">
      <c r="A18" s="66">
        <v>227</v>
      </c>
      <c r="B18" s="67">
        <v>0.375</v>
      </c>
      <c r="C18" s="68">
        <v>2014</v>
      </c>
      <c r="D18" s="68">
        <v>3</v>
      </c>
      <c r="E18" s="68">
        <v>16</v>
      </c>
      <c r="F18" s="69">
        <v>455924</v>
      </c>
      <c r="G18" s="68">
        <v>0</v>
      </c>
      <c r="H18" s="69">
        <v>440713</v>
      </c>
      <c r="I18" s="68">
        <v>0</v>
      </c>
      <c r="J18" s="68">
        <v>102</v>
      </c>
      <c r="K18" s="68">
        <v>0</v>
      </c>
      <c r="L18" s="69">
        <v>307.8922</v>
      </c>
      <c r="M18" s="69">
        <v>26.4</v>
      </c>
      <c r="N18" s="70">
        <v>0</v>
      </c>
      <c r="O18" s="71">
        <v>17222</v>
      </c>
      <c r="P18" s="58">
        <f t="shared" si="2"/>
        <v>17222</v>
      </c>
      <c r="Q18" s="38">
        <v>16</v>
      </c>
      <c r="R18" s="77">
        <f t="shared" si="3"/>
        <v>8268.5899301853442</v>
      </c>
      <c r="S18" s="73">
        <f>'Mérida oeste'!F21*1000000</f>
        <v>34618.932319699998</v>
      </c>
      <c r="T18" s="74">
        <f t="shared" si="9"/>
        <v>929.14145045492705</v>
      </c>
      <c r="V18" s="78">
        <f t="shared" si="4"/>
        <v>17222</v>
      </c>
      <c r="W18" s="79">
        <f t="shared" si="10"/>
        <v>608189.24673999997</v>
      </c>
      <c r="Y18" s="76">
        <f t="shared" si="11"/>
        <v>142.401655777652</v>
      </c>
      <c r="Z18" s="73">
        <f t="shared" si="12"/>
        <v>596.20725240987338</v>
      </c>
      <c r="AA18" s="74">
        <f t="shared" si="13"/>
        <v>565.09383886709304</v>
      </c>
      <c r="AE18" s="121" t="str">
        <f t="shared" si="5"/>
        <v>455924</v>
      </c>
      <c r="AF18" s="142">
        <v>227</v>
      </c>
      <c r="AG18" s="143">
        <v>16</v>
      </c>
      <c r="AH18" s="144">
        <v>455924</v>
      </c>
      <c r="AI18" s="145">
        <f t="shared" si="0"/>
        <v>455924</v>
      </c>
      <c r="AJ18" s="146">
        <f t="shared" si="6"/>
        <v>0</v>
      </c>
      <c r="AK18" s="122"/>
      <c r="AL18" s="138">
        <f t="shared" si="7"/>
        <v>17222</v>
      </c>
      <c r="AM18" s="147">
        <f t="shared" si="7"/>
        <v>17222</v>
      </c>
      <c r="AN18" s="148">
        <f t="shared" si="8"/>
        <v>0</v>
      </c>
      <c r="AO18" s="149">
        <f t="shared" si="1"/>
        <v>0</v>
      </c>
      <c r="AP18" s="122"/>
    </row>
    <row r="19" spans="1:42" x14ac:dyDescent="0.2">
      <c r="A19" s="66">
        <v>227</v>
      </c>
      <c r="B19" s="67">
        <v>0.375</v>
      </c>
      <c r="C19" s="68">
        <v>2014</v>
      </c>
      <c r="D19" s="68">
        <v>3</v>
      </c>
      <c r="E19" s="68">
        <v>17</v>
      </c>
      <c r="F19" s="69">
        <v>473146</v>
      </c>
      <c r="G19" s="68">
        <v>0</v>
      </c>
      <c r="H19" s="69">
        <v>440713</v>
      </c>
      <c r="I19" s="68">
        <v>0</v>
      </c>
      <c r="J19" s="68">
        <v>102</v>
      </c>
      <c r="K19" s="68">
        <v>0</v>
      </c>
      <c r="L19" s="69">
        <v>307.8922</v>
      </c>
      <c r="M19" s="69">
        <v>26.4</v>
      </c>
      <c r="N19" s="70">
        <v>0</v>
      </c>
      <c r="O19" s="71">
        <v>26532</v>
      </c>
      <c r="P19" s="58">
        <f t="shared" si="2"/>
        <v>26532</v>
      </c>
      <c r="Q19" s="38">
        <v>17</v>
      </c>
      <c r="R19" s="77">
        <f t="shared" si="3"/>
        <v>8282.9289129167882</v>
      </c>
      <c r="S19" s="73">
        <f>'Mérida oeste'!F22*1000000</f>
        <v>34678.966772600004</v>
      </c>
      <c r="T19" s="74">
        <f t="shared" si="9"/>
        <v>930.75272194445949</v>
      </c>
      <c r="V19" s="78">
        <f t="shared" si="4"/>
        <v>26532</v>
      </c>
      <c r="W19" s="79">
        <f t="shared" si="10"/>
        <v>936968.82444</v>
      </c>
      <c r="Y19" s="76">
        <f t="shared" si="11"/>
        <v>219.76266991750822</v>
      </c>
      <c r="Z19" s="73">
        <f t="shared" si="12"/>
        <v>920.10234641062334</v>
      </c>
      <c r="AA19" s="74">
        <f t="shared" si="13"/>
        <v>872.08628372463033</v>
      </c>
      <c r="AE19" s="121" t="str">
        <f t="shared" si="5"/>
        <v>473146</v>
      </c>
      <c r="AF19" s="142">
        <v>227</v>
      </c>
      <c r="AG19" s="143">
        <v>17</v>
      </c>
      <c r="AH19" s="144">
        <v>473146</v>
      </c>
      <c r="AI19" s="145">
        <f t="shared" si="0"/>
        <v>473146</v>
      </c>
      <c r="AJ19" s="146">
        <f t="shared" si="6"/>
        <v>0</v>
      </c>
      <c r="AK19" s="122"/>
      <c r="AL19" s="138">
        <f t="shared" si="7"/>
        <v>26532</v>
      </c>
      <c r="AM19" s="147">
        <f t="shared" si="7"/>
        <v>26532</v>
      </c>
      <c r="AN19" s="148">
        <f t="shared" si="8"/>
        <v>0</v>
      </c>
      <c r="AO19" s="149">
        <f t="shared" si="1"/>
        <v>0</v>
      </c>
      <c r="AP19" s="122"/>
    </row>
    <row r="20" spans="1:42" x14ac:dyDescent="0.2">
      <c r="A20" s="66">
        <v>227</v>
      </c>
      <c r="B20" s="67">
        <v>0.375</v>
      </c>
      <c r="C20" s="68">
        <v>2014</v>
      </c>
      <c r="D20" s="68">
        <v>3</v>
      </c>
      <c r="E20" s="68">
        <v>18</v>
      </c>
      <c r="F20" s="69">
        <v>499678</v>
      </c>
      <c r="G20" s="68">
        <v>0</v>
      </c>
      <c r="H20" s="69">
        <v>440713</v>
      </c>
      <c r="I20" s="68">
        <v>0</v>
      </c>
      <c r="J20" s="68">
        <v>102</v>
      </c>
      <c r="K20" s="68">
        <v>0</v>
      </c>
      <c r="L20" s="69">
        <v>307.8922</v>
      </c>
      <c r="M20" s="69">
        <v>26.4</v>
      </c>
      <c r="N20" s="70">
        <v>0</v>
      </c>
      <c r="O20" s="71">
        <v>17187</v>
      </c>
      <c r="P20" s="58">
        <f t="shared" si="2"/>
        <v>17187</v>
      </c>
      <c r="Q20" s="38">
        <v>18</v>
      </c>
      <c r="R20" s="77">
        <f t="shared" si="3"/>
        <v>8248.1050786997239</v>
      </c>
      <c r="S20" s="73">
        <f>'Mérida oeste'!F23*1000000</f>
        <v>34533.166343500001</v>
      </c>
      <c r="T20" s="74">
        <f t="shared" si="9"/>
        <v>926.83956769348799</v>
      </c>
      <c r="V20" s="78">
        <f t="shared" si="4"/>
        <v>17187</v>
      </c>
      <c r="W20" s="79">
        <f t="shared" si="10"/>
        <v>606953.23329</v>
      </c>
      <c r="Y20" s="76">
        <f t="shared" si="11"/>
        <v>141.76018198761216</v>
      </c>
      <c r="Z20" s="73">
        <f t="shared" si="12"/>
        <v>593.52152994573453</v>
      </c>
      <c r="AA20" s="74">
        <f t="shared" si="13"/>
        <v>562.54827235266839</v>
      </c>
      <c r="AE20" s="121" t="str">
        <f t="shared" si="5"/>
        <v>499678</v>
      </c>
      <c r="AF20" s="142">
        <v>227</v>
      </c>
      <c r="AG20" s="143">
        <v>18</v>
      </c>
      <c r="AH20" s="144">
        <v>499678</v>
      </c>
      <c r="AI20" s="145">
        <f t="shared" si="0"/>
        <v>499678</v>
      </c>
      <c r="AJ20" s="146">
        <f t="shared" si="6"/>
        <v>0</v>
      </c>
      <c r="AK20" s="122"/>
      <c r="AL20" s="138">
        <f t="shared" si="7"/>
        <v>17187</v>
      </c>
      <c r="AM20" s="147">
        <f t="shared" si="7"/>
        <v>17187</v>
      </c>
      <c r="AN20" s="148">
        <f t="shared" si="8"/>
        <v>0</v>
      </c>
      <c r="AO20" s="149">
        <f t="shared" si="1"/>
        <v>0</v>
      </c>
      <c r="AP20" s="122"/>
    </row>
    <row r="21" spans="1:42" x14ac:dyDescent="0.2">
      <c r="A21" s="66">
        <v>227</v>
      </c>
      <c r="B21" s="67">
        <v>0.375</v>
      </c>
      <c r="C21" s="68">
        <v>2014</v>
      </c>
      <c r="D21" s="68">
        <v>3</v>
      </c>
      <c r="E21" s="68">
        <v>19</v>
      </c>
      <c r="F21" s="69">
        <v>516865</v>
      </c>
      <c r="G21" s="68">
        <v>0</v>
      </c>
      <c r="H21" s="69">
        <v>440713</v>
      </c>
      <c r="I21" s="68">
        <v>0</v>
      </c>
      <c r="J21" s="68">
        <v>102</v>
      </c>
      <c r="K21" s="68">
        <v>0</v>
      </c>
      <c r="L21" s="69">
        <v>307.8922</v>
      </c>
      <c r="M21" s="69">
        <v>26.4</v>
      </c>
      <c r="N21" s="70">
        <v>0</v>
      </c>
      <c r="O21" s="71">
        <v>24700</v>
      </c>
      <c r="P21" s="58">
        <f t="shared" si="2"/>
        <v>24700</v>
      </c>
      <c r="Q21" s="38">
        <v>19</v>
      </c>
      <c r="R21" s="77">
        <f t="shared" si="3"/>
        <v>8205.7126539600667</v>
      </c>
      <c r="S21" s="73">
        <f>'Mérida oeste'!F24*1000000</f>
        <v>34355.677739600003</v>
      </c>
      <c r="T21" s="74">
        <f t="shared" si="9"/>
        <v>922.07593092549268</v>
      </c>
      <c r="V21" s="78">
        <f t="shared" si="4"/>
        <v>24700</v>
      </c>
      <c r="W21" s="79">
        <f t="shared" si="10"/>
        <v>872272.34900000005</v>
      </c>
      <c r="Y21" s="76">
        <f t="shared" si="11"/>
        <v>202.68110255281366</v>
      </c>
      <c r="Z21" s="73">
        <f t="shared" si="12"/>
        <v>848.58524016811998</v>
      </c>
      <c r="AA21" s="74">
        <f t="shared" si="13"/>
        <v>804.30133822474136</v>
      </c>
      <c r="AE21" s="121" t="str">
        <f t="shared" si="5"/>
        <v>516865</v>
      </c>
      <c r="AF21" s="142">
        <v>227</v>
      </c>
      <c r="AG21" s="143">
        <v>19</v>
      </c>
      <c r="AH21" s="144">
        <v>516865</v>
      </c>
      <c r="AI21" s="145">
        <f t="shared" si="0"/>
        <v>516865</v>
      </c>
      <c r="AJ21" s="146">
        <f t="shared" si="6"/>
        <v>0</v>
      </c>
      <c r="AK21" s="122"/>
      <c r="AL21" s="138">
        <f t="shared" si="7"/>
        <v>24700</v>
      </c>
      <c r="AM21" s="147">
        <f t="shared" si="7"/>
        <v>24700</v>
      </c>
      <c r="AN21" s="148">
        <f t="shared" si="8"/>
        <v>0</v>
      </c>
      <c r="AO21" s="149">
        <f t="shared" si="1"/>
        <v>0</v>
      </c>
      <c r="AP21" s="122"/>
    </row>
    <row r="22" spans="1:42" x14ac:dyDescent="0.2">
      <c r="A22" s="66">
        <v>227</v>
      </c>
      <c r="B22" s="67">
        <v>0.375</v>
      </c>
      <c r="C22" s="68">
        <v>2014</v>
      </c>
      <c r="D22" s="68">
        <v>3</v>
      </c>
      <c r="E22" s="68">
        <v>20</v>
      </c>
      <c r="F22" s="69">
        <v>541565</v>
      </c>
      <c r="G22" s="68">
        <v>0</v>
      </c>
      <c r="H22" s="69">
        <v>440713</v>
      </c>
      <c r="I22" s="68">
        <v>0</v>
      </c>
      <c r="J22" s="68">
        <v>102</v>
      </c>
      <c r="K22" s="68">
        <v>0</v>
      </c>
      <c r="L22" s="69">
        <v>307.8922</v>
      </c>
      <c r="M22" s="69">
        <v>26.4</v>
      </c>
      <c r="N22" s="70">
        <v>0</v>
      </c>
      <c r="O22" s="71">
        <v>35115</v>
      </c>
      <c r="P22" s="58">
        <f t="shared" si="2"/>
        <v>35115</v>
      </c>
      <c r="Q22" s="38">
        <v>20</v>
      </c>
      <c r="R22" s="77">
        <f t="shared" si="3"/>
        <v>8369.3810820435665</v>
      </c>
      <c r="S22" s="73">
        <f>'Mérida oeste'!F25*1000000</f>
        <v>35040.924714300003</v>
      </c>
      <c r="T22" s="74">
        <f t="shared" si="9"/>
        <v>940.4673521892355</v>
      </c>
      <c r="V22" s="78">
        <f t="shared" si="4"/>
        <v>35115</v>
      </c>
      <c r="W22" s="79">
        <f t="shared" si="10"/>
        <v>1240074.63705</v>
      </c>
      <c r="Y22" s="76">
        <f t="shared" si="11"/>
        <v>293.89081669595987</v>
      </c>
      <c r="Z22" s="73">
        <f t="shared" si="12"/>
        <v>1230.4620713426448</v>
      </c>
      <c r="AA22" s="74">
        <f t="shared" si="13"/>
        <v>1166.2497104234408</v>
      </c>
      <c r="AE22" s="121" t="str">
        <f t="shared" si="5"/>
        <v>541565</v>
      </c>
      <c r="AF22" s="142">
        <v>227</v>
      </c>
      <c r="AG22" s="143">
        <v>20</v>
      </c>
      <c r="AH22" s="144">
        <v>541565</v>
      </c>
      <c r="AI22" s="145">
        <f t="shared" si="0"/>
        <v>541565</v>
      </c>
      <c r="AJ22" s="146">
        <f t="shared" si="6"/>
        <v>0</v>
      </c>
      <c r="AK22" s="122"/>
      <c r="AL22" s="138">
        <f t="shared" si="7"/>
        <v>35157</v>
      </c>
      <c r="AM22" s="147">
        <f t="shared" si="7"/>
        <v>35115</v>
      </c>
      <c r="AN22" s="148">
        <f t="shared" si="8"/>
        <v>-42</v>
      </c>
      <c r="AO22" s="149">
        <f t="shared" si="1"/>
        <v>-1.196070055531824E-3</v>
      </c>
      <c r="AP22" s="122"/>
    </row>
    <row r="23" spans="1:42" x14ac:dyDescent="0.2">
      <c r="A23" s="66">
        <v>227</v>
      </c>
      <c r="B23" s="67">
        <v>0.375</v>
      </c>
      <c r="C23" s="68">
        <v>2014</v>
      </c>
      <c r="D23" s="68">
        <v>3</v>
      </c>
      <c r="E23" s="68">
        <v>21</v>
      </c>
      <c r="F23" s="69">
        <v>576680</v>
      </c>
      <c r="G23" s="68">
        <v>0</v>
      </c>
      <c r="H23" s="69">
        <v>447031</v>
      </c>
      <c r="I23" s="68">
        <v>0</v>
      </c>
      <c r="J23" s="68">
        <v>102</v>
      </c>
      <c r="K23" s="68">
        <v>0</v>
      </c>
      <c r="L23" s="69">
        <v>296.6497</v>
      </c>
      <c r="M23" s="69">
        <v>27.5</v>
      </c>
      <c r="N23" s="70">
        <v>0</v>
      </c>
      <c r="O23" s="71">
        <v>35965</v>
      </c>
      <c r="P23" s="58">
        <f t="shared" si="2"/>
        <v>35965</v>
      </c>
      <c r="Q23" s="38">
        <v>21</v>
      </c>
      <c r="R23" s="77">
        <f t="shared" si="3"/>
        <v>8240.7006091525745</v>
      </c>
      <c r="S23" s="73">
        <f>'Mérida oeste'!F26*1000000</f>
        <v>34502.1653104</v>
      </c>
      <c r="T23" s="74">
        <f t="shared" si="9"/>
        <v>926.00752745047475</v>
      </c>
      <c r="V23" s="78">
        <f t="shared" si="4"/>
        <v>35965</v>
      </c>
      <c r="W23" s="79">
        <f t="shared" si="10"/>
        <v>1270092.1065499999</v>
      </c>
      <c r="Y23" s="76">
        <f t="shared" si="11"/>
        <v>296.37679740817237</v>
      </c>
      <c r="Z23" s="73">
        <f t="shared" si="12"/>
        <v>1240.8703753885359</v>
      </c>
      <c r="AA23" s="74">
        <f t="shared" si="13"/>
        <v>1176.1148512207303</v>
      </c>
      <c r="AE23" s="121" t="str">
        <f t="shared" si="5"/>
        <v>576680</v>
      </c>
      <c r="AF23" s="142">
        <v>227</v>
      </c>
      <c r="AG23" s="143">
        <v>21</v>
      </c>
      <c r="AH23" s="144">
        <v>576722</v>
      </c>
      <c r="AI23" s="145">
        <f t="shared" si="0"/>
        <v>576680</v>
      </c>
      <c r="AJ23" s="146">
        <f t="shared" si="6"/>
        <v>-42</v>
      </c>
      <c r="AK23" s="122"/>
      <c r="AL23" s="138">
        <f t="shared" si="7"/>
        <v>35968</v>
      </c>
      <c r="AM23" s="147">
        <f t="shared" si="7"/>
        <v>35965</v>
      </c>
      <c r="AN23" s="148">
        <f t="shared" si="8"/>
        <v>-3</v>
      </c>
      <c r="AO23" s="149">
        <f t="shared" si="1"/>
        <v>-8.3414430696510491E-5</v>
      </c>
      <c r="AP23" s="122"/>
    </row>
    <row r="24" spans="1:42" x14ac:dyDescent="0.2">
      <c r="A24" s="66">
        <v>227</v>
      </c>
      <c r="B24" s="67">
        <v>0.375</v>
      </c>
      <c r="C24" s="68">
        <v>2014</v>
      </c>
      <c r="D24" s="68">
        <v>3</v>
      </c>
      <c r="E24" s="68">
        <v>22</v>
      </c>
      <c r="F24" s="69">
        <v>612645</v>
      </c>
      <c r="G24" s="68">
        <v>0</v>
      </c>
      <c r="H24" s="69">
        <v>448700</v>
      </c>
      <c r="I24" s="68">
        <v>0</v>
      </c>
      <c r="J24" s="68">
        <v>102</v>
      </c>
      <c r="K24" s="68">
        <v>0</v>
      </c>
      <c r="L24" s="69">
        <v>296.32830000000001</v>
      </c>
      <c r="M24" s="69">
        <v>27.6</v>
      </c>
      <c r="N24" s="70">
        <v>0</v>
      </c>
      <c r="O24" s="71">
        <v>34917</v>
      </c>
      <c r="P24" s="58">
        <f t="shared" si="2"/>
        <v>34917</v>
      </c>
      <c r="Q24" s="38">
        <v>22</v>
      </c>
      <c r="R24" s="77">
        <f t="shared" si="3"/>
        <v>8157.3789519680904</v>
      </c>
      <c r="S24" s="73">
        <f>'Mérida oeste'!F27*1000000</f>
        <v>34153.3141961</v>
      </c>
      <c r="T24" s="74">
        <f t="shared" si="9"/>
        <v>916.64467283265435</v>
      </c>
      <c r="V24" s="78">
        <f t="shared" si="4"/>
        <v>34917</v>
      </c>
      <c r="W24" s="79">
        <f t="shared" si="10"/>
        <v>1233082.3323899999</v>
      </c>
      <c r="Y24" s="76">
        <f t="shared" si="11"/>
        <v>284.83120086586985</v>
      </c>
      <c r="Z24" s="73">
        <f t="shared" si="12"/>
        <v>1192.5312717852237</v>
      </c>
      <c r="AA24" s="74">
        <f t="shared" si="13"/>
        <v>1130.2983511493578</v>
      </c>
      <c r="AE24" s="121" t="str">
        <f t="shared" si="5"/>
        <v>612645</v>
      </c>
      <c r="AF24" s="142">
        <v>227</v>
      </c>
      <c r="AG24" s="143">
        <v>22</v>
      </c>
      <c r="AH24" s="144">
        <v>612690</v>
      </c>
      <c r="AI24" s="145">
        <f t="shared" si="0"/>
        <v>612645</v>
      </c>
      <c r="AJ24" s="146">
        <f t="shared" si="6"/>
        <v>-45</v>
      </c>
      <c r="AK24" s="122"/>
      <c r="AL24" s="138">
        <f t="shared" si="7"/>
        <v>34921</v>
      </c>
      <c r="AM24" s="147">
        <f t="shared" si="7"/>
        <v>34917</v>
      </c>
      <c r="AN24" s="148">
        <f t="shared" si="8"/>
        <v>-4</v>
      </c>
      <c r="AO24" s="149">
        <f t="shared" si="1"/>
        <v>-1.1455737892717014E-4</v>
      </c>
      <c r="AP24" s="122"/>
    </row>
    <row r="25" spans="1:42" x14ac:dyDescent="0.2">
      <c r="A25" s="66">
        <v>227</v>
      </c>
      <c r="B25" s="67">
        <v>0.375</v>
      </c>
      <c r="C25" s="68">
        <v>2014</v>
      </c>
      <c r="D25" s="68">
        <v>3</v>
      </c>
      <c r="E25" s="68">
        <v>23</v>
      </c>
      <c r="F25" s="69">
        <v>647562</v>
      </c>
      <c r="G25" s="68">
        <v>0</v>
      </c>
      <c r="H25" s="69">
        <v>450306</v>
      </c>
      <c r="I25" s="68">
        <v>0</v>
      </c>
      <c r="J25" s="68">
        <v>102</v>
      </c>
      <c r="K25" s="68">
        <v>0</v>
      </c>
      <c r="L25" s="69">
        <v>299.51920000000001</v>
      </c>
      <c r="M25" s="69">
        <v>28.4</v>
      </c>
      <c r="N25" s="70">
        <v>0</v>
      </c>
      <c r="O25" s="71">
        <v>33681</v>
      </c>
      <c r="P25" s="58">
        <f t="shared" si="2"/>
        <v>33681</v>
      </c>
      <c r="Q25" s="38">
        <v>23</v>
      </c>
      <c r="R25" s="77">
        <f t="shared" si="3"/>
        <v>8363.828825427534</v>
      </c>
      <c r="S25" s="73">
        <f>'Mérida oeste'!F28*1000000</f>
        <v>35017.678526299998</v>
      </c>
      <c r="T25" s="74">
        <f t="shared" si="9"/>
        <v>939.84344511329198</v>
      </c>
      <c r="V25" s="78">
        <f t="shared" si="4"/>
        <v>33681</v>
      </c>
      <c r="W25" s="79">
        <f t="shared" si="10"/>
        <v>1189433.4002700001</v>
      </c>
      <c r="Y25" s="76">
        <f t="shared" si="11"/>
        <v>281.70211866922477</v>
      </c>
      <c r="Z25" s="73">
        <f t="shared" si="12"/>
        <v>1179.4304304443101</v>
      </c>
      <c r="AA25" s="74">
        <f t="shared" si="13"/>
        <v>1117.881184642574</v>
      </c>
      <c r="AE25" s="121" t="str">
        <f t="shared" si="5"/>
        <v>647562</v>
      </c>
      <c r="AF25" s="142">
        <v>227</v>
      </c>
      <c r="AG25" s="143">
        <v>23</v>
      </c>
      <c r="AH25" s="144">
        <v>647611</v>
      </c>
      <c r="AI25" s="145">
        <f t="shared" si="0"/>
        <v>647562</v>
      </c>
      <c r="AJ25" s="146">
        <f t="shared" si="6"/>
        <v>-49</v>
      </c>
      <c r="AK25" s="122"/>
      <c r="AL25" s="138">
        <f t="shared" si="7"/>
        <v>33677</v>
      </c>
      <c r="AM25" s="147">
        <f t="shared" si="7"/>
        <v>33681</v>
      </c>
      <c r="AN25" s="148">
        <f t="shared" si="8"/>
        <v>4</v>
      </c>
      <c r="AO25" s="149">
        <f t="shared" si="1"/>
        <v>1.1876131943825896E-4</v>
      </c>
      <c r="AP25" s="122"/>
    </row>
    <row r="26" spans="1:42" x14ac:dyDescent="0.2">
      <c r="A26" s="66">
        <v>227</v>
      </c>
      <c r="B26" s="67">
        <v>0.375</v>
      </c>
      <c r="C26" s="68">
        <v>2014</v>
      </c>
      <c r="D26" s="68">
        <v>3</v>
      </c>
      <c r="E26" s="68">
        <v>24</v>
      </c>
      <c r="F26" s="69">
        <v>681243</v>
      </c>
      <c r="G26" s="68">
        <v>0</v>
      </c>
      <c r="H26" s="69">
        <v>451849</v>
      </c>
      <c r="I26" s="68">
        <v>0</v>
      </c>
      <c r="J26" s="68">
        <v>102</v>
      </c>
      <c r="K26" s="68">
        <v>0</v>
      </c>
      <c r="L26" s="69">
        <v>300.52929999999998</v>
      </c>
      <c r="M26" s="69">
        <v>28.2</v>
      </c>
      <c r="N26" s="70">
        <v>0</v>
      </c>
      <c r="O26" s="71">
        <v>33857</v>
      </c>
      <c r="P26" s="58">
        <f t="shared" si="2"/>
        <v>33857</v>
      </c>
      <c r="Q26" s="38">
        <v>24</v>
      </c>
      <c r="R26" s="77">
        <f t="shared" si="3"/>
        <v>8474.7295090044918</v>
      </c>
      <c r="S26" s="73">
        <f>'Mérida oeste'!F29*1000000</f>
        <v>35481.997508300003</v>
      </c>
      <c r="T26" s="74">
        <f t="shared" si="9"/>
        <v>952.30535492683475</v>
      </c>
      <c r="V26" s="78">
        <f t="shared" si="4"/>
        <v>33857</v>
      </c>
      <c r="W26" s="79">
        <f t="shared" si="10"/>
        <v>1195648.7821899999</v>
      </c>
      <c r="Y26" s="76">
        <f t="shared" si="11"/>
        <v>286.9289169863651</v>
      </c>
      <c r="Z26" s="73">
        <f t="shared" si="12"/>
        <v>1201.313989638513</v>
      </c>
      <c r="AA26" s="74">
        <f t="shared" si="13"/>
        <v>1138.6227378912856</v>
      </c>
      <c r="AE26" s="121" t="str">
        <f t="shared" si="5"/>
        <v>681243</v>
      </c>
      <c r="AF26" s="142">
        <v>227</v>
      </c>
      <c r="AG26" s="143">
        <v>24</v>
      </c>
      <c r="AH26" s="144">
        <v>681288</v>
      </c>
      <c r="AI26" s="145">
        <f t="shared" si="0"/>
        <v>681243</v>
      </c>
      <c r="AJ26" s="146">
        <f t="shared" si="6"/>
        <v>-45</v>
      </c>
      <c r="AK26" s="122"/>
      <c r="AL26" s="138">
        <f t="shared" si="7"/>
        <v>33859</v>
      </c>
      <c r="AM26" s="147">
        <f t="shared" si="7"/>
        <v>33857</v>
      </c>
      <c r="AN26" s="148">
        <f t="shared" si="8"/>
        <v>-2</v>
      </c>
      <c r="AO26" s="149">
        <f t="shared" si="1"/>
        <v>-5.9071979206663322E-5</v>
      </c>
      <c r="AP26" s="122"/>
    </row>
    <row r="27" spans="1:42" x14ac:dyDescent="0.2">
      <c r="A27" s="66">
        <v>227</v>
      </c>
      <c r="B27" s="67">
        <v>0.375</v>
      </c>
      <c r="C27" s="68">
        <v>2014</v>
      </c>
      <c r="D27" s="68">
        <v>3</v>
      </c>
      <c r="E27" s="68">
        <v>25</v>
      </c>
      <c r="F27" s="69">
        <v>715100</v>
      </c>
      <c r="G27" s="68">
        <v>0</v>
      </c>
      <c r="H27" s="69">
        <v>453408</v>
      </c>
      <c r="I27" s="68">
        <v>0</v>
      </c>
      <c r="J27" s="68">
        <v>102</v>
      </c>
      <c r="K27" s="68">
        <v>0</v>
      </c>
      <c r="L27" s="69">
        <v>298.19189999999998</v>
      </c>
      <c r="M27" s="69">
        <v>27.5</v>
      </c>
      <c r="N27" s="70">
        <v>0</v>
      </c>
      <c r="O27" s="71">
        <v>34708</v>
      </c>
      <c r="P27" s="58">
        <f t="shared" si="2"/>
        <v>34708</v>
      </c>
      <c r="Q27" s="38">
        <v>25</v>
      </c>
      <c r="R27" s="77">
        <f t="shared" si="3"/>
        <v>8370.2841322967433</v>
      </c>
      <c r="S27" s="73">
        <f>'Mérida oeste'!F30*1000000</f>
        <v>35044.705605100004</v>
      </c>
      <c r="T27" s="74">
        <f t="shared" si="9"/>
        <v>940.56882794618502</v>
      </c>
      <c r="V27" s="78">
        <f t="shared" si="4"/>
        <v>34708</v>
      </c>
      <c r="W27" s="79">
        <f t="shared" si="10"/>
        <v>1225701.5663600001</v>
      </c>
      <c r="Y27" s="76">
        <f t="shared" si="11"/>
        <v>290.51582166375533</v>
      </c>
      <c r="Z27" s="73">
        <f t="shared" si="12"/>
        <v>1216.3316421418108</v>
      </c>
      <c r="AA27" s="74">
        <f t="shared" si="13"/>
        <v>1152.8566856830284</v>
      </c>
      <c r="AE27" s="121" t="str">
        <f t="shared" si="5"/>
        <v>715100</v>
      </c>
      <c r="AF27" s="142">
        <v>227</v>
      </c>
      <c r="AG27" s="143">
        <v>25</v>
      </c>
      <c r="AH27" s="144">
        <v>715147</v>
      </c>
      <c r="AI27" s="145">
        <f t="shared" si="0"/>
        <v>715100</v>
      </c>
      <c r="AJ27" s="146">
        <f t="shared" si="6"/>
        <v>-47</v>
      </c>
      <c r="AK27" s="122"/>
      <c r="AL27" s="138">
        <f t="shared" si="7"/>
        <v>34687</v>
      </c>
      <c r="AM27" s="147">
        <f t="shared" si="7"/>
        <v>34708</v>
      </c>
      <c r="AN27" s="148">
        <f t="shared" si="8"/>
        <v>21</v>
      </c>
      <c r="AO27" s="149">
        <f t="shared" si="1"/>
        <v>6.050478275901809E-4</v>
      </c>
      <c r="AP27" s="122"/>
    </row>
    <row r="28" spans="1:42" x14ac:dyDescent="0.2">
      <c r="A28" s="66">
        <v>227</v>
      </c>
      <c r="B28" s="67">
        <v>0.375</v>
      </c>
      <c r="C28" s="68">
        <v>2014</v>
      </c>
      <c r="D28" s="68">
        <v>3</v>
      </c>
      <c r="E28" s="68">
        <v>26</v>
      </c>
      <c r="F28" s="69">
        <v>749808</v>
      </c>
      <c r="G28" s="68">
        <v>0</v>
      </c>
      <c r="H28" s="69">
        <v>455015</v>
      </c>
      <c r="I28" s="68">
        <v>0</v>
      </c>
      <c r="J28" s="68">
        <v>102</v>
      </c>
      <c r="K28" s="68">
        <v>0</v>
      </c>
      <c r="L28" s="69">
        <v>297.21660000000003</v>
      </c>
      <c r="M28" s="69">
        <v>27.6</v>
      </c>
      <c r="N28" s="70">
        <v>0</v>
      </c>
      <c r="O28" s="71">
        <v>33474</v>
      </c>
      <c r="P28" s="58">
        <f t="shared" si="2"/>
        <v>33474</v>
      </c>
      <c r="Q28" s="38">
        <v>26</v>
      </c>
      <c r="R28" s="77">
        <f t="shared" si="3"/>
        <v>8349.6902418314694</v>
      </c>
      <c r="S28" s="73">
        <f>'Mérida oeste'!F31*1000000</f>
        <v>34958.483104499996</v>
      </c>
      <c r="T28" s="74">
        <f t="shared" si="9"/>
        <v>938.25469247460217</v>
      </c>
      <c r="V28" s="78">
        <f t="shared" si="4"/>
        <v>33474</v>
      </c>
      <c r="W28" s="79">
        <f t="shared" si="10"/>
        <v>1182123.26358</v>
      </c>
      <c r="Y28" s="76">
        <f t="shared" si="11"/>
        <v>279.49753115506661</v>
      </c>
      <c r="Z28" s="73">
        <f t="shared" si="12"/>
        <v>1170.200263440033</v>
      </c>
      <c r="AA28" s="74">
        <f t="shared" si="13"/>
        <v>1109.132699137326</v>
      </c>
      <c r="AE28" s="121" t="str">
        <f t="shared" si="5"/>
        <v>749808</v>
      </c>
      <c r="AF28" s="142">
        <v>227</v>
      </c>
      <c r="AG28" s="143">
        <v>26</v>
      </c>
      <c r="AH28" s="144">
        <v>749834</v>
      </c>
      <c r="AI28" s="145">
        <f t="shared" si="0"/>
        <v>749808</v>
      </c>
      <c r="AJ28" s="146">
        <f t="shared" si="6"/>
        <v>-26</v>
      </c>
      <c r="AK28" s="122"/>
      <c r="AL28" s="138">
        <f t="shared" si="7"/>
        <v>33502</v>
      </c>
      <c r="AM28" s="147">
        <f t="shared" si="7"/>
        <v>33474</v>
      </c>
      <c r="AN28" s="148">
        <f t="shared" si="8"/>
        <v>-28</v>
      </c>
      <c r="AO28" s="149">
        <f t="shared" si="1"/>
        <v>-8.3647009619406104E-4</v>
      </c>
      <c r="AP28" s="122"/>
    </row>
    <row r="29" spans="1:42" x14ac:dyDescent="0.2">
      <c r="A29" s="66">
        <v>227</v>
      </c>
      <c r="B29" s="67">
        <v>0.375</v>
      </c>
      <c r="C29" s="68">
        <v>2014</v>
      </c>
      <c r="D29" s="68">
        <v>3</v>
      </c>
      <c r="E29" s="68">
        <v>27</v>
      </c>
      <c r="F29" s="69">
        <v>783282</v>
      </c>
      <c r="G29" s="68">
        <v>0</v>
      </c>
      <c r="H29" s="69">
        <v>456554</v>
      </c>
      <c r="I29" s="68">
        <v>0</v>
      </c>
      <c r="J29" s="68">
        <v>102</v>
      </c>
      <c r="K29" s="68">
        <v>0</v>
      </c>
      <c r="L29" s="69">
        <v>297.0917</v>
      </c>
      <c r="M29" s="69">
        <v>26.7</v>
      </c>
      <c r="N29" s="70">
        <v>0</v>
      </c>
      <c r="O29" s="71">
        <v>33122</v>
      </c>
      <c r="P29" s="58">
        <f t="shared" si="2"/>
        <v>33122</v>
      </c>
      <c r="Q29" s="38">
        <v>27</v>
      </c>
      <c r="R29" s="77">
        <f t="shared" si="3"/>
        <v>8344.2525558660545</v>
      </c>
      <c r="S29" s="73">
        <f>'Mérida oeste'!F32*1000000</f>
        <v>34935.716600899999</v>
      </c>
      <c r="T29" s="74">
        <f t="shared" si="9"/>
        <v>937.64365970266851</v>
      </c>
      <c r="V29" s="78">
        <f t="shared" si="4"/>
        <v>33122</v>
      </c>
      <c r="W29" s="79">
        <f t="shared" si="10"/>
        <v>1169692.4997399999</v>
      </c>
      <c r="Y29" s="76">
        <f t="shared" si="11"/>
        <v>276.37833315539547</v>
      </c>
      <c r="Z29" s="73">
        <f t="shared" si="12"/>
        <v>1157.1408052550098</v>
      </c>
      <c r="AA29" s="74">
        <f t="shared" si="13"/>
        <v>1096.7547561829763</v>
      </c>
      <c r="AE29" s="121" t="str">
        <f t="shared" si="5"/>
        <v>783282</v>
      </c>
      <c r="AF29" s="142">
        <v>227</v>
      </c>
      <c r="AG29" s="143">
        <v>27</v>
      </c>
      <c r="AH29" s="144">
        <v>783336</v>
      </c>
      <c r="AI29" s="145">
        <f t="shared" si="0"/>
        <v>783282</v>
      </c>
      <c r="AJ29" s="146">
        <f t="shared" si="6"/>
        <v>-54</v>
      </c>
      <c r="AK29" s="122"/>
      <c r="AL29" s="138">
        <f t="shared" si="7"/>
        <v>33124</v>
      </c>
      <c r="AM29" s="147">
        <f t="shared" si="7"/>
        <v>33122</v>
      </c>
      <c r="AN29" s="148">
        <f t="shared" si="8"/>
        <v>-2</v>
      </c>
      <c r="AO29" s="149">
        <f t="shared" si="1"/>
        <v>-6.0382827123965943E-5</v>
      </c>
      <c r="AP29" s="122"/>
    </row>
    <row r="30" spans="1:42" x14ac:dyDescent="0.2">
      <c r="A30" s="66">
        <v>227</v>
      </c>
      <c r="B30" s="67">
        <v>0.375</v>
      </c>
      <c r="C30" s="68">
        <v>2014</v>
      </c>
      <c r="D30" s="68">
        <v>3</v>
      </c>
      <c r="E30" s="68">
        <v>28</v>
      </c>
      <c r="F30" s="69">
        <v>816404</v>
      </c>
      <c r="G30" s="68">
        <v>0</v>
      </c>
      <c r="H30" s="69">
        <v>458082</v>
      </c>
      <c r="I30" s="68">
        <v>0</v>
      </c>
      <c r="J30" s="68">
        <v>102</v>
      </c>
      <c r="K30" s="68">
        <v>0</v>
      </c>
      <c r="L30" s="69">
        <v>299.07940000000002</v>
      </c>
      <c r="M30" s="69">
        <v>28.5</v>
      </c>
      <c r="N30" s="70">
        <v>0</v>
      </c>
      <c r="O30" s="71">
        <v>33915</v>
      </c>
      <c r="P30" s="58">
        <f t="shared" si="2"/>
        <v>33915</v>
      </c>
      <c r="Q30" s="38">
        <v>28</v>
      </c>
      <c r="R30" s="77">
        <f t="shared" si="3"/>
        <v>8270.7580391946103</v>
      </c>
      <c r="S30" s="73">
        <f>'Mérida oeste'!F33*1000000</f>
        <v>34628.009758499997</v>
      </c>
      <c r="T30" s="74">
        <f t="shared" si="9"/>
        <v>929.38508086429829</v>
      </c>
      <c r="V30" s="78">
        <f t="shared" si="4"/>
        <v>33915</v>
      </c>
      <c r="W30" s="79">
        <f t="shared" si="10"/>
        <v>1197697.03305</v>
      </c>
      <c r="Y30" s="76">
        <f t="shared" si="11"/>
        <v>280.5027588992852</v>
      </c>
      <c r="Z30" s="73">
        <f t="shared" si="12"/>
        <v>1174.4089509595276</v>
      </c>
      <c r="AA30" s="74">
        <f t="shared" si="13"/>
        <v>1113.1217539121044</v>
      </c>
      <c r="AE30" s="121" t="str">
        <f t="shared" si="5"/>
        <v>816404</v>
      </c>
      <c r="AF30" s="142">
        <v>227</v>
      </c>
      <c r="AG30" s="143">
        <v>28</v>
      </c>
      <c r="AH30" s="144">
        <v>816460</v>
      </c>
      <c r="AI30" s="145">
        <f t="shared" si="0"/>
        <v>816404</v>
      </c>
      <c r="AJ30" s="146">
        <f t="shared" si="6"/>
        <v>-56</v>
      </c>
      <c r="AK30" s="122"/>
      <c r="AL30" s="138">
        <f t="shared" si="7"/>
        <v>33919</v>
      </c>
      <c r="AM30" s="147">
        <f t="shared" si="7"/>
        <v>33915</v>
      </c>
      <c r="AN30" s="148">
        <f t="shared" si="8"/>
        <v>-4</v>
      </c>
      <c r="AO30" s="149">
        <f t="shared" si="1"/>
        <v>-1.1794191360754829E-4</v>
      </c>
      <c r="AP30" s="122"/>
    </row>
    <row r="31" spans="1:42" x14ac:dyDescent="0.2">
      <c r="A31" s="66">
        <v>227</v>
      </c>
      <c r="B31" s="67">
        <v>0.375</v>
      </c>
      <c r="C31" s="68">
        <v>2014</v>
      </c>
      <c r="D31" s="68">
        <v>3</v>
      </c>
      <c r="E31" s="68">
        <v>29</v>
      </c>
      <c r="F31" s="69">
        <v>850319</v>
      </c>
      <c r="G31" s="68">
        <v>0</v>
      </c>
      <c r="H31" s="69">
        <v>459656</v>
      </c>
      <c r="I31" s="68">
        <v>0</v>
      </c>
      <c r="J31" s="68">
        <v>102</v>
      </c>
      <c r="K31" s="68">
        <v>0</v>
      </c>
      <c r="L31" s="69">
        <v>297.70280000000002</v>
      </c>
      <c r="M31" s="69">
        <v>28.9</v>
      </c>
      <c r="N31" s="70">
        <v>0</v>
      </c>
      <c r="O31" s="71">
        <v>34380</v>
      </c>
      <c r="P31" s="58">
        <f t="shared" si="2"/>
        <v>34380</v>
      </c>
      <c r="Q31" s="38">
        <v>29</v>
      </c>
      <c r="R31" s="77">
        <f t="shared" si="3"/>
        <v>8414.3770038931889</v>
      </c>
      <c r="S31" s="73">
        <f>'Mérida oeste'!F34*1000000</f>
        <v>35229.3136399</v>
      </c>
      <c r="T31" s="74">
        <f t="shared" si="9"/>
        <v>945.52354392747759</v>
      </c>
      <c r="V31" s="78">
        <f t="shared" si="4"/>
        <v>34380</v>
      </c>
      <c r="W31" s="79">
        <f t="shared" si="10"/>
        <v>1214118.3546</v>
      </c>
      <c r="Y31" s="76">
        <f t="shared" si="11"/>
        <v>289.28628139384784</v>
      </c>
      <c r="Z31" s="73">
        <f t="shared" si="12"/>
        <v>1211.1838029397618</v>
      </c>
      <c r="AA31" s="74">
        <f t="shared" si="13"/>
        <v>1147.97748938879</v>
      </c>
      <c r="AE31" s="121" t="str">
        <f t="shared" si="5"/>
        <v>850319</v>
      </c>
      <c r="AF31" s="142">
        <v>227</v>
      </c>
      <c r="AG31" s="143">
        <v>29</v>
      </c>
      <c r="AH31" s="144">
        <v>850379</v>
      </c>
      <c r="AI31" s="145">
        <f t="shared" si="0"/>
        <v>850319</v>
      </c>
      <c r="AJ31" s="146">
        <f t="shared" si="6"/>
        <v>-60</v>
      </c>
      <c r="AK31" s="122"/>
      <c r="AL31" s="138">
        <f t="shared" si="7"/>
        <v>34320</v>
      </c>
      <c r="AM31" s="147">
        <f t="shared" si="7"/>
        <v>34380</v>
      </c>
      <c r="AN31" s="148">
        <f t="shared" si="8"/>
        <v>60</v>
      </c>
      <c r="AO31" s="149">
        <f t="shared" si="1"/>
        <v>1.7452006980802793E-3</v>
      </c>
      <c r="AP31" s="122"/>
    </row>
    <row r="32" spans="1:42" x14ac:dyDescent="0.2">
      <c r="A32" s="66">
        <v>227</v>
      </c>
      <c r="B32" s="67">
        <v>0.375</v>
      </c>
      <c r="C32" s="68">
        <v>2014</v>
      </c>
      <c r="D32" s="68">
        <v>3</v>
      </c>
      <c r="E32" s="68">
        <v>30</v>
      </c>
      <c r="F32" s="69">
        <v>884699</v>
      </c>
      <c r="G32" s="68">
        <v>0</v>
      </c>
      <c r="H32" s="69">
        <v>459656</v>
      </c>
      <c r="I32" s="68">
        <v>0</v>
      </c>
      <c r="J32" s="68">
        <v>102</v>
      </c>
      <c r="K32" s="68">
        <v>0</v>
      </c>
      <c r="L32" s="69">
        <v>297.70280000000002</v>
      </c>
      <c r="M32" s="69">
        <v>28.9</v>
      </c>
      <c r="N32" s="70">
        <v>0</v>
      </c>
      <c r="O32" s="71">
        <v>33514</v>
      </c>
      <c r="P32" s="58">
        <f t="shared" si="2"/>
        <v>33514</v>
      </c>
      <c r="Q32" s="38">
        <v>30</v>
      </c>
      <c r="R32" s="77">
        <f t="shared" si="3"/>
        <v>8467.4272652144846</v>
      </c>
      <c r="S32" s="73">
        <f>'Mérida oeste'!F35*1000000</f>
        <v>35451.424473999999</v>
      </c>
      <c r="T32" s="74">
        <f t="shared" si="9"/>
        <v>951.48480179215164</v>
      </c>
      <c r="V32" s="78">
        <f t="shared" si="4"/>
        <v>33514</v>
      </c>
      <c r="W32" s="79">
        <f t="shared" si="10"/>
        <v>1183535.85038</v>
      </c>
      <c r="Y32" s="76">
        <f t="shared" si="11"/>
        <v>283.77735736639823</v>
      </c>
      <c r="Z32" s="73">
        <f t="shared" si="12"/>
        <v>1188.1190398216359</v>
      </c>
      <c r="AA32" s="74">
        <f t="shared" si="13"/>
        <v>1126.1163740127199</v>
      </c>
      <c r="AE32" s="121" t="str">
        <f t="shared" si="5"/>
        <v>884699</v>
      </c>
      <c r="AF32" s="142">
        <v>227</v>
      </c>
      <c r="AG32" s="143">
        <v>30</v>
      </c>
      <c r="AH32" s="144">
        <v>884699</v>
      </c>
      <c r="AI32" s="145">
        <f t="shared" si="0"/>
        <v>884699</v>
      </c>
      <c r="AJ32" s="146">
        <f t="shared" si="6"/>
        <v>0</v>
      </c>
      <c r="AK32" s="122"/>
      <c r="AL32" s="138">
        <f t="shared" si="7"/>
        <v>-884699</v>
      </c>
      <c r="AM32" s="147">
        <f t="shared" si="7"/>
        <v>33514</v>
      </c>
      <c r="AN32" s="148">
        <f t="shared" si="8"/>
        <v>918213</v>
      </c>
      <c r="AO32" s="149">
        <f t="shared" si="1"/>
        <v>27.397893417676194</v>
      </c>
      <c r="AP32" s="122"/>
    </row>
    <row r="33" spans="1:42" ht="13.5" thickBot="1" x14ac:dyDescent="0.25">
      <c r="A33" s="66">
        <v>227</v>
      </c>
      <c r="B33" s="67">
        <v>0.375</v>
      </c>
      <c r="C33" s="68">
        <v>2014</v>
      </c>
      <c r="D33" s="68">
        <v>3</v>
      </c>
      <c r="E33" s="68">
        <v>31</v>
      </c>
      <c r="F33" s="69">
        <v>918213</v>
      </c>
      <c r="G33" s="68">
        <v>0</v>
      </c>
      <c r="H33" s="69">
        <v>462772</v>
      </c>
      <c r="I33" s="68">
        <v>0</v>
      </c>
      <c r="J33" s="68">
        <v>102</v>
      </c>
      <c r="K33" s="68">
        <v>0</v>
      </c>
      <c r="L33" s="69">
        <v>300.7808</v>
      </c>
      <c r="M33" s="69">
        <v>27.1</v>
      </c>
      <c r="N33" s="70">
        <v>0</v>
      </c>
      <c r="O33" s="71">
        <v>35892</v>
      </c>
      <c r="P33" s="58">
        <f t="shared" si="2"/>
        <v>35892</v>
      </c>
      <c r="Q33" s="38">
        <v>31</v>
      </c>
      <c r="R33" s="80">
        <f t="shared" si="3"/>
        <v>8453.6108108101653</v>
      </c>
      <c r="S33" s="81">
        <f>'Mérida oeste'!F36*1000000</f>
        <v>35393.577742699999</v>
      </c>
      <c r="T33" s="82">
        <f t="shared" si="9"/>
        <v>949.93224681073821</v>
      </c>
      <c r="V33" s="83">
        <f t="shared" si="4"/>
        <v>35892</v>
      </c>
      <c r="W33" s="84">
        <f t="shared" si="10"/>
        <v>1267514.13564</v>
      </c>
      <c r="Y33" s="76">
        <f t="shared" si="11"/>
        <v>303.41699922159847</v>
      </c>
      <c r="Z33" s="73">
        <f t="shared" si="12"/>
        <v>1270.3462923409884</v>
      </c>
      <c r="AA33" s="74">
        <f t="shared" si="13"/>
        <v>1204.0525507328762</v>
      </c>
      <c r="AE33" s="121" t="str">
        <f t="shared" si="5"/>
        <v>918213</v>
      </c>
      <c r="AF33" s="142"/>
      <c r="AG33" s="143"/>
      <c r="AH33" s="144"/>
      <c r="AI33" s="145">
        <f t="shared" si="0"/>
        <v>918213</v>
      </c>
      <c r="AJ33" s="146">
        <f t="shared" si="6"/>
        <v>918213</v>
      </c>
      <c r="AK33" s="122"/>
      <c r="AL33" s="138">
        <f t="shared" si="7"/>
        <v>0</v>
      </c>
      <c r="AM33" s="150">
        <f t="shared" si="7"/>
        <v>35892</v>
      </c>
      <c r="AN33" s="148">
        <f t="shared" si="8"/>
        <v>35892</v>
      </c>
      <c r="AO33" s="149">
        <f t="shared" si="1"/>
        <v>1</v>
      </c>
      <c r="AP33" s="122"/>
    </row>
    <row r="34" spans="1:42" ht="13.5" thickBot="1" x14ac:dyDescent="0.25">
      <c r="A34" s="85">
        <v>227</v>
      </c>
      <c r="B34" s="86">
        <v>0.375</v>
      </c>
      <c r="C34" s="87">
        <v>2014</v>
      </c>
      <c r="D34" s="87">
        <v>4</v>
      </c>
      <c r="E34" s="87">
        <v>1</v>
      </c>
      <c r="F34" s="88">
        <v>954105</v>
      </c>
      <c r="G34" s="87">
        <v>0</v>
      </c>
      <c r="H34" s="88">
        <v>464437</v>
      </c>
      <c r="I34" s="87">
        <v>0</v>
      </c>
      <c r="J34" s="87">
        <v>102</v>
      </c>
      <c r="K34" s="87">
        <v>0</v>
      </c>
      <c r="L34" s="88">
        <v>296.62049999999999</v>
      </c>
      <c r="M34" s="88">
        <v>27.8</v>
      </c>
      <c r="N34" s="89">
        <v>0</v>
      </c>
      <c r="O34" s="90">
        <v>33251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954105</v>
      </c>
      <c r="AF34" s="151"/>
      <c r="AG34" s="152"/>
      <c r="AH34" s="153"/>
      <c r="AI34" s="154">
        <f t="shared" si="0"/>
        <v>954105</v>
      </c>
      <c r="AJ34" s="155">
        <f t="shared" si="6"/>
        <v>954105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310.47930000000002</v>
      </c>
      <c r="M36" s="101">
        <f>MAX(M3:M34)</f>
        <v>29.5</v>
      </c>
      <c r="N36" s="99" t="s">
        <v>10</v>
      </c>
      <c r="O36" s="101">
        <f>SUM(O3:O33)</f>
        <v>866811</v>
      </c>
      <c r="Q36" s="99" t="s">
        <v>45</v>
      </c>
      <c r="R36" s="102">
        <f>AVERAGE(R3:R33)</f>
        <v>8283.361140065399</v>
      </c>
      <c r="S36" s="102">
        <f>AVERAGE(S3:S33)</f>
        <v>34680.776421225804</v>
      </c>
      <c r="T36" s="103">
        <f>AVERAGE(T3:T33)</f>
        <v>930.80129130914872</v>
      </c>
      <c r="V36" s="104">
        <f>SUM(V3:V33)</f>
        <v>866811</v>
      </c>
      <c r="W36" s="105">
        <f>SUM(W3:W33)</f>
        <v>30611144.417369999</v>
      </c>
      <c r="Y36" s="106">
        <f>SUM(Y3:Y33)</f>
        <v>7186.7860507684463</v>
      </c>
      <c r="Z36" s="107">
        <f>SUM(Z3:Z33)</f>
        <v>30089.635837357331</v>
      </c>
      <c r="AA36" s="108">
        <f>SUM(AA3:AA33)</f>
        <v>28519.391129036074</v>
      </c>
      <c r="AE36" s="121"/>
      <c r="AF36" s="159" t="s">
        <v>72</v>
      </c>
      <c r="AG36" s="160">
        <f>COUNT(AG3:AG34)</f>
        <v>24</v>
      </c>
      <c r="AH36" s="122"/>
      <c r="AI36" s="122"/>
      <c r="AJ36" s="161">
        <f>SUM(AJ3:AJ33)</f>
        <v>2043766</v>
      </c>
      <c r="AK36" s="162" t="s">
        <v>50</v>
      </c>
      <c r="AL36" s="163"/>
      <c r="AM36" s="163"/>
      <c r="AN36" s="161">
        <f>SUM(AN3:AN33)</f>
        <v>954105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297.12723437500006</v>
      </c>
      <c r="M37" s="109">
        <f>AVERAGE(M3:M34)</f>
        <v>26.971874999999997</v>
      </c>
      <c r="N37" s="99" t="s">
        <v>46</v>
      </c>
      <c r="O37" s="110">
        <f>O36*35.31467</f>
        <v>30611144.417369999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8</v>
      </c>
      <c r="AH37" s="122"/>
      <c r="AI37" s="122"/>
      <c r="AJ37" s="122"/>
      <c r="AK37" s="122"/>
      <c r="AL37" s="122"/>
      <c r="AM37" s="122"/>
      <c r="AN37" s="166">
        <f>IFERROR(AN36/SUM(AM3:AM33),"")</f>
        <v>1.1632447787761671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209.0909</v>
      </c>
      <c r="M38" s="110">
        <f>MIN(M3:M34)</f>
        <v>24.6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326.83995781250007</v>
      </c>
      <c r="M44" s="118">
        <f>M37*(1+$L$43)</f>
        <v>29.669062499999999</v>
      </c>
    </row>
    <row r="45" spans="1:42" x14ac:dyDescent="0.2">
      <c r="K45" s="117" t="s">
        <v>59</v>
      </c>
      <c r="L45" s="118">
        <f>L37*(1-$L$43)</f>
        <v>267.41451093750004</v>
      </c>
      <c r="M45" s="118">
        <f>M37*(1-$L$43)</f>
        <v>24.274687499999999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2014</v>
      </c>
      <c r="D3" s="54">
        <v>3</v>
      </c>
      <c r="E3" s="54">
        <v>1</v>
      </c>
      <c r="F3" s="55">
        <v>916221</v>
      </c>
      <c r="G3" s="54">
        <v>0</v>
      </c>
      <c r="H3" s="55">
        <v>464437</v>
      </c>
      <c r="I3" s="54">
        <v>0</v>
      </c>
      <c r="J3" s="54">
        <v>102</v>
      </c>
      <c r="K3" s="54">
        <v>0</v>
      </c>
      <c r="L3" s="55">
        <v>296.62049999999999</v>
      </c>
      <c r="M3" s="55">
        <v>27.8</v>
      </c>
      <c r="N3" s="56">
        <v>0</v>
      </c>
      <c r="O3" s="57">
        <v>2291</v>
      </c>
      <c r="P3" s="58">
        <f>F4-F3</f>
        <v>2291</v>
      </c>
      <c r="Q3" s="38">
        <v>1</v>
      </c>
      <c r="R3" s="59">
        <f>S3/4.1868</f>
        <v>8216.3528761106318</v>
      </c>
      <c r="S3" s="73">
        <f>'Mérida oeste'!F6*1000000</f>
        <v>34400.226221699995</v>
      </c>
      <c r="T3" s="60">
        <f>R3*0.11237</f>
        <v>923.27157268855171</v>
      </c>
      <c r="U3" s="61"/>
      <c r="V3" s="60">
        <f>O3</f>
        <v>2291</v>
      </c>
      <c r="W3" s="62">
        <f>V3*35.31467</f>
        <v>80905.908970000004</v>
      </c>
      <c r="X3" s="61"/>
      <c r="Y3" s="63">
        <f>V3*R3/1000000</f>
        <v>18.823664439169459</v>
      </c>
      <c r="Z3" s="64">
        <f>S3*V3/1000000</f>
        <v>78.810918273914695</v>
      </c>
      <c r="AA3" s="65">
        <f>W3*T3/1000000</f>
        <v>74.698125814528709</v>
      </c>
      <c r="AE3" s="121" t="str">
        <f>RIGHT(F3,6)</f>
        <v>916221</v>
      </c>
      <c r="AF3" s="133">
        <v>229</v>
      </c>
      <c r="AG3" s="134">
        <v>1</v>
      </c>
      <c r="AH3" s="135">
        <v>916221</v>
      </c>
      <c r="AI3" s="136">
        <f t="shared" ref="AI3:AI34" si="0">IFERROR(AE3*1,0)</f>
        <v>916221</v>
      </c>
      <c r="AJ3" s="137">
        <f>(AI3-AH3)</f>
        <v>0</v>
      </c>
      <c r="AK3" s="122"/>
      <c r="AL3" s="138">
        <f>AH4-AH3</f>
        <v>-916221</v>
      </c>
      <c r="AM3" s="139">
        <f>AI4-AI3</f>
        <v>2291</v>
      </c>
      <c r="AN3" s="140">
        <f>(AM3-AL3)</f>
        <v>918512</v>
      </c>
      <c r="AO3" s="141">
        <f t="shared" ref="AO3:AO33" si="1">IFERROR(AN3/AM3,"")</f>
        <v>400.92186817983412</v>
      </c>
      <c r="AP3" s="122"/>
    </row>
    <row r="4" spans="1:42" x14ac:dyDescent="0.2">
      <c r="A4" s="66">
        <v>229</v>
      </c>
      <c r="B4" s="67">
        <v>0.375</v>
      </c>
      <c r="C4" s="68">
        <v>2014</v>
      </c>
      <c r="D4" s="68">
        <v>3</v>
      </c>
      <c r="E4" s="68">
        <v>2</v>
      </c>
      <c r="F4" s="69">
        <v>918512</v>
      </c>
      <c r="G4" s="68">
        <v>0</v>
      </c>
      <c r="H4" s="69">
        <v>404769</v>
      </c>
      <c r="I4" s="68">
        <v>0</v>
      </c>
      <c r="J4" s="68">
        <v>7</v>
      </c>
      <c r="K4" s="68">
        <v>0</v>
      </c>
      <c r="L4" s="69">
        <v>309.78190000000001</v>
      </c>
      <c r="M4" s="69">
        <v>27.3</v>
      </c>
      <c r="N4" s="70">
        <v>0</v>
      </c>
      <c r="O4" s="71">
        <v>652</v>
      </c>
      <c r="P4" s="58">
        <f t="shared" ref="P4:P33" si="2">F5-F4</f>
        <v>652</v>
      </c>
      <c r="Q4" s="38">
        <v>2</v>
      </c>
      <c r="R4" s="72">
        <f t="shared" ref="R4:R33" si="3">S4/4.1868</f>
        <v>8201.3914518964357</v>
      </c>
      <c r="S4" s="73">
        <f>'Mérida oeste'!F7*1000000</f>
        <v>34337.585730799998</v>
      </c>
      <c r="T4" s="74">
        <f>R4*0.11237</f>
        <v>921.59035744960249</v>
      </c>
      <c r="U4" s="61"/>
      <c r="V4" s="74">
        <f t="shared" ref="V4:V33" si="4">O4</f>
        <v>652</v>
      </c>
      <c r="W4" s="75">
        <f>V4*35.31467</f>
        <v>23025.164840000001</v>
      </c>
      <c r="X4" s="61"/>
      <c r="Y4" s="76">
        <f>V4*R4/1000000</f>
        <v>5.3473072266364756</v>
      </c>
      <c r="Z4" s="73">
        <f>S4*V4/1000000</f>
        <v>22.388105896481601</v>
      </c>
      <c r="AA4" s="74">
        <f>W4*T4/1000000</f>
        <v>21.219769895231618</v>
      </c>
      <c r="AE4" s="121" t="str">
        <f t="shared" ref="AE4:AE34" si="5">RIGHT(F4,6)</f>
        <v>918512</v>
      </c>
      <c r="AF4" s="142"/>
      <c r="AG4" s="143"/>
      <c r="AH4" s="144"/>
      <c r="AI4" s="145">
        <f t="shared" si="0"/>
        <v>918512</v>
      </c>
      <c r="AJ4" s="146">
        <f t="shared" ref="AJ4:AJ34" si="6">(AI4-AH4)</f>
        <v>918512</v>
      </c>
      <c r="AK4" s="122"/>
      <c r="AL4" s="138">
        <f t="shared" ref="AL4:AM33" si="7">AH5-AH4</f>
        <v>0</v>
      </c>
      <c r="AM4" s="147">
        <f t="shared" si="7"/>
        <v>652</v>
      </c>
      <c r="AN4" s="148">
        <f t="shared" ref="AN4:AN33" si="8">(AM4-AL4)</f>
        <v>652</v>
      </c>
      <c r="AO4" s="149">
        <f t="shared" si="1"/>
        <v>1</v>
      </c>
      <c r="AP4" s="122"/>
    </row>
    <row r="5" spans="1:42" x14ac:dyDescent="0.2">
      <c r="A5" s="66">
        <v>229</v>
      </c>
      <c r="B5" s="67">
        <v>0.375</v>
      </c>
      <c r="C5" s="68">
        <v>2014</v>
      </c>
      <c r="D5" s="68">
        <v>3</v>
      </c>
      <c r="E5" s="68">
        <v>3</v>
      </c>
      <c r="F5" s="69">
        <v>919164</v>
      </c>
      <c r="G5" s="68">
        <v>0</v>
      </c>
      <c r="H5" s="69">
        <v>404799</v>
      </c>
      <c r="I5" s="68">
        <v>0</v>
      </c>
      <c r="J5" s="68">
        <v>7</v>
      </c>
      <c r="K5" s="68">
        <v>0</v>
      </c>
      <c r="L5" s="69">
        <v>310.40499999999997</v>
      </c>
      <c r="M5" s="69">
        <v>28.1</v>
      </c>
      <c r="N5" s="70">
        <v>0</v>
      </c>
      <c r="O5" s="71">
        <v>5334</v>
      </c>
      <c r="P5" s="58">
        <f t="shared" si="2"/>
        <v>5334</v>
      </c>
      <c r="Q5" s="38">
        <v>3</v>
      </c>
      <c r="R5" s="72">
        <f t="shared" si="3"/>
        <v>8185.8577707079394</v>
      </c>
      <c r="S5" s="73">
        <f>'Mérida oeste'!F8*1000000</f>
        <v>34272.549314399999</v>
      </c>
      <c r="T5" s="74">
        <f t="shared" ref="T5:T33" si="9">R5*0.11237</f>
        <v>919.84483769445114</v>
      </c>
      <c r="U5" s="61"/>
      <c r="V5" s="74">
        <f t="shared" si="4"/>
        <v>5334</v>
      </c>
      <c r="W5" s="75">
        <f t="shared" ref="W5:W33" si="10">V5*35.31467</f>
        <v>188368.44978</v>
      </c>
      <c r="X5" s="61"/>
      <c r="Y5" s="76">
        <f t="shared" ref="Y5:Y33" si="11">V5*R5/1000000</f>
        <v>43.663365348956148</v>
      </c>
      <c r="Z5" s="73">
        <f t="shared" ref="Z5:Z33" si="12">S5*V5/1000000</f>
        <v>182.8097780430096</v>
      </c>
      <c r="AA5" s="74">
        <f t="shared" ref="AA5:AA33" si="13">W5*T5/1000000</f>
        <v>173.26974611463947</v>
      </c>
      <c r="AE5" s="121" t="str">
        <f t="shared" si="5"/>
        <v>919164</v>
      </c>
      <c r="AF5" s="142"/>
      <c r="AG5" s="143"/>
      <c r="AH5" s="144"/>
      <c r="AI5" s="145">
        <f t="shared" si="0"/>
        <v>919164</v>
      </c>
      <c r="AJ5" s="146">
        <f t="shared" si="6"/>
        <v>919164</v>
      </c>
      <c r="AK5" s="122"/>
      <c r="AL5" s="138">
        <f t="shared" si="7"/>
        <v>0</v>
      </c>
      <c r="AM5" s="147">
        <f t="shared" si="7"/>
        <v>5334</v>
      </c>
      <c r="AN5" s="148">
        <f t="shared" si="8"/>
        <v>5334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2014</v>
      </c>
      <c r="D6" s="68">
        <v>3</v>
      </c>
      <c r="E6" s="68">
        <v>4</v>
      </c>
      <c r="F6" s="69">
        <v>924498</v>
      </c>
      <c r="G6" s="68">
        <v>0</v>
      </c>
      <c r="H6" s="69">
        <v>405043</v>
      </c>
      <c r="I6" s="68">
        <v>0</v>
      </c>
      <c r="J6" s="68">
        <v>7</v>
      </c>
      <c r="K6" s="68">
        <v>0</v>
      </c>
      <c r="L6" s="69">
        <v>308.69569999999999</v>
      </c>
      <c r="M6" s="69">
        <v>28.4</v>
      </c>
      <c r="N6" s="70">
        <v>0</v>
      </c>
      <c r="O6" s="71">
        <v>2974</v>
      </c>
      <c r="P6" s="58">
        <f t="shared" si="2"/>
        <v>2974</v>
      </c>
      <c r="Q6" s="38">
        <v>4</v>
      </c>
      <c r="R6" s="72">
        <f t="shared" si="3"/>
        <v>8138.4067054074703</v>
      </c>
      <c r="S6" s="73">
        <f>'Mérida oeste'!F9*1000000</f>
        <v>34073.881194199996</v>
      </c>
      <c r="T6" s="74">
        <f t="shared" si="9"/>
        <v>914.51276148663737</v>
      </c>
      <c r="U6" s="61"/>
      <c r="V6" s="74">
        <f t="shared" si="4"/>
        <v>2974</v>
      </c>
      <c r="W6" s="75">
        <f t="shared" si="10"/>
        <v>105025.82858</v>
      </c>
      <c r="X6" s="61"/>
      <c r="Y6" s="76">
        <f t="shared" si="11"/>
        <v>24.203621541881819</v>
      </c>
      <c r="Z6" s="73">
        <f t="shared" si="12"/>
        <v>101.33572267155078</v>
      </c>
      <c r="AA6" s="74">
        <f t="shared" si="13"/>
        <v>96.047460522118001</v>
      </c>
      <c r="AE6" s="121" t="str">
        <f t="shared" si="5"/>
        <v>924498</v>
      </c>
      <c r="AF6" s="142"/>
      <c r="AG6" s="143"/>
      <c r="AH6" s="144"/>
      <c r="AI6" s="145">
        <f t="shared" si="0"/>
        <v>924498</v>
      </c>
      <c r="AJ6" s="146">
        <f t="shared" si="6"/>
        <v>924498</v>
      </c>
      <c r="AK6" s="122"/>
      <c r="AL6" s="138">
        <f t="shared" si="7"/>
        <v>0</v>
      </c>
      <c r="AM6" s="147">
        <f t="shared" si="7"/>
        <v>2974</v>
      </c>
      <c r="AN6" s="148">
        <f t="shared" si="8"/>
        <v>2974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2014</v>
      </c>
      <c r="D7" s="68">
        <v>3</v>
      </c>
      <c r="E7" s="68">
        <v>5</v>
      </c>
      <c r="F7" s="69">
        <v>927472</v>
      </c>
      <c r="G7" s="68">
        <v>0</v>
      </c>
      <c r="H7" s="69">
        <v>405182</v>
      </c>
      <c r="I7" s="68">
        <v>0</v>
      </c>
      <c r="J7" s="68">
        <v>7</v>
      </c>
      <c r="K7" s="68">
        <v>0</v>
      </c>
      <c r="L7" s="69">
        <v>304.09199999999998</v>
      </c>
      <c r="M7" s="69">
        <v>27.9</v>
      </c>
      <c r="N7" s="70">
        <v>0</v>
      </c>
      <c r="O7" s="71">
        <v>5341</v>
      </c>
      <c r="P7" s="58">
        <f t="shared" si="2"/>
        <v>5341</v>
      </c>
      <c r="Q7" s="38">
        <v>5</v>
      </c>
      <c r="R7" s="72">
        <f t="shared" si="3"/>
        <v>8102.8062373889361</v>
      </c>
      <c r="S7" s="73">
        <f>'Mérida oeste'!F10*1000000</f>
        <v>33924.829154699997</v>
      </c>
      <c r="T7" s="74">
        <f t="shared" si="9"/>
        <v>910.5123368953947</v>
      </c>
      <c r="U7" s="61"/>
      <c r="V7" s="74">
        <f t="shared" si="4"/>
        <v>5341</v>
      </c>
      <c r="W7" s="75">
        <f t="shared" si="10"/>
        <v>188615.65247</v>
      </c>
      <c r="X7" s="61"/>
      <c r="Y7" s="76">
        <f t="shared" si="11"/>
        <v>43.277088113894308</v>
      </c>
      <c r="Z7" s="73">
        <f t="shared" si="12"/>
        <v>181.19251251525267</v>
      </c>
      <c r="AA7" s="74">
        <f t="shared" si="13"/>
        <v>171.73687850550931</v>
      </c>
      <c r="AE7" s="121" t="str">
        <f t="shared" si="5"/>
        <v>927472</v>
      </c>
      <c r="AF7" s="142"/>
      <c r="AG7" s="143"/>
      <c r="AH7" s="144"/>
      <c r="AI7" s="145">
        <f t="shared" si="0"/>
        <v>927472</v>
      </c>
      <c r="AJ7" s="146">
        <f t="shared" si="6"/>
        <v>927472</v>
      </c>
      <c r="AK7" s="122"/>
      <c r="AL7" s="138">
        <f t="shared" si="7"/>
        <v>0</v>
      </c>
      <c r="AM7" s="147">
        <f t="shared" si="7"/>
        <v>5341</v>
      </c>
      <c r="AN7" s="148">
        <f t="shared" si="8"/>
        <v>5341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2014</v>
      </c>
      <c r="D8" s="68">
        <v>3</v>
      </c>
      <c r="E8" s="68">
        <v>6</v>
      </c>
      <c r="F8" s="69">
        <v>932813</v>
      </c>
      <c r="G8" s="68">
        <v>0</v>
      </c>
      <c r="H8" s="69">
        <v>405434</v>
      </c>
      <c r="I8" s="68">
        <v>0</v>
      </c>
      <c r="J8" s="68">
        <v>7</v>
      </c>
      <c r="K8" s="68">
        <v>0</v>
      </c>
      <c r="L8" s="69">
        <v>301.04739999999998</v>
      </c>
      <c r="M8" s="69">
        <v>28.6</v>
      </c>
      <c r="N8" s="70">
        <v>0</v>
      </c>
      <c r="O8" s="71">
        <v>5098</v>
      </c>
      <c r="P8" s="58">
        <f t="shared" si="2"/>
        <v>5098</v>
      </c>
      <c r="Q8" s="38">
        <v>6</v>
      </c>
      <c r="R8" s="72">
        <f t="shared" si="3"/>
        <v>8056.1826065013847</v>
      </c>
      <c r="S8" s="73">
        <f>'Mérida oeste'!F11*1000000</f>
        <v>33729.625336899997</v>
      </c>
      <c r="T8" s="74">
        <f t="shared" si="9"/>
        <v>905.27323949256061</v>
      </c>
      <c r="U8" s="61"/>
      <c r="V8" s="74">
        <f t="shared" si="4"/>
        <v>5098</v>
      </c>
      <c r="W8" s="75">
        <f t="shared" si="10"/>
        <v>180034.18766</v>
      </c>
      <c r="X8" s="61"/>
      <c r="Y8" s="76">
        <f t="shared" si="11"/>
        <v>41.070418927944054</v>
      </c>
      <c r="Z8" s="73">
        <f t="shared" si="12"/>
        <v>171.95362996751618</v>
      </c>
      <c r="AA8" s="74">
        <f t="shared" si="13"/>
        <v>162.98013228237977</v>
      </c>
      <c r="AE8" s="121" t="str">
        <f t="shared" si="5"/>
        <v>932813</v>
      </c>
      <c r="AF8" s="142"/>
      <c r="AG8" s="143"/>
      <c r="AH8" s="144"/>
      <c r="AI8" s="145">
        <f t="shared" si="0"/>
        <v>932813</v>
      </c>
      <c r="AJ8" s="146">
        <f t="shared" si="6"/>
        <v>932813</v>
      </c>
      <c r="AK8" s="122"/>
      <c r="AL8" s="138">
        <f t="shared" si="7"/>
        <v>0</v>
      </c>
      <c r="AM8" s="147">
        <f t="shared" si="7"/>
        <v>5098</v>
      </c>
      <c r="AN8" s="148">
        <f t="shared" si="8"/>
        <v>5098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2014</v>
      </c>
      <c r="D9" s="68">
        <v>3</v>
      </c>
      <c r="E9" s="68">
        <v>7</v>
      </c>
      <c r="F9" s="69">
        <v>937911</v>
      </c>
      <c r="G9" s="68">
        <v>0</v>
      </c>
      <c r="H9" s="69">
        <v>405672</v>
      </c>
      <c r="I9" s="68">
        <v>0</v>
      </c>
      <c r="J9" s="68">
        <v>7</v>
      </c>
      <c r="K9" s="68">
        <v>0</v>
      </c>
      <c r="L9" s="69">
        <v>300.97680000000003</v>
      </c>
      <c r="M9" s="69">
        <v>25.7</v>
      </c>
      <c r="N9" s="70">
        <v>0</v>
      </c>
      <c r="O9" s="71">
        <v>4705</v>
      </c>
      <c r="P9" s="58">
        <f t="shared" si="2"/>
        <v>4705</v>
      </c>
      <c r="Q9" s="38">
        <v>7</v>
      </c>
      <c r="R9" s="72">
        <f t="shared" si="3"/>
        <v>8201.54287016337</v>
      </c>
      <c r="S9" s="73">
        <f>'Mérida oeste'!F12*1000000</f>
        <v>34338.219688799996</v>
      </c>
      <c r="T9" s="74">
        <f t="shared" si="9"/>
        <v>921.60737232025792</v>
      </c>
      <c r="U9" s="61"/>
      <c r="V9" s="74">
        <f t="shared" si="4"/>
        <v>4705</v>
      </c>
      <c r="W9" s="75">
        <f t="shared" si="10"/>
        <v>166155.52234999998</v>
      </c>
      <c r="X9" s="61"/>
      <c r="Y9" s="76">
        <f t="shared" si="11"/>
        <v>38.588259204118657</v>
      </c>
      <c r="Z9" s="73">
        <f t="shared" si="12"/>
        <v>161.56132363580397</v>
      </c>
      <c r="AA9" s="74">
        <f t="shared" si="13"/>
        <v>153.13015434948338</v>
      </c>
      <c r="AE9" s="121" t="str">
        <f t="shared" si="5"/>
        <v>937911</v>
      </c>
      <c r="AF9" s="142"/>
      <c r="AG9" s="143"/>
      <c r="AH9" s="144"/>
      <c r="AI9" s="145">
        <f t="shared" si="0"/>
        <v>937911</v>
      </c>
      <c r="AJ9" s="146">
        <f t="shared" si="6"/>
        <v>937911</v>
      </c>
      <c r="AK9" s="122"/>
      <c r="AL9" s="138">
        <f t="shared" si="7"/>
        <v>942619</v>
      </c>
      <c r="AM9" s="147">
        <f t="shared" si="7"/>
        <v>4705</v>
      </c>
      <c r="AN9" s="148">
        <f t="shared" si="8"/>
        <v>-937914</v>
      </c>
      <c r="AO9" s="149">
        <f t="shared" si="1"/>
        <v>-199.3441020191286</v>
      </c>
      <c r="AP9" s="122"/>
    </row>
    <row r="10" spans="1:42" x14ac:dyDescent="0.2">
      <c r="A10" s="66">
        <v>229</v>
      </c>
      <c r="B10" s="67">
        <v>0.375</v>
      </c>
      <c r="C10" s="68">
        <v>2014</v>
      </c>
      <c r="D10" s="68">
        <v>3</v>
      </c>
      <c r="E10" s="68">
        <v>8</v>
      </c>
      <c r="F10" s="69">
        <v>942616</v>
      </c>
      <c r="G10" s="68">
        <v>0</v>
      </c>
      <c r="H10" s="69">
        <v>405892</v>
      </c>
      <c r="I10" s="68">
        <v>0</v>
      </c>
      <c r="J10" s="68">
        <v>7</v>
      </c>
      <c r="K10" s="68">
        <v>0</v>
      </c>
      <c r="L10" s="69">
        <v>301.59879999999998</v>
      </c>
      <c r="M10" s="69">
        <v>26.1</v>
      </c>
      <c r="N10" s="70">
        <v>0</v>
      </c>
      <c r="O10" s="71">
        <v>1950</v>
      </c>
      <c r="P10" s="58">
        <f t="shared" si="2"/>
        <v>1950</v>
      </c>
      <c r="Q10" s="38">
        <v>8</v>
      </c>
      <c r="R10" s="72">
        <f t="shared" si="3"/>
        <v>8515.9980975685485</v>
      </c>
      <c r="S10" s="73">
        <f>'Mérida oeste'!F13*1000000</f>
        <v>35654.780834899997</v>
      </c>
      <c r="T10" s="74">
        <f t="shared" si="9"/>
        <v>956.9427062237778</v>
      </c>
      <c r="U10" s="61"/>
      <c r="V10" s="74">
        <f t="shared" si="4"/>
        <v>1950</v>
      </c>
      <c r="W10" s="75">
        <f t="shared" si="10"/>
        <v>68863.606499999994</v>
      </c>
      <c r="X10" s="61"/>
      <c r="Y10" s="76">
        <f t="shared" si="11"/>
        <v>16.606196290258669</v>
      </c>
      <c r="Z10" s="73">
        <f t="shared" si="12"/>
        <v>69.526822628054987</v>
      </c>
      <c r="AA10" s="74">
        <f t="shared" si="13"/>
        <v>65.89852596443933</v>
      </c>
      <c r="AE10" s="121" t="str">
        <f t="shared" si="5"/>
        <v>942616</v>
      </c>
      <c r="AF10" s="142">
        <v>229</v>
      </c>
      <c r="AG10" s="143">
        <v>8</v>
      </c>
      <c r="AH10" s="144">
        <v>942619</v>
      </c>
      <c r="AI10" s="145">
        <f t="shared" si="0"/>
        <v>942616</v>
      </c>
      <c r="AJ10" s="146">
        <f t="shared" si="6"/>
        <v>-3</v>
      </c>
      <c r="AK10" s="122"/>
      <c r="AL10" s="138">
        <f t="shared" si="7"/>
        <v>1947</v>
      </c>
      <c r="AM10" s="147">
        <f t="shared" si="7"/>
        <v>1950</v>
      </c>
      <c r="AN10" s="148">
        <f t="shared" si="8"/>
        <v>3</v>
      </c>
      <c r="AO10" s="149">
        <f t="shared" si="1"/>
        <v>1.5384615384615385E-3</v>
      </c>
      <c r="AP10" s="122"/>
    </row>
    <row r="11" spans="1:42" x14ac:dyDescent="0.2">
      <c r="A11" s="66">
        <v>229</v>
      </c>
      <c r="B11" s="67">
        <v>0.375</v>
      </c>
      <c r="C11" s="68">
        <v>2014</v>
      </c>
      <c r="D11" s="68">
        <v>3</v>
      </c>
      <c r="E11" s="68">
        <v>9</v>
      </c>
      <c r="F11" s="69">
        <v>944566</v>
      </c>
      <c r="G11" s="68">
        <v>0</v>
      </c>
      <c r="H11" s="69">
        <v>405985</v>
      </c>
      <c r="I11" s="68">
        <v>0</v>
      </c>
      <c r="J11" s="68">
        <v>7</v>
      </c>
      <c r="K11" s="68">
        <v>0</v>
      </c>
      <c r="L11" s="69">
        <v>303.70620000000002</v>
      </c>
      <c r="M11" s="69">
        <v>27</v>
      </c>
      <c r="N11" s="70">
        <v>0</v>
      </c>
      <c r="O11" s="71">
        <v>1093</v>
      </c>
      <c r="P11" s="58">
        <f t="shared" si="2"/>
        <v>1093</v>
      </c>
      <c r="Q11" s="38">
        <v>9</v>
      </c>
      <c r="R11" s="77">
        <f t="shared" si="3"/>
        <v>8301.283627615363</v>
      </c>
      <c r="S11" s="73">
        <f>'Mérida oeste'!F14*1000000</f>
        <v>34755.814292100004</v>
      </c>
      <c r="T11" s="74">
        <f t="shared" si="9"/>
        <v>932.81524123513827</v>
      </c>
      <c r="V11" s="78">
        <f t="shared" si="4"/>
        <v>1093</v>
      </c>
      <c r="W11" s="79">
        <f t="shared" si="10"/>
        <v>38598.934309999997</v>
      </c>
      <c r="Y11" s="76">
        <f t="shared" si="11"/>
        <v>9.0733030049835914</v>
      </c>
      <c r="Z11" s="73">
        <f t="shared" si="12"/>
        <v>37.988105021265305</v>
      </c>
      <c r="AA11" s="74">
        <f t="shared" si="13"/>
        <v>36.005674219801904</v>
      </c>
      <c r="AE11" s="121" t="str">
        <f t="shared" si="5"/>
        <v>944566</v>
      </c>
      <c r="AF11" s="142">
        <v>229</v>
      </c>
      <c r="AG11" s="143">
        <v>9</v>
      </c>
      <c r="AH11" s="144">
        <v>944566</v>
      </c>
      <c r="AI11" s="145">
        <f t="shared" si="0"/>
        <v>944566</v>
      </c>
      <c r="AJ11" s="146">
        <f t="shared" si="6"/>
        <v>0</v>
      </c>
      <c r="AK11" s="122"/>
      <c r="AL11" s="138">
        <f t="shared" si="7"/>
        <v>1095</v>
      </c>
      <c r="AM11" s="147">
        <f t="shared" si="7"/>
        <v>1093</v>
      </c>
      <c r="AN11" s="148">
        <f t="shared" si="8"/>
        <v>-2</v>
      </c>
      <c r="AO11" s="149">
        <f t="shared" si="1"/>
        <v>-1.8298261665141812E-3</v>
      </c>
      <c r="AP11" s="122"/>
    </row>
    <row r="12" spans="1:42" x14ac:dyDescent="0.2">
      <c r="A12" s="66">
        <v>229</v>
      </c>
      <c r="B12" s="67">
        <v>0.375</v>
      </c>
      <c r="C12" s="68">
        <v>2014</v>
      </c>
      <c r="D12" s="68">
        <v>3</v>
      </c>
      <c r="E12" s="68">
        <v>10</v>
      </c>
      <c r="F12" s="69">
        <v>945659</v>
      </c>
      <c r="G12" s="68">
        <v>0</v>
      </c>
      <c r="H12" s="69">
        <v>406035</v>
      </c>
      <c r="I12" s="68">
        <v>0</v>
      </c>
      <c r="J12" s="68">
        <v>7</v>
      </c>
      <c r="K12" s="68">
        <v>0</v>
      </c>
      <c r="L12" s="69">
        <v>304.59879999999998</v>
      </c>
      <c r="M12" s="69">
        <v>28.5</v>
      </c>
      <c r="N12" s="70">
        <v>0</v>
      </c>
      <c r="O12" s="71">
        <v>5405</v>
      </c>
      <c r="P12" s="58">
        <f t="shared" si="2"/>
        <v>5405</v>
      </c>
      <c r="Q12" s="38">
        <v>10</v>
      </c>
      <c r="R12" s="77">
        <f t="shared" si="3"/>
        <v>8275.1606463886492</v>
      </c>
      <c r="S12" s="73">
        <f>'Mérida oeste'!F15*1000000</f>
        <v>34646.442594299995</v>
      </c>
      <c r="T12" s="74">
        <f t="shared" si="9"/>
        <v>929.87980183469244</v>
      </c>
      <c r="V12" s="78">
        <f t="shared" si="4"/>
        <v>5405</v>
      </c>
      <c r="W12" s="79">
        <f t="shared" si="10"/>
        <v>190875.79134999998</v>
      </c>
      <c r="Y12" s="76">
        <f t="shared" si="11"/>
        <v>44.727243293730645</v>
      </c>
      <c r="Z12" s="73">
        <f t="shared" si="12"/>
        <v>187.26402222219147</v>
      </c>
      <c r="AA12" s="74">
        <f t="shared" si="13"/>
        <v>177.4915430355781</v>
      </c>
      <c r="AE12" s="121" t="str">
        <f t="shared" si="5"/>
        <v>945659</v>
      </c>
      <c r="AF12" s="142">
        <v>229</v>
      </c>
      <c r="AG12" s="143">
        <v>10</v>
      </c>
      <c r="AH12" s="144">
        <v>945661</v>
      </c>
      <c r="AI12" s="145">
        <f t="shared" si="0"/>
        <v>945659</v>
      </c>
      <c r="AJ12" s="146">
        <f t="shared" si="6"/>
        <v>-2</v>
      </c>
      <c r="AK12" s="122"/>
      <c r="AL12" s="138">
        <f t="shared" si="7"/>
        <v>5408</v>
      </c>
      <c r="AM12" s="147">
        <f t="shared" si="7"/>
        <v>5405</v>
      </c>
      <c r="AN12" s="148">
        <f t="shared" si="8"/>
        <v>-3</v>
      </c>
      <c r="AO12" s="149">
        <f t="shared" si="1"/>
        <v>-5.5504162812210916E-4</v>
      </c>
      <c r="AP12" s="122"/>
    </row>
    <row r="13" spans="1:42" x14ac:dyDescent="0.2">
      <c r="A13" s="66">
        <v>229</v>
      </c>
      <c r="B13" s="67">
        <v>0.375</v>
      </c>
      <c r="C13" s="68">
        <v>2014</v>
      </c>
      <c r="D13" s="68">
        <v>3</v>
      </c>
      <c r="E13" s="68">
        <v>11</v>
      </c>
      <c r="F13" s="69">
        <v>951064</v>
      </c>
      <c r="G13" s="68">
        <v>0</v>
      </c>
      <c r="H13" s="69">
        <v>406285</v>
      </c>
      <c r="I13" s="68">
        <v>0</v>
      </c>
      <c r="J13" s="68">
        <v>7</v>
      </c>
      <c r="K13" s="68">
        <v>0</v>
      </c>
      <c r="L13" s="69">
        <v>307.45690000000002</v>
      </c>
      <c r="M13" s="69">
        <v>28.3</v>
      </c>
      <c r="N13" s="70">
        <v>0</v>
      </c>
      <c r="O13" s="71">
        <v>5125</v>
      </c>
      <c r="P13" s="58">
        <f t="shared" si="2"/>
        <v>5125</v>
      </c>
      <c r="Q13" s="38">
        <v>11</v>
      </c>
      <c r="R13" s="77">
        <f t="shared" si="3"/>
        <v>8334.9354637670785</v>
      </c>
      <c r="S13" s="73">
        <f>'Mérida oeste'!F16*1000000</f>
        <v>34896.707799700001</v>
      </c>
      <c r="T13" s="74">
        <f t="shared" si="9"/>
        <v>936.59669806350655</v>
      </c>
      <c r="V13" s="78">
        <f t="shared" si="4"/>
        <v>5125</v>
      </c>
      <c r="W13" s="79">
        <f t="shared" si="10"/>
        <v>180987.68375</v>
      </c>
      <c r="Y13" s="76">
        <f t="shared" si="11"/>
        <v>42.716544251806276</v>
      </c>
      <c r="Z13" s="73">
        <f t="shared" si="12"/>
        <v>178.84562747346251</v>
      </c>
      <c r="AA13" s="74">
        <f t="shared" si="13"/>
        <v>169.51246699041215</v>
      </c>
      <c r="AE13" s="121" t="str">
        <f t="shared" si="5"/>
        <v>951064</v>
      </c>
      <c r="AF13" s="142">
        <v>229</v>
      </c>
      <c r="AG13" s="143">
        <v>11</v>
      </c>
      <c r="AH13" s="144">
        <v>951069</v>
      </c>
      <c r="AI13" s="145">
        <f t="shared" si="0"/>
        <v>951064</v>
      </c>
      <c r="AJ13" s="146">
        <f t="shared" si="6"/>
        <v>-5</v>
      </c>
      <c r="AK13" s="122"/>
      <c r="AL13" s="138">
        <f t="shared" si="7"/>
        <v>5125</v>
      </c>
      <c r="AM13" s="147">
        <f t="shared" si="7"/>
        <v>5125</v>
      </c>
      <c r="AN13" s="148">
        <f t="shared" si="8"/>
        <v>0</v>
      </c>
      <c r="AO13" s="149">
        <f t="shared" si="1"/>
        <v>0</v>
      </c>
      <c r="AP13" s="122"/>
    </row>
    <row r="14" spans="1:42" x14ac:dyDescent="0.2">
      <c r="A14" s="66">
        <v>229</v>
      </c>
      <c r="B14" s="67">
        <v>0.375</v>
      </c>
      <c r="C14" s="68">
        <v>2014</v>
      </c>
      <c r="D14" s="68">
        <v>3</v>
      </c>
      <c r="E14" s="68">
        <v>12</v>
      </c>
      <c r="F14" s="69">
        <v>956189</v>
      </c>
      <c r="G14" s="68">
        <v>0</v>
      </c>
      <c r="H14" s="69">
        <v>406521</v>
      </c>
      <c r="I14" s="68">
        <v>0</v>
      </c>
      <c r="J14" s="68">
        <v>7</v>
      </c>
      <c r="K14" s="68">
        <v>0</v>
      </c>
      <c r="L14" s="69">
        <v>308.6103</v>
      </c>
      <c r="M14" s="69">
        <v>28.9</v>
      </c>
      <c r="N14" s="70">
        <v>0</v>
      </c>
      <c r="O14" s="71">
        <v>5417</v>
      </c>
      <c r="P14" s="58">
        <f t="shared" si="2"/>
        <v>5417</v>
      </c>
      <c r="Q14" s="38">
        <v>12</v>
      </c>
      <c r="R14" s="77">
        <f t="shared" si="3"/>
        <v>8234.3110378093061</v>
      </c>
      <c r="S14" s="73">
        <f>'Mérida oeste'!F17*1000000</f>
        <v>34475.413453100002</v>
      </c>
      <c r="T14" s="74">
        <f t="shared" si="9"/>
        <v>925.2895313186317</v>
      </c>
      <c r="V14" s="78">
        <f t="shared" si="4"/>
        <v>5417</v>
      </c>
      <c r="W14" s="79">
        <f t="shared" si="10"/>
        <v>191299.56739000001</v>
      </c>
      <c r="Y14" s="76">
        <f t="shared" si="11"/>
        <v>44.605262891813013</v>
      </c>
      <c r="Z14" s="73">
        <f t="shared" si="12"/>
        <v>186.75331467544271</v>
      </c>
      <c r="AA14" s="74">
        <f t="shared" si="13"/>
        <v>177.00748705175013</v>
      </c>
      <c r="AE14" s="121" t="str">
        <f t="shared" si="5"/>
        <v>956189</v>
      </c>
      <c r="AF14" s="142">
        <v>229</v>
      </c>
      <c r="AG14" s="143">
        <v>12</v>
      </c>
      <c r="AH14" s="144">
        <v>956194</v>
      </c>
      <c r="AI14" s="145">
        <f t="shared" si="0"/>
        <v>956189</v>
      </c>
      <c r="AJ14" s="146">
        <f t="shared" si="6"/>
        <v>-5</v>
      </c>
      <c r="AK14" s="122"/>
      <c r="AL14" s="138">
        <f t="shared" si="7"/>
        <v>5417</v>
      </c>
      <c r="AM14" s="147">
        <f t="shared" si="7"/>
        <v>5417</v>
      </c>
      <c r="AN14" s="148">
        <f t="shared" si="8"/>
        <v>0</v>
      </c>
      <c r="AO14" s="149">
        <f t="shared" si="1"/>
        <v>0</v>
      </c>
      <c r="AP14" s="122"/>
    </row>
    <row r="15" spans="1:42" x14ac:dyDescent="0.2">
      <c r="A15" s="66">
        <v>229</v>
      </c>
      <c r="B15" s="67">
        <v>0.375</v>
      </c>
      <c r="C15" s="68">
        <v>2014</v>
      </c>
      <c r="D15" s="68">
        <v>3</v>
      </c>
      <c r="E15" s="68">
        <v>13</v>
      </c>
      <c r="F15" s="69">
        <v>961606</v>
      </c>
      <c r="G15" s="68">
        <v>0</v>
      </c>
      <c r="H15" s="69">
        <v>406770</v>
      </c>
      <c r="I15" s="68">
        <v>0</v>
      </c>
      <c r="J15" s="68">
        <v>7</v>
      </c>
      <c r="K15" s="68">
        <v>0</v>
      </c>
      <c r="L15" s="69">
        <v>308.85480000000001</v>
      </c>
      <c r="M15" s="69">
        <v>29</v>
      </c>
      <c r="N15" s="70">
        <v>0</v>
      </c>
      <c r="O15" s="71">
        <v>5335</v>
      </c>
      <c r="P15" s="58">
        <f t="shared" si="2"/>
        <v>5335</v>
      </c>
      <c r="Q15" s="38">
        <v>13</v>
      </c>
      <c r="R15" s="77">
        <f t="shared" si="3"/>
        <v>8223.6199118180957</v>
      </c>
      <c r="S15" s="73">
        <f>'Mérida oeste'!F18*1000000</f>
        <v>34430.651846799999</v>
      </c>
      <c r="T15" s="74">
        <f t="shared" si="9"/>
        <v>924.08816949099935</v>
      </c>
      <c r="V15" s="78">
        <f t="shared" si="4"/>
        <v>5335</v>
      </c>
      <c r="W15" s="79">
        <f t="shared" si="10"/>
        <v>188403.76444999999</v>
      </c>
      <c r="Y15" s="76">
        <f t="shared" si="11"/>
        <v>43.873012229549545</v>
      </c>
      <c r="Z15" s="73">
        <f t="shared" si="12"/>
        <v>183.68752760267799</v>
      </c>
      <c r="AA15" s="74">
        <f t="shared" si="13"/>
        <v>174.1016898158139</v>
      </c>
      <c r="AE15" s="121" t="str">
        <f t="shared" si="5"/>
        <v>961606</v>
      </c>
      <c r="AF15" s="142">
        <v>229</v>
      </c>
      <c r="AG15" s="143">
        <v>13</v>
      </c>
      <c r="AH15" s="144">
        <v>961611</v>
      </c>
      <c r="AI15" s="145">
        <f t="shared" si="0"/>
        <v>961606</v>
      </c>
      <c r="AJ15" s="146">
        <f t="shared" si="6"/>
        <v>-5</v>
      </c>
      <c r="AK15" s="122"/>
      <c r="AL15" s="138">
        <f t="shared" si="7"/>
        <v>5335</v>
      </c>
      <c r="AM15" s="147">
        <f t="shared" si="7"/>
        <v>5335</v>
      </c>
      <c r="AN15" s="148">
        <f t="shared" si="8"/>
        <v>0</v>
      </c>
      <c r="AO15" s="149">
        <f t="shared" si="1"/>
        <v>0</v>
      </c>
      <c r="AP15" s="122"/>
    </row>
    <row r="16" spans="1:42" x14ac:dyDescent="0.2">
      <c r="A16" s="66">
        <v>229</v>
      </c>
      <c r="B16" s="67">
        <v>0.375</v>
      </c>
      <c r="C16" s="68">
        <v>2014</v>
      </c>
      <c r="D16" s="68">
        <v>3</v>
      </c>
      <c r="E16" s="68">
        <v>14</v>
      </c>
      <c r="F16" s="69">
        <v>966941</v>
      </c>
      <c r="G16" s="68">
        <v>0</v>
      </c>
      <c r="H16" s="69">
        <v>407014</v>
      </c>
      <c r="I16" s="68">
        <v>0</v>
      </c>
      <c r="J16" s="68">
        <v>7</v>
      </c>
      <c r="K16" s="68">
        <v>0</v>
      </c>
      <c r="L16" s="69">
        <v>309.2869</v>
      </c>
      <c r="M16" s="69">
        <v>27.8</v>
      </c>
      <c r="N16" s="70">
        <v>0</v>
      </c>
      <c r="O16" s="71">
        <v>4431</v>
      </c>
      <c r="P16" s="58">
        <f t="shared" si="2"/>
        <v>4431</v>
      </c>
      <c r="Q16" s="38">
        <v>14</v>
      </c>
      <c r="R16" s="77">
        <f t="shared" si="3"/>
        <v>8258.0248876230053</v>
      </c>
      <c r="S16" s="73">
        <f>'Mérida oeste'!F19*1000000</f>
        <v>34574.6985995</v>
      </c>
      <c r="T16" s="74">
        <f t="shared" si="9"/>
        <v>927.95425662219714</v>
      </c>
      <c r="V16" s="78">
        <f t="shared" si="4"/>
        <v>4431</v>
      </c>
      <c r="W16" s="79">
        <f t="shared" si="10"/>
        <v>156479.30277000001</v>
      </c>
      <c r="Y16" s="76">
        <f t="shared" si="11"/>
        <v>36.591308277057536</v>
      </c>
      <c r="Z16" s="73">
        <f t="shared" si="12"/>
        <v>153.2004894943845</v>
      </c>
      <c r="AA16" s="74">
        <f t="shared" si="13"/>
        <v>145.20563507869505</v>
      </c>
      <c r="AE16" s="121" t="str">
        <f t="shared" si="5"/>
        <v>966941</v>
      </c>
      <c r="AF16" s="142">
        <v>229</v>
      </c>
      <c r="AG16" s="143">
        <v>14</v>
      </c>
      <c r="AH16" s="144">
        <v>966946</v>
      </c>
      <c r="AI16" s="145">
        <f t="shared" si="0"/>
        <v>966941</v>
      </c>
      <c r="AJ16" s="146">
        <f t="shared" si="6"/>
        <v>-5</v>
      </c>
      <c r="AK16" s="122"/>
      <c r="AL16" s="138">
        <f t="shared" si="7"/>
        <v>4428</v>
      </c>
      <c r="AM16" s="147">
        <f t="shared" si="7"/>
        <v>4431</v>
      </c>
      <c r="AN16" s="148">
        <f t="shared" si="8"/>
        <v>3</v>
      </c>
      <c r="AO16" s="149">
        <f t="shared" si="1"/>
        <v>6.770480704129993E-4</v>
      </c>
      <c r="AP16" s="122"/>
    </row>
    <row r="17" spans="1:42" x14ac:dyDescent="0.2">
      <c r="A17" s="66">
        <v>229</v>
      </c>
      <c r="B17" s="67">
        <v>0.375</v>
      </c>
      <c r="C17" s="68">
        <v>2014</v>
      </c>
      <c r="D17" s="68">
        <v>3</v>
      </c>
      <c r="E17" s="68">
        <v>15</v>
      </c>
      <c r="F17" s="69">
        <v>971372</v>
      </c>
      <c r="G17" s="68">
        <v>0</v>
      </c>
      <c r="H17" s="69">
        <v>407217</v>
      </c>
      <c r="I17" s="68">
        <v>0</v>
      </c>
      <c r="J17" s="68">
        <v>7</v>
      </c>
      <c r="K17" s="68">
        <v>0</v>
      </c>
      <c r="L17" s="69">
        <v>309.30340000000001</v>
      </c>
      <c r="M17" s="69">
        <v>28.1</v>
      </c>
      <c r="N17" s="70">
        <v>0</v>
      </c>
      <c r="O17" s="71">
        <v>1230</v>
      </c>
      <c r="P17" s="58">
        <f t="shared" si="2"/>
        <v>1230</v>
      </c>
      <c r="Q17" s="38">
        <v>15</v>
      </c>
      <c r="R17" s="77">
        <f t="shared" si="3"/>
        <v>8256.5655487962176</v>
      </c>
      <c r="S17" s="73">
        <f>'Mérida oeste'!F20*1000000</f>
        <v>34568.588639699999</v>
      </c>
      <c r="T17" s="74">
        <f t="shared" si="9"/>
        <v>927.790270718231</v>
      </c>
      <c r="V17" s="78">
        <f t="shared" si="4"/>
        <v>1230</v>
      </c>
      <c r="W17" s="79">
        <f t="shared" si="10"/>
        <v>43437.044099999999</v>
      </c>
      <c r="Y17" s="76">
        <f t="shared" si="11"/>
        <v>10.155575625019347</v>
      </c>
      <c r="Z17" s="73">
        <f t="shared" si="12"/>
        <v>42.519364026830999</v>
      </c>
      <c r="AA17" s="74">
        <f t="shared" si="13"/>
        <v>40.300466904738741</v>
      </c>
      <c r="AE17" s="121" t="str">
        <f t="shared" si="5"/>
        <v>971372</v>
      </c>
      <c r="AF17" s="142">
        <v>229</v>
      </c>
      <c r="AG17" s="143">
        <v>15</v>
      </c>
      <c r="AH17" s="144">
        <v>971374</v>
      </c>
      <c r="AI17" s="145">
        <f t="shared" si="0"/>
        <v>971372</v>
      </c>
      <c r="AJ17" s="146">
        <f t="shared" si="6"/>
        <v>-2</v>
      </c>
      <c r="AK17" s="122"/>
      <c r="AL17" s="138">
        <f t="shared" si="7"/>
        <v>1228</v>
      </c>
      <c r="AM17" s="147">
        <f t="shared" si="7"/>
        <v>1230</v>
      </c>
      <c r="AN17" s="148">
        <f t="shared" si="8"/>
        <v>2</v>
      </c>
      <c r="AO17" s="149">
        <f t="shared" si="1"/>
        <v>1.6260162601626016E-3</v>
      </c>
      <c r="AP17" s="122"/>
    </row>
    <row r="18" spans="1:42" x14ac:dyDescent="0.2">
      <c r="A18" s="66">
        <v>229</v>
      </c>
      <c r="B18" s="67">
        <v>0.375</v>
      </c>
      <c r="C18" s="68">
        <v>2014</v>
      </c>
      <c r="D18" s="68">
        <v>3</v>
      </c>
      <c r="E18" s="68">
        <v>16</v>
      </c>
      <c r="F18" s="69">
        <v>972602</v>
      </c>
      <c r="G18" s="68">
        <v>0</v>
      </c>
      <c r="H18" s="69">
        <v>407217</v>
      </c>
      <c r="I18" s="68">
        <v>0</v>
      </c>
      <c r="J18" s="68">
        <v>7</v>
      </c>
      <c r="K18" s="68">
        <v>0</v>
      </c>
      <c r="L18" s="69">
        <v>309.30340000000001</v>
      </c>
      <c r="M18" s="69">
        <v>28.1</v>
      </c>
      <c r="N18" s="70">
        <v>0</v>
      </c>
      <c r="O18" s="71">
        <v>2087</v>
      </c>
      <c r="P18" s="58">
        <f t="shared" si="2"/>
        <v>2087</v>
      </c>
      <c r="Q18" s="38">
        <v>16</v>
      </c>
      <c r="R18" s="77">
        <f t="shared" si="3"/>
        <v>8268.5899301853442</v>
      </c>
      <c r="S18" s="73">
        <f>'Mérida oeste'!F21*1000000</f>
        <v>34618.932319699998</v>
      </c>
      <c r="T18" s="74">
        <f t="shared" si="9"/>
        <v>929.14145045492705</v>
      </c>
      <c r="V18" s="78">
        <f t="shared" si="4"/>
        <v>2087</v>
      </c>
      <c r="W18" s="79">
        <f t="shared" si="10"/>
        <v>73701.716289999997</v>
      </c>
      <c r="Y18" s="76">
        <f t="shared" si="11"/>
        <v>17.256547184296814</v>
      </c>
      <c r="Z18" s="73">
        <f t="shared" si="12"/>
        <v>72.249711751213894</v>
      </c>
      <c r="AA18" s="74">
        <f t="shared" si="13"/>
        <v>68.479319574708114</v>
      </c>
      <c r="AE18" s="121" t="str">
        <f t="shared" si="5"/>
        <v>972602</v>
      </c>
      <c r="AF18" s="142">
        <v>229</v>
      </c>
      <c r="AG18" s="143">
        <v>16</v>
      </c>
      <c r="AH18" s="144">
        <v>972602</v>
      </c>
      <c r="AI18" s="145">
        <f t="shared" si="0"/>
        <v>972602</v>
      </c>
      <c r="AJ18" s="146">
        <f t="shared" si="6"/>
        <v>0</v>
      </c>
      <c r="AK18" s="122"/>
      <c r="AL18" s="138">
        <f t="shared" si="7"/>
        <v>2087</v>
      </c>
      <c r="AM18" s="147">
        <f t="shared" si="7"/>
        <v>2087</v>
      </c>
      <c r="AN18" s="148">
        <f t="shared" si="8"/>
        <v>0</v>
      </c>
      <c r="AO18" s="149">
        <f t="shared" si="1"/>
        <v>0</v>
      </c>
      <c r="AP18" s="122"/>
    </row>
    <row r="19" spans="1:42" x14ac:dyDescent="0.2">
      <c r="A19" s="66">
        <v>229</v>
      </c>
      <c r="B19" s="67">
        <v>0.375</v>
      </c>
      <c r="C19" s="68">
        <v>2014</v>
      </c>
      <c r="D19" s="68">
        <v>3</v>
      </c>
      <c r="E19" s="68">
        <v>17</v>
      </c>
      <c r="F19" s="69">
        <v>974689</v>
      </c>
      <c r="G19" s="68">
        <v>0</v>
      </c>
      <c r="H19" s="69">
        <v>407217</v>
      </c>
      <c r="I19" s="68">
        <v>0</v>
      </c>
      <c r="J19" s="68">
        <v>7</v>
      </c>
      <c r="K19" s="68">
        <v>0</v>
      </c>
      <c r="L19" s="69">
        <v>309.30340000000001</v>
      </c>
      <c r="M19" s="69">
        <v>28.1</v>
      </c>
      <c r="N19" s="70">
        <v>0</v>
      </c>
      <c r="O19" s="71">
        <v>4920</v>
      </c>
      <c r="P19" s="58">
        <f t="shared" si="2"/>
        <v>4920</v>
      </c>
      <c r="Q19" s="38">
        <v>17</v>
      </c>
      <c r="R19" s="77">
        <f t="shared" si="3"/>
        <v>8282.9289129167882</v>
      </c>
      <c r="S19" s="73">
        <f>'Mérida oeste'!F22*1000000</f>
        <v>34678.966772600004</v>
      </c>
      <c r="T19" s="74">
        <f t="shared" si="9"/>
        <v>930.75272194445949</v>
      </c>
      <c r="V19" s="78">
        <f t="shared" si="4"/>
        <v>4920</v>
      </c>
      <c r="W19" s="79">
        <f t="shared" si="10"/>
        <v>173748.1764</v>
      </c>
      <c r="Y19" s="76">
        <f t="shared" si="11"/>
        <v>40.752010251550601</v>
      </c>
      <c r="Z19" s="73">
        <f t="shared" si="12"/>
        <v>170.620516521192</v>
      </c>
      <c r="AA19" s="74">
        <f t="shared" si="13"/>
        <v>161.71658811718609</v>
      </c>
      <c r="AE19" s="121" t="str">
        <f t="shared" si="5"/>
        <v>974689</v>
      </c>
      <c r="AF19" s="142">
        <v>229</v>
      </c>
      <c r="AG19" s="143">
        <v>17</v>
      </c>
      <c r="AH19" s="144">
        <v>974689</v>
      </c>
      <c r="AI19" s="145">
        <f t="shared" si="0"/>
        <v>974689</v>
      </c>
      <c r="AJ19" s="146">
        <f t="shared" si="6"/>
        <v>0</v>
      </c>
      <c r="AK19" s="122"/>
      <c r="AL19" s="138">
        <f t="shared" si="7"/>
        <v>4920</v>
      </c>
      <c r="AM19" s="147">
        <f t="shared" si="7"/>
        <v>4920</v>
      </c>
      <c r="AN19" s="148">
        <f t="shared" si="8"/>
        <v>0</v>
      </c>
      <c r="AO19" s="149">
        <f t="shared" si="1"/>
        <v>0</v>
      </c>
      <c r="AP19" s="122"/>
    </row>
    <row r="20" spans="1:42" x14ac:dyDescent="0.2">
      <c r="A20" s="66">
        <v>229</v>
      </c>
      <c r="B20" s="67">
        <v>0.375</v>
      </c>
      <c r="C20" s="68">
        <v>2014</v>
      </c>
      <c r="D20" s="68">
        <v>3</v>
      </c>
      <c r="E20" s="68">
        <v>18</v>
      </c>
      <c r="F20" s="69">
        <v>979609</v>
      </c>
      <c r="G20" s="68">
        <v>0</v>
      </c>
      <c r="H20" s="69">
        <v>407217</v>
      </c>
      <c r="I20" s="68">
        <v>0</v>
      </c>
      <c r="J20" s="68">
        <v>7</v>
      </c>
      <c r="K20" s="68">
        <v>0</v>
      </c>
      <c r="L20" s="69">
        <v>309.30340000000001</v>
      </c>
      <c r="M20" s="69">
        <v>28.1</v>
      </c>
      <c r="N20" s="70">
        <v>0</v>
      </c>
      <c r="O20" s="71">
        <v>6198</v>
      </c>
      <c r="P20" s="58">
        <f t="shared" si="2"/>
        <v>6198</v>
      </c>
      <c r="Q20" s="38">
        <v>18</v>
      </c>
      <c r="R20" s="77">
        <f t="shared" si="3"/>
        <v>8248.1050786997239</v>
      </c>
      <c r="S20" s="73">
        <f>'Mérida oeste'!F23*1000000</f>
        <v>34533.166343500001</v>
      </c>
      <c r="T20" s="74">
        <f t="shared" si="9"/>
        <v>926.83956769348799</v>
      </c>
      <c r="V20" s="78">
        <f t="shared" si="4"/>
        <v>6198</v>
      </c>
      <c r="W20" s="79">
        <f t="shared" si="10"/>
        <v>218880.32465999998</v>
      </c>
      <c r="Y20" s="76">
        <f t="shared" si="11"/>
        <v>51.121755277780892</v>
      </c>
      <c r="Z20" s="73">
        <f t="shared" si="12"/>
        <v>214.03656499701302</v>
      </c>
      <c r="AA20" s="74">
        <f t="shared" si="13"/>
        <v>202.86694548448466</v>
      </c>
      <c r="AE20" s="121" t="str">
        <f t="shared" si="5"/>
        <v>979609</v>
      </c>
      <c r="AF20" s="142">
        <v>229</v>
      </c>
      <c r="AG20" s="143">
        <v>18</v>
      </c>
      <c r="AH20" s="144">
        <v>979609</v>
      </c>
      <c r="AI20" s="145">
        <f t="shared" si="0"/>
        <v>979609</v>
      </c>
      <c r="AJ20" s="146">
        <f t="shared" si="6"/>
        <v>0</v>
      </c>
      <c r="AK20" s="122"/>
      <c r="AL20" s="138">
        <f t="shared" si="7"/>
        <v>6198</v>
      </c>
      <c r="AM20" s="147">
        <f t="shared" si="7"/>
        <v>6198</v>
      </c>
      <c r="AN20" s="148">
        <f t="shared" si="8"/>
        <v>0</v>
      </c>
      <c r="AO20" s="149">
        <f t="shared" si="1"/>
        <v>0</v>
      </c>
      <c r="AP20" s="122"/>
    </row>
    <row r="21" spans="1:42" x14ac:dyDescent="0.2">
      <c r="A21" s="66">
        <v>229</v>
      </c>
      <c r="B21" s="67">
        <v>0.375</v>
      </c>
      <c r="C21" s="68">
        <v>2014</v>
      </c>
      <c r="D21" s="68">
        <v>3</v>
      </c>
      <c r="E21" s="68">
        <v>19</v>
      </c>
      <c r="F21" s="69">
        <v>985807</v>
      </c>
      <c r="G21" s="68">
        <v>0</v>
      </c>
      <c r="H21" s="69">
        <v>407217</v>
      </c>
      <c r="I21" s="68">
        <v>0</v>
      </c>
      <c r="J21" s="68">
        <v>7</v>
      </c>
      <c r="K21" s="68">
        <v>0</v>
      </c>
      <c r="L21" s="69">
        <v>309.30340000000001</v>
      </c>
      <c r="M21" s="69">
        <v>28.1</v>
      </c>
      <c r="N21" s="70">
        <v>0</v>
      </c>
      <c r="O21" s="71">
        <v>5910</v>
      </c>
      <c r="P21" s="58">
        <f t="shared" si="2"/>
        <v>5910</v>
      </c>
      <c r="Q21" s="38">
        <v>19</v>
      </c>
      <c r="R21" s="77">
        <f t="shared" si="3"/>
        <v>8205.7126539600667</v>
      </c>
      <c r="S21" s="73">
        <f>'Mérida oeste'!F24*1000000</f>
        <v>34355.677739600003</v>
      </c>
      <c r="T21" s="74">
        <f t="shared" si="9"/>
        <v>922.07593092549268</v>
      </c>
      <c r="V21" s="78">
        <f t="shared" si="4"/>
        <v>5910</v>
      </c>
      <c r="W21" s="79">
        <f t="shared" si="10"/>
        <v>208709.6997</v>
      </c>
      <c r="Y21" s="76">
        <f t="shared" si="11"/>
        <v>48.495761784903998</v>
      </c>
      <c r="Z21" s="73">
        <f t="shared" si="12"/>
        <v>203.04205544103601</v>
      </c>
      <c r="AA21" s="74">
        <f t="shared" si="13"/>
        <v>192.44619064405751</v>
      </c>
      <c r="AE21" s="121" t="str">
        <f t="shared" si="5"/>
        <v>985807</v>
      </c>
      <c r="AF21" s="142">
        <v>229</v>
      </c>
      <c r="AG21" s="143">
        <v>19</v>
      </c>
      <c r="AH21" s="144">
        <v>985807</v>
      </c>
      <c r="AI21" s="145">
        <f t="shared" si="0"/>
        <v>985807</v>
      </c>
      <c r="AJ21" s="146">
        <f t="shared" si="6"/>
        <v>0</v>
      </c>
      <c r="AK21" s="122"/>
      <c r="AL21" s="138">
        <f t="shared" si="7"/>
        <v>5910</v>
      </c>
      <c r="AM21" s="147">
        <f t="shared" si="7"/>
        <v>5910</v>
      </c>
      <c r="AN21" s="148">
        <f t="shared" si="8"/>
        <v>0</v>
      </c>
      <c r="AO21" s="149">
        <f t="shared" si="1"/>
        <v>0</v>
      </c>
      <c r="AP21" s="122"/>
    </row>
    <row r="22" spans="1:42" x14ac:dyDescent="0.2">
      <c r="A22" s="66">
        <v>229</v>
      </c>
      <c r="B22" s="67">
        <v>0.375</v>
      </c>
      <c r="C22" s="68">
        <v>2014</v>
      </c>
      <c r="D22" s="68">
        <v>3</v>
      </c>
      <c r="E22" s="68">
        <v>20</v>
      </c>
      <c r="F22" s="69">
        <v>991717</v>
      </c>
      <c r="G22" s="68">
        <v>0</v>
      </c>
      <c r="H22" s="69">
        <v>407217</v>
      </c>
      <c r="I22" s="68">
        <v>0</v>
      </c>
      <c r="J22" s="68">
        <v>7</v>
      </c>
      <c r="K22" s="68">
        <v>0</v>
      </c>
      <c r="L22" s="69">
        <v>309.30340000000001</v>
      </c>
      <c r="M22" s="69">
        <v>28.1</v>
      </c>
      <c r="N22" s="70">
        <v>0</v>
      </c>
      <c r="O22" s="71">
        <v>5141</v>
      </c>
      <c r="P22" s="58">
        <f t="shared" si="2"/>
        <v>5141</v>
      </c>
      <c r="Q22" s="38">
        <v>20</v>
      </c>
      <c r="R22" s="77">
        <f t="shared" si="3"/>
        <v>8369.3810820435665</v>
      </c>
      <c r="S22" s="73">
        <f>'Mérida oeste'!F25*1000000</f>
        <v>35040.924714300003</v>
      </c>
      <c r="T22" s="74">
        <f t="shared" si="9"/>
        <v>940.4673521892355</v>
      </c>
      <c r="V22" s="78">
        <f t="shared" si="4"/>
        <v>5141</v>
      </c>
      <c r="W22" s="79">
        <f t="shared" si="10"/>
        <v>181552.71846999999</v>
      </c>
      <c r="Y22" s="76">
        <f t="shared" si="11"/>
        <v>43.026988142785974</v>
      </c>
      <c r="Z22" s="73">
        <f t="shared" si="12"/>
        <v>180.14539395621631</v>
      </c>
      <c r="AA22" s="74">
        <f t="shared" si="13"/>
        <v>170.74440442223863</v>
      </c>
      <c r="AE22" s="121" t="str">
        <f t="shared" si="5"/>
        <v>991717</v>
      </c>
      <c r="AF22" s="142">
        <v>229</v>
      </c>
      <c r="AG22" s="143">
        <v>20</v>
      </c>
      <c r="AH22" s="144">
        <v>991717</v>
      </c>
      <c r="AI22" s="145">
        <f t="shared" si="0"/>
        <v>991717</v>
      </c>
      <c r="AJ22" s="146">
        <f t="shared" si="6"/>
        <v>0</v>
      </c>
      <c r="AK22" s="122"/>
      <c r="AL22" s="138">
        <f t="shared" si="7"/>
        <v>5146</v>
      </c>
      <c r="AM22" s="147">
        <f t="shared" si="7"/>
        <v>5141</v>
      </c>
      <c r="AN22" s="148">
        <f t="shared" si="8"/>
        <v>-5</v>
      </c>
      <c r="AO22" s="149">
        <f t="shared" si="1"/>
        <v>-9.7257342929391174E-4</v>
      </c>
      <c r="AP22" s="122"/>
    </row>
    <row r="23" spans="1:42" x14ac:dyDescent="0.2">
      <c r="A23" s="66">
        <v>229</v>
      </c>
      <c r="B23" s="67">
        <v>0.375</v>
      </c>
      <c r="C23" s="68">
        <v>2014</v>
      </c>
      <c r="D23" s="68">
        <v>3</v>
      </c>
      <c r="E23" s="68">
        <v>21</v>
      </c>
      <c r="F23" s="69">
        <v>996858</v>
      </c>
      <c r="G23" s="68">
        <v>0</v>
      </c>
      <c r="H23" s="69">
        <v>408381</v>
      </c>
      <c r="I23" s="68">
        <v>0</v>
      </c>
      <c r="J23" s="68">
        <v>7</v>
      </c>
      <c r="K23" s="68">
        <v>0</v>
      </c>
      <c r="L23" s="69">
        <v>302.63339999999999</v>
      </c>
      <c r="M23" s="69">
        <v>27.9</v>
      </c>
      <c r="N23" s="70">
        <v>0</v>
      </c>
      <c r="O23" s="71">
        <v>5259</v>
      </c>
      <c r="P23" s="58">
        <f t="shared" si="2"/>
        <v>-994741</v>
      </c>
      <c r="Q23" s="38">
        <v>21</v>
      </c>
      <c r="R23" s="77">
        <f t="shared" si="3"/>
        <v>8240.7006091525745</v>
      </c>
      <c r="S23" s="73">
        <f>'Mérida oeste'!F26*1000000</f>
        <v>34502.1653104</v>
      </c>
      <c r="T23" s="74">
        <f t="shared" si="9"/>
        <v>926.00752745047475</v>
      </c>
      <c r="V23" s="78">
        <f t="shared" si="4"/>
        <v>5259</v>
      </c>
      <c r="W23" s="79">
        <f t="shared" si="10"/>
        <v>185719.84953000001</v>
      </c>
      <c r="Y23" s="76">
        <f t="shared" si="11"/>
        <v>43.33784450353339</v>
      </c>
      <c r="Z23" s="73">
        <f t="shared" si="12"/>
        <v>181.4468873673936</v>
      </c>
      <c r="AA23" s="74">
        <f t="shared" si="13"/>
        <v>171.97797866174952</v>
      </c>
      <c r="AE23" s="121" t="str">
        <f t="shared" si="5"/>
        <v>996858</v>
      </c>
      <c r="AF23" s="142">
        <v>229</v>
      </c>
      <c r="AG23" s="143">
        <v>21</v>
      </c>
      <c r="AH23" s="144">
        <v>996863</v>
      </c>
      <c r="AI23" s="145">
        <f t="shared" si="0"/>
        <v>996858</v>
      </c>
      <c r="AJ23" s="146">
        <f t="shared" si="6"/>
        <v>-5</v>
      </c>
      <c r="AK23" s="122"/>
      <c r="AL23" s="138">
        <f t="shared" si="7"/>
        <v>-994739</v>
      </c>
      <c r="AM23" s="147">
        <f t="shared" si="7"/>
        <v>-994741</v>
      </c>
      <c r="AN23" s="148">
        <f t="shared" si="8"/>
        <v>-2</v>
      </c>
      <c r="AO23" s="149">
        <f t="shared" si="1"/>
        <v>2.0105736065970943E-6</v>
      </c>
      <c r="AP23" s="122"/>
    </row>
    <row r="24" spans="1:42" x14ac:dyDescent="0.2">
      <c r="A24" s="66">
        <v>229</v>
      </c>
      <c r="B24" s="67">
        <v>0.375</v>
      </c>
      <c r="C24" s="68">
        <v>2014</v>
      </c>
      <c r="D24" s="68">
        <v>3</v>
      </c>
      <c r="E24" s="68">
        <v>22</v>
      </c>
      <c r="F24" s="69">
        <v>2117</v>
      </c>
      <c r="G24" s="68">
        <v>0</v>
      </c>
      <c r="H24" s="69">
        <v>408622</v>
      </c>
      <c r="I24" s="68">
        <v>0</v>
      </c>
      <c r="J24" s="68">
        <v>7</v>
      </c>
      <c r="K24" s="68">
        <v>0</v>
      </c>
      <c r="L24" s="69">
        <v>301.47620000000001</v>
      </c>
      <c r="M24" s="69">
        <v>29.4</v>
      </c>
      <c r="N24" s="70">
        <v>0</v>
      </c>
      <c r="O24" s="71">
        <v>619</v>
      </c>
      <c r="P24" s="58">
        <f t="shared" si="2"/>
        <v>619</v>
      </c>
      <c r="Q24" s="38">
        <v>22</v>
      </c>
      <c r="R24" s="77">
        <f t="shared" si="3"/>
        <v>8157.3789519680904</v>
      </c>
      <c r="S24" s="73">
        <f>'Mérida oeste'!F27*1000000</f>
        <v>34153.3141961</v>
      </c>
      <c r="T24" s="74">
        <f t="shared" si="9"/>
        <v>916.64467283265435</v>
      </c>
      <c r="V24" s="78">
        <f t="shared" si="4"/>
        <v>619</v>
      </c>
      <c r="W24" s="79">
        <f t="shared" si="10"/>
        <v>21859.780729999999</v>
      </c>
      <c r="Y24" s="76">
        <f t="shared" si="11"/>
        <v>5.0494175712682488</v>
      </c>
      <c r="Z24" s="73">
        <f t="shared" si="12"/>
        <v>21.1409014873859</v>
      </c>
      <c r="AA24" s="74">
        <f t="shared" si="13"/>
        <v>20.037651555444413</v>
      </c>
      <c r="AE24" s="121" t="str">
        <f t="shared" si="5"/>
        <v>2117</v>
      </c>
      <c r="AF24" s="142">
        <v>229</v>
      </c>
      <c r="AG24" s="143">
        <v>22</v>
      </c>
      <c r="AH24" s="144">
        <v>2124</v>
      </c>
      <c r="AI24" s="145">
        <f t="shared" si="0"/>
        <v>2117</v>
      </c>
      <c r="AJ24" s="146">
        <f t="shared" si="6"/>
        <v>-7</v>
      </c>
      <c r="AK24" s="122"/>
      <c r="AL24" s="138">
        <f t="shared" si="7"/>
        <v>612</v>
      </c>
      <c r="AM24" s="147">
        <f t="shared" si="7"/>
        <v>619</v>
      </c>
      <c r="AN24" s="148">
        <f t="shared" si="8"/>
        <v>7</v>
      </c>
      <c r="AO24" s="149">
        <f t="shared" si="1"/>
        <v>1.1308562197092083E-2</v>
      </c>
      <c r="AP24" s="122"/>
    </row>
    <row r="25" spans="1:42" x14ac:dyDescent="0.2">
      <c r="A25" s="66">
        <v>229</v>
      </c>
      <c r="B25" s="67">
        <v>0.375</v>
      </c>
      <c r="C25" s="68">
        <v>2014</v>
      </c>
      <c r="D25" s="68">
        <v>3</v>
      </c>
      <c r="E25" s="68">
        <v>23</v>
      </c>
      <c r="F25" s="69">
        <v>2736</v>
      </c>
      <c r="G25" s="68">
        <v>0</v>
      </c>
      <c r="H25" s="69">
        <v>408651</v>
      </c>
      <c r="I25" s="68">
        <v>0</v>
      </c>
      <c r="J25" s="68">
        <v>7</v>
      </c>
      <c r="K25" s="68">
        <v>0</v>
      </c>
      <c r="L25" s="69">
        <v>304.43</v>
      </c>
      <c r="M25" s="69">
        <v>30.5</v>
      </c>
      <c r="N25" s="70">
        <v>0</v>
      </c>
      <c r="O25" s="71">
        <v>604</v>
      </c>
      <c r="P25" s="58">
        <f t="shared" si="2"/>
        <v>604</v>
      </c>
      <c r="Q25" s="38">
        <v>23</v>
      </c>
      <c r="R25" s="77">
        <f t="shared" si="3"/>
        <v>8363.828825427534</v>
      </c>
      <c r="S25" s="73">
        <f>'Mérida oeste'!F28*1000000</f>
        <v>35017.678526299998</v>
      </c>
      <c r="T25" s="74">
        <f t="shared" si="9"/>
        <v>939.84344511329198</v>
      </c>
      <c r="V25" s="78">
        <f t="shared" si="4"/>
        <v>604</v>
      </c>
      <c r="W25" s="79">
        <f t="shared" si="10"/>
        <v>21330.060679999999</v>
      </c>
      <c r="Y25" s="76">
        <f t="shared" si="11"/>
        <v>5.0517526105582302</v>
      </c>
      <c r="Z25" s="73">
        <f t="shared" si="12"/>
        <v>21.150677829885201</v>
      </c>
      <c r="AA25" s="74">
        <f t="shared" si="13"/>
        <v>20.046917713966764</v>
      </c>
      <c r="AE25" s="121" t="str">
        <f t="shared" si="5"/>
        <v>2736</v>
      </c>
      <c r="AF25" s="142">
        <v>229</v>
      </c>
      <c r="AG25" s="143">
        <v>23</v>
      </c>
      <c r="AH25" s="144">
        <v>2736</v>
      </c>
      <c r="AI25" s="145">
        <f t="shared" si="0"/>
        <v>2736</v>
      </c>
      <c r="AJ25" s="146">
        <f t="shared" si="6"/>
        <v>0</v>
      </c>
      <c r="AK25" s="122"/>
      <c r="AL25" s="138">
        <f t="shared" si="7"/>
        <v>613</v>
      </c>
      <c r="AM25" s="147">
        <f t="shared" si="7"/>
        <v>604</v>
      </c>
      <c r="AN25" s="148">
        <f t="shared" si="8"/>
        <v>-9</v>
      </c>
      <c r="AO25" s="149">
        <f t="shared" si="1"/>
        <v>-1.4900662251655629E-2</v>
      </c>
      <c r="AP25" s="122"/>
    </row>
    <row r="26" spans="1:42" x14ac:dyDescent="0.2">
      <c r="A26" s="66">
        <v>229</v>
      </c>
      <c r="B26" s="67">
        <v>0.375</v>
      </c>
      <c r="C26" s="68">
        <v>2014</v>
      </c>
      <c r="D26" s="68">
        <v>3</v>
      </c>
      <c r="E26" s="68">
        <v>24</v>
      </c>
      <c r="F26" s="69">
        <v>3340</v>
      </c>
      <c r="G26" s="68">
        <v>0</v>
      </c>
      <c r="H26" s="69">
        <v>408678</v>
      </c>
      <c r="I26" s="68">
        <v>0</v>
      </c>
      <c r="J26" s="68">
        <v>7</v>
      </c>
      <c r="K26" s="68">
        <v>0</v>
      </c>
      <c r="L26" s="69">
        <v>305.16750000000002</v>
      </c>
      <c r="M26" s="69">
        <v>30.6</v>
      </c>
      <c r="N26" s="70">
        <v>0</v>
      </c>
      <c r="O26" s="71">
        <v>5225</v>
      </c>
      <c r="P26" s="58">
        <f t="shared" si="2"/>
        <v>5225</v>
      </c>
      <c r="Q26" s="38">
        <v>24</v>
      </c>
      <c r="R26" s="77">
        <f t="shared" si="3"/>
        <v>8474.7295090044918</v>
      </c>
      <c r="S26" s="73">
        <f>'Mérida oeste'!F29*1000000</f>
        <v>35481.997508300003</v>
      </c>
      <c r="T26" s="74">
        <f t="shared" si="9"/>
        <v>952.30535492683475</v>
      </c>
      <c r="V26" s="78">
        <f t="shared" si="4"/>
        <v>5225</v>
      </c>
      <c r="W26" s="79">
        <f t="shared" si="10"/>
        <v>184519.15075</v>
      </c>
      <c r="Y26" s="76">
        <f t="shared" si="11"/>
        <v>44.28046168454847</v>
      </c>
      <c r="Z26" s="73">
        <f t="shared" si="12"/>
        <v>185.39343698086751</v>
      </c>
      <c r="AA26" s="74">
        <f t="shared" si="13"/>
        <v>175.71857534577688</v>
      </c>
      <c r="AE26" s="121" t="str">
        <f t="shared" si="5"/>
        <v>3340</v>
      </c>
      <c r="AF26" s="142">
        <v>229</v>
      </c>
      <c r="AG26" s="143">
        <v>24</v>
      </c>
      <c r="AH26" s="144">
        <v>3349</v>
      </c>
      <c r="AI26" s="145">
        <f t="shared" si="0"/>
        <v>3340</v>
      </c>
      <c r="AJ26" s="146">
        <f t="shared" si="6"/>
        <v>-9</v>
      </c>
      <c r="AK26" s="122"/>
      <c r="AL26" s="138">
        <f t="shared" si="7"/>
        <v>5222</v>
      </c>
      <c r="AM26" s="147">
        <f t="shared" si="7"/>
        <v>5225</v>
      </c>
      <c r="AN26" s="148">
        <f t="shared" si="8"/>
        <v>3</v>
      </c>
      <c r="AO26" s="149">
        <f t="shared" si="1"/>
        <v>5.7416267942583734E-4</v>
      </c>
      <c r="AP26" s="122"/>
    </row>
    <row r="27" spans="1:42" x14ac:dyDescent="0.2">
      <c r="A27" s="66">
        <v>229</v>
      </c>
      <c r="B27" s="67">
        <v>0.375</v>
      </c>
      <c r="C27" s="68">
        <v>2014</v>
      </c>
      <c r="D27" s="68">
        <v>3</v>
      </c>
      <c r="E27" s="68">
        <v>25</v>
      </c>
      <c r="F27" s="69">
        <v>8565</v>
      </c>
      <c r="G27" s="68">
        <v>0</v>
      </c>
      <c r="H27" s="69">
        <v>408917</v>
      </c>
      <c r="I27" s="68">
        <v>0</v>
      </c>
      <c r="J27" s="68">
        <v>7</v>
      </c>
      <c r="K27" s="68">
        <v>0</v>
      </c>
      <c r="L27" s="69">
        <v>302.82429999999999</v>
      </c>
      <c r="M27" s="69">
        <v>29.9</v>
      </c>
      <c r="N27" s="70">
        <v>0</v>
      </c>
      <c r="O27" s="71">
        <v>5117</v>
      </c>
      <c r="P27" s="58">
        <f t="shared" si="2"/>
        <v>5117</v>
      </c>
      <c r="Q27" s="38">
        <v>25</v>
      </c>
      <c r="R27" s="77">
        <f t="shared" si="3"/>
        <v>8370.2841322967433</v>
      </c>
      <c r="S27" s="73">
        <f>'Mérida oeste'!F30*1000000</f>
        <v>35044.705605100004</v>
      </c>
      <c r="T27" s="74">
        <f t="shared" si="9"/>
        <v>940.56882794618502</v>
      </c>
      <c r="V27" s="78">
        <f t="shared" si="4"/>
        <v>5117</v>
      </c>
      <c r="W27" s="79">
        <f t="shared" si="10"/>
        <v>180705.16639</v>
      </c>
      <c r="Y27" s="76">
        <f t="shared" si="11"/>
        <v>42.830743904962432</v>
      </c>
      <c r="Z27" s="73">
        <f t="shared" si="12"/>
        <v>179.32375858129672</v>
      </c>
      <c r="AA27" s="74">
        <f t="shared" si="13"/>
        <v>169.96564655526265</v>
      </c>
      <c r="AE27" s="121" t="str">
        <f t="shared" si="5"/>
        <v>8565</v>
      </c>
      <c r="AF27" s="142">
        <v>229</v>
      </c>
      <c r="AG27" s="143">
        <v>25</v>
      </c>
      <c r="AH27" s="144">
        <v>8571</v>
      </c>
      <c r="AI27" s="145">
        <f t="shared" si="0"/>
        <v>8565</v>
      </c>
      <c r="AJ27" s="146">
        <f t="shared" si="6"/>
        <v>-6</v>
      </c>
      <c r="AK27" s="122"/>
      <c r="AL27" s="138">
        <f t="shared" si="7"/>
        <v>5118</v>
      </c>
      <c r="AM27" s="147">
        <f t="shared" si="7"/>
        <v>5117</v>
      </c>
      <c r="AN27" s="148">
        <f t="shared" si="8"/>
        <v>-1</v>
      </c>
      <c r="AO27" s="149">
        <f t="shared" si="1"/>
        <v>-1.9542700801250732E-4</v>
      </c>
      <c r="AP27" s="122"/>
    </row>
    <row r="28" spans="1:42" x14ac:dyDescent="0.2">
      <c r="A28" s="66">
        <v>229</v>
      </c>
      <c r="B28" s="67">
        <v>0.375</v>
      </c>
      <c r="C28" s="68">
        <v>2014</v>
      </c>
      <c r="D28" s="68">
        <v>3</v>
      </c>
      <c r="E28" s="68">
        <v>26</v>
      </c>
      <c r="F28" s="69">
        <v>13682</v>
      </c>
      <c r="G28" s="68">
        <v>0</v>
      </c>
      <c r="H28" s="69">
        <v>409152</v>
      </c>
      <c r="I28" s="68">
        <v>0</v>
      </c>
      <c r="J28" s="68">
        <v>7</v>
      </c>
      <c r="K28" s="68">
        <v>0</v>
      </c>
      <c r="L28" s="69">
        <v>302.16199999999998</v>
      </c>
      <c r="M28" s="69">
        <v>29.5</v>
      </c>
      <c r="N28" s="70">
        <v>0</v>
      </c>
      <c r="O28" s="71">
        <v>4787</v>
      </c>
      <c r="P28" s="58">
        <f t="shared" si="2"/>
        <v>4787</v>
      </c>
      <c r="Q28" s="38">
        <v>26</v>
      </c>
      <c r="R28" s="77">
        <f t="shared" si="3"/>
        <v>8349.6902418314694</v>
      </c>
      <c r="S28" s="73">
        <f>'Mérida oeste'!F31*1000000</f>
        <v>34958.483104499996</v>
      </c>
      <c r="T28" s="74">
        <f t="shared" si="9"/>
        <v>938.25469247460217</v>
      </c>
      <c r="V28" s="78">
        <f t="shared" si="4"/>
        <v>4787</v>
      </c>
      <c r="W28" s="79">
        <f t="shared" si="10"/>
        <v>169051.32529000001</v>
      </c>
      <c r="Y28" s="76">
        <f t="shared" si="11"/>
        <v>39.969967187647249</v>
      </c>
      <c r="Z28" s="73">
        <f t="shared" si="12"/>
        <v>167.34625862124147</v>
      </c>
      <c r="AA28" s="74">
        <f t="shared" si="13"/>
        <v>158.61319922239289</v>
      </c>
      <c r="AE28" s="121" t="str">
        <f t="shared" si="5"/>
        <v>13682</v>
      </c>
      <c r="AF28" s="142">
        <v>229</v>
      </c>
      <c r="AG28" s="143">
        <v>26</v>
      </c>
      <c r="AH28" s="144">
        <v>13689</v>
      </c>
      <c r="AI28" s="145">
        <f t="shared" si="0"/>
        <v>13682</v>
      </c>
      <c r="AJ28" s="146">
        <f t="shared" si="6"/>
        <v>-7</v>
      </c>
      <c r="AK28" s="122"/>
      <c r="AL28" s="138">
        <f t="shared" si="7"/>
        <v>4787</v>
      </c>
      <c r="AM28" s="147">
        <f t="shared" si="7"/>
        <v>4787</v>
      </c>
      <c r="AN28" s="148">
        <f t="shared" si="8"/>
        <v>0</v>
      </c>
      <c r="AO28" s="149">
        <f t="shared" si="1"/>
        <v>0</v>
      </c>
      <c r="AP28" s="122"/>
    </row>
    <row r="29" spans="1:42" x14ac:dyDescent="0.2">
      <c r="A29" s="66">
        <v>229</v>
      </c>
      <c r="B29" s="67">
        <v>0.375</v>
      </c>
      <c r="C29" s="68">
        <v>2014</v>
      </c>
      <c r="D29" s="68">
        <v>3</v>
      </c>
      <c r="E29" s="68">
        <v>27</v>
      </c>
      <c r="F29" s="69">
        <v>18469</v>
      </c>
      <c r="G29" s="68">
        <v>0</v>
      </c>
      <c r="H29" s="69">
        <v>409369</v>
      </c>
      <c r="I29" s="68">
        <v>0</v>
      </c>
      <c r="J29" s="68">
        <v>7</v>
      </c>
      <c r="K29" s="68">
        <v>0</v>
      </c>
      <c r="L29" s="69">
        <v>303.0539</v>
      </c>
      <c r="M29" s="69">
        <v>28</v>
      </c>
      <c r="N29" s="70">
        <v>0</v>
      </c>
      <c r="O29" s="71">
        <v>2915</v>
      </c>
      <c r="P29" s="58">
        <f t="shared" si="2"/>
        <v>2915</v>
      </c>
      <c r="Q29" s="38">
        <v>27</v>
      </c>
      <c r="R29" s="77">
        <f t="shared" si="3"/>
        <v>8344.2525558660545</v>
      </c>
      <c r="S29" s="73">
        <f>'Mérida oeste'!F32*1000000</f>
        <v>34935.716600899999</v>
      </c>
      <c r="T29" s="74">
        <f t="shared" si="9"/>
        <v>937.64365970266851</v>
      </c>
      <c r="V29" s="78">
        <f t="shared" si="4"/>
        <v>2915</v>
      </c>
      <c r="W29" s="79">
        <f t="shared" si="10"/>
        <v>102942.26304999999</v>
      </c>
      <c r="Y29" s="76">
        <f t="shared" si="11"/>
        <v>24.323496200349549</v>
      </c>
      <c r="Z29" s="73">
        <f t="shared" si="12"/>
        <v>101.83761389162349</v>
      </c>
      <c r="AA29" s="74">
        <f t="shared" si="13"/>
        <v>96.523160264276783</v>
      </c>
      <c r="AE29" s="121" t="str">
        <f t="shared" si="5"/>
        <v>18469</v>
      </c>
      <c r="AF29" s="142">
        <v>229</v>
      </c>
      <c r="AG29" s="143">
        <v>27</v>
      </c>
      <c r="AH29" s="144">
        <v>18476</v>
      </c>
      <c r="AI29" s="145">
        <f t="shared" si="0"/>
        <v>18469</v>
      </c>
      <c r="AJ29" s="146">
        <f t="shared" si="6"/>
        <v>-7</v>
      </c>
      <c r="AK29" s="122"/>
      <c r="AL29" s="138">
        <f t="shared" si="7"/>
        <v>2915</v>
      </c>
      <c r="AM29" s="147">
        <f t="shared" si="7"/>
        <v>2915</v>
      </c>
      <c r="AN29" s="148">
        <f t="shared" si="8"/>
        <v>0</v>
      </c>
      <c r="AO29" s="149">
        <f t="shared" si="1"/>
        <v>0</v>
      </c>
      <c r="AP29" s="122"/>
    </row>
    <row r="30" spans="1:42" x14ac:dyDescent="0.2">
      <c r="A30" s="66">
        <v>229</v>
      </c>
      <c r="B30" s="67">
        <v>0.375</v>
      </c>
      <c r="C30" s="68">
        <v>2014</v>
      </c>
      <c r="D30" s="68">
        <v>3</v>
      </c>
      <c r="E30" s="68">
        <v>28</v>
      </c>
      <c r="F30" s="69">
        <v>21384</v>
      </c>
      <c r="G30" s="68">
        <v>0</v>
      </c>
      <c r="H30" s="69">
        <v>409503</v>
      </c>
      <c r="I30" s="68">
        <v>0</v>
      </c>
      <c r="J30" s="68">
        <v>7</v>
      </c>
      <c r="K30" s="68">
        <v>0</v>
      </c>
      <c r="L30" s="69">
        <v>303.72829999999999</v>
      </c>
      <c r="M30" s="69">
        <v>30.1</v>
      </c>
      <c r="N30" s="70">
        <v>0</v>
      </c>
      <c r="O30" s="71">
        <v>4994</v>
      </c>
      <c r="P30" s="58">
        <f t="shared" si="2"/>
        <v>4994</v>
      </c>
      <c r="Q30" s="38">
        <v>28</v>
      </c>
      <c r="R30" s="77">
        <f t="shared" si="3"/>
        <v>8270.7580391946103</v>
      </c>
      <c r="S30" s="73">
        <f>'Mérida oeste'!F33*1000000</f>
        <v>34628.009758499997</v>
      </c>
      <c r="T30" s="74">
        <f t="shared" si="9"/>
        <v>929.38508086429829</v>
      </c>
      <c r="V30" s="78">
        <f t="shared" si="4"/>
        <v>4994</v>
      </c>
      <c r="W30" s="79">
        <f t="shared" si="10"/>
        <v>176361.46197999999</v>
      </c>
      <c r="Y30" s="76">
        <f t="shared" si="11"/>
        <v>41.304165647737882</v>
      </c>
      <c r="Z30" s="73">
        <f t="shared" si="12"/>
        <v>172.93228073394897</v>
      </c>
      <c r="AA30" s="74">
        <f t="shared" si="13"/>
        <v>163.90771160362817</v>
      </c>
      <c r="AE30" s="121" t="str">
        <f t="shared" si="5"/>
        <v>21384</v>
      </c>
      <c r="AF30" s="142">
        <v>229</v>
      </c>
      <c r="AG30" s="143">
        <v>28</v>
      </c>
      <c r="AH30" s="144">
        <v>21391</v>
      </c>
      <c r="AI30" s="145">
        <f t="shared" si="0"/>
        <v>21384</v>
      </c>
      <c r="AJ30" s="146">
        <f t="shared" si="6"/>
        <v>-7</v>
      </c>
      <c r="AK30" s="122"/>
      <c r="AL30" s="138">
        <f t="shared" si="7"/>
        <v>4994</v>
      </c>
      <c r="AM30" s="147">
        <f t="shared" si="7"/>
        <v>4994</v>
      </c>
      <c r="AN30" s="148">
        <f t="shared" si="8"/>
        <v>0</v>
      </c>
      <c r="AO30" s="149">
        <f t="shared" si="1"/>
        <v>0</v>
      </c>
      <c r="AP30" s="122"/>
    </row>
    <row r="31" spans="1:42" x14ac:dyDescent="0.2">
      <c r="A31" s="66">
        <v>229</v>
      </c>
      <c r="B31" s="67">
        <v>0.375</v>
      </c>
      <c r="C31" s="68">
        <v>2014</v>
      </c>
      <c r="D31" s="68">
        <v>3</v>
      </c>
      <c r="E31" s="68">
        <v>29</v>
      </c>
      <c r="F31" s="69">
        <v>26378</v>
      </c>
      <c r="G31" s="68">
        <v>0</v>
      </c>
      <c r="H31" s="69">
        <v>409733</v>
      </c>
      <c r="I31" s="68">
        <v>0</v>
      </c>
      <c r="J31" s="68">
        <v>7</v>
      </c>
      <c r="K31" s="68">
        <v>0</v>
      </c>
      <c r="L31" s="69">
        <v>302.5333</v>
      </c>
      <c r="M31" s="69">
        <v>30.8</v>
      </c>
      <c r="N31" s="70">
        <v>0</v>
      </c>
      <c r="O31" s="71">
        <v>2053</v>
      </c>
      <c r="P31" s="58">
        <f t="shared" si="2"/>
        <v>2053</v>
      </c>
      <c r="Q31" s="38">
        <v>29</v>
      </c>
      <c r="R31" s="77">
        <f t="shared" si="3"/>
        <v>8414.3770038931889</v>
      </c>
      <c r="S31" s="73">
        <f>'Mérida oeste'!F34*1000000</f>
        <v>35229.3136399</v>
      </c>
      <c r="T31" s="74">
        <f t="shared" si="9"/>
        <v>945.52354392747759</v>
      </c>
      <c r="V31" s="78">
        <f t="shared" si="4"/>
        <v>2053</v>
      </c>
      <c r="W31" s="79">
        <f t="shared" si="10"/>
        <v>72501.017510000005</v>
      </c>
      <c r="Y31" s="76">
        <f t="shared" si="11"/>
        <v>17.274715988992718</v>
      </c>
      <c r="Z31" s="73">
        <f t="shared" si="12"/>
        <v>72.325780902714698</v>
      </c>
      <c r="AA31" s="74">
        <f t="shared" si="13"/>
        <v>68.551419014403308</v>
      </c>
      <c r="AE31" s="121" t="str">
        <f t="shared" si="5"/>
        <v>26378</v>
      </c>
      <c r="AF31" s="142">
        <v>229</v>
      </c>
      <c r="AG31" s="143">
        <v>29</v>
      </c>
      <c r="AH31" s="144">
        <v>26385</v>
      </c>
      <c r="AI31" s="145">
        <f t="shared" si="0"/>
        <v>26378</v>
      </c>
      <c r="AJ31" s="146">
        <f t="shared" si="6"/>
        <v>-7</v>
      </c>
      <c r="AK31" s="122"/>
      <c r="AL31" s="138">
        <f t="shared" si="7"/>
        <v>2046</v>
      </c>
      <c r="AM31" s="147">
        <f t="shared" si="7"/>
        <v>2053</v>
      </c>
      <c r="AN31" s="148">
        <f t="shared" si="8"/>
        <v>7</v>
      </c>
      <c r="AO31" s="149">
        <f t="shared" si="1"/>
        <v>3.4096444227959084E-3</v>
      </c>
      <c r="AP31" s="122"/>
    </row>
    <row r="32" spans="1:42" x14ac:dyDescent="0.2">
      <c r="A32" s="66">
        <v>229</v>
      </c>
      <c r="B32" s="67">
        <v>0.375</v>
      </c>
      <c r="C32" s="68">
        <v>2014</v>
      </c>
      <c r="D32" s="68">
        <v>3</v>
      </c>
      <c r="E32" s="68">
        <v>30</v>
      </c>
      <c r="F32" s="69">
        <v>28431</v>
      </c>
      <c r="G32" s="68">
        <v>0</v>
      </c>
      <c r="H32" s="69">
        <v>409733</v>
      </c>
      <c r="I32" s="68">
        <v>0</v>
      </c>
      <c r="J32" s="68">
        <v>7</v>
      </c>
      <c r="K32" s="68">
        <v>0</v>
      </c>
      <c r="L32" s="69">
        <v>302.5333</v>
      </c>
      <c r="M32" s="69">
        <v>30.8</v>
      </c>
      <c r="N32" s="70">
        <v>0</v>
      </c>
      <c r="O32" s="71">
        <v>486</v>
      </c>
      <c r="P32" s="58">
        <f t="shared" si="2"/>
        <v>486</v>
      </c>
      <c r="Q32" s="38">
        <v>30</v>
      </c>
      <c r="R32" s="77">
        <f t="shared" si="3"/>
        <v>8467.4272652144846</v>
      </c>
      <c r="S32" s="73">
        <f>'Mérida oeste'!F35*1000000</f>
        <v>35451.424473999999</v>
      </c>
      <c r="T32" s="74">
        <f t="shared" si="9"/>
        <v>951.48480179215164</v>
      </c>
      <c r="V32" s="78">
        <f t="shared" si="4"/>
        <v>486</v>
      </c>
      <c r="W32" s="79">
        <f t="shared" si="10"/>
        <v>17162.929619999999</v>
      </c>
      <c r="Y32" s="76">
        <f t="shared" si="11"/>
        <v>4.1151696508942397</v>
      </c>
      <c r="Z32" s="73">
        <f t="shared" si="12"/>
        <v>17.229392294363997</v>
      </c>
      <c r="AA32" s="74">
        <f t="shared" si="13"/>
        <v>16.330266687658348</v>
      </c>
      <c r="AE32" s="121" t="str">
        <f t="shared" si="5"/>
        <v>28431</v>
      </c>
      <c r="AF32" s="142">
        <v>229</v>
      </c>
      <c r="AG32" s="143">
        <v>30</v>
      </c>
      <c r="AH32" s="144">
        <v>28431</v>
      </c>
      <c r="AI32" s="145">
        <f t="shared" si="0"/>
        <v>28431</v>
      </c>
      <c r="AJ32" s="146">
        <f t="shared" si="6"/>
        <v>0</v>
      </c>
      <c r="AK32" s="122"/>
      <c r="AL32" s="138">
        <f t="shared" si="7"/>
        <v>486</v>
      </c>
      <c r="AM32" s="147">
        <f t="shared" si="7"/>
        <v>486</v>
      </c>
      <c r="AN32" s="148">
        <f t="shared" si="8"/>
        <v>0</v>
      </c>
      <c r="AO32" s="149">
        <f t="shared" si="1"/>
        <v>0</v>
      </c>
      <c r="AP32" s="122"/>
    </row>
    <row r="33" spans="1:42" ht="13.5" thickBot="1" x14ac:dyDescent="0.25">
      <c r="A33" s="66">
        <v>229</v>
      </c>
      <c r="B33" s="67">
        <v>0.375</v>
      </c>
      <c r="C33" s="68">
        <v>2014</v>
      </c>
      <c r="D33" s="68">
        <v>3</v>
      </c>
      <c r="E33" s="68">
        <v>31</v>
      </c>
      <c r="F33" s="69">
        <v>28917</v>
      </c>
      <c r="G33" s="68">
        <v>0</v>
      </c>
      <c r="H33" s="69">
        <v>409733</v>
      </c>
      <c r="I33" s="68">
        <v>0</v>
      </c>
      <c r="J33" s="68">
        <v>7</v>
      </c>
      <c r="K33" s="68">
        <v>0</v>
      </c>
      <c r="L33" s="69">
        <v>302.5333</v>
      </c>
      <c r="M33" s="69">
        <v>30.8</v>
      </c>
      <c r="N33" s="70">
        <v>0</v>
      </c>
      <c r="O33" s="71">
        <v>4335</v>
      </c>
      <c r="P33" s="58">
        <f t="shared" si="2"/>
        <v>4335</v>
      </c>
      <c r="Q33" s="38">
        <v>31</v>
      </c>
      <c r="R33" s="80">
        <f t="shared" si="3"/>
        <v>8453.6108108101653</v>
      </c>
      <c r="S33" s="81">
        <f>'Mérida oeste'!F36*1000000</f>
        <v>35393.577742699999</v>
      </c>
      <c r="T33" s="82">
        <f t="shared" si="9"/>
        <v>949.93224681073821</v>
      </c>
      <c r="V33" s="83">
        <f t="shared" si="4"/>
        <v>4335</v>
      </c>
      <c r="W33" s="84">
        <f t="shared" si="10"/>
        <v>153089.09445</v>
      </c>
      <c r="Y33" s="76">
        <f t="shared" si="11"/>
        <v>36.646402864862068</v>
      </c>
      <c r="Z33" s="73">
        <f t="shared" si="12"/>
        <v>153.4311595146045</v>
      </c>
      <c r="AA33" s="74">
        <f t="shared" si="13"/>
        <v>145.42426745310982</v>
      </c>
      <c r="AE33" s="121" t="str">
        <f t="shared" si="5"/>
        <v>28917</v>
      </c>
      <c r="AF33" s="142">
        <v>229</v>
      </c>
      <c r="AG33" s="143">
        <v>31</v>
      </c>
      <c r="AH33" s="144">
        <v>28917</v>
      </c>
      <c r="AI33" s="145">
        <f t="shared" si="0"/>
        <v>28917</v>
      </c>
      <c r="AJ33" s="146">
        <f t="shared" si="6"/>
        <v>0</v>
      </c>
      <c r="AK33" s="122"/>
      <c r="AL33" s="138">
        <f t="shared" si="7"/>
        <v>4335</v>
      </c>
      <c r="AM33" s="150">
        <f t="shared" si="7"/>
        <v>4335</v>
      </c>
      <c r="AN33" s="148">
        <f t="shared" si="8"/>
        <v>0</v>
      </c>
      <c r="AO33" s="149">
        <f t="shared" si="1"/>
        <v>0</v>
      </c>
      <c r="AP33" s="122"/>
    </row>
    <row r="34" spans="1:42" ht="13.5" thickBot="1" x14ac:dyDescent="0.25">
      <c r="A34" s="85">
        <v>229</v>
      </c>
      <c r="B34" s="86">
        <v>0.375</v>
      </c>
      <c r="C34" s="87">
        <v>2014</v>
      </c>
      <c r="D34" s="87">
        <v>4</v>
      </c>
      <c r="E34" s="87">
        <v>1</v>
      </c>
      <c r="F34" s="88">
        <v>33252</v>
      </c>
      <c r="G34" s="87">
        <v>0</v>
      </c>
      <c r="H34" s="88">
        <v>409733</v>
      </c>
      <c r="I34" s="87">
        <v>0</v>
      </c>
      <c r="J34" s="87">
        <v>7</v>
      </c>
      <c r="K34" s="87">
        <v>0</v>
      </c>
      <c r="L34" s="88">
        <v>302.5333</v>
      </c>
      <c r="M34" s="88">
        <v>30.8</v>
      </c>
      <c r="N34" s="89">
        <v>0</v>
      </c>
      <c r="O34" s="90">
        <v>5900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33252</v>
      </c>
      <c r="AF34" s="151">
        <v>229</v>
      </c>
      <c r="AG34" s="152">
        <v>1</v>
      </c>
      <c r="AH34" s="153">
        <v>33252</v>
      </c>
      <c r="AI34" s="154">
        <f t="shared" si="0"/>
        <v>33252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310.40499999999997</v>
      </c>
      <c r="M36" s="101">
        <f>MAX(M3:M34)</f>
        <v>30.8</v>
      </c>
      <c r="N36" s="99" t="s">
        <v>10</v>
      </c>
      <c r="O36" s="101">
        <f>SUM(O3:O33)</f>
        <v>117031</v>
      </c>
      <c r="Q36" s="99" t="s">
        <v>45</v>
      </c>
      <c r="R36" s="102">
        <f>AVERAGE(R3:R33)</f>
        <v>8283.361140065399</v>
      </c>
      <c r="S36" s="102">
        <f>AVERAGE(S3:S33)</f>
        <v>34680.776421225804</v>
      </c>
      <c r="T36" s="103">
        <f>AVERAGE(T3:T33)</f>
        <v>930.80129130914872</v>
      </c>
      <c r="V36" s="104">
        <f>SUM(V3:V33)</f>
        <v>117031</v>
      </c>
      <c r="W36" s="105">
        <f>SUM(W3:W33)</f>
        <v>4132911.1447700006</v>
      </c>
      <c r="Y36" s="106">
        <f>SUM(Y3:Y33)</f>
        <v>968.15937112349206</v>
      </c>
      <c r="Z36" s="107">
        <f>SUM(Z3:Z33)</f>
        <v>4053.4896550198368</v>
      </c>
      <c r="AA36" s="108">
        <f>SUM(AA3:AA33)</f>
        <v>3841.9559988654637</v>
      </c>
      <c r="AE36" s="121"/>
      <c r="AF36" s="159" t="s">
        <v>72</v>
      </c>
      <c r="AG36" s="160">
        <f>COUNT(AG3:AG34)</f>
        <v>26</v>
      </c>
      <c r="AH36" s="122"/>
      <c r="AI36" s="122"/>
      <c r="AJ36" s="161">
        <f>SUM(AJ3:AJ33)</f>
        <v>5560288</v>
      </c>
      <c r="AK36" s="162" t="s">
        <v>50</v>
      </c>
      <c r="AL36" s="163"/>
      <c r="AM36" s="163"/>
      <c r="AN36" s="161">
        <f>SUM(AN3:AN33)</f>
        <v>0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305.2237874999999</v>
      </c>
      <c r="M37" s="109">
        <f>AVERAGE(M3:M34)</f>
        <v>28.659374999999997</v>
      </c>
      <c r="N37" s="99" t="s">
        <v>46</v>
      </c>
      <c r="O37" s="110">
        <f>O36*35.31467</f>
        <v>4132911.1447700001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6</v>
      </c>
      <c r="AH37" s="122"/>
      <c r="AI37" s="122"/>
      <c r="AJ37" s="122"/>
      <c r="AK37" s="122"/>
      <c r="AL37" s="122"/>
      <c r="AM37" s="122"/>
      <c r="AN37" s="166">
        <f>IFERROR(AN36/SUM(AM3:AM33),"")</f>
        <v>0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296.62049999999999</v>
      </c>
      <c r="M38" s="110">
        <f>MIN(M3:M34)</f>
        <v>25.7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335.74616624999993</v>
      </c>
      <c r="M44" s="118">
        <f>M37*(1+$L$43)</f>
        <v>31.525312499999998</v>
      </c>
    </row>
    <row r="45" spans="1:42" x14ac:dyDescent="0.2">
      <c r="K45" s="117" t="s">
        <v>59</v>
      </c>
      <c r="L45" s="118">
        <f>L37*(1-$L$43)</f>
        <v>274.70140874999993</v>
      </c>
      <c r="M45" s="118">
        <f>M37*(1-$L$43)</f>
        <v>25.7934375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>
      <selection activeCell="O14" sqref="O14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2014</v>
      </c>
      <c r="D3" s="54">
        <v>3</v>
      </c>
      <c r="E3" s="54">
        <v>1</v>
      </c>
      <c r="F3" s="55">
        <v>463449</v>
      </c>
      <c r="G3" s="54">
        <v>0</v>
      </c>
      <c r="H3" s="55">
        <v>409733</v>
      </c>
      <c r="I3" s="54">
        <v>0</v>
      </c>
      <c r="J3" s="54">
        <v>7</v>
      </c>
      <c r="K3" s="54">
        <v>0</v>
      </c>
      <c r="L3" s="55">
        <v>302.5333</v>
      </c>
      <c r="M3" s="55">
        <v>30.8</v>
      </c>
      <c r="N3" s="56">
        <v>0</v>
      </c>
      <c r="O3" s="57">
        <v>6771</v>
      </c>
      <c r="P3" s="58">
        <f>F4-F3</f>
        <v>6771</v>
      </c>
      <c r="Q3" s="38">
        <v>1</v>
      </c>
      <c r="R3" s="59">
        <f>S3/4.1868</f>
        <v>8216.3528761106318</v>
      </c>
      <c r="S3" s="73">
        <f>'Mérida oeste'!F6*1000000</f>
        <v>34400.226221699995</v>
      </c>
      <c r="T3" s="60">
        <f>R3*0.11237</f>
        <v>923.27157268855171</v>
      </c>
      <c r="U3" s="61"/>
      <c r="V3" s="60">
        <f>O3</f>
        <v>6771</v>
      </c>
      <c r="W3" s="62">
        <f>V3*35.31467</f>
        <v>239115.63057000001</v>
      </c>
      <c r="X3" s="61"/>
      <c r="Y3" s="63">
        <f>V3*R3/1000000</f>
        <v>55.632925324145084</v>
      </c>
      <c r="Z3" s="64">
        <f>S3*V3/1000000</f>
        <v>232.92393174713067</v>
      </c>
      <c r="AA3" s="65">
        <f>W3*T3/1000000</f>
        <v>220.76866429077864</v>
      </c>
      <c r="AE3" s="121" t="str">
        <f>RIGHT(F3,6)</f>
        <v>463449</v>
      </c>
      <c r="AF3" s="133">
        <v>231</v>
      </c>
      <c r="AG3" s="134">
        <v>1</v>
      </c>
      <c r="AH3" s="135">
        <v>463449</v>
      </c>
      <c r="AI3" s="136">
        <f t="shared" ref="AI3:AI34" si="0">IFERROR(AE3*1,0)</f>
        <v>463449</v>
      </c>
      <c r="AJ3" s="137">
        <f>(AI3-AH3)</f>
        <v>0</v>
      </c>
      <c r="AK3" s="122"/>
      <c r="AL3" s="138">
        <f>AH4-AH3</f>
        <v>-463449</v>
      </c>
      <c r="AM3" s="139">
        <f>AI4-AI3</f>
        <v>6771</v>
      </c>
      <c r="AN3" s="140">
        <f>(AM3-AL3)</f>
        <v>470220</v>
      </c>
      <c r="AO3" s="141">
        <f t="shared" ref="AO3:AO33" si="1">IFERROR(AN3/AM3,"")</f>
        <v>69.446167478954365</v>
      </c>
      <c r="AP3" s="122"/>
    </row>
    <row r="4" spans="1:42" x14ac:dyDescent="0.2">
      <c r="A4" s="66">
        <v>231</v>
      </c>
      <c r="B4" s="67">
        <v>0.375</v>
      </c>
      <c r="C4" s="68">
        <v>2014</v>
      </c>
      <c r="D4" s="68">
        <v>3</v>
      </c>
      <c r="E4" s="68">
        <v>2</v>
      </c>
      <c r="F4" s="69">
        <v>470220</v>
      </c>
      <c r="G4" s="68">
        <v>0</v>
      </c>
      <c r="H4" s="69">
        <v>677008</v>
      </c>
      <c r="I4" s="68">
        <v>0</v>
      </c>
      <c r="J4" s="68">
        <v>3</v>
      </c>
      <c r="K4" s="68">
        <v>0</v>
      </c>
      <c r="L4" s="69">
        <v>311.62990000000002</v>
      </c>
      <c r="M4" s="69">
        <v>27.1</v>
      </c>
      <c r="N4" s="70">
        <v>0</v>
      </c>
      <c r="O4" s="71">
        <v>1514</v>
      </c>
      <c r="P4" s="58">
        <f t="shared" ref="P4:P33" si="2">F5-F4</f>
        <v>1514</v>
      </c>
      <c r="Q4" s="38">
        <v>2</v>
      </c>
      <c r="R4" s="72">
        <f t="shared" ref="R4:R33" si="3">S4/4.1868</f>
        <v>8201.3914518964357</v>
      </c>
      <c r="S4" s="73">
        <f>'Mérida oeste'!F7*1000000</f>
        <v>34337.585730799998</v>
      </c>
      <c r="T4" s="74">
        <f>R4*0.11237</f>
        <v>921.59035744960249</v>
      </c>
      <c r="U4" s="61"/>
      <c r="V4" s="74">
        <f t="shared" ref="V4:V33" si="4">O4</f>
        <v>1514</v>
      </c>
      <c r="W4" s="75">
        <f>V4*35.31467</f>
        <v>53466.410380000001</v>
      </c>
      <c r="X4" s="61"/>
      <c r="Y4" s="76">
        <f>V4*R4/1000000</f>
        <v>12.416906658171204</v>
      </c>
      <c r="Z4" s="73">
        <f>S4*V4/1000000</f>
        <v>51.987104796431197</v>
      </c>
      <c r="AA4" s="74">
        <f>W4*T4/1000000</f>
        <v>49.274128253651334</v>
      </c>
      <c r="AE4" s="121" t="str">
        <f t="shared" ref="AE4:AE34" si="5">RIGHT(F4,6)</f>
        <v>470220</v>
      </c>
      <c r="AF4" s="142"/>
      <c r="AG4" s="143"/>
      <c r="AH4" s="144"/>
      <c r="AI4" s="145">
        <f t="shared" si="0"/>
        <v>470220</v>
      </c>
      <c r="AJ4" s="146">
        <f t="shared" ref="AJ4:AJ34" si="6">(AI4-AH4)</f>
        <v>470220</v>
      </c>
      <c r="AK4" s="122"/>
      <c r="AL4" s="138">
        <f t="shared" ref="AL4:AM33" si="7">AH5-AH4</f>
        <v>0</v>
      </c>
      <c r="AM4" s="147">
        <f t="shared" si="7"/>
        <v>1514</v>
      </c>
      <c r="AN4" s="148">
        <f t="shared" ref="AN4:AN33" si="8">(AM4-AL4)</f>
        <v>1514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2014</v>
      </c>
      <c r="D5" s="68">
        <v>3</v>
      </c>
      <c r="E5" s="68">
        <v>3</v>
      </c>
      <c r="F5" s="69">
        <v>471734</v>
      </c>
      <c r="G5" s="68">
        <v>0</v>
      </c>
      <c r="H5" s="69">
        <v>677075</v>
      </c>
      <c r="I5" s="68">
        <v>0</v>
      </c>
      <c r="J5" s="68">
        <v>3</v>
      </c>
      <c r="K5" s="68">
        <v>0</v>
      </c>
      <c r="L5" s="69">
        <v>312.11770000000001</v>
      </c>
      <c r="M5" s="69">
        <v>26.5</v>
      </c>
      <c r="N5" s="70">
        <v>0</v>
      </c>
      <c r="O5" s="71">
        <v>6559</v>
      </c>
      <c r="P5" s="58">
        <f t="shared" si="2"/>
        <v>6559</v>
      </c>
      <c r="Q5" s="38">
        <v>3</v>
      </c>
      <c r="R5" s="72">
        <f t="shared" si="3"/>
        <v>8185.8577707079394</v>
      </c>
      <c r="S5" s="73">
        <f>'Mérida oeste'!F8*1000000</f>
        <v>34272.549314399999</v>
      </c>
      <c r="T5" s="74">
        <f t="shared" ref="T5:T33" si="9">R5*0.11237</f>
        <v>919.84483769445114</v>
      </c>
      <c r="U5" s="61"/>
      <c r="V5" s="74">
        <f t="shared" si="4"/>
        <v>6559</v>
      </c>
      <c r="W5" s="75">
        <f t="shared" ref="W5:W33" si="10">V5*35.31467</f>
        <v>231628.92053</v>
      </c>
      <c r="X5" s="61"/>
      <c r="Y5" s="76">
        <f t="shared" ref="Y5:Y33" si="11">V5*R5/1000000</f>
        <v>53.691041118073372</v>
      </c>
      <c r="Z5" s="73">
        <f t="shared" ref="Z5:Z33" si="12">S5*V5/1000000</f>
        <v>224.79365095314958</v>
      </c>
      <c r="AA5" s="74">
        <f t="shared" ref="AA5:AA33" si="13">W5*T5/1000000</f>
        <v>213.06266681025878</v>
      </c>
      <c r="AE5" s="121" t="str">
        <f t="shared" si="5"/>
        <v>471734</v>
      </c>
      <c r="AF5" s="142"/>
      <c r="AG5" s="143"/>
      <c r="AH5" s="144"/>
      <c r="AI5" s="145">
        <f t="shared" si="0"/>
        <v>471734</v>
      </c>
      <c r="AJ5" s="146">
        <f t="shared" si="6"/>
        <v>471734</v>
      </c>
      <c r="AK5" s="122"/>
      <c r="AL5" s="138">
        <f t="shared" si="7"/>
        <v>0</v>
      </c>
      <c r="AM5" s="147">
        <f t="shared" si="7"/>
        <v>6559</v>
      </c>
      <c r="AN5" s="148">
        <f t="shared" si="8"/>
        <v>6559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2014</v>
      </c>
      <c r="D6" s="68">
        <v>3</v>
      </c>
      <c r="E6" s="68">
        <v>4</v>
      </c>
      <c r="F6" s="69">
        <v>478293</v>
      </c>
      <c r="G6" s="68">
        <v>0</v>
      </c>
      <c r="H6" s="69">
        <v>677370</v>
      </c>
      <c r="I6" s="68">
        <v>0</v>
      </c>
      <c r="J6" s="68">
        <v>3</v>
      </c>
      <c r="K6" s="68">
        <v>0</v>
      </c>
      <c r="L6" s="69">
        <v>311.26850000000002</v>
      </c>
      <c r="M6" s="69">
        <v>26.5</v>
      </c>
      <c r="N6" s="70">
        <v>0</v>
      </c>
      <c r="O6" s="71">
        <v>7379</v>
      </c>
      <c r="P6" s="58">
        <f t="shared" si="2"/>
        <v>7379</v>
      </c>
      <c r="Q6" s="38">
        <v>4</v>
      </c>
      <c r="R6" s="72">
        <f t="shared" si="3"/>
        <v>8138.4067054074703</v>
      </c>
      <c r="S6" s="73">
        <f>'Mérida oeste'!F9*1000000</f>
        <v>34073.881194199996</v>
      </c>
      <c r="T6" s="74">
        <f t="shared" si="9"/>
        <v>914.51276148663737</v>
      </c>
      <c r="U6" s="61"/>
      <c r="V6" s="74">
        <f t="shared" si="4"/>
        <v>7379</v>
      </c>
      <c r="W6" s="75">
        <f t="shared" si="10"/>
        <v>260586.94993</v>
      </c>
      <c r="X6" s="61"/>
      <c r="Y6" s="76">
        <f t="shared" si="11"/>
        <v>60.053303079201719</v>
      </c>
      <c r="Z6" s="73">
        <f t="shared" si="12"/>
        <v>251.43116933200179</v>
      </c>
      <c r="AA6" s="74">
        <f t="shared" si="13"/>
        <v>238.3100911878644</v>
      </c>
      <c r="AE6" s="121" t="str">
        <f t="shared" si="5"/>
        <v>478293</v>
      </c>
      <c r="AF6" s="142"/>
      <c r="AG6" s="143"/>
      <c r="AH6" s="144"/>
      <c r="AI6" s="145">
        <f t="shared" si="0"/>
        <v>478293</v>
      </c>
      <c r="AJ6" s="146">
        <f t="shared" si="6"/>
        <v>478293</v>
      </c>
      <c r="AK6" s="122"/>
      <c r="AL6" s="138">
        <f t="shared" si="7"/>
        <v>0</v>
      </c>
      <c r="AM6" s="147">
        <f t="shared" si="7"/>
        <v>7379</v>
      </c>
      <c r="AN6" s="148">
        <f t="shared" si="8"/>
        <v>7379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2014</v>
      </c>
      <c r="D7" s="68">
        <v>3</v>
      </c>
      <c r="E7" s="68">
        <v>5</v>
      </c>
      <c r="F7" s="69">
        <v>485672</v>
      </c>
      <c r="G7" s="68">
        <v>0</v>
      </c>
      <c r="H7" s="69">
        <v>677704</v>
      </c>
      <c r="I7" s="68">
        <v>0</v>
      </c>
      <c r="J7" s="68">
        <v>3</v>
      </c>
      <c r="K7" s="68">
        <v>0</v>
      </c>
      <c r="L7" s="69">
        <v>310.39819999999997</v>
      </c>
      <c r="M7" s="69">
        <v>26.1</v>
      </c>
      <c r="N7" s="70">
        <v>0</v>
      </c>
      <c r="O7" s="71">
        <v>7428</v>
      </c>
      <c r="P7" s="58">
        <f t="shared" si="2"/>
        <v>7428</v>
      </c>
      <c r="Q7" s="38">
        <v>5</v>
      </c>
      <c r="R7" s="72">
        <f t="shared" si="3"/>
        <v>8102.8062373889361</v>
      </c>
      <c r="S7" s="73">
        <f>'Mérida oeste'!F10*1000000</f>
        <v>33924.829154699997</v>
      </c>
      <c r="T7" s="74">
        <f t="shared" si="9"/>
        <v>910.5123368953947</v>
      </c>
      <c r="U7" s="61"/>
      <c r="V7" s="74">
        <f t="shared" si="4"/>
        <v>7428</v>
      </c>
      <c r="W7" s="75">
        <f t="shared" si="10"/>
        <v>262317.36875999998</v>
      </c>
      <c r="X7" s="61"/>
      <c r="Y7" s="76">
        <f t="shared" si="11"/>
        <v>60.187644731325015</v>
      </c>
      <c r="Z7" s="73">
        <f t="shared" si="12"/>
        <v>251.99363096111156</v>
      </c>
      <c r="AA7" s="74">
        <f t="shared" si="13"/>
        <v>238.8432004379186</v>
      </c>
      <c r="AE7" s="121" t="str">
        <f t="shared" si="5"/>
        <v>485672</v>
      </c>
      <c r="AF7" s="142"/>
      <c r="AG7" s="143"/>
      <c r="AH7" s="144"/>
      <c r="AI7" s="145">
        <f t="shared" si="0"/>
        <v>485672</v>
      </c>
      <c r="AJ7" s="146">
        <f t="shared" si="6"/>
        <v>485672</v>
      </c>
      <c r="AK7" s="122"/>
      <c r="AL7" s="138">
        <f t="shared" si="7"/>
        <v>0</v>
      </c>
      <c r="AM7" s="147">
        <f t="shared" si="7"/>
        <v>7428</v>
      </c>
      <c r="AN7" s="148">
        <f t="shared" si="8"/>
        <v>7428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2014</v>
      </c>
      <c r="D8" s="68">
        <v>3</v>
      </c>
      <c r="E8" s="68">
        <v>6</v>
      </c>
      <c r="F8" s="69">
        <v>493100</v>
      </c>
      <c r="G8" s="68">
        <v>0</v>
      </c>
      <c r="H8" s="69">
        <v>678041</v>
      </c>
      <c r="I8" s="68">
        <v>0</v>
      </c>
      <c r="J8" s="68">
        <v>3</v>
      </c>
      <c r="K8" s="68">
        <v>0</v>
      </c>
      <c r="L8" s="69">
        <v>309.89909999999998</v>
      </c>
      <c r="M8" s="69">
        <v>27</v>
      </c>
      <c r="N8" s="70">
        <v>0</v>
      </c>
      <c r="O8" s="71">
        <v>7439</v>
      </c>
      <c r="P8" s="58">
        <f t="shared" si="2"/>
        <v>7439</v>
      </c>
      <c r="Q8" s="38">
        <v>6</v>
      </c>
      <c r="R8" s="72">
        <f t="shared" si="3"/>
        <v>8056.1826065013847</v>
      </c>
      <c r="S8" s="73">
        <f>'Mérida oeste'!F11*1000000</f>
        <v>33729.625336899997</v>
      </c>
      <c r="T8" s="74">
        <f t="shared" si="9"/>
        <v>905.27323949256061</v>
      </c>
      <c r="U8" s="61"/>
      <c r="V8" s="74">
        <f t="shared" si="4"/>
        <v>7439</v>
      </c>
      <c r="W8" s="75">
        <f t="shared" si="10"/>
        <v>262705.83013000002</v>
      </c>
      <c r="X8" s="61"/>
      <c r="Y8" s="76">
        <f t="shared" si="11"/>
        <v>59.929942409763797</v>
      </c>
      <c r="Z8" s="73">
        <f t="shared" si="12"/>
        <v>250.9146828811991</v>
      </c>
      <c r="AA8" s="74">
        <f t="shared" si="13"/>
        <v>237.82055787536746</v>
      </c>
      <c r="AE8" s="121" t="str">
        <f t="shared" si="5"/>
        <v>493100</v>
      </c>
      <c r="AF8" s="142"/>
      <c r="AG8" s="143"/>
      <c r="AH8" s="144"/>
      <c r="AI8" s="145">
        <f t="shared" si="0"/>
        <v>493100</v>
      </c>
      <c r="AJ8" s="146">
        <f t="shared" si="6"/>
        <v>493100</v>
      </c>
      <c r="AK8" s="122"/>
      <c r="AL8" s="138">
        <f t="shared" si="7"/>
        <v>0</v>
      </c>
      <c r="AM8" s="147">
        <f t="shared" si="7"/>
        <v>7439</v>
      </c>
      <c r="AN8" s="148">
        <f t="shared" si="8"/>
        <v>7439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2014</v>
      </c>
      <c r="D9" s="68">
        <v>3</v>
      </c>
      <c r="E9" s="68">
        <v>7</v>
      </c>
      <c r="F9" s="69">
        <v>500539</v>
      </c>
      <c r="G9" s="68">
        <v>0</v>
      </c>
      <c r="H9" s="69">
        <v>678375</v>
      </c>
      <c r="I9" s="68">
        <v>0</v>
      </c>
      <c r="J9" s="68">
        <v>3</v>
      </c>
      <c r="K9" s="68">
        <v>0</v>
      </c>
      <c r="L9" s="69">
        <v>310.10289999999998</v>
      </c>
      <c r="M9" s="69">
        <v>24</v>
      </c>
      <c r="N9" s="70">
        <v>0</v>
      </c>
      <c r="O9" s="71">
        <v>7937</v>
      </c>
      <c r="P9" s="58">
        <f t="shared" si="2"/>
        <v>7937</v>
      </c>
      <c r="Q9" s="38">
        <v>7</v>
      </c>
      <c r="R9" s="72">
        <f t="shared" si="3"/>
        <v>8201.54287016337</v>
      </c>
      <c r="S9" s="73">
        <f>'Mérida oeste'!F12*1000000</f>
        <v>34338.219688799996</v>
      </c>
      <c r="T9" s="74">
        <f t="shared" si="9"/>
        <v>921.60737232025792</v>
      </c>
      <c r="U9" s="61"/>
      <c r="V9" s="74">
        <f t="shared" si="4"/>
        <v>7937</v>
      </c>
      <c r="W9" s="75">
        <f t="shared" si="10"/>
        <v>280292.53578999999</v>
      </c>
      <c r="X9" s="61"/>
      <c r="Y9" s="76">
        <f t="shared" si="11"/>
        <v>65.095645760486676</v>
      </c>
      <c r="Z9" s="73">
        <f t="shared" si="12"/>
        <v>272.54244967000557</v>
      </c>
      <c r="AA9" s="74">
        <f t="shared" si="13"/>
        <v>258.31966739040377</v>
      </c>
      <c r="AE9" s="121" t="str">
        <f t="shared" si="5"/>
        <v>500539</v>
      </c>
      <c r="AF9" s="142"/>
      <c r="AG9" s="143"/>
      <c r="AH9" s="144"/>
      <c r="AI9" s="145">
        <f t="shared" si="0"/>
        <v>500539</v>
      </c>
      <c r="AJ9" s="146">
        <f t="shared" si="6"/>
        <v>500539</v>
      </c>
      <c r="AK9" s="122"/>
      <c r="AL9" s="138">
        <f t="shared" si="7"/>
        <v>508480</v>
      </c>
      <c r="AM9" s="147">
        <f t="shared" si="7"/>
        <v>7937</v>
      </c>
      <c r="AN9" s="148">
        <f t="shared" si="8"/>
        <v>-500543</v>
      </c>
      <c r="AO9" s="149">
        <f t="shared" si="1"/>
        <v>-63.06450800050397</v>
      </c>
      <c r="AP9" s="122"/>
    </row>
    <row r="10" spans="1:42" x14ac:dyDescent="0.2">
      <c r="A10" s="66">
        <v>231</v>
      </c>
      <c r="B10" s="67">
        <v>0.375</v>
      </c>
      <c r="C10" s="68">
        <v>2014</v>
      </c>
      <c r="D10" s="68">
        <v>3</v>
      </c>
      <c r="E10" s="68">
        <v>8</v>
      </c>
      <c r="F10" s="69">
        <v>508476</v>
      </c>
      <c r="G10" s="68">
        <v>0</v>
      </c>
      <c r="H10" s="69">
        <v>678731</v>
      </c>
      <c r="I10" s="68">
        <v>0</v>
      </c>
      <c r="J10" s="68">
        <v>3</v>
      </c>
      <c r="K10" s="68">
        <v>0</v>
      </c>
      <c r="L10" s="69">
        <v>310.27159999999998</v>
      </c>
      <c r="M10" s="69">
        <v>24.4</v>
      </c>
      <c r="N10" s="70">
        <v>0</v>
      </c>
      <c r="O10" s="71">
        <v>5845</v>
      </c>
      <c r="P10" s="58">
        <f t="shared" si="2"/>
        <v>5845</v>
      </c>
      <c r="Q10" s="38">
        <v>8</v>
      </c>
      <c r="R10" s="72">
        <f t="shared" si="3"/>
        <v>8515.9980975685485</v>
      </c>
      <c r="S10" s="73">
        <f>'Mérida oeste'!F13*1000000</f>
        <v>35654.780834899997</v>
      </c>
      <c r="T10" s="74">
        <f t="shared" si="9"/>
        <v>956.9427062237778</v>
      </c>
      <c r="U10" s="61"/>
      <c r="V10" s="74">
        <f t="shared" si="4"/>
        <v>5845</v>
      </c>
      <c r="W10" s="75">
        <f t="shared" si="10"/>
        <v>206414.24614999999</v>
      </c>
      <c r="X10" s="61"/>
      <c r="Y10" s="76">
        <f t="shared" si="11"/>
        <v>49.776008880288167</v>
      </c>
      <c r="Z10" s="73">
        <f t="shared" si="12"/>
        <v>208.40219397999047</v>
      </c>
      <c r="AA10" s="74">
        <f t="shared" si="13"/>
        <v>197.526607313922</v>
      </c>
      <c r="AE10" s="121" t="str">
        <f t="shared" si="5"/>
        <v>508476</v>
      </c>
      <c r="AF10" s="142">
        <v>231</v>
      </c>
      <c r="AG10" s="143">
        <v>8</v>
      </c>
      <c r="AH10" s="144">
        <v>508480</v>
      </c>
      <c r="AI10" s="145">
        <f t="shared" si="0"/>
        <v>508476</v>
      </c>
      <c r="AJ10" s="146">
        <f t="shared" si="6"/>
        <v>-4</v>
      </c>
      <c r="AK10" s="122"/>
      <c r="AL10" s="138">
        <f t="shared" si="7"/>
        <v>5841</v>
      </c>
      <c r="AM10" s="147">
        <f t="shared" si="7"/>
        <v>5845</v>
      </c>
      <c r="AN10" s="148">
        <f t="shared" si="8"/>
        <v>4</v>
      </c>
      <c r="AO10" s="149">
        <f t="shared" si="1"/>
        <v>6.843455945252353E-4</v>
      </c>
      <c r="AP10" s="122"/>
    </row>
    <row r="11" spans="1:42" x14ac:dyDescent="0.2">
      <c r="A11" s="66">
        <v>231</v>
      </c>
      <c r="B11" s="67">
        <v>0.375</v>
      </c>
      <c r="C11" s="68">
        <v>2014</v>
      </c>
      <c r="D11" s="68">
        <v>3</v>
      </c>
      <c r="E11" s="68">
        <v>9</v>
      </c>
      <c r="F11" s="69">
        <v>514321</v>
      </c>
      <c r="G11" s="68">
        <v>0</v>
      </c>
      <c r="H11" s="69">
        <v>678996</v>
      </c>
      <c r="I11" s="68">
        <v>0</v>
      </c>
      <c r="J11" s="68">
        <v>3</v>
      </c>
      <c r="K11" s="68">
        <v>0</v>
      </c>
      <c r="L11" s="69">
        <v>310.7242</v>
      </c>
      <c r="M11" s="69">
        <v>26.8</v>
      </c>
      <c r="N11" s="70">
        <v>0</v>
      </c>
      <c r="O11" s="71">
        <v>1080</v>
      </c>
      <c r="P11" s="58">
        <f t="shared" si="2"/>
        <v>1080</v>
      </c>
      <c r="Q11" s="38">
        <v>9</v>
      </c>
      <c r="R11" s="77">
        <f t="shared" si="3"/>
        <v>8301.283627615363</v>
      </c>
      <c r="S11" s="73">
        <f>'Mérida oeste'!F14*1000000</f>
        <v>34755.814292100004</v>
      </c>
      <c r="T11" s="74">
        <f t="shared" si="9"/>
        <v>932.81524123513827</v>
      </c>
      <c r="V11" s="78">
        <f t="shared" si="4"/>
        <v>1080</v>
      </c>
      <c r="W11" s="79">
        <f t="shared" si="10"/>
        <v>38139.8436</v>
      </c>
      <c r="Y11" s="76">
        <f t="shared" si="11"/>
        <v>8.9653863178245921</v>
      </c>
      <c r="Z11" s="73">
        <f t="shared" si="12"/>
        <v>37.536279435468003</v>
      </c>
      <c r="AA11" s="74">
        <f t="shared" si="13"/>
        <v>35.577427408404446</v>
      </c>
      <c r="AE11" s="121" t="str">
        <f t="shared" si="5"/>
        <v>514321</v>
      </c>
      <c r="AF11" s="142">
        <v>231</v>
      </c>
      <c r="AG11" s="143">
        <v>9</v>
      </c>
      <c r="AH11" s="144">
        <v>514321</v>
      </c>
      <c r="AI11" s="145">
        <f t="shared" si="0"/>
        <v>514321</v>
      </c>
      <c r="AJ11" s="146">
        <f t="shared" si="6"/>
        <v>0</v>
      </c>
      <c r="AK11" s="122"/>
      <c r="AL11" s="138">
        <f t="shared" si="7"/>
        <v>1084</v>
      </c>
      <c r="AM11" s="147">
        <f t="shared" si="7"/>
        <v>1080</v>
      </c>
      <c r="AN11" s="148">
        <f t="shared" si="8"/>
        <v>-4</v>
      </c>
      <c r="AO11" s="149">
        <f t="shared" si="1"/>
        <v>-3.7037037037037038E-3</v>
      </c>
      <c r="AP11" s="122"/>
    </row>
    <row r="12" spans="1:42" x14ac:dyDescent="0.2">
      <c r="A12" s="66">
        <v>231</v>
      </c>
      <c r="B12" s="67">
        <v>0.375</v>
      </c>
      <c r="C12" s="68">
        <v>2014</v>
      </c>
      <c r="D12" s="68">
        <v>3</v>
      </c>
      <c r="E12" s="68">
        <v>10</v>
      </c>
      <c r="F12" s="69">
        <v>515401</v>
      </c>
      <c r="G12" s="68">
        <v>0</v>
      </c>
      <c r="H12" s="69">
        <v>679044</v>
      </c>
      <c r="I12" s="68">
        <v>0</v>
      </c>
      <c r="J12" s="68">
        <v>3</v>
      </c>
      <c r="K12" s="68">
        <v>0</v>
      </c>
      <c r="L12" s="69">
        <v>311.19439999999997</v>
      </c>
      <c r="M12" s="69">
        <v>27.2</v>
      </c>
      <c r="N12" s="70">
        <v>0</v>
      </c>
      <c r="O12" s="71">
        <v>7184</v>
      </c>
      <c r="P12" s="58">
        <f t="shared" si="2"/>
        <v>7184</v>
      </c>
      <c r="Q12" s="38">
        <v>10</v>
      </c>
      <c r="R12" s="77">
        <f t="shared" si="3"/>
        <v>8275.1606463886492</v>
      </c>
      <c r="S12" s="73">
        <f>'Mérida oeste'!F15*1000000</f>
        <v>34646.442594299995</v>
      </c>
      <c r="T12" s="74">
        <f t="shared" si="9"/>
        <v>929.87980183469244</v>
      </c>
      <c r="V12" s="78">
        <f t="shared" si="4"/>
        <v>7184</v>
      </c>
      <c r="W12" s="79">
        <f t="shared" si="10"/>
        <v>253700.58927999999</v>
      </c>
      <c r="Y12" s="76">
        <f t="shared" si="11"/>
        <v>59.448754083656056</v>
      </c>
      <c r="Z12" s="73">
        <f t="shared" si="12"/>
        <v>248.90004359745114</v>
      </c>
      <c r="AA12" s="74">
        <f t="shared" si="13"/>
        <v>235.91105368503108</v>
      </c>
      <c r="AE12" s="121" t="str">
        <f t="shared" si="5"/>
        <v>515401</v>
      </c>
      <c r="AF12" s="142">
        <v>231</v>
      </c>
      <c r="AG12" s="143">
        <v>10</v>
      </c>
      <c r="AH12" s="144">
        <v>515405</v>
      </c>
      <c r="AI12" s="145">
        <f t="shared" si="0"/>
        <v>515401</v>
      </c>
      <c r="AJ12" s="146">
        <f t="shared" si="6"/>
        <v>-4</v>
      </c>
      <c r="AK12" s="122"/>
      <c r="AL12" s="138">
        <f t="shared" si="7"/>
        <v>7187</v>
      </c>
      <c r="AM12" s="147">
        <f t="shared" si="7"/>
        <v>7184</v>
      </c>
      <c r="AN12" s="148">
        <f t="shared" si="8"/>
        <v>-3</v>
      </c>
      <c r="AO12" s="149">
        <f t="shared" si="1"/>
        <v>-4.1759465478841872E-4</v>
      </c>
      <c r="AP12" s="122"/>
    </row>
    <row r="13" spans="1:42" x14ac:dyDescent="0.2">
      <c r="A13" s="66">
        <v>231</v>
      </c>
      <c r="B13" s="67">
        <v>0.375</v>
      </c>
      <c r="C13" s="68">
        <v>2014</v>
      </c>
      <c r="D13" s="68">
        <v>3</v>
      </c>
      <c r="E13" s="68">
        <v>11</v>
      </c>
      <c r="F13" s="69">
        <v>522585</v>
      </c>
      <c r="G13" s="68">
        <v>0</v>
      </c>
      <c r="H13" s="69">
        <v>679369</v>
      </c>
      <c r="I13" s="68">
        <v>0</v>
      </c>
      <c r="J13" s="68">
        <v>3</v>
      </c>
      <c r="K13" s="68">
        <v>0</v>
      </c>
      <c r="L13" s="69">
        <v>310.92059999999998</v>
      </c>
      <c r="M13" s="69">
        <v>26.8</v>
      </c>
      <c r="N13" s="70">
        <v>0</v>
      </c>
      <c r="O13" s="71">
        <v>7156</v>
      </c>
      <c r="P13" s="58">
        <f t="shared" si="2"/>
        <v>7156</v>
      </c>
      <c r="Q13" s="38">
        <v>11</v>
      </c>
      <c r="R13" s="77">
        <f t="shared" si="3"/>
        <v>8334.9354637670785</v>
      </c>
      <c r="S13" s="73">
        <f>'Mérida oeste'!F16*1000000</f>
        <v>34896.707799700001</v>
      </c>
      <c r="T13" s="74">
        <f t="shared" si="9"/>
        <v>936.59669806350655</v>
      </c>
      <c r="V13" s="78">
        <f t="shared" si="4"/>
        <v>7156</v>
      </c>
      <c r="W13" s="79">
        <f t="shared" si="10"/>
        <v>252711.77851999999</v>
      </c>
      <c r="Y13" s="76">
        <f t="shared" si="11"/>
        <v>59.64479817871721</v>
      </c>
      <c r="Z13" s="73">
        <f t="shared" si="12"/>
        <v>249.72084101465322</v>
      </c>
      <c r="AA13" s="74">
        <f t="shared" si="13"/>
        <v>236.68901732358816</v>
      </c>
      <c r="AE13" s="121" t="str">
        <f t="shared" si="5"/>
        <v>522585</v>
      </c>
      <c r="AF13" s="142">
        <v>231</v>
      </c>
      <c r="AG13" s="143">
        <v>11</v>
      </c>
      <c r="AH13" s="144">
        <v>522592</v>
      </c>
      <c r="AI13" s="145">
        <f t="shared" si="0"/>
        <v>522585</v>
      </c>
      <c r="AJ13" s="146">
        <f t="shared" si="6"/>
        <v>-7</v>
      </c>
      <c r="AK13" s="122"/>
      <c r="AL13" s="138">
        <f t="shared" si="7"/>
        <v>7155</v>
      </c>
      <c r="AM13" s="147">
        <f t="shared" si="7"/>
        <v>7156</v>
      </c>
      <c r="AN13" s="148">
        <f t="shared" si="8"/>
        <v>1</v>
      </c>
      <c r="AO13" s="149">
        <f t="shared" si="1"/>
        <v>1.3974287311347122E-4</v>
      </c>
      <c r="AP13" s="122"/>
    </row>
    <row r="14" spans="1:42" x14ac:dyDescent="0.2">
      <c r="A14" s="66">
        <v>231</v>
      </c>
      <c r="B14" s="67">
        <v>0.375</v>
      </c>
      <c r="C14" s="68">
        <v>2014</v>
      </c>
      <c r="D14" s="68">
        <v>3</v>
      </c>
      <c r="E14" s="68">
        <v>12</v>
      </c>
      <c r="F14" s="69">
        <v>529741</v>
      </c>
      <c r="G14" s="68">
        <v>0</v>
      </c>
      <c r="H14" s="69">
        <v>679693</v>
      </c>
      <c r="I14" s="68">
        <v>0</v>
      </c>
      <c r="J14" s="68">
        <v>3</v>
      </c>
      <c r="K14" s="68">
        <v>0</v>
      </c>
      <c r="L14" s="69">
        <v>310.99180000000001</v>
      </c>
      <c r="M14" s="69">
        <v>27.3</v>
      </c>
      <c r="N14" s="70">
        <v>0</v>
      </c>
      <c r="O14" s="71">
        <v>7753</v>
      </c>
      <c r="P14" s="58">
        <f t="shared" si="2"/>
        <v>7753</v>
      </c>
      <c r="Q14" s="38">
        <v>12</v>
      </c>
      <c r="R14" s="77">
        <f t="shared" si="3"/>
        <v>8234.3110378093061</v>
      </c>
      <c r="S14" s="73">
        <f>'Mérida oeste'!F17*1000000</f>
        <v>34475.413453100002</v>
      </c>
      <c r="T14" s="74">
        <f t="shared" si="9"/>
        <v>925.2895313186317</v>
      </c>
      <c r="V14" s="78">
        <f t="shared" si="4"/>
        <v>7753</v>
      </c>
      <c r="W14" s="79">
        <f t="shared" si="10"/>
        <v>273794.63650999998</v>
      </c>
      <c r="Y14" s="76">
        <f t="shared" si="11"/>
        <v>63.840613476135552</v>
      </c>
      <c r="Z14" s="73">
        <f t="shared" si="12"/>
        <v>267.28788050188433</v>
      </c>
      <c r="AA14" s="74">
        <f t="shared" si="13"/>
        <v>253.33931089389301</v>
      </c>
      <c r="AE14" s="121" t="str">
        <f t="shared" si="5"/>
        <v>529741</v>
      </c>
      <c r="AF14" s="142">
        <v>231</v>
      </c>
      <c r="AG14" s="143">
        <v>12</v>
      </c>
      <c r="AH14" s="144">
        <v>529747</v>
      </c>
      <c r="AI14" s="145">
        <f t="shared" si="0"/>
        <v>529741</v>
      </c>
      <c r="AJ14" s="146">
        <f t="shared" si="6"/>
        <v>-6</v>
      </c>
      <c r="AK14" s="122"/>
      <c r="AL14" s="138">
        <f t="shared" si="7"/>
        <v>7754</v>
      </c>
      <c r="AM14" s="147">
        <f t="shared" si="7"/>
        <v>7753</v>
      </c>
      <c r="AN14" s="148">
        <f t="shared" si="8"/>
        <v>-1</v>
      </c>
      <c r="AO14" s="149">
        <f t="shared" si="1"/>
        <v>-1.2898232942086933E-4</v>
      </c>
      <c r="AP14" s="122"/>
    </row>
    <row r="15" spans="1:42" x14ac:dyDescent="0.2">
      <c r="A15" s="66">
        <v>231</v>
      </c>
      <c r="B15" s="67">
        <v>0.375</v>
      </c>
      <c r="C15" s="68">
        <v>2014</v>
      </c>
      <c r="D15" s="68">
        <v>3</v>
      </c>
      <c r="E15" s="68">
        <v>13</v>
      </c>
      <c r="F15" s="69">
        <v>537494</v>
      </c>
      <c r="G15" s="68">
        <v>0</v>
      </c>
      <c r="H15" s="69">
        <v>680044</v>
      </c>
      <c r="I15" s="68">
        <v>0</v>
      </c>
      <c r="J15" s="68">
        <v>3</v>
      </c>
      <c r="K15" s="68">
        <v>0</v>
      </c>
      <c r="L15" s="69">
        <v>311.01029999999997</v>
      </c>
      <c r="M15" s="69">
        <v>27.2</v>
      </c>
      <c r="N15" s="70">
        <v>0</v>
      </c>
      <c r="O15" s="71">
        <v>6818</v>
      </c>
      <c r="P15" s="58">
        <f t="shared" si="2"/>
        <v>6818</v>
      </c>
      <c r="Q15" s="38">
        <v>13</v>
      </c>
      <c r="R15" s="77">
        <f t="shared" si="3"/>
        <v>8223.6199118180957</v>
      </c>
      <c r="S15" s="73">
        <f>'Mérida oeste'!F18*1000000</f>
        <v>34430.651846799999</v>
      </c>
      <c r="T15" s="74">
        <f t="shared" si="9"/>
        <v>924.08816949099935</v>
      </c>
      <c r="V15" s="78">
        <f t="shared" si="4"/>
        <v>6818</v>
      </c>
      <c r="W15" s="79">
        <f t="shared" si="10"/>
        <v>240775.42006</v>
      </c>
      <c r="Y15" s="76">
        <f t="shared" si="11"/>
        <v>56.068640558775776</v>
      </c>
      <c r="Z15" s="73">
        <f t="shared" si="12"/>
        <v>234.7481842914824</v>
      </c>
      <c r="AA15" s="74">
        <f t="shared" si="13"/>
        <v>222.49771718167185</v>
      </c>
      <c r="AE15" s="121" t="str">
        <f t="shared" si="5"/>
        <v>537494</v>
      </c>
      <c r="AF15" s="142">
        <v>231</v>
      </c>
      <c r="AG15" s="143">
        <v>13</v>
      </c>
      <c r="AH15" s="144">
        <v>537501</v>
      </c>
      <c r="AI15" s="145">
        <f t="shared" si="0"/>
        <v>537494</v>
      </c>
      <c r="AJ15" s="146">
        <f t="shared" si="6"/>
        <v>-7</v>
      </c>
      <c r="AK15" s="122"/>
      <c r="AL15" s="138">
        <f t="shared" si="7"/>
        <v>6820</v>
      </c>
      <c r="AM15" s="147">
        <f t="shared" si="7"/>
        <v>6818</v>
      </c>
      <c r="AN15" s="148">
        <f t="shared" si="8"/>
        <v>-2</v>
      </c>
      <c r="AO15" s="149">
        <f t="shared" si="1"/>
        <v>-2.9334115576415371E-4</v>
      </c>
      <c r="AP15" s="122"/>
    </row>
    <row r="16" spans="1:42" x14ac:dyDescent="0.2">
      <c r="A16" s="66">
        <v>231</v>
      </c>
      <c r="B16" s="67">
        <v>0.375</v>
      </c>
      <c r="C16" s="68">
        <v>2014</v>
      </c>
      <c r="D16" s="68">
        <v>3</v>
      </c>
      <c r="E16" s="68">
        <v>14</v>
      </c>
      <c r="F16" s="69">
        <v>544312</v>
      </c>
      <c r="G16" s="68">
        <v>0</v>
      </c>
      <c r="H16" s="69">
        <v>680350</v>
      </c>
      <c r="I16" s="68">
        <v>0</v>
      </c>
      <c r="J16" s="68">
        <v>3</v>
      </c>
      <c r="K16" s="68">
        <v>0</v>
      </c>
      <c r="L16" s="69">
        <v>311.67399999999998</v>
      </c>
      <c r="M16" s="69">
        <v>26.3</v>
      </c>
      <c r="N16" s="70">
        <v>0</v>
      </c>
      <c r="O16" s="71">
        <v>6997</v>
      </c>
      <c r="P16" s="58">
        <f t="shared" si="2"/>
        <v>6997</v>
      </c>
      <c r="Q16" s="38">
        <v>14</v>
      </c>
      <c r="R16" s="77">
        <f t="shared" si="3"/>
        <v>8258.0248876230053</v>
      </c>
      <c r="S16" s="73">
        <f>'Mérida oeste'!F19*1000000</f>
        <v>34574.6985995</v>
      </c>
      <c r="T16" s="74">
        <f t="shared" si="9"/>
        <v>927.95425662219714</v>
      </c>
      <c r="V16" s="78">
        <f t="shared" si="4"/>
        <v>6997</v>
      </c>
      <c r="W16" s="79">
        <f t="shared" si="10"/>
        <v>247096.74599</v>
      </c>
      <c r="Y16" s="76">
        <f t="shared" si="11"/>
        <v>57.781400138698167</v>
      </c>
      <c r="Z16" s="73">
        <f t="shared" si="12"/>
        <v>241.91916610070152</v>
      </c>
      <c r="AA16" s="74">
        <f t="shared" si="13"/>
        <v>229.29447723891431</v>
      </c>
      <c r="AE16" s="121" t="str">
        <f t="shared" si="5"/>
        <v>544312</v>
      </c>
      <c r="AF16" s="142">
        <v>231</v>
      </c>
      <c r="AG16" s="143">
        <v>14</v>
      </c>
      <c r="AH16" s="144">
        <v>544321</v>
      </c>
      <c r="AI16" s="145">
        <f t="shared" si="0"/>
        <v>544312</v>
      </c>
      <c r="AJ16" s="146">
        <f t="shared" si="6"/>
        <v>-9</v>
      </c>
      <c r="AK16" s="122"/>
      <c r="AL16" s="138">
        <f t="shared" si="7"/>
        <v>6997</v>
      </c>
      <c r="AM16" s="147">
        <f t="shared" si="7"/>
        <v>6997</v>
      </c>
      <c r="AN16" s="148">
        <f t="shared" si="8"/>
        <v>0</v>
      </c>
      <c r="AO16" s="149">
        <f t="shared" si="1"/>
        <v>0</v>
      </c>
      <c r="AP16" s="122"/>
    </row>
    <row r="17" spans="1:42" x14ac:dyDescent="0.2">
      <c r="A17" s="66">
        <v>231</v>
      </c>
      <c r="B17" s="67">
        <v>0.375</v>
      </c>
      <c r="C17" s="68">
        <v>2014</v>
      </c>
      <c r="D17" s="68">
        <v>3</v>
      </c>
      <c r="E17" s="68">
        <v>15</v>
      </c>
      <c r="F17" s="69">
        <v>551309</v>
      </c>
      <c r="G17" s="68">
        <v>0</v>
      </c>
      <c r="H17" s="69">
        <v>680666</v>
      </c>
      <c r="I17" s="68">
        <v>0</v>
      </c>
      <c r="J17" s="68">
        <v>3</v>
      </c>
      <c r="K17" s="68">
        <v>0</v>
      </c>
      <c r="L17" s="69">
        <v>311.60969999999998</v>
      </c>
      <c r="M17" s="69">
        <v>26.9</v>
      </c>
      <c r="N17" s="70">
        <v>0</v>
      </c>
      <c r="O17" s="71">
        <v>5772</v>
      </c>
      <c r="P17" s="58">
        <f t="shared" si="2"/>
        <v>5772</v>
      </c>
      <c r="Q17" s="38">
        <v>15</v>
      </c>
      <c r="R17" s="77">
        <f t="shared" si="3"/>
        <v>8256.5655487962176</v>
      </c>
      <c r="S17" s="73">
        <f>'Mérida oeste'!F20*1000000</f>
        <v>34568.588639699999</v>
      </c>
      <c r="T17" s="74">
        <f t="shared" si="9"/>
        <v>927.790270718231</v>
      </c>
      <c r="V17" s="78">
        <f t="shared" si="4"/>
        <v>5772</v>
      </c>
      <c r="W17" s="79">
        <f t="shared" si="10"/>
        <v>203836.27523999999</v>
      </c>
      <c r="Y17" s="76">
        <f t="shared" si="11"/>
        <v>47.656896347651767</v>
      </c>
      <c r="Z17" s="73">
        <f t="shared" si="12"/>
        <v>199.52989362834842</v>
      </c>
      <c r="AA17" s="74">
        <f t="shared" si="13"/>
        <v>189.11731298711544</v>
      </c>
      <c r="AE17" s="121" t="str">
        <f t="shared" si="5"/>
        <v>551309</v>
      </c>
      <c r="AF17" s="142">
        <v>231</v>
      </c>
      <c r="AG17" s="143">
        <v>15</v>
      </c>
      <c r="AH17" s="144">
        <v>551318</v>
      </c>
      <c r="AI17" s="145">
        <f t="shared" si="0"/>
        <v>551309</v>
      </c>
      <c r="AJ17" s="146">
        <f t="shared" si="6"/>
        <v>-9</v>
      </c>
      <c r="AK17" s="122"/>
      <c r="AL17" s="138">
        <f t="shared" si="7"/>
        <v>5763</v>
      </c>
      <c r="AM17" s="147">
        <f t="shared" si="7"/>
        <v>5772</v>
      </c>
      <c r="AN17" s="148">
        <f t="shared" si="8"/>
        <v>9</v>
      </c>
      <c r="AO17" s="149">
        <f t="shared" si="1"/>
        <v>1.5592515592515593E-3</v>
      </c>
      <c r="AP17" s="122"/>
    </row>
    <row r="18" spans="1:42" x14ac:dyDescent="0.2">
      <c r="A18" s="66">
        <v>231</v>
      </c>
      <c r="B18" s="67">
        <v>0.375</v>
      </c>
      <c r="C18" s="68">
        <v>2014</v>
      </c>
      <c r="D18" s="68">
        <v>3</v>
      </c>
      <c r="E18" s="68">
        <v>16</v>
      </c>
      <c r="F18" s="69">
        <v>557081</v>
      </c>
      <c r="G18" s="68">
        <v>0</v>
      </c>
      <c r="H18" s="69">
        <v>680666</v>
      </c>
      <c r="I18" s="68">
        <v>0</v>
      </c>
      <c r="J18" s="68">
        <v>3</v>
      </c>
      <c r="K18" s="68">
        <v>0</v>
      </c>
      <c r="L18" s="69">
        <v>311.60969999999998</v>
      </c>
      <c r="M18" s="69">
        <v>26.9</v>
      </c>
      <c r="N18" s="70">
        <v>0</v>
      </c>
      <c r="O18" s="71">
        <v>1016</v>
      </c>
      <c r="P18" s="58">
        <f t="shared" si="2"/>
        <v>1016</v>
      </c>
      <c r="Q18" s="38">
        <v>16</v>
      </c>
      <c r="R18" s="77">
        <f t="shared" si="3"/>
        <v>8268.5899301853442</v>
      </c>
      <c r="S18" s="73">
        <f>'Mérida oeste'!F21*1000000</f>
        <v>34618.932319699998</v>
      </c>
      <c r="T18" s="74">
        <f t="shared" si="9"/>
        <v>929.14145045492705</v>
      </c>
      <c r="V18" s="78">
        <f t="shared" si="4"/>
        <v>1016</v>
      </c>
      <c r="W18" s="79">
        <f t="shared" si="10"/>
        <v>35879.704720000002</v>
      </c>
      <c r="Y18" s="76">
        <f t="shared" si="11"/>
        <v>8.4008873690683092</v>
      </c>
      <c r="Z18" s="73">
        <f t="shared" si="12"/>
        <v>35.172835236815196</v>
      </c>
      <c r="AA18" s="74">
        <f t="shared" si="13"/>
        <v>33.337320885435297</v>
      </c>
      <c r="AE18" s="121" t="str">
        <f t="shared" si="5"/>
        <v>557081</v>
      </c>
      <c r="AF18" s="142">
        <v>231</v>
      </c>
      <c r="AG18" s="143">
        <v>16</v>
      </c>
      <c r="AH18" s="144">
        <v>557081</v>
      </c>
      <c r="AI18" s="145">
        <f t="shared" si="0"/>
        <v>557081</v>
      </c>
      <c r="AJ18" s="146">
        <f t="shared" si="6"/>
        <v>0</v>
      </c>
      <c r="AK18" s="122"/>
      <c r="AL18" s="138">
        <f t="shared" si="7"/>
        <v>1016</v>
      </c>
      <c r="AM18" s="147">
        <f t="shared" si="7"/>
        <v>1016</v>
      </c>
      <c r="AN18" s="148">
        <f t="shared" si="8"/>
        <v>0</v>
      </c>
      <c r="AO18" s="149">
        <f t="shared" si="1"/>
        <v>0</v>
      </c>
      <c r="AP18" s="122"/>
    </row>
    <row r="19" spans="1:42" x14ac:dyDescent="0.2">
      <c r="A19" s="66">
        <v>231</v>
      </c>
      <c r="B19" s="67">
        <v>0.375</v>
      </c>
      <c r="C19" s="68">
        <v>2014</v>
      </c>
      <c r="D19" s="68">
        <v>3</v>
      </c>
      <c r="E19" s="68">
        <v>17</v>
      </c>
      <c r="F19" s="69">
        <v>558097</v>
      </c>
      <c r="G19" s="68">
        <v>0</v>
      </c>
      <c r="H19" s="69">
        <v>680666</v>
      </c>
      <c r="I19" s="68">
        <v>0</v>
      </c>
      <c r="J19" s="68">
        <v>3</v>
      </c>
      <c r="K19" s="68">
        <v>0</v>
      </c>
      <c r="L19" s="69">
        <v>311.60969999999998</v>
      </c>
      <c r="M19" s="69">
        <v>26.9</v>
      </c>
      <c r="N19" s="70">
        <v>0</v>
      </c>
      <c r="O19" s="71">
        <v>7848</v>
      </c>
      <c r="P19" s="58">
        <f t="shared" si="2"/>
        <v>7848</v>
      </c>
      <c r="Q19" s="38">
        <v>17</v>
      </c>
      <c r="R19" s="77">
        <f t="shared" si="3"/>
        <v>8282.9289129167882</v>
      </c>
      <c r="S19" s="73">
        <f>'Mérida oeste'!F22*1000000</f>
        <v>34678.966772600004</v>
      </c>
      <c r="T19" s="74">
        <f t="shared" si="9"/>
        <v>930.75272194445949</v>
      </c>
      <c r="V19" s="78">
        <f t="shared" si="4"/>
        <v>7848</v>
      </c>
      <c r="W19" s="79">
        <f t="shared" si="10"/>
        <v>277149.53016000002</v>
      </c>
      <c r="Y19" s="76">
        <f t="shared" si="11"/>
        <v>65.004426108570954</v>
      </c>
      <c r="Z19" s="73">
        <f t="shared" si="12"/>
        <v>272.16053123136487</v>
      </c>
      <c r="AA19" s="74">
        <f t="shared" si="13"/>
        <v>257.95767958204812</v>
      </c>
      <c r="AE19" s="121" t="str">
        <f t="shared" si="5"/>
        <v>558097</v>
      </c>
      <c r="AF19" s="142">
        <v>231</v>
      </c>
      <c r="AG19" s="143">
        <v>17</v>
      </c>
      <c r="AH19" s="144">
        <v>558097</v>
      </c>
      <c r="AI19" s="145">
        <f t="shared" si="0"/>
        <v>558097</v>
      </c>
      <c r="AJ19" s="146">
        <f t="shared" si="6"/>
        <v>0</v>
      </c>
      <c r="AK19" s="122"/>
      <c r="AL19" s="138">
        <f t="shared" si="7"/>
        <v>7848</v>
      </c>
      <c r="AM19" s="147">
        <f t="shared" si="7"/>
        <v>7848</v>
      </c>
      <c r="AN19" s="148">
        <f t="shared" si="8"/>
        <v>0</v>
      </c>
      <c r="AO19" s="149">
        <f t="shared" si="1"/>
        <v>0</v>
      </c>
      <c r="AP19" s="122"/>
    </row>
    <row r="20" spans="1:42" x14ac:dyDescent="0.2">
      <c r="A20" s="66">
        <v>231</v>
      </c>
      <c r="B20" s="67">
        <v>0.375</v>
      </c>
      <c r="C20" s="68">
        <v>2014</v>
      </c>
      <c r="D20" s="68">
        <v>3</v>
      </c>
      <c r="E20" s="68">
        <v>18</v>
      </c>
      <c r="F20" s="69">
        <v>565945</v>
      </c>
      <c r="G20" s="68">
        <v>0</v>
      </c>
      <c r="H20" s="69">
        <v>680666</v>
      </c>
      <c r="I20" s="68">
        <v>0</v>
      </c>
      <c r="J20" s="68">
        <v>3</v>
      </c>
      <c r="K20" s="68">
        <v>0</v>
      </c>
      <c r="L20" s="69">
        <v>311.60969999999998</v>
      </c>
      <c r="M20" s="69">
        <v>26.9</v>
      </c>
      <c r="N20" s="70">
        <v>0</v>
      </c>
      <c r="O20" s="71">
        <v>9399</v>
      </c>
      <c r="P20" s="58">
        <f t="shared" si="2"/>
        <v>9399</v>
      </c>
      <c r="Q20" s="38">
        <v>18</v>
      </c>
      <c r="R20" s="77">
        <f t="shared" si="3"/>
        <v>8248.1050786997239</v>
      </c>
      <c r="S20" s="73">
        <f>'Mérida oeste'!F23*1000000</f>
        <v>34533.166343500001</v>
      </c>
      <c r="T20" s="74">
        <f t="shared" si="9"/>
        <v>926.83956769348799</v>
      </c>
      <c r="V20" s="78">
        <f t="shared" si="4"/>
        <v>9399</v>
      </c>
      <c r="W20" s="79">
        <f t="shared" si="10"/>
        <v>331922.58332999999</v>
      </c>
      <c r="Y20" s="76">
        <f t="shared" si="11"/>
        <v>77.523939634698706</v>
      </c>
      <c r="Z20" s="73">
        <f t="shared" si="12"/>
        <v>324.57723046255649</v>
      </c>
      <c r="AA20" s="74">
        <f t="shared" si="13"/>
        <v>307.63898364128289</v>
      </c>
      <c r="AE20" s="121" t="str">
        <f t="shared" si="5"/>
        <v>565945</v>
      </c>
      <c r="AF20" s="142">
        <v>231</v>
      </c>
      <c r="AG20" s="143">
        <v>18</v>
      </c>
      <c r="AH20" s="144">
        <v>565945</v>
      </c>
      <c r="AI20" s="145">
        <f t="shared" si="0"/>
        <v>565945</v>
      </c>
      <c r="AJ20" s="146">
        <f t="shared" si="6"/>
        <v>0</v>
      </c>
      <c r="AK20" s="122"/>
      <c r="AL20" s="138">
        <f t="shared" si="7"/>
        <v>9399</v>
      </c>
      <c r="AM20" s="147">
        <f t="shared" si="7"/>
        <v>9399</v>
      </c>
      <c r="AN20" s="148">
        <f t="shared" si="8"/>
        <v>0</v>
      </c>
      <c r="AO20" s="149">
        <f t="shared" si="1"/>
        <v>0</v>
      </c>
      <c r="AP20" s="122"/>
    </row>
    <row r="21" spans="1:42" x14ac:dyDescent="0.2">
      <c r="A21" s="66">
        <v>231</v>
      </c>
      <c r="B21" s="67">
        <v>0.375</v>
      </c>
      <c r="C21" s="68">
        <v>2014</v>
      </c>
      <c r="D21" s="68">
        <v>3</v>
      </c>
      <c r="E21" s="68">
        <v>19</v>
      </c>
      <c r="F21" s="69">
        <v>575344</v>
      </c>
      <c r="G21" s="68">
        <v>0</v>
      </c>
      <c r="H21" s="69">
        <v>680666</v>
      </c>
      <c r="I21" s="68">
        <v>0</v>
      </c>
      <c r="J21" s="68">
        <v>3</v>
      </c>
      <c r="K21" s="68">
        <v>0</v>
      </c>
      <c r="L21" s="69">
        <v>311.60969999999998</v>
      </c>
      <c r="M21" s="69">
        <v>26.9</v>
      </c>
      <c r="N21" s="70">
        <v>0</v>
      </c>
      <c r="O21" s="71">
        <v>9178</v>
      </c>
      <c r="P21" s="58">
        <f t="shared" si="2"/>
        <v>9178</v>
      </c>
      <c r="Q21" s="38">
        <v>19</v>
      </c>
      <c r="R21" s="77">
        <f t="shared" si="3"/>
        <v>8205.7126539600667</v>
      </c>
      <c r="S21" s="73">
        <f>'Mérida oeste'!F24*1000000</f>
        <v>34355.677739600003</v>
      </c>
      <c r="T21" s="74">
        <f t="shared" si="9"/>
        <v>922.07593092549268</v>
      </c>
      <c r="V21" s="78">
        <f t="shared" si="4"/>
        <v>9178</v>
      </c>
      <c r="W21" s="79">
        <f t="shared" si="10"/>
        <v>324118.04125999997</v>
      </c>
      <c r="Y21" s="76">
        <f t="shared" si="11"/>
        <v>75.312030738045493</v>
      </c>
      <c r="Z21" s="73">
        <f t="shared" si="12"/>
        <v>315.31641029404886</v>
      </c>
      <c r="AA21" s="74">
        <f t="shared" si="13"/>
        <v>298.86144462456173</v>
      </c>
      <c r="AE21" s="121" t="str">
        <f t="shared" si="5"/>
        <v>575344</v>
      </c>
      <c r="AF21" s="142">
        <v>231</v>
      </c>
      <c r="AG21" s="143">
        <v>19</v>
      </c>
      <c r="AH21" s="144">
        <v>575344</v>
      </c>
      <c r="AI21" s="145">
        <f t="shared" si="0"/>
        <v>575344</v>
      </c>
      <c r="AJ21" s="146">
        <f t="shared" si="6"/>
        <v>0</v>
      </c>
      <c r="AK21" s="122"/>
      <c r="AL21" s="138">
        <f t="shared" si="7"/>
        <v>9178</v>
      </c>
      <c r="AM21" s="147">
        <f t="shared" si="7"/>
        <v>9178</v>
      </c>
      <c r="AN21" s="148">
        <f t="shared" si="8"/>
        <v>0</v>
      </c>
      <c r="AO21" s="149">
        <f t="shared" si="1"/>
        <v>0</v>
      </c>
      <c r="AP21" s="122"/>
    </row>
    <row r="22" spans="1:42" x14ac:dyDescent="0.2">
      <c r="A22" s="66">
        <v>231</v>
      </c>
      <c r="B22" s="67">
        <v>0.375</v>
      </c>
      <c r="C22" s="68">
        <v>2014</v>
      </c>
      <c r="D22" s="68">
        <v>3</v>
      </c>
      <c r="E22" s="68">
        <v>20</v>
      </c>
      <c r="F22" s="69">
        <v>584522</v>
      </c>
      <c r="G22" s="68">
        <v>0</v>
      </c>
      <c r="H22" s="69">
        <v>680666</v>
      </c>
      <c r="I22" s="68">
        <v>0</v>
      </c>
      <c r="J22" s="68">
        <v>3</v>
      </c>
      <c r="K22" s="68">
        <v>0</v>
      </c>
      <c r="L22" s="69">
        <v>311.60969999999998</v>
      </c>
      <c r="M22" s="69">
        <v>26.9</v>
      </c>
      <c r="N22" s="70">
        <v>0</v>
      </c>
      <c r="O22" s="71">
        <v>8967</v>
      </c>
      <c r="P22" s="58">
        <f t="shared" si="2"/>
        <v>8967</v>
      </c>
      <c r="Q22" s="38">
        <v>20</v>
      </c>
      <c r="R22" s="77">
        <f t="shared" si="3"/>
        <v>8369.3810820435665</v>
      </c>
      <c r="S22" s="73">
        <f>'Mérida oeste'!F25*1000000</f>
        <v>35040.924714300003</v>
      </c>
      <c r="T22" s="74">
        <f t="shared" si="9"/>
        <v>940.4673521892355</v>
      </c>
      <c r="V22" s="78">
        <f t="shared" si="4"/>
        <v>8967</v>
      </c>
      <c r="W22" s="79">
        <f t="shared" si="10"/>
        <v>316666.64588999999</v>
      </c>
      <c r="Y22" s="76">
        <f t="shared" si="11"/>
        <v>75.048240162684664</v>
      </c>
      <c r="Z22" s="73">
        <f t="shared" si="12"/>
        <v>314.21197191312814</v>
      </c>
      <c r="AA22" s="74">
        <f t="shared" si="13"/>
        <v>297.81464198681454</v>
      </c>
      <c r="AE22" s="121" t="str">
        <f t="shared" si="5"/>
        <v>584522</v>
      </c>
      <c r="AF22" s="142">
        <v>231</v>
      </c>
      <c r="AG22" s="143">
        <v>20</v>
      </c>
      <c r="AH22" s="144">
        <v>584522</v>
      </c>
      <c r="AI22" s="145">
        <f t="shared" si="0"/>
        <v>584522</v>
      </c>
      <c r="AJ22" s="146">
        <f t="shared" si="6"/>
        <v>0</v>
      </c>
      <c r="AK22" s="122"/>
      <c r="AL22" s="138">
        <f t="shared" si="7"/>
        <v>8983</v>
      </c>
      <c r="AM22" s="147">
        <f t="shared" si="7"/>
        <v>8967</v>
      </c>
      <c r="AN22" s="148">
        <f t="shared" si="8"/>
        <v>-16</v>
      </c>
      <c r="AO22" s="149">
        <f t="shared" si="1"/>
        <v>-1.7843202854912457E-3</v>
      </c>
      <c r="AP22" s="122"/>
    </row>
    <row r="23" spans="1:42" x14ac:dyDescent="0.2">
      <c r="A23" s="66">
        <v>231</v>
      </c>
      <c r="B23" s="67">
        <v>0.375</v>
      </c>
      <c r="C23" s="68">
        <v>2014</v>
      </c>
      <c r="D23" s="68">
        <v>3</v>
      </c>
      <c r="E23" s="68">
        <v>21</v>
      </c>
      <c r="F23" s="69">
        <v>593489</v>
      </c>
      <c r="G23" s="68">
        <v>0</v>
      </c>
      <c r="H23" s="69">
        <v>682549</v>
      </c>
      <c r="I23" s="68">
        <v>0</v>
      </c>
      <c r="J23" s="68">
        <v>3</v>
      </c>
      <c r="K23" s="68">
        <v>0</v>
      </c>
      <c r="L23" s="69">
        <v>310.08479999999997</v>
      </c>
      <c r="M23" s="69">
        <v>27.4</v>
      </c>
      <c r="N23" s="70">
        <v>0</v>
      </c>
      <c r="O23" s="71">
        <v>9355</v>
      </c>
      <c r="P23" s="58">
        <f t="shared" si="2"/>
        <v>9355</v>
      </c>
      <c r="Q23" s="38">
        <v>21</v>
      </c>
      <c r="R23" s="77">
        <f t="shared" si="3"/>
        <v>8240.7006091525745</v>
      </c>
      <c r="S23" s="73">
        <f>'Mérida oeste'!F26*1000000</f>
        <v>34502.1653104</v>
      </c>
      <c r="T23" s="74">
        <f t="shared" si="9"/>
        <v>926.00752745047475</v>
      </c>
      <c r="V23" s="78">
        <f t="shared" si="4"/>
        <v>9355</v>
      </c>
      <c r="W23" s="79">
        <f t="shared" si="10"/>
        <v>330368.73784999998</v>
      </c>
      <c r="Y23" s="76">
        <f t="shared" si="11"/>
        <v>77.091754198622326</v>
      </c>
      <c r="Z23" s="73">
        <f t="shared" si="12"/>
        <v>322.76775647879202</v>
      </c>
      <c r="AA23" s="74">
        <f t="shared" si="13"/>
        <v>305.92393808341251</v>
      </c>
      <c r="AE23" s="121" t="str">
        <f t="shared" si="5"/>
        <v>593489</v>
      </c>
      <c r="AF23" s="142">
        <v>231</v>
      </c>
      <c r="AG23" s="143">
        <v>21</v>
      </c>
      <c r="AH23" s="144">
        <v>593505</v>
      </c>
      <c r="AI23" s="145">
        <f t="shared" si="0"/>
        <v>593489</v>
      </c>
      <c r="AJ23" s="146">
        <f t="shared" si="6"/>
        <v>-16</v>
      </c>
      <c r="AK23" s="122"/>
      <c r="AL23" s="138">
        <f t="shared" si="7"/>
        <v>9354</v>
      </c>
      <c r="AM23" s="147">
        <f t="shared" si="7"/>
        <v>9355</v>
      </c>
      <c r="AN23" s="148">
        <f t="shared" si="8"/>
        <v>1</v>
      </c>
      <c r="AO23" s="149">
        <f t="shared" si="1"/>
        <v>1.0689470871191876E-4</v>
      </c>
      <c r="AP23" s="122"/>
    </row>
    <row r="24" spans="1:42" x14ac:dyDescent="0.2">
      <c r="A24" s="66">
        <v>231</v>
      </c>
      <c r="B24" s="67">
        <v>0.375</v>
      </c>
      <c r="C24" s="68">
        <v>2014</v>
      </c>
      <c r="D24" s="68">
        <v>3</v>
      </c>
      <c r="E24" s="68">
        <v>22</v>
      </c>
      <c r="F24" s="69">
        <v>602844</v>
      </c>
      <c r="G24" s="68">
        <v>0</v>
      </c>
      <c r="H24" s="69">
        <v>682964</v>
      </c>
      <c r="I24" s="68">
        <v>0</v>
      </c>
      <c r="J24" s="68">
        <v>3</v>
      </c>
      <c r="K24" s="68">
        <v>0</v>
      </c>
      <c r="L24" s="69">
        <v>309.92149999999998</v>
      </c>
      <c r="M24" s="69">
        <v>28.6</v>
      </c>
      <c r="N24" s="70">
        <v>0</v>
      </c>
      <c r="O24" s="71">
        <v>9263</v>
      </c>
      <c r="P24" s="58">
        <f t="shared" si="2"/>
        <v>9263</v>
      </c>
      <c r="Q24" s="38">
        <v>22</v>
      </c>
      <c r="R24" s="77">
        <f t="shared" si="3"/>
        <v>8157.3789519680904</v>
      </c>
      <c r="S24" s="73">
        <f>'Mérida oeste'!F27*1000000</f>
        <v>34153.3141961</v>
      </c>
      <c r="T24" s="74">
        <f t="shared" si="9"/>
        <v>916.64467283265435</v>
      </c>
      <c r="V24" s="78">
        <f t="shared" si="4"/>
        <v>9263</v>
      </c>
      <c r="W24" s="79">
        <f t="shared" si="10"/>
        <v>327119.78820999997</v>
      </c>
      <c r="Y24" s="76">
        <f t="shared" si="11"/>
        <v>75.561801232080413</v>
      </c>
      <c r="Z24" s="73">
        <f t="shared" si="12"/>
        <v>316.36214939847429</v>
      </c>
      <c r="AA24" s="74">
        <f t="shared" si="13"/>
        <v>299.85261124084258</v>
      </c>
      <c r="AE24" s="121" t="str">
        <f t="shared" si="5"/>
        <v>602844</v>
      </c>
      <c r="AF24" s="142">
        <v>231</v>
      </c>
      <c r="AG24" s="143">
        <v>22</v>
      </c>
      <c r="AH24" s="144">
        <v>602859</v>
      </c>
      <c r="AI24" s="145">
        <f t="shared" si="0"/>
        <v>602844</v>
      </c>
      <c r="AJ24" s="146">
        <f t="shared" si="6"/>
        <v>-15</v>
      </c>
      <c r="AK24" s="122"/>
      <c r="AL24" s="138">
        <f t="shared" si="7"/>
        <v>9264</v>
      </c>
      <c r="AM24" s="147">
        <f t="shared" si="7"/>
        <v>9263</v>
      </c>
      <c r="AN24" s="148">
        <f t="shared" si="8"/>
        <v>-1</v>
      </c>
      <c r="AO24" s="149">
        <f t="shared" si="1"/>
        <v>-1.0795638562020944E-4</v>
      </c>
      <c r="AP24" s="122"/>
    </row>
    <row r="25" spans="1:42" x14ac:dyDescent="0.2">
      <c r="A25" s="66">
        <v>231</v>
      </c>
      <c r="B25" s="67">
        <v>0.375</v>
      </c>
      <c r="C25" s="68">
        <v>2014</v>
      </c>
      <c r="D25" s="68">
        <v>3</v>
      </c>
      <c r="E25" s="68">
        <v>23</v>
      </c>
      <c r="F25" s="69">
        <v>612107</v>
      </c>
      <c r="G25" s="68">
        <v>0</v>
      </c>
      <c r="H25" s="69">
        <v>683376</v>
      </c>
      <c r="I25" s="68">
        <v>0</v>
      </c>
      <c r="J25" s="68">
        <v>3</v>
      </c>
      <c r="K25" s="68">
        <v>0</v>
      </c>
      <c r="L25" s="69">
        <v>310.47879999999998</v>
      </c>
      <c r="M25" s="69">
        <v>29.4</v>
      </c>
      <c r="N25" s="70">
        <v>0</v>
      </c>
      <c r="O25" s="71">
        <v>6123</v>
      </c>
      <c r="P25" s="58">
        <f t="shared" si="2"/>
        <v>6123</v>
      </c>
      <c r="Q25" s="38">
        <v>23</v>
      </c>
      <c r="R25" s="77">
        <f t="shared" si="3"/>
        <v>8363.828825427534</v>
      </c>
      <c r="S25" s="73">
        <f>'Mérida oeste'!F28*1000000</f>
        <v>35017.678526299998</v>
      </c>
      <c r="T25" s="74">
        <f t="shared" si="9"/>
        <v>939.84344511329198</v>
      </c>
      <c r="V25" s="78">
        <f t="shared" si="4"/>
        <v>6123</v>
      </c>
      <c r="W25" s="79">
        <f t="shared" si="10"/>
        <v>216231.72441</v>
      </c>
      <c r="Y25" s="76">
        <f t="shared" si="11"/>
        <v>51.211723898092792</v>
      </c>
      <c r="Z25" s="73">
        <f t="shared" si="12"/>
        <v>214.41324561653488</v>
      </c>
      <c r="AA25" s="74">
        <f t="shared" si="13"/>
        <v>203.22396881228229</v>
      </c>
      <c r="AE25" s="121" t="str">
        <f t="shared" si="5"/>
        <v>612107</v>
      </c>
      <c r="AF25" s="142">
        <v>231</v>
      </c>
      <c r="AG25" s="143">
        <v>23</v>
      </c>
      <c r="AH25" s="144">
        <v>612123</v>
      </c>
      <c r="AI25" s="145">
        <f t="shared" si="0"/>
        <v>612107</v>
      </c>
      <c r="AJ25" s="146">
        <f t="shared" si="6"/>
        <v>-16</v>
      </c>
      <c r="AK25" s="122"/>
      <c r="AL25" s="138">
        <f t="shared" si="7"/>
        <v>6126</v>
      </c>
      <c r="AM25" s="147">
        <f t="shared" si="7"/>
        <v>6123</v>
      </c>
      <c r="AN25" s="148">
        <f t="shared" si="8"/>
        <v>-3</v>
      </c>
      <c r="AO25" s="149">
        <f t="shared" si="1"/>
        <v>-4.8995590396864281E-4</v>
      </c>
      <c r="AP25" s="122"/>
    </row>
    <row r="26" spans="1:42" x14ac:dyDescent="0.2">
      <c r="A26" s="66">
        <v>231</v>
      </c>
      <c r="B26" s="67">
        <v>0.375</v>
      </c>
      <c r="C26" s="68">
        <v>2014</v>
      </c>
      <c r="D26" s="68">
        <v>3</v>
      </c>
      <c r="E26" s="68">
        <v>24</v>
      </c>
      <c r="F26" s="69">
        <v>618230</v>
      </c>
      <c r="G26" s="68">
        <v>0</v>
      </c>
      <c r="H26" s="69">
        <v>683647</v>
      </c>
      <c r="I26" s="68">
        <v>0</v>
      </c>
      <c r="J26" s="68">
        <v>3</v>
      </c>
      <c r="K26" s="68">
        <v>0</v>
      </c>
      <c r="L26" s="69">
        <v>310.96620000000001</v>
      </c>
      <c r="M26" s="69">
        <v>29.6</v>
      </c>
      <c r="N26" s="70">
        <v>0</v>
      </c>
      <c r="O26" s="71">
        <v>9259</v>
      </c>
      <c r="P26" s="58">
        <f t="shared" si="2"/>
        <v>9259</v>
      </c>
      <c r="Q26" s="38">
        <v>24</v>
      </c>
      <c r="R26" s="77">
        <f t="shared" si="3"/>
        <v>8474.7295090044918</v>
      </c>
      <c r="S26" s="73">
        <f>'Mérida oeste'!F29*1000000</f>
        <v>35481.997508300003</v>
      </c>
      <c r="T26" s="74">
        <f t="shared" si="9"/>
        <v>952.30535492683475</v>
      </c>
      <c r="V26" s="78">
        <f t="shared" si="4"/>
        <v>9259</v>
      </c>
      <c r="W26" s="79">
        <f t="shared" si="10"/>
        <v>326978.52953</v>
      </c>
      <c r="Y26" s="76">
        <f t="shared" si="11"/>
        <v>78.467520523872579</v>
      </c>
      <c r="Z26" s="73">
        <f t="shared" si="12"/>
        <v>328.52781492934974</v>
      </c>
      <c r="AA26" s="74">
        <f t="shared" si="13"/>
        <v>311.38340461752119</v>
      </c>
      <c r="AE26" s="121" t="str">
        <f t="shared" si="5"/>
        <v>618230</v>
      </c>
      <c r="AF26" s="142">
        <v>231</v>
      </c>
      <c r="AG26" s="143">
        <v>24</v>
      </c>
      <c r="AH26" s="144">
        <v>618249</v>
      </c>
      <c r="AI26" s="145">
        <f t="shared" si="0"/>
        <v>618230</v>
      </c>
      <c r="AJ26" s="146">
        <f t="shared" si="6"/>
        <v>-19</v>
      </c>
      <c r="AK26" s="122"/>
      <c r="AL26" s="138">
        <f t="shared" si="7"/>
        <v>9258</v>
      </c>
      <c r="AM26" s="147">
        <f t="shared" si="7"/>
        <v>9259</v>
      </c>
      <c r="AN26" s="148">
        <f t="shared" si="8"/>
        <v>1</v>
      </c>
      <c r="AO26" s="149">
        <f t="shared" si="1"/>
        <v>1.0800302408467438E-4</v>
      </c>
      <c r="AP26" s="122"/>
    </row>
    <row r="27" spans="1:42" x14ac:dyDescent="0.2">
      <c r="A27" s="66">
        <v>231</v>
      </c>
      <c r="B27" s="67">
        <v>0.375</v>
      </c>
      <c r="C27" s="68">
        <v>2014</v>
      </c>
      <c r="D27" s="68">
        <v>3</v>
      </c>
      <c r="E27" s="68">
        <v>25</v>
      </c>
      <c r="F27" s="69">
        <v>627489</v>
      </c>
      <c r="G27" s="68">
        <v>0</v>
      </c>
      <c r="H27" s="69">
        <v>684058</v>
      </c>
      <c r="I27" s="68">
        <v>0</v>
      </c>
      <c r="J27" s="68">
        <v>3</v>
      </c>
      <c r="K27" s="68">
        <v>0</v>
      </c>
      <c r="L27" s="69">
        <v>310.36970000000002</v>
      </c>
      <c r="M27" s="69">
        <v>28.6</v>
      </c>
      <c r="N27" s="70">
        <v>0</v>
      </c>
      <c r="O27" s="71">
        <v>9577</v>
      </c>
      <c r="P27" s="58">
        <f t="shared" si="2"/>
        <v>9577</v>
      </c>
      <c r="Q27" s="38">
        <v>25</v>
      </c>
      <c r="R27" s="77">
        <f t="shared" si="3"/>
        <v>8370.2841322967433</v>
      </c>
      <c r="S27" s="73">
        <f>'Mérida oeste'!F30*1000000</f>
        <v>35044.705605100004</v>
      </c>
      <c r="T27" s="74">
        <f t="shared" si="9"/>
        <v>940.56882794618502</v>
      </c>
      <c r="V27" s="78">
        <f t="shared" si="4"/>
        <v>9577</v>
      </c>
      <c r="W27" s="79">
        <f t="shared" si="10"/>
        <v>338208.59458999999</v>
      </c>
      <c r="Y27" s="76">
        <f t="shared" si="11"/>
        <v>80.162211135005904</v>
      </c>
      <c r="Z27" s="73">
        <f t="shared" si="12"/>
        <v>335.62314558004272</v>
      </c>
      <c r="AA27" s="74">
        <f t="shared" si="13"/>
        <v>318.10846141484274</v>
      </c>
      <c r="AE27" s="121" t="str">
        <f t="shared" si="5"/>
        <v>627489</v>
      </c>
      <c r="AF27" s="142">
        <v>231</v>
      </c>
      <c r="AG27" s="143">
        <v>25</v>
      </c>
      <c r="AH27" s="144">
        <v>627507</v>
      </c>
      <c r="AI27" s="145">
        <f t="shared" si="0"/>
        <v>627489</v>
      </c>
      <c r="AJ27" s="146">
        <f t="shared" si="6"/>
        <v>-18</v>
      </c>
      <c r="AK27" s="122"/>
      <c r="AL27" s="138">
        <f t="shared" si="7"/>
        <v>9572</v>
      </c>
      <c r="AM27" s="147">
        <f t="shared" si="7"/>
        <v>9577</v>
      </c>
      <c r="AN27" s="148">
        <f t="shared" si="8"/>
        <v>5</v>
      </c>
      <c r="AO27" s="149">
        <f t="shared" si="1"/>
        <v>5.2208415996658666E-4</v>
      </c>
      <c r="AP27" s="122"/>
    </row>
    <row r="28" spans="1:42" x14ac:dyDescent="0.2">
      <c r="A28" s="66">
        <v>231</v>
      </c>
      <c r="B28" s="67">
        <v>0.375</v>
      </c>
      <c r="C28" s="68">
        <v>2014</v>
      </c>
      <c r="D28" s="68">
        <v>3</v>
      </c>
      <c r="E28" s="68">
        <v>26</v>
      </c>
      <c r="F28" s="69">
        <v>637066</v>
      </c>
      <c r="G28" s="68">
        <v>0</v>
      </c>
      <c r="H28" s="69">
        <v>684482</v>
      </c>
      <c r="I28" s="68">
        <v>0</v>
      </c>
      <c r="J28" s="68">
        <v>3</v>
      </c>
      <c r="K28" s="68">
        <v>0</v>
      </c>
      <c r="L28" s="69">
        <v>310.10230000000001</v>
      </c>
      <c r="M28" s="69">
        <v>28.7</v>
      </c>
      <c r="N28" s="70">
        <v>0</v>
      </c>
      <c r="O28" s="71">
        <v>9131</v>
      </c>
      <c r="P28" s="58">
        <f t="shared" si="2"/>
        <v>9131</v>
      </c>
      <c r="Q28" s="38">
        <v>26</v>
      </c>
      <c r="R28" s="77">
        <f t="shared" si="3"/>
        <v>8349.6902418314694</v>
      </c>
      <c r="S28" s="73">
        <f>'Mérida oeste'!F31*1000000</f>
        <v>34958.483104499996</v>
      </c>
      <c r="T28" s="74">
        <f t="shared" si="9"/>
        <v>938.25469247460217</v>
      </c>
      <c r="V28" s="78">
        <f t="shared" si="4"/>
        <v>9131</v>
      </c>
      <c r="W28" s="79">
        <f t="shared" si="10"/>
        <v>322458.25176999997</v>
      </c>
      <c r="Y28" s="76">
        <f t="shared" si="11"/>
        <v>76.241021598163144</v>
      </c>
      <c r="Z28" s="73">
        <f t="shared" si="12"/>
        <v>319.20590922718947</v>
      </c>
      <c r="AA28" s="74">
        <f t="shared" si="13"/>
        <v>302.54796785035916</v>
      </c>
      <c r="AE28" s="121" t="str">
        <f t="shared" si="5"/>
        <v>637066</v>
      </c>
      <c r="AF28" s="142">
        <v>231</v>
      </c>
      <c r="AG28" s="143">
        <v>26</v>
      </c>
      <c r="AH28" s="144">
        <v>637079</v>
      </c>
      <c r="AI28" s="145">
        <f t="shared" si="0"/>
        <v>637066</v>
      </c>
      <c r="AJ28" s="146">
        <f t="shared" si="6"/>
        <v>-13</v>
      </c>
      <c r="AK28" s="122"/>
      <c r="AL28" s="138">
        <f t="shared" si="7"/>
        <v>9129</v>
      </c>
      <c r="AM28" s="147">
        <f t="shared" si="7"/>
        <v>9131</v>
      </c>
      <c r="AN28" s="148">
        <f t="shared" si="8"/>
        <v>2</v>
      </c>
      <c r="AO28" s="149">
        <f t="shared" si="1"/>
        <v>2.1903405979629831E-4</v>
      </c>
      <c r="AP28" s="122"/>
    </row>
    <row r="29" spans="1:42" x14ac:dyDescent="0.2">
      <c r="A29" s="66">
        <v>231</v>
      </c>
      <c r="B29" s="67">
        <v>0.375</v>
      </c>
      <c r="C29" s="68">
        <v>2014</v>
      </c>
      <c r="D29" s="68">
        <v>3</v>
      </c>
      <c r="E29" s="68">
        <v>27</v>
      </c>
      <c r="F29" s="69">
        <v>646197</v>
      </c>
      <c r="G29" s="68">
        <v>0</v>
      </c>
      <c r="H29" s="69">
        <v>684885</v>
      </c>
      <c r="I29" s="68">
        <v>0</v>
      </c>
      <c r="J29" s="68">
        <v>3</v>
      </c>
      <c r="K29" s="68">
        <v>0</v>
      </c>
      <c r="L29" s="69">
        <v>310.41770000000002</v>
      </c>
      <c r="M29" s="69">
        <v>27.7</v>
      </c>
      <c r="N29" s="70">
        <v>0</v>
      </c>
      <c r="O29" s="71">
        <v>8484</v>
      </c>
      <c r="P29" s="58">
        <f t="shared" si="2"/>
        <v>8484</v>
      </c>
      <c r="Q29" s="38">
        <v>27</v>
      </c>
      <c r="R29" s="77">
        <f t="shared" si="3"/>
        <v>8344.2525558660545</v>
      </c>
      <c r="S29" s="73">
        <f>'Mérida oeste'!F32*1000000</f>
        <v>34935.716600899999</v>
      </c>
      <c r="T29" s="74">
        <f t="shared" si="9"/>
        <v>937.64365970266851</v>
      </c>
      <c r="V29" s="78">
        <f t="shared" si="4"/>
        <v>8484</v>
      </c>
      <c r="W29" s="79">
        <f t="shared" si="10"/>
        <v>299609.66028000001</v>
      </c>
      <c r="Y29" s="76">
        <f t="shared" si="11"/>
        <v>70.79263868396761</v>
      </c>
      <c r="Z29" s="73">
        <f t="shared" si="12"/>
        <v>296.39461964203559</v>
      </c>
      <c r="AA29" s="74">
        <f t="shared" si="13"/>
        <v>280.92709834721245</v>
      </c>
      <c r="AE29" s="121" t="str">
        <f t="shared" si="5"/>
        <v>646197</v>
      </c>
      <c r="AF29" s="142">
        <v>231</v>
      </c>
      <c r="AG29" s="143">
        <v>27</v>
      </c>
      <c r="AH29" s="144">
        <v>646208</v>
      </c>
      <c r="AI29" s="145">
        <f t="shared" si="0"/>
        <v>646197</v>
      </c>
      <c r="AJ29" s="146">
        <f t="shared" si="6"/>
        <v>-11</v>
      </c>
      <c r="AK29" s="122"/>
      <c r="AL29" s="138">
        <f t="shared" si="7"/>
        <v>8493</v>
      </c>
      <c r="AM29" s="147">
        <f t="shared" si="7"/>
        <v>8484</v>
      </c>
      <c r="AN29" s="148">
        <f t="shared" si="8"/>
        <v>-9</v>
      </c>
      <c r="AO29" s="149">
        <f t="shared" si="1"/>
        <v>-1.0608203677510608E-3</v>
      </c>
      <c r="AP29" s="122"/>
    </row>
    <row r="30" spans="1:42" x14ac:dyDescent="0.2">
      <c r="A30" s="66">
        <v>231</v>
      </c>
      <c r="B30" s="67">
        <v>0.375</v>
      </c>
      <c r="C30" s="68">
        <v>2014</v>
      </c>
      <c r="D30" s="68">
        <v>3</v>
      </c>
      <c r="E30" s="68">
        <v>28</v>
      </c>
      <c r="F30" s="69">
        <v>654681</v>
      </c>
      <c r="G30" s="68">
        <v>0</v>
      </c>
      <c r="H30" s="69">
        <v>685263</v>
      </c>
      <c r="I30" s="68">
        <v>0</v>
      </c>
      <c r="J30" s="68">
        <v>3</v>
      </c>
      <c r="K30" s="68">
        <v>0</v>
      </c>
      <c r="L30" s="69">
        <v>310.25630000000001</v>
      </c>
      <c r="M30" s="69">
        <v>29.3</v>
      </c>
      <c r="N30" s="70">
        <v>0</v>
      </c>
      <c r="O30" s="71">
        <v>9126</v>
      </c>
      <c r="P30" s="58">
        <f t="shared" si="2"/>
        <v>9126</v>
      </c>
      <c r="Q30" s="38">
        <v>28</v>
      </c>
      <c r="R30" s="77">
        <f t="shared" si="3"/>
        <v>8270.7580391946103</v>
      </c>
      <c r="S30" s="73">
        <f>'Mérida oeste'!F33*1000000</f>
        <v>34628.009758499997</v>
      </c>
      <c r="T30" s="74">
        <f t="shared" si="9"/>
        <v>929.38508086429829</v>
      </c>
      <c r="V30" s="78">
        <f t="shared" si="4"/>
        <v>9126</v>
      </c>
      <c r="W30" s="79">
        <f t="shared" si="10"/>
        <v>322281.67842000001</v>
      </c>
      <c r="Y30" s="76">
        <f t="shared" si="11"/>
        <v>75.478937865690014</v>
      </c>
      <c r="Z30" s="73">
        <f t="shared" si="12"/>
        <v>316.01521705607098</v>
      </c>
      <c r="AA30" s="74">
        <f t="shared" si="13"/>
        <v>299.52378375945347</v>
      </c>
      <c r="AE30" s="121" t="str">
        <f t="shared" si="5"/>
        <v>654681</v>
      </c>
      <c r="AF30" s="142">
        <v>231</v>
      </c>
      <c r="AG30" s="143">
        <v>28</v>
      </c>
      <c r="AH30" s="144">
        <v>654701</v>
      </c>
      <c r="AI30" s="145">
        <f t="shared" si="0"/>
        <v>654681</v>
      </c>
      <c r="AJ30" s="146">
        <f t="shared" si="6"/>
        <v>-20</v>
      </c>
      <c r="AK30" s="122"/>
      <c r="AL30" s="138">
        <f t="shared" si="7"/>
        <v>9127</v>
      </c>
      <c r="AM30" s="147">
        <f t="shared" si="7"/>
        <v>9126</v>
      </c>
      <c r="AN30" s="148">
        <f t="shared" si="8"/>
        <v>-1</v>
      </c>
      <c r="AO30" s="149">
        <f t="shared" si="1"/>
        <v>-1.0957703265395574E-4</v>
      </c>
      <c r="AP30" s="122"/>
    </row>
    <row r="31" spans="1:42" x14ac:dyDescent="0.2">
      <c r="A31" s="66">
        <v>231</v>
      </c>
      <c r="B31" s="67">
        <v>0.375</v>
      </c>
      <c r="C31" s="68">
        <v>2014</v>
      </c>
      <c r="D31" s="68">
        <v>3</v>
      </c>
      <c r="E31" s="68">
        <v>29</v>
      </c>
      <c r="F31" s="69">
        <v>663807</v>
      </c>
      <c r="G31" s="68">
        <v>0</v>
      </c>
      <c r="H31" s="69">
        <v>685669</v>
      </c>
      <c r="I31" s="68">
        <v>0</v>
      </c>
      <c r="J31" s="68">
        <v>3</v>
      </c>
      <c r="K31" s="68">
        <v>0</v>
      </c>
      <c r="L31" s="69">
        <v>310.09440000000001</v>
      </c>
      <c r="M31" s="69">
        <v>30</v>
      </c>
      <c r="N31" s="70">
        <v>0</v>
      </c>
      <c r="O31" s="71">
        <v>8273</v>
      </c>
      <c r="P31" s="58">
        <f t="shared" si="2"/>
        <v>8273</v>
      </c>
      <c r="Q31" s="38">
        <v>29</v>
      </c>
      <c r="R31" s="77">
        <f t="shared" si="3"/>
        <v>8414.3770038931889</v>
      </c>
      <c r="S31" s="73">
        <f>'Mérida oeste'!F34*1000000</f>
        <v>35229.3136399</v>
      </c>
      <c r="T31" s="74">
        <f t="shared" si="9"/>
        <v>945.52354392747759</v>
      </c>
      <c r="V31" s="78">
        <f t="shared" si="4"/>
        <v>8273</v>
      </c>
      <c r="W31" s="79">
        <f t="shared" si="10"/>
        <v>292158.26490999997</v>
      </c>
      <c r="Y31" s="76">
        <f t="shared" si="11"/>
        <v>69.612140953208353</v>
      </c>
      <c r="Z31" s="73">
        <f t="shared" si="12"/>
        <v>291.45211174289267</v>
      </c>
      <c r="AA31" s="74">
        <f t="shared" si="13"/>
        <v>276.24251802540601</v>
      </c>
      <c r="AE31" s="121" t="str">
        <f t="shared" si="5"/>
        <v>663807</v>
      </c>
      <c r="AF31" s="142">
        <v>231</v>
      </c>
      <c r="AG31" s="143">
        <v>29</v>
      </c>
      <c r="AH31" s="144">
        <v>663828</v>
      </c>
      <c r="AI31" s="145">
        <f t="shared" si="0"/>
        <v>663807</v>
      </c>
      <c r="AJ31" s="146">
        <f t="shared" si="6"/>
        <v>-21</v>
      </c>
      <c r="AK31" s="122"/>
      <c r="AL31" s="138">
        <f t="shared" si="7"/>
        <v>8252</v>
      </c>
      <c r="AM31" s="147">
        <f t="shared" si="7"/>
        <v>8273</v>
      </c>
      <c r="AN31" s="148">
        <f t="shared" si="8"/>
        <v>21</v>
      </c>
      <c r="AO31" s="149">
        <f t="shared" si="1"/>
        <v>2.5383778556750877E-3</v>
      </c>
      <c r="AP31" s="122"/>
    </row>
    <row r="32" spans="1:42" x14ac:dyDescent="0.2">
      <c r="A32" s="66">
        <v>231</v>
      </c>
      <c r="B32" s="67">
        <v>0.375</v>
      </c>
      <c r="C32" s="68">
        <v>2014</v>
      </c>
      <c r="D32" s="68">
        <v>3</v>
      </c>
      <c r="E32" s="68">
        <v>30</v>
      </c>
      <c r="F32" s="69">
        <v>672080</v>
      </c>
      <c r="G32" s="68">
        <v>0</v>
      </c>
      <c r="H32" s="69">
        <v>685669</v>
      </c>
      <c r="I32" s="68">
        <v>0</v>
      </c>
      <c r="J32" s="68">
        <v>3</v>
      </c>
      <c r="K32" s="68">
        <v>0</v>
      </c>
      <c r="L32" s="69">
        <v>310.09440000000001</v>
      </c>
      <c r="M32" s="69">
        <v>30</v>
      </c>
      <c r="N32" s="70">
        <v>0</v>
      </c>
      <c r="O32" s="71">
        <v>6331</v>
      </c>
      <c r="P32" s="58">
        <f t="shared" si="2"/>
        <v>6331</v>
      </c>
      <c r="Q32" s="38">
        <v>30</v>
      </c>
      <c r="R32" s="77">
        <f t="shared" si="3"/>
        <v>8467.4272652144846</v>
      </c>
      <c r="S32" s="73">
        <f>'Mérida oeste'!F35*1000000</f>
        <v>35451.424473999999</v>
      </c>
      <c r="T32" s="74">
        <f t="shared" si="9"/>
        <v>951.48480179215164</v>
      </c>
      <c r="V32" s="78">
        <f t="shared" si="4"/>
        <v>6331</v>
      </c>
      <c r="W32" s="79">
        <f t="shared" si="10"/>
        <v>223577.17577</v>
      </c>
      <c r="Y32" s="76">
        <f t="shared" si="11"/>
        <v>53.607282016072901</v>
      </c>
      <c r="Z32" s="73">
        <f t="shared" si="12"/>
        <v>224.44296834489398</v>
      </c>
      <c r="AA32" s="74">
        <f t="shared" si="13"/>
        <v>212.7302847727675</v>
      </c>
      <c r="AE32" s="121" t="str">
        <f t="shared" si="5"/>
        <v>672080</v>
      </c>
      <c r="AF32" s="142">
        <v>231</v>
      </c>
      <c r="AG32" s="143">
        <v>30</v>
      </c>
      <c r="AH32" s="144">
        <v>672080</v>
      </c>
      <c r="AI32" s="145">
        <f t="shared" si="0"/>
        <v>672080</v>
      </c>
      <c r="AJ32" s="146">
        <f t="shared" si="6"/>
        <v>0</v>
      </c>
      <c r="AK32" s="122"/>
      <c r="AL32" s="138">
        <f t="shared" si="7"/>
        <v>6331</v>
      </c>
      <c r="AM32" s="147">
        <f t="shared" si="7"/>
        <v>6331</v>
      </c>
      <c r="AN32" s="148">
        <f t="shared" si="8"/>
        <v>0</v>
      </c>
      <c r="AO32" s="149">
        <f t="shared" si="1"/>
        <v>0</v>
      </c>
      <c r="AP32" s="122"/>
    </row>
    <row r="33" spans="1:42" ht="13.5" thickBot="1" x14ac:dyDescent="0.25">
      <c r="A33" s="66">
        <v>231</v>
      </c>
      <c r="B33" s="67">
        <v>0.375</v>
      </c>
      <c r="C33" s="68">
        <v>2014</v>
      </c>
      <c r="D33" s="68">
        <v>3</v>
      </c>
      <c r="E33" s="68">
        <v>31</v>
      </c>
      <c r="F33" s="69">
        <v>678411</v>
      </c>
      <c r="G33" s="68">
        <v>0</v>
      </c>
      <c r="H33" s="69">
        <v>685669</v>
      </c>
      <c r="I33" s="68">
        <v>0</v>
      </c>
      <c r="J33" s="68">
        <v>3</v>
      </c>
      <c r="K33" s="68">
        <v>0</v>
      </c>
      <c r="L33" s="69">
        <v>310.09440000000001</v>
      </c>
      <c r="M33" s="69">
        <v>30</v>
      </c>
      <c r="N33" s="70">
        <v>0</v>
      </c>
      <c r="O33" s="71">
        <v>8408</v>
      </c>
      <c r="P33" s="58">
        <f t="shared" si="2"/>
        <v>8408</v>
      </c>
      <c r="Q33" s="38">
        <v>31</v>
      </c>
      <c r="R33" s="80">
        <f t="shared" si="3"/>
        <v>8453.6108108101653</v>
      </c>
      <c r="S33" s="81">
        <f>'Mérida oeste'!F36*1000000</f>
        <v>35393.577742699999</v>
      </c>
      <c r="T33" s="82">
        <f t="shared" si="9"/>
        <v>949.93224681073821</v>
      </c>
      <c r="V33" s="83">
        <f t="shared" si="4"/>
        <v>8408</v>
      </c>
      <c r="W33" s="84">
        <f t="shared" si="10"/>
        <v>296925.74536</v>
      </c>
      <c r="Y33" s="76">
        <f t="shared" si="11"/>
        <v>71.07795969729186</v>
      </c>
      <c r="Z33" s="73">
        <f t="shared" si="12"/>
        <v>297.5892016606216</v>
      </c>
      <c r="AA33" s="74">
        <f t="shared" si="13"/>
        <v>282.05934042577792</v>
      </c>
      <c r="AE33" s="121" t="str">
        <f t="shared" si="5"/>
        <v>678411</v>
      </c>
      <c r="AF33" s="142">
        <v>231</v>
      </c>
      <c r="AG33" s="143">
        <v>31</v>
      </c>
      <c r="AH33" s="144">
        <v>678411</v>
      </c>
      <c r="AI33" s="145">
        <f t="shared" si="0"/>
        <v>678411</v>
      </c>
      <c r="AJ33" s="146">
        <f t="shared" si="6"/>
        <v>0</v>
      </c>
      <c r="AK33" s="122"/>
      <c r="AL33" s="138">
        <f t="shared" si="7"/>
        <v>8408</v>
      </c>
      <c r="AM33" s="150">
        <f t="shared" si="7"/>
        <v>8408</v>
      </c>
      <c r="AN33" s="148">
        <f t="shared" si="8"/>
        <v>0</v>
      </c>
      <c r="AO33" s="149">
        <f t="shared" si="1"/>
        <v>0</v>
      </c>
      <c r="AP33" s="122"/>
    </row>
    <row r="34" spans="1:42" ht="13.5" thickBot="1" x14ac:dyDescent="0.25">
      <c r="A34" s="85">
        <v>231</v>
      </c>
      <c r="B34" s="86">
        <v>0.375</v>
      </c>
      <c r="C34" s="87">
        <v>2014</v>
      </c>
      <c r="D34" s="87">
        <v>4</v>
      </c>
      <c r="E34" s="87">
        <v>1</v>
      </c>
      <c r="F34" s="88">
        <v>686819</v>
      </c>
      <c r="G34" s="87">
        <v>0</v>
      </c>
      <c r="H34" s="88">
        <v>685669</v>
      </c>
      <c r="I34" s="87">
        <v>0</v>
      </c>
      <c r="J34" s="87">
        <v>3</v>
      </c>
      <c r="K34" s="87">
        <v>0</v>
      </c>
      <c r="L34" s="88">
        <v>310.09440000000001</v>
      </c>
      <c r="M34" s="88">
        <v>30</v>
      </c>
      <c r="N34" s="89">
        <v>0</v>
      </c>
      <c r="O34" s="90">
        <v>7454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686819</v>
      </c>
      <c r="AF34" s="151">
        <v>231</v>
      </c>
      <c r="AG34" s="152">
        <v>1</v>
      </c>
      <c r="AH34" s="153">
        <v>686819</v>
      </c>
      <c r="AI34" s="154">
        <f t="shared" si="0"/>
        <v>686819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312.11770000000001</v>
      </c>
      <c r="M36" s="101">
        <f>MAX(M3:M34)</f>
        <v>30.8</v>
      </c>
      <c r="N36" s="99" t="s">
        <v>10</v>
      </c>
      <c r="O36" s="101">
        <f>SUM(O3:O33)</f>
        <v>223370</v>
      </c>
      <c r="Q36" s="99" t="s">
        <v>45</v>
      </c>
      <c r="R36" s="102">
        <f>AVERAGE(R3:R33)</f>
        <v>8283.361140065399</v>
      </c>
      <c r="S36" s="102">
        <f>AVERAGE(S3:S33)</f>
        <v>34680.776421225804</v>
      </c>
      <c r="T36" s="103">
        <f>AVERAGE(T3:T33)</f>
        <v>930.80129130914872</v>
      </c>
      <c r="V36" s="104">
        <f>SUM(V3:V33)</f>
        <v>223370</v>
      </c>
      <c r="W36" s="105">
        <f>SUM(W3:W33)</f>
        <v>7888237.8379000006</v>
      </c>
      <c r="Y36" s="106">
        <f>SUM(Y3:Y33)</f>
        <v>1850.78442287805</v>
      </c>
      <c r="Z36" s="107">
        <f>SUM(Z3:Z33)</f>
        <v>7748.8642217058214</v>
      </c>
      <c r="AA36" s="108">
        <f>SUM(AA3:AA33)</f>
        <v>7344.4853483488041</v>
      </c>
      <c r="AE36" s="121"/>
      <c r="AF36" s="159" t="s">
        <v>72</v>
      </c>
      <c r="AG36" s="160">
        <f>COUNT(AG3:AG34)</f>
        <v>26</v>
      </c>
      <c r="AH36" s="122"/>
      <c r="AI36" s="122"/>
      <c r="AJ36" s="161">
        <f>SUM(AJ3:AJ33)</f>
        <v>2899363</v>
      </c>
      <c r="AK36" s="162" t="s">
        <v>50</v>
      </c>
      <c r="AL36" s="163"/>
      <c r="AM36" s="163"/>
      <c r="AN36" s="161">
        <f>SUM(AN3:AN33)</f>
        <v>0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310.54279999999994</v>
      </c>
      <c r="M37" s="109">
        <f>AVERAGE(M3:M34)</f>
        <v>27.646875000000001</v>
      </c>
      <c r="N37" s="99" t="s">
        <v>46</v>
      </c>
      <c r="O37" s="110">
        <f>O36*35.31467</f>
        <v>7888237.8378999997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6</v>
      </c>
      <c r="AH37" s="122"/>
      <c r="AI37" s="122"/>
      <c r="AJ37" s="122"/>
      <c r="AK37" s="122"/>
      <c r="AL37" s="122"/>
      <c r="AM37" s="122"/>
      <c r="AN37" s="166">
        <f>IFERROR(AN36/SUM(AM3:AM33),"")</f>
        <v>0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302.5333</v>
      </c>
      <c r="M38" s="110">
        <f>MIN(M3:M34)</f>
        <v>24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341.59707999999995</v>
      </c>
      <c r="M44" s="118">
        <f>M37*(1+$L$43)</f>
        <v>30.411562500000002</v>
      </c>
    </row>
    <row r="45" spans="1:42" x14ac:dyDescent="0.2">
      <c r="K45" s="117" t="s">
        <v>59</v>
      </c>
      <c r="L45" s="118">
        <f>L37*(1-$L$43)</f>
        <v>279.48851999999994</v>
      </c>
      <c r="M45" s="118">
        <f>M37*(1-$L$43)</f>
        <v>24.882187500000001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Mérida oeste</vt:lpstr>
      <vt:lpstr>Rotoplas</vt:lpstr>
      <vt:lpstr>Maseca</vt:lpstr>
      <vt:lpstr>Barcel</vt:lpstr>
      <vt:lpstr>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2014-05-08T17:35:19Z</dcterms:modified>
</cp:coreProperties>
</file>