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740" yWindow="45" windowWidth="13515" windowHeight="7740" tabRatio="848" activeTab="4"/>
  </bookViews>
  <sheets>
    <sheet name="Mérida oeste" sheetId="6931" r:id="rId1"/>
    <sheet name="Rotoplas" sheetId="6942" r:id="rId2"/>
    <sheet name="Maseca" sheetId="6936" r:id="rId3"/>
    <sheet name="Barcel" sheetId="6937" r:id="rId4"/>
    <sheet name="Avícola" sheetId="6935" r:id="rId5"/>
  </sheets>
  <calcPr calcId="145621"/>
</workbook>
</file>

<file path=xl/calcChain.xml><?xml version="1.0" encoding="utf-8"?>
<calcChain xmlns="http://schemas.openxmlformats.org/spreadsheetml/2006/main">
  <c r="AG37" i="6935" l="1"/>
  <c r="AG36" i="6935"/>
  <c r="AE34" i="6935"/>
  <c r="AI34" i="6935" s="1"/>
  <c r="AJ34" i="6935" s="1"/>
  <c r="AL33" i="6935"/>
  <c r="AE33" i="6935"/>
  <c r="AI33" i="6935" s="1"/>
  <c r="AJ33" i="6935" s="1"/>
  <c r="AL32" i="6935"/>
  <c r="AE32" i="6935"/>
  <c r="AI32" i="6935" s="1"/>
  <c r="AJ32" i="6935" s="1"/>
  <c r="AL31" i="6935"/>
  <c r="AN31" i="6935" s="1"/>
  <c r="AO31" i="6935" s="1"/>
  <c r="AE31" i="6935"/>
  <c r="AI31" i="6935" s="1"/>
  <c r="AJ31" i="6935" s="1"/>
  <c r="AL30" i="6935"/>
  <c r="AE30" i="6935"/>
  <c r="AI30" i="6935" s="1"/>
  <c r="AJ30" i="6935" s="1"/>
  <c r="AL29" i="6935"/>
  <c r="AE29" i="6935"/>
  <c r="AI29" i="6935" s="1"/>
  <c r="AJ29" i="6935" s="1"/>
  <c r="AL28" i="6935"/>
  <c r="AE28" i="6935"/>
  <c r="AI28" i="6935" s="1"/>
  <c r="AJ28" i="6935" s="1"/>
  <c r="AL27" i="6935"/>
  <c r="AE27" i="6935"/>
  <c r="AI27" i="6935" s="1"/>
  <c r="AJ27" i="6935" s="1"/>
  <c r="AL26" i="6935"/>
  <c r="AE26" i="6935"/>
  <c r="AI26" i="6935" s="1"/>
  <c r="AJ26" i="6935" s="1"/>
  <c r="AL25" i="6935"/>
  <c r="AE25" i="6935"/>
  <c r="AI25" i="6935" s="1"/>
  <c r="AJ25" i="6935" s="1"/>
  <c r="AL24" i="6935"/>
  <c r="AE24" i="6935"/>
  <c r="AI24" i="6935" s="1"/>
  <c r="AJ24" i="6935" s="1"/>
  <c r="AL23" i="6935"/>
  <c r="AE23" i="6935"/>
  <c r="AI23" i="6935" s="1"/>
  <c r="AJ23" i="6935" s="1"/>
  <c r="AL22" i="6935"/>
  <c r="AE22" i="6935"/>
  <c r="AI22" i="6935" s="1"/>
  <c r="AJ22" i="6935" s="1"/>
  <c r="AL21" i="6935"/>
  <c r="AE21" i="6935"/>
  <c r="AI21" i="6935" s="1"/>
  <c r="AJ21" i="6935" s="1"/>
  <c r="AL20" i="6935"/>
  <c r="AE20" i="6935"/>
  <c r="AI20" i="6935" s="1"/>
  <c r="AJ20" i="6935" s="1"/>
  <c r="AL19" i="6935"/>
  <c r="AE19" i="6935"/>
  <c r="AI19" i="6935" s="1"/>
  <c r="AJ19" i="6935" s="1"/>
  <c r="AL18" i="6935"/>
  <c r="AE18" i="6935"/>
  <c r="AI18" i="6935" s="1"/>
  <c r="AJ18" i="6935" s="1"/>
  <c r="AL17" i="6935"/>
  <c r="AE17" i="6935"/>
  <c r="AI17" i="6935" s="1"/>
  <c r="AJ17" i="6935" s="1"/>
  <c r="AL16" i="6935"/>
  <c r="AE16" i="6935"/>
  <c r="AI16" i="6935" s="1"/>
  <c r="AJ16" i="6935" s="1"/>
  <c r="AL15" i="6935"/>
  <c r="AE15" i="6935"/>
  <c r="AI15" i="6935" s="1"/>
  <c r="AJ15" i="6935" s="1"/>
  <c r="AL14" i="6935"/>
  <c r="AE14" i="6935"/>
  <c r="AI14" i="6935" s="1"/>
  <c r="AJ14" i="6935" s="1"/>
  <c r="AL13" i="6935"/>
  <c r="AE13" i="6935"/>
  <c r="AI13" i="6935" s="1"/>
  <c r="AJ13" i="6935" s="1"/>
  <c r="AL12" i="6935"/>
  <c r="AE12" i="6935"/>
  <c r="AI12" i="6935" s="1"/>
  <c r="AJ12" i="6935" s="1"/>
  <c r="AL11" i="6935"/>
  <c r="AN11" i="6935" s="1"/>
  <c r="AO11" i="6935" s="1"/>
  <c r="AE11" i="6935"/>
  <c r="AI11" i="6935" s="1"/>
  <c r="AJ11" i="6935" s="1"/>
  <c r="AL10" i="6935"/>
  <c r="AN10" i="6935" s="1"/>
  <c r="AO10" i="6935" s="1"/>
  <c r="AE10" i="6935"/>
  <c r="AI10" i="6935" s="1"/>
  <c r="AJ10" i="6935" s="1"/>
  <c r="AL9" i="6935"/>
  <c r="AE9" i="6935"/>
  <c r="AI9" i="6935" s="1"/>
  <c r="AJ9" i="6935" s="1"/>
  <c r="AL8" i="6935"/>
  <c r="AE8" i="6935"/>
  <c r="AI8" i="6935" s="1"/>
  <c r="AJ8" i="6935" s="1"/>
  <c r="AL7" i="6935"/>
  <c r="AE7" i="6935"/>
  <c r="AI7" i="6935" s="1"/>
  <c r="AJ7" i="6935" s="1"/>
  <c r="AL6" i="6935"/>
  <c r="AE6" i="6935"/>
  <c r="AI6" i="6935" s="1"/>
  <c r="AJ6" i="6935" s="1"/>
  <c r="AL5" i="6935"/>
  <c r="AE5" i="6935"/>
  <c r="AI5" i="6935" s="1"/>
  <c r="AJ5" i="6935" s="1"/>
  <c r="AL4" i="6935"/>
  <c r="AE4" i="6935"/>
  <c r="AI4" i="6935" s="1"/>
  <c r="AJ4" i="6935" s="1"/>
  <c r="AL3" i="6935"/>
  <c r="AE3" i="6935"/>
  <c r="AI3" i="6935" s="1"/>
  <c r="AJ3" i="6935" s="1"/>
  <c r="AG37" i="6937"/>
  <c r="AG36" i="6937"/>
  <c r="AE34" i="6937"/>
  <c r="AI34" i="6937" s="1"/>
  <c r="AJ34" i="6937" s="1"/>
  <c r="AL33" i="6937"/>
  <c r="AE33" i="6937"/>
  <c r="AI33" i="6937" s="1"/>
  <c r="AJ33" i="6937" s="1"/>
  <c r="AL32" i="6937"/>
  <c r="AE32" i="6937"/>
  <c r="AI32" i="6937" s="1"/>
  <c r="AJ32" i="6937" s="1"/>
  <c r="AL31" i="6937"/>
  <c r="AE31" i="6937"/>
  <c r="AI31" i="6937" s="1"/>
  <c r="AJ31" i="6937" s="1"/>
  <c r="AL30" i="6937"/>
  <c r="AE30" i="6937"/>
  <c r="AI30" i="6937" s="1"/>
  <c r="AJ30" i="6937" s="1"/>
  <c r="AL29" i="6937"/>
  <c r="AE29" i="6937"/>
  <c r="AI29" i="6937" s="1"/>
  <c r="AJ29" i="6937" s="1"/>
  <c r="AL28" i="6937"/>
  <c r="AE28" i="6937"/>
  <c r="AI28" i="6937" s="1"/>
  <c r="AJ28" i="6937" s="1"/>
  <c r="AL27" i="6937"/>
  <c r="AE27" i="6937"/>
  <c r="AI27" i="6937" s="1"/>
  <c r="AJ27" i="6937" s="1"/>
  <c r="AL26" i="6937"/>
  <c r="AE26" i="6937"/>
  <c r="AI26" i="6937" s="1"/>
  <c r="AJ26" i="6937" s="1"/>
  <c r="AL25" i="6937"/>
  <c r="AE25" i="6937"/>
  <c r="AI25" i="6937" s="1"/>
  <c r="AJ25" i="6937" s="1"/>
  <c r="AL24" i="6937"/>
  <c r="AE24" i="6937"/>
  <c r="AI24" i="6937" s="1"/>
  <c r="AJ24" i="6937" s="1"/>
  <c r="AL23" i="6937"/>
  <c r="AE23" i="6937"/>
  <c r="AI23" i="6937" s="1"/>
  <c r="AJ23" i="6937" s="1"/>
  <c r="AL22" i="6937"/>
  <c r="AE22" i="6937"/>
  <c r="AI22" i="6937" s="1"/>
  <c r="AJ22" i="6937" s="1"/>
  <c r="AL21" i="6937"/>
  <c r="AE21" i="6937"/>
  <c r="AI21" i="6937" s="1"/>
  <c r="AJ21" i="6937" s="1"/>
  <c r="AL20" i="6937"/>
  <c r="AE20" i="6937"/>
  <c r="AI20" i="6937" s="1"/>
  <c r="AJ20" i="6937" s="1"/>
  <c r="AL19" i="6937"/>
  <c r="AE19" i="6937"/>
  <c r="AI19" i="6937" s="1"/>
  <c r="AJ19" i="6937" s="1"/>
  <c r="AL18" i="6937"/>
  <c r="AE18" i="6937"/>
  <c r="AI18" i="6937" s="1"/>
  <c r="AJ18" i="6937" s="1"/>
  <c r="AL17" i="6937"/>
  <c r="AE17" i="6937"/>
  <c r="AI17" i="6937" s="1"/>
  <c r="AJ17" i="6937" s="1"/>
  <c r="AL16" i="6937"/>
  <c r="AE16" i="6937"/>
  <c r="AI16" i="6937" s="1"/>
  <c r="AJ16" i="6937" s="1"/>
  <c r="AL15" i="6937"/>
  <c r="AE15" i="6937"/>
  <c r="AI15" i="6937" s="1"/>
  <c r="AJ15" i="6937" s="1"/>
  <c r="AL14" i="6937"/>
  <c r="AE14" i="6937"/>
  <c r="AI14" i="6937" s="1"/>
  <c r="AJ14" i="6937" s="1"/>
  <c r="AL13" i="6937"/>
  <c r="AE13" i="6937"/>
  <c r="AI13" i="6937" s="1"/>
  <c r="AJ13" i="6937" s="1"/>
  <c r="AL12" i="6937"/>
  <c r="AE12" i="6937"/>
  <c r="AI12" i="6937" s="1"/>
  <c r="AJ12" i="6937" s="1"/>
  <c r="AL11" i="6937"/>
  <c r="AE11" i="6937"/>
  <c r="AI11" i="6937" s="1"/>
  <c r="AJ11" i="6937" s="1"/>
  <c r="AL10" i="6937"/>
  <c r="AE10" i="6937"/>
  <c r="AI10" i="6937" s="1"/>
  <c r="AJ10" i="6937" s="1"/>
  <c r="AL9" i="6937"/>
  <c r="AE9" i="6937"/>
  <c r="AI9" i="6937" s="1"/>
  <c r="AJ9" i="6937" s="1"/>
  <c r="AL8" i="6937"/>
  <c r="AE8" i="6937"/>
  <c r="AI8" i="6937" s="1"/>
  <c r="AJ8" i="6937" s="1"/>
  <c r="AL7" i="6937"/>
  <c r="AE7" i="6937"/>
  <c r="AI7" i="6937" s="1"/>
  <c r="AJ7" i="6937" s="1"/>
  <c r="AL6" i="6937"/>
  <c r="AE6" i="6937"/>
  <c r="AI6" i="6937" s="1"/>
  <c r="AJ6" i="6937" s="1"/>
  <c r="AL5" i="6937"/>
  <c r="AE5" i="6937"/>
  <c r="AI5" i="6937" s="1"/>
  <c r="AJ5" i="6937" s="1"/>
  <c r="AL4" i="6937"/>
  <c r="AE4" i="6937"/>
  <c r="AI4" i="6937" s="1"/>
  <c r="AJ4" i="6937" s="1"/>
  <c r="AL3" i="6937"/>
  <c r="AE3" i="6937"/>
  <c r="AI3" i="6937" s="1"/>
  <c r="AJ3" i="6937" s="1"/>
  <c r="AG37" i="6936"/>
  <c r="AG36" i="6936"/>
  <c r="AE34" i="6936"/>
  <c r="AI34" i="6936" s="1"/>
  <c r="AJ34" i="6936" s="1"/>
  <c r="AL33" i="6936"/>
  <c r="AE33" i="6936"/>
  <c r="AI33" i="6936" s="1"/>
  <c r="AJ33" i="6936" s="1"/>
  <c r="AL32" i="6936"/>
  <c r="AE32" i="6936"/>
  <c r="AI32" i="6936" s="1"/>
  <c r="AJ32" i="6936" s="1"/>
  <c r="AL31" i="6936"/>
  <c r="AE31" i="6936"/>
  <c r="AI31" i="6936" s="1"/>
  <c r="AJ31" i="6936" s="1"/>
  <c r="AL30" i="6936"/>
  <c r="AE30" i="6936"/>
  <c r="AI30" i="6936" s="1"/>
  <c r="AJ30" i="6936" s="1"/>
  <c r="AL29" i="6936"/>
  <c r="AE29" i="6936"/>
  <c r="AI29" i="6936" s="1"/>
  <c r="AJ29" i="6936" s="1"/>
  <c r="AL28" i="6936"/>
  <c r="AE28" i="6936"/>
  <c r="AI28" i="6936" s="1"/>
  <c r="AJ28" i="6936" s="1"/>
  <c r="AL27" i="6936"/>
  <c r="AE27" i="6936"/>
  <c r="AI27" i="6936" s="1"/>
  <c r="AJ27" i="6936" s="1"/>
  <c r="AL26" i="6936"/>
  <c r="AN26" i="6936" s="1"/>
  <c r="AO26" i="6936" s="1"/>
  <c r="AE26" i="6936"/>
  <c r="AI26" i="6936" s="1"/>
  <c r="AJ26" i="6936" s="1"/>
  <c r="AL25" i="6936"/>
  <c r="AE25" i="6936"/>
  <c r="AI25" i="6936" s="1"/>
  <c r="AJ25" i="6936" s="1"/>
  <c r="AL24" i="6936"/>
  <c r="AE24" i="6936"/>
  <c r="AI24" i="6936" s="1"/>
  <c r="AJ24" i="6936" s="1"/>
  <c r="AL23" i="6936"/>
  <c r="AE23" i="6936"/>
  <c r="AI23" i="6936" s="1"/>
  <c r="AJ23" i="6936" s="1"/>
  <c r="AL22" i="6936"/>
  <c r="AE22" i="6936"/>
  <c r="AI22" i="6936" s="1"/>
  <c r="AJ22" i="6936" s="1"/>
  <c r="AL21" i="6936"/>
  <c r="AE21" i="6936"/>
  <c r="AI21" i="6936" s="1"/>
  <c r="AJ21" i="6936" s="1"/>
  <c r="AL20" i="6936"/>
  <c r="AE20" i="6936"/>
  <c r="AI20" i="6936" s="1"/>
  <c r="AJ20" i="6936" s="1"/>
  <c r="AL19" i="6936"/>
  <c r="AE19" i="6936"/>
  <c r="AI19" i="6936" s="1"/>
  <c r="AJ19" i="6936" s="1"/>
  <c r="AL18" i="6936"/>
  <c r="AE18" i="6936"/>
  <c r="AI18" i="6936" s="1"/>
  <c r="AJ18" i="6936" s="1"/>
  <c r="AL17" i="6936"/>
  <c r="AE17" i="6936"/>
  <c r="AI17" i="6936" s="1"/>
  <c r="AJ17" i="6936" s="1"/>
  <c r="AL16" i="6936"/>
  <c r="AE16" i="6936"/>
  <c r="AI16" i="6936" s="1"/>
  <c r="AJ16" i="6936" s="1"/>
  <c r="AL15" i="6936"/>
  <c r="AE15" i="6936"/>
  <c r="AI15" i="6936" s="1"/>
  <c r="AJ15" i="6936" s="1"/>
  <c r="AL14" i="6936"/>
  <c r="AE14" i="6936"/>
  <c r="AI14" i="6936" s="1"/>
  <c r="AJ14" i="6936" s="1"/>
  <c r="AL13" i="6936"/>
  <c r="AE13" i="6936"/>
  <c r="AI13" i="6936" s="1"/>
  <c r="AJ13" i="6936" s="1"/>
  <c r="AL12" i="6936"/>
  <c r="AE12" i="6936"/>
  <c r="AI12" i="6936" s="1"/>
  <c r="AJ12" i="6936" s="1"/>
  <c r="AL11" i="6936"/>
  <c r="AE11" i="6936"/>
  <c r="AI11" i="6936" s="1"/>
  <c r="AJ11" i="6936" s="1"/>
  <c r="AL10" i="6936"/>
  <c r="AE10" i="6936"/>
  <c r="AI10" i="6936" s="1"/>
  <c r="AJ10" i="6936" s="1"/>
  <c r="AL9" i="6936"/>
  <c r="AE9" i="6936"/>
  <c r="AI9" i="6936" s="1"/>
  <c r="AJ9" i="6936"/>
  <c r="AL8" i="6936"/>
  <c r="AE8" i="6936"/>
  <c r="AI8" i="6936" s="1"/>
  <c r="AJ8" i="6936" s="1"/>
  <c r="AL7" i="6936"/>
  <c r="AE7" i="6936"/>
  <c r="AI7" i="6936" s="1"/>
  <c r="AJ7" i="6936" s="1"/>
  <c r="AL6" i="6936"/>
  <c r="AE6" i="6936"/>
  <c r="AI6" i="6936" s="1"/>
  <c r="AJ6" i="6936" s="1"/>
  <c r="AL5" i="6936"/>
  <c r="AE5" i="6936"/>
  <c r="AI5" i="6936" s="1"/>
  <c r="AJ5" i="6936" s="1"/>
  <c r="AL4" i="6936"/>
  <c r="AE4" i="6936"/>
  <c r="AI4" i="6936" s="1"/>
  <c r="AJ4" i="6936" s="1"/>
  <c r="AL3" i="6936"/>
  <c r="AE3" i="6936"/>
  <c r="AI3" i="6936" s="1"/>
  <c r="AJ3" i="6936"/>
  <c r="AG37" i="6942"/>
  <c r="AG36" i="6942"/>
  <c r="AE34" i="6942"/>
  <c r="AI34" i="6942"/>
  <c r="AJ34" i="6942" s="1"/>
  <c r="AL33" i="6942"/>
  <c r="AE33" i="6942"/>
  <c r="AI33" i="6942" s="1"/>
  <c r="AL32" i="6942"/>
  <c r="AE32" i="6942"/>
  <c r="AI32" i="6942" s="1"/>
  <c r="AL31" i="6942"/>
  <c r="AE31" i="6942"/>
  <c r="AI31" i="6942" s="1"/>
  <c r="AL30" i="6942"/>
  <c r="AE30" i="6942"/>
  <c r="AI30" i="6942" s="1"/>
  <c r="AL29" i="6942"/>
  <c r="AE29" i="6942"/>
  <c r="AI29" i="6942" s="1"/>
  <c r="AL28" i="6942"/>
  <c r="AE28" i="6942"/>
  <c r="AI28" i="6942" s="1"/>
  <c r="AL27" i="6942"/>
  <c r="AE27" i="6942"/>
  <c r="AI27" i="6942" s="1"/>
  <c r="AL26" i="6942"/>
  <c r="AE26" i="6942"/>
  <c r="AI26" i="6942" s="1"/>
  <c r="AL25" i="6942"/>
  <c r="AE25" i="6942"/>
  <c r="AI25" i="6942" s="1"/>
  <c r="AL24" i="6942"/>
  <c r="AE24" i="6942"/>
  <c r="AI24" i="6942" s="1"/>
  <c r="AL23" i="6942"/>
  <c r="AE23" i="6942"/>
  <c r="AI23" i="6942" s="1"/>
  <c r="AL22" i="6942"/>
  <c r="AE22" i="6942"/>
  <c r="AI22" i="6942"/>
  <c r="AJ22" i="6942" s="1"/>
  <c r="AL21" i="6942"/>
  <c r="AE21" i="6942"/>
  <c r="AI21" i="6942" s="1"/>
  <c r="AL20" i="6942"/>
  <c r="AE20" i="6942"/>
  <c r="AI20" i="6942" s="1"/>
  <c r="AL19" i="6942"/>
  <c r="AE19" i="6942"/>
  <c r="AI19" i="6942"/>
  <c r="AJ19" i="6942" s="1"/>
  <c r="AL18" i="6942"/>
  <c r="AE18" i="6942"/>
  <c r="AI18" i="6942" s="1"/>
  <c r="AL17" i="6942"/>
  <c r="AE17" i="6942"/>
  <c r="AI17" i="6942" s="1"/>
  <c r="AL16" i="6942"/>
  <c r="AE16" i="6942"/>
  <c r="AI16" i="6942" s="1"/>
  <c r="AL15" i="6942"/>
  <c r="AE15" i="6942"/>
  <c r="AI15" i="6942"/>
  <c r="AJ15" i="6942" s="1"/>
  <c r="AL14" i="6942"/>
  <c r="AE14" i="6942"/>
  <c r="AI14" i="6942" s="1"/>
  <c r="AL13" i="6942"/>
  <c r="AE13" i="6942"/>
  <c r="AI13" i="6942" s="1"/>
  <c r="AL12" i="6942"/>
  <c r="AE12" i="6942"/>
  <c r="AI12" i="6942" s="1"/>
  <c r="AL11" i="6942"/>
  <c r="AE11" i="6942"/>
  <c r="AI11" i="6942" s="1"/>
  <c r="AL10" i="6942"/>
  <c r="AE10" i="6942"/>
  <c r="AI10" i="6942" s="1"/>
  <c r="AL9" i="6942"/>
  <c r="AE9" i="6942"/>
  <c r="AI9" i="6942" s="1"/>
  <c r="AL8" i="6942"/>
  <c r="AE8" i="6942"/>
  <c r="AI8" i="6942" s="1"/>
  <c r="AL7" i="6942"/>
  <c r="AE7" i="6942"/>
  <c r="AI7" i="6942"/>
  <c r="AJ7" i="6942" s="1"/>
  <c r="AL6" i="6942"/>
  <c r="AE6" i="6942"/>
  <c r="AI6" i="6942" s="1"/>
  <c r="AL5" i="6942"/>
  <c r="AE5" i="6942"/>
  <c r="AI5" i="6942" s="1"/>
  <c r="AL4" i="6942"/>
  <c r="AE4" i="6942"/>
  <c r="AI4" i="6942" s="1"/>
  <c r="AL3" i="6942"/>
  <c r="AE3" i="6942"/>
  <c r="AI3" i="6942" s="1"/>
  <c r="S33" i="6942"/>
  <c r="S32" i="6942"/>
  <c r="R32" i="6942" s="1"/>
  <c r="S31" i="6942"/>
  <c r="S30" i="6942"/>
  <c r="R30" i="6942" s="1"/>
  <c r="T30" i="6942" s="1"/>
  <c r="S29" i="6942"/>
  <c r="S28" i="6942"/>
  <c r="R28" i="6942" s="1"/>
  <c r="S27" i="6942"/>
  <c r="S26" i="6942"/>
  <c r="Z26" i="6942" s="1"/>
  <c r="S25" i="6942"/>
  <c r="S24" i="6942"/>
  <c r="R24" i="6942" s="1"/>
  <c r="S23" i="6942"/>
  <c r="S22" i="6942"/>
  <c r="R22" i="6942" s="1"/>
  <c r="S21" i="6942"/>
  <c r="S20" i="6942"/>
  <c r="S19" i="6942"/>
  <c r="S18" i="6942"/>
  <c r="S17" i="6942"/>
  <c r="S16" i="6942"/>
  <c r="R16" i="6942" s="1"/>
  <c r="S15" i="6942"/>
  <c r="S14" i="6942"/>
  <c r="R14" i="6942" s="1"/>
  <c r="T14" i="6942" s="1"/>
  <c r="S13" i="6942"/>
  <c r="S12" i="6942"/>
  <c r="S11" i="6942"/>
  <c r="S10" i="6942"/>
  <c r="R10" i="6942" s="1"/>
  <c r="S9" i="6942"/>
  <c r="S8" i="6942"/>
  <c r="R8" i="6942" s="1"/>
  <c r="S7" i="6942"/>
  <c r="S6" i="6942"/>
  <c r="R6" i="6942" s="1"/>
  <c r="T6" i="6942" s="1"/>
  <c r="S5" i="6942"/>
  <c r="S4" i="6942"/>
  <c r="R4" i="6942" s="1"/>
  <c r="S3" i="6942"/>
  <c r="S33" i="6936"/>
  <c r="S32" i="6936"/>
  <c r="S31" i="6936"/>
  <c r="S30" i="6936"/>
  <c r="S29" i="6936"/>
  <c r="S28" i="6936"/>
  <c r="S27" i="6936"/>
  <c r="S26" i="6936"/>
  <c r="S25" i="6936"/>
  <c r="S24" i="6936"/>
  <c r="S23" i="6936"/>
  <c r="S22" i="6936"/>
  <c r="R22" i="6936" s="1"/>
  <c r="S21" i="6936"/>
  <c r="R21" i="6936" s="1"/>
  <c r="S20" i="6936"/>
  <c r="S19" i="6936"/>
  <c r="S18" i="6936"/>
  <c r="R18" i="6936" s="1"/>
  <c r="T18" i="6936" s="1"/>
  <c r="S17" i="6936"/>
  <c r="R17" i="6936" s="1"/>
  <c r="S16" i="6936"/>
  <c r="S15" i="6936"/>
  <c r="S14" i="6936"/>
  <c r="R14" i="6936" s="1"/>
  <c r="S13" i="6936"/>
  <c r="R13" i="6936" s="1"/>
  <c r="S12" i="6936"/>
  <c r="S11" i="6936"/>
  <c r="S10" i="6936"/>
  <c r="S9" i="6936"/>
  <c r="R9" i="6936" s="1"/>
  <c r="T9" i="6936" s="1"/>
  <c r="S8" i="6936"/>
  <c r="S7" i="6936"/>
  <c r="S6" i="6936"/>
  <c r="S5" i="6936"/>
  <c r="S4" i="6936"/>
  <c r="S3" i="6936"/>
  <c r="S33" i="6937"/>
  <c r="S32" i="6937"/>
  <c r="R32" i="6937" s="1"/>
  <c r="Y32" i="6937" s="1"/>
  <c r="S31" i="6937"/>
  <c r="S30" i="6937"/>
  <c r="R30" i="6937" s="1"/>
  <c r="S29" i="6937"/>
  <c r="S28" i="6937"/>
  <c r="R28" i="6937" s="1"/>
  <c r="S27" i="6937"/>
  <c r="S26" i="6937"/>
  <c r="S25" i="6937"/>
  <c r="S24" i="6937"/>
  <c r="R24" i="6937" s="1"/>
  <c r="S23" i="6937"/>
  <c r="S22" i="6937"/>
  <c r="R22" i="6937" s="1"/>
  <c r="S21" i="6937"/>
  <c r="S20" i="6937"/>
  <c r="S19" i="6937"/>
  <c r="S18" i="6937"/>
  <c r="S17" i="6937"/>
  <c r="S16" i="6937"/>
  <c r="R16" i="6937" s="1"/>
  <c r="T16" i="6937" s="1"/>
  <c r="S15" i="6937"/>
  <c r="S14" i="6937"/>
  <c r="R14" i="6937" s="1"/>
  <c r="S13" i="6937"/>
  <c r="S12" i="6937"/>
  <c r="S11" i="6937"/>
  <c r="S10" i="6937"/>
  <c r="S9" i="6937"/>
  <c r="S8" i="6937"/>
  <c r="R8" i="6937" s="1"/>
  <c r="T8" i="6937" s="1"/>
  <c r="S7" i="6937"/>
  <c r="S6" i="6937"/>
  <c r="R6" i="6937" s="1"/>
  <c r="S5" i="6937"/>
  <c r="S4" i="6937"/>
  <c r="Z4" i="6937" s="1"/>
  <c r="S3" i="6937"/>
  <c r="S4" i="6935"/>
  <c r="R4" i="6935" s="1"/>
  <c r="S5" i="6935"/>
  <c r="S6" i="6935"/>
  <c r="R6" i="6935" s="1"/>
  <c r="T6" i="6935" s="1"/>
  <c r="S7" i="6935"/>
  <c r="S8" i="6935"/>
  <c r="S9" i="6935"/>
  <c r="S10" i="6935"/>
  <c r="R10" i="6935" s="1"/>
  <c r="T10" i="6935" s="1"/>
  <c r="S11" i="6935"/>
  <c r="S12" i="6935"/>
  <c r="R12" i="6935" s="1"/>
  <c r="S13" i="6935"/>
  <c r="S14" i="6935"/>
  <c r="R14" i="6935" s="1"/>
  <c r="S15" i="6935"/>
  <c r="S16" i="6935"/>
  <c r="R16" i="6935" s="1"/>
  <c r="S17" i="6935"/>
  <c r="S18" i="6935"/>
  <c r="S19" i="6935"/>
  <c r="S20" i="6935"/>
  <c r="S21" i="6935"/>
  <c r="S22" i="6935"/>
  <c r="S23" i="6935"/>
  <c r="S24" i="6935"/>
  <c r="S25" i="6935"/>
  <c r="S26" i="6935"/>
  <c r="R26" i="6935" s="1"/>
  <c r="S27" i="6935"/>
  <c r="S28" i="6935"/>
  <c r="R28" i="6935" s="1"/>
  <c r="T28" i="6935" s="1"/>
  <c r="S29" i="6935"/>
  <c r="S30" i="6935"/>
  <c r="R30" i="6935" s="1"/>
  <c r="T30" i="6935" s="1"/>
  <c r="S31" i="6935"/>
  <c r="S32" i="6935"/>
  <c r="R32" i="6935" s="1"/>
  <c r="T32" i="6935" s="1"/>
  <c r="S33" i="6935"/>
  <c r="S3" i="6935"/>
  <c r="Z3" i="6935" s="1"/>
  <c r="M38" i="6935"/>
  <c r="L38" i="6935"/>
  <c r="M37" i="6935"/>
  <c r="M45" i="6935" s="1"/>
  <c r="L37" i="6935"/>
  <c r="L45" i="6935" s="1"/>
  <c r="O36" i="6935"/>
  <c r="O37" i="6935" s="1"/>
  <c r="M36" i="6935"/>
  <c r="L36" i="6935"/>
  <c r="E36" i="6935"/>
  <c r="V33" i="6935"/>
  <c r="P33" i="6935"/>
  <c r="V32" i="6935"/>
  <c r="W32" i="6935" s="1"/>
  <c r="P32" i="6935"/>
  <c r="V31" i="6935"/>
  <c r="P31" i="6935"/>
  <c r="V30" i="6935"/>
  <c r="W30" i="6935" s="1"/>
  <c r="P30" i="6935"/>
  <c r="V29" i="6935"/>
  <c r="P29" i="6935"/>
  <c r="V28" i="6935"/>
  <c r="W28" i="6935" s="1"/>
  <c r="P28" i="6935"/>
  <c r="V27" i="6935"/>
  <c r="Z27" i="6935" s="1"/>
  <c r="P27" i="6935"/>
  <c r="V26" i="6935"/>
  <c r="P26" i="6935"/>
  <c r="V25" i="6935"/>
  <c r="W25" i="6935" s="1"/>
  <c r="P25" i="6935"/>
  <c r="W24" i="6935"/>
  <c r="V24" i="6935"/>
  <c r="P24" i="6935"/>
  <c r="V23" i="6935"/>
  <c r="Z23" i="6935"/>
  <c r="P23" i="6935"/>
  <c r="V22" i="6935"/>
  <c r="P22" i="6935"/>
  <c r="V21" i="6935"/>
  <c r="P21" i="6935"/>
  <c r="V20" i="6935"/>
  <c r="W20" i="6935" s="1"/>
  <c r="P20" i="6935"/>
  <c r="V19" i="6935"/>
  <c r="Z19" i="6935" s="1"/>
  <c r="P19" i="6935"/>
  <c r="V18" i="6935"/>
  <c r="P18" i="6935"/>
  <c r="V17" i="6935"/>
  <c r="P17" i="6935"/>
  <c r="V16" i="6935"/>
  <c r="Z16" i="6935" s="1"/>
  <c r="P16" i="6935"/>
  <c r="V15" i="6935"/>
  <c r="Z15" i="6935" s="1"/>
  <c r="P15" i="6935"/>
  <c r="V14" i="6935"/>
  <c r="P14" i="6935"/>
  <c r="V13" i="6935"/>
  <c r="P13" i="6935"/>
  <c r="V12" i="6935"/>
  <c r="W12" i="6935" s="1"/>
  <c r="AA12" i="6935" s="1"/>
  <c r="T12" i="6935"/>
  <c r="P12" i="6935"/>
  <c r="V11" i="6935"/>
  <c r="P11" i="6935"/>
  <c r="V10" i="6935"/>
  <c r="P10" i="6935"/>
  <c r="V9" i="6935"/>
  <c r="P9" i="6935"/>
  <c r="V8" i="6935"/>
  <c r="W8" i="6935"/>
  <c r="R8" i="6935"/>
  <c r="T8" i="6935" s="1"/>
  <c r="P8" i="6935"/>
  <c r="V7" i="6935"/>
  <c r="Z7" i="6935"/>
  <c r="P7" i="6935"/>
  <c r="V6" i="6935"/>
  <c r="P6" i="6935"/>
  <c r="V5" i="6935"/>
  <c r="Z5" i="6935" s="1"/>
  <c r="P5" i="6935"/>
  <c r="W4" i="6935"/>
  <c r="AA4" i="6935" s="1"/>
  <c r="V4" i="6935"/>
  <c r="Z4" i="6935" s="1"/>
  <c r="T4" i="6935"/>
  <c r="P4" i="6935"/>
  <c r="V3" i="6935"/>
  <c r="P3" i="6935"/>
  <c r="M38" i="6937"/>
  <c r="L38" i="6937"/>
  <c r="M37" i="6937"/>
  <c r="M45" i="6937" s="1"/>
  <c r="L37" i="6937"/>
  <c r="O36" i="6937"/>
  <c r="O37" i="6937" s="1"/>
  <c r="M36" i="6937"/>
  <c r="L36" i="6937"/>
  <c r="E36" i="6937"/>
  <c r="V33" i="6937"/>
  <c r="P33" i="6937"/>
  <c r="V32" i="6937"/>
  <c r="T32" i="6937"/>
  <c r="P32" i="6937"/>
  <c r="V31" i="6937"/>
  <c r="Z31" i="6937" s="1"/>
  <c r="P31" i="6937"/>
  <c r="V30" i="6937"/>
  <c r="Z30" i="6937"/>
  <c r="T30" i="6937"/>
  <c r="P30" i="6937"/>
  <c r="V29" i="6937"/>
  <c r="Z29" i="6937"/>
  <c r="P29" i="6937"/>
  <c r="V28" i="6937"/>
  <c r="W28" i="6937" s="1"/>
  <c r="P28" i="6937"/>
  <c r="V27" i="6937"/>
  <c r="P27" i="6937"/>
  <c r="V26" i="6937"/>
  <c r="W26" i="6937" s="1"/>
  <c r="R26" i="6937"/>
  <c r="P26" i="6937"/>
  <c r="V25" i="6937"/>
  <c r="Z25" i="6937" s="1"/>
  <c r="P25" i="6937"/>
  <c r="V24" i="6937"/>
  <c r="W24" i="6937" s="1"/>
  <c r="P24" i="6937"/>
  <c r="V23" i="6937"/>
  <c r="Z23" i="6937"/>
  <c r="P23" i="6937"/>
  <c r="V22" i="6937"/>
  <c r="W22" i="6937" s="1"/>
  <c r="T22" i="6937"/>
  <c r="P22" i="6937"/>
  <c r="V21" i="6937"/>
  <c r="Z21" i="6937" s="1"/>
  <c r="P21" i="6937"/>
  <c r="V20" i="6937"/>
  <c r="W20" i="6937" s="1"/>
  <c r="R20" i="6937"/>
  <c r="P20" i="6937"/>
  <c r="V19" i="6937"/>
  <c r="Z19" i="6937" s="1"/>
  <c r="P19" i="6937"/>
  <c r="V18" i="6937"/>
  <c r="W18" i="6937" s="1"/>
  <c r="R18" i="6937"/>
  <c r="P18" i="6937"/>
  <c r="V17" i="6937"/>
  <c r="Z17" i="6937" s="1"/>
  <c r="P17" i="6937"/>
  <c r="V16" i="6937"/>
  <c r="Z16" i="6937" s="1"/>
  <c r="P16" i="6937"/>
  <c r="V15" i="6937"/>
  <c r="Z15" i="6937"/>
  <c r="P15" i="6937"/>
  <c r="V14" i="6937"/>
  <c r="T14" i="6937"/>
  <c r="P14" i="6937"/>
  <c r="V13" i="6937"/>
  <c r="Z13" i="6937" s="1"/>
  <c r="P13" i="6937"/>
  <c r="V12" i="6937"/>
  <c r="W12" i="6937" s="1"/>
  <c r="P12" i="6937"/>
  <c r="V11" i="6937"/>
  <c r="P11" i="6937"/>
  <c r="V10" i="6937"/>
  <c r="W10" i="6937"/>
  <c r="R10" i="6937"/>
  <c r="P10" i="6937"/>
  <c r="V9" i="6937"/>
  <c r="P9" i="6937"/>
  <c r="V8" i="6937"/>
  <c r="W8" i="6937" s="1"/>
  <c r="P8" i="6937"/>
  <c r="V7" i="6937"/>
  <c r="Z7" i="6937" s="1"/>
  <c r="P7" i="6937"/>
  <c r="V6" i="6937"/>
  <c r="W6" i="6937" s="1"/>
  <c r="Y6" i="6937"/>
  <c r="T6" i="6937"/>
  <c r="P6" i="6937"/>
  <c r="V5" i="6937"/>
  <c r="Y5" i="6937" s="1"/>
  <c r="P5" i="6937"/>
  <c r="V4" i="6937"/>
  <c r="W4" i="6937" s="1"/>
  <c r="P4" i="6937"/>
  <c r="V3" i="6937"/>
  <c r="W3" i="6937" s="1"/>
  <c r="P3" i="6937"/>
  <c r="M38" i="6936"/>
  <c r="L38" i="6936"/>
  <c r="M37" i="6936"/>
  <c r="M45" i="6936" s="1"/>
  <c r="L37" i="6936"/>
  <c r="L44" i="6936" s="1"/>
  <c r="O36" i="6936"/>
  <c r="O37" i="6936" s="1"/>
  <c r="M36" i="6936"/>
  <c r="L36" i="6936"/>
  <c r="E36" i="6936"/>
  <c r="V33" i="6936"/>
  <c r="P33" i="6936"/>
  <c r="V32" i="6936"/>
  <c r="W32" i="6936" s="1"/>
  <c r="Z32" i="6936"/>
  <c r="R32" i="6936"/>
  <c r="P32" i="6936"/>
  <c r="V31" i="6936"/>
  <c r="Z31" i="6936"/>
  <c r="P31" i="6936"/>
  <c r="V30" i="6936"/>
  <c r="W30" i="6936" s="1"/>
  <c r="R30" i="6936"/>
  <c r="T30" i="6936" s="1"/>
  <c r="P30" i="6936"/>
  <c r="V29" i="6936"/>
  <c r="P29" i="6936"/>
  <c r="V28" i="6936"/>
  <c r="R28" i="6936"/>
  <c r="T28" i="6936" s="1"/>
  <c r="P28" i="6936"/>
  <c r="V27" i="6936"/>
  <c r="Z27" i="6936" s="1"/>
  <c r="P27" i="6936"/>
  <c r="V26" i="6936"/>
  <c r="Z26" i="6936" s="1"/>
  <c r="R26" i="6936"/>
  <c r="T26" i="6936" s="1"/>
  <c r="P26" i="6936"/>
  <c r="V25" i="6936"/>
  <c r="P25" i="6936"/>
  <c r="V24" i="6936"/>
  <c r="R24" i="6936"/>
  <c r="T24" i="6936" s="1"/>
  <c r="P24" i="6936"/>
  <c r="V23" i="6936"/>
  <c r="P23" i="6936"/>
  <c r="V22" i="6936"/>
  <c r="Z22" i="6936" s="1"/>
  <c r="P22" i="6936"/>
  <c r="V21" i="6936"/>
  <c r="P21" i="6936"/>
  <c r="V20" i="6936"/>
  <c r="R20" i="6936"/>
  <c r="T20" i="6936" s="1"/>
  <c r="P20" i="6936"/>
  <c r="V19" i="6936"/>
  <c r="Z19" i="6936" s="1"/>
  <c r="P19" i="6936"/>
  <c r="V18" i="6936"/>
  <c r="P18" i="6936"/>
  <c r="V17" i="6936"/>
  <c r="Z17" i="6936" s="1"/>
  <c r="P17" i="6936"/>
  <c r="V16" i="6936"/>
  <c r="R16" i="6936"/>
  <c r="T16" i="6936" s="1"/>
  <c r="P16" i="6936"/>
  <c r="V15" i="6936"/>
  <c r="P15" i="6936"/>
  <c r="V14" i="6936"/>
  <c r="Z14" i="6936" s="1"/>
  <c r="T14" i="6936"/>
  <c r="P14" i="6936"/>
  <c r="V13" i="6936"/>
  <c r="P13" i="6936"/>
  <c r="V12" i="6936"/>
  <c r="W12" i="6936" s="1"/>
  <c r="AA12" i="6936" s="1"/>
  <c r="R12" i="6936"/>
  <c r="T12" i="6936" s="1"/>
  <c r="P12" i="6936"/>
  <c r="V11" i="6936"/>
  <c r="Z11" i="6936"/>
  <c r="P11" i="6936"/>
  <c r="V10" i="6936"/>
  <c r="Y10" i="6936" s="1"/>
  <c r="R10" i="6936"/>
  <c r="T10" i="6936" s="1"/>
  <c r="P10" i="6936"/>
  <c r="V9" i="6936"/>
  <c r="P9" i="6936"/>
  <c r="V8" i="6936"/>
  <c r="R8" i="6936"/>
  <c r="T8" i="6936" s="1"/>
  <c r="P8" i="6936"/>
  <c r="V7" i="6936"/>
  <c r="Y7" i="6936" s="1"/>
  <c r="P7" i="6936"/>
  <c r="V6" i="6936"/>
  <c r="R6" i="6936"/>
  <c r="T6" i="6936" s="1"/>
  <c r="P6" i="6936"/>
  <c r="V5" i="6936"/>
  <c r="P5" i="6936"/>
  <c r="V4" i="6936"/>
  <c r="W4" i="6936"/>
  <c r="R4" i="6936"/>
  <c r="T4" i="6936" s="1"/>
  <c r="P4" i="6936"/>
  <c r="V3" i="6936"/>
  <c r="P3" i="6936"/>
  <c r="M38" i="6942"/>
  <c r="L38" i="6942"/>
  <c r="M37" i="6942"/>
  <c r="M44" i="6942" s="1"/>
  <c r="L37" i="6942"/>
  <c r="L45" i="6942" s="1"/>
  <c r="O36" i="6942"/>
  <c r="O37" i="6942" s="1"/>
  <c r="M36" i="6942"/>
  <c r="L36" i="6942"/>
  <c r="E36" i="6942"/>
  <c r="V33" i="6942"/>
  <c r="Z33" i="6942" s="1"/>
  <c r="P33" i="6942"/>
  <c r="V32" i="6942"/>
  <c r="T32" i="6942"/>
  <c r="P32" i="6942"/>
  <c r="V31" i="6942"/>
  <c r="Z31" i="6942" s="1"/>
  <c r="P31" i="6942"/>
  <c r="V30" i="6942"/>
  <c r="W30" i="6942" s="1"/>
  <c r="P30" i="6942"/>
  <c r="V29" i="6942"/>
  <c r="Z29" i="6942" s="1"/>
  <c r="P29" i="6942"/>
  <c r="V28" i="6942"/>
  <c r="W28" i="6942" s="1"/>
  <c r="P28" i="6942"/>
  <c r="V27" i="6942"/>
  <c r="Z27" i="6942" s="1"/>
  <c r="P27" i="6942"/>
  <c r="V26" i="6942"/>
  <c r="W26" i="6942"/>
  <c r="P26" i="6942"/>
  <c r="V25" i="6942"/>
  <c r="W25" i="6942" s="1"/>
  <c r="P25" i="6942"/>
  <c r="W24" i="6942"/>
  <c r="V24" i="6942"/>
  <c r="Z24" i="6942" s="1"/>
  <c r="T24" i="6942"/>
  <c r="P24" i="6942"/>
  <c r="V23" i="6942"/>
  <c r="Z23" i="6942"/>
  <c r="P23" i="6942"/>
  <c r="V22" i="6942"/>
  <c r="W22" i="6942" s="1"/>
  <c r="T22" i="6942"/>
  <c r="P22" i="6942"/>
  <c r="V21" i="6942"/>
  <c r="Z21" i="6942" s="1"/>
  <c r="P21" i="6942"/>
  <c r="V20" i="6942"/>
  <c r="W20" i="6942" s="1"/>
  <c r="R20" i="6942"/>
  <c r="T20" i="6942" s="1"/>
  <c r="P20" i="6942"/>
  <c r="V19" i="6942"/>
  <c r="Z19" i="6942"/>
  <c r="P19" i="6942"/>
  <c r="V18" i="6942"/>
  <c r="W18" i="6942" s="1"/>
  <c r="R18" i="6942"/>
  <c r="T18" i="6942" s="1"/>
  <c r="AA18" i="6942" s="1"/>
  <c r="P18" i="6942"/>
  <c r="V17" i="6942"/>
  <c r="Z17" i="6942" s="1"/>
  <c r="P17" i="6942"/>
  <c r="V16" i="6942"/>
  <c r="W16" i="6942" s="1"/>
  <c r="T16" i="6942"/>
  <c r="P16" i="6942"/>
  <c r="V15" i="6942"/>
  <c r="Z15" i="6942" s="1"/>
  <c r="P15" i="6942"/>
  <c r="V14" i="6942"/>
  <c r="W14" i="6942"/>
  <c r="P14" i="6942"/>
  <c r="V13" i="6942"/>
  <c r="Z13" i="6942"/>
  <c r="P13" i="6942"/>
  <c r="V12" i="6942"/>
  <c r="W12" i="6942" s="1"/>
  <c r="AA12" i="6942" s="1"/>
  <c r="R12" i="6942"/>
  <c r="T12" i="6942" s="1"/>
  <c r="P12" i="6942"/>
  <c r="V11" i="6942"/>
  <c r="W11" i="6942" s="1"/>
  <c r="P11" i="6942"/>
  <c r="V10" i="6942"/>
  <c r="W10" i="6942"/>
  <c r="P10" i="6942"/>
  <c r="V9" i="6942"/>
  <c r="Z9" i="6942"/>
  <c r="P9" i="6942"/>
  <c r="V8" i="6942"/>
  <c r="Z8" i="6942" s="1"/>
  <c r="T8" i="6942"/>
  <c r="P8" i="6942"/>
  <c r="V7" i="6942"/>
  <c r="Z7" i="6942"/>
  <c r="P7" i="6942"/>
  <c r="V6" i="6942"/>
  <c r="W6" i="6942" s="1"/>
  <c r="P6" i="6942"/>
  <c r="V5" i="6942"/>
  <c r="Z5" i="6942" s="1"/>
  <c r="P5" i="6942"/>
  <c r="V4" i="6942"/>
  <c r="W4" i="6942"/>
  <c r="T4" i="6942"/>
  <c r="P4" i="6942"/>
  <c r="V3" i="6942"/>
  <c r="P3" i="6942"/>
  <c r="E37" i="6931"/>
  <c r="B37" i="6931"/>
  <c r="G38" i="6931"/>
  <c r="E38" i="6931"/>
  <c r="B39" i="6931" s="1"/>
  <c r="B38" i="6931"/>
  <c r="G37" i="6931"/>
  <c r="D37" i="6931"/>
  <c r="C37" i="6931"/>
  <c r="Y30" i="6937"/>
  <c r="Y4" i="6935"/>
  <c r="Y8" i="6935"/>
  <c r="Y12" i="6935"/>
  <c r="Y30" i="6935"/>
  <c r="Y32" i="6935"/>
  <c r="W3" i="6935"/>
  <c r="R5" i="6935"/>
  <c r="T5" i="6935" s="1"/>
  <c r="R7" i="6935"/>
  <c r="T7" i="6935" s="1"/>
  <c r="W7" i="6935"/>
  <c r="W9" i="6935"/>
  <c r="R11" i="6935"/>
  <c r="T11" i="6935" s="1"/>
  <c r="R13" i="6935"/>
  <c r="T13" i="6935" s="1"/>
  <c r="W13" i="6935"/>
  <c r="R15" i="6935"/>
  <c r="T15" i="6935" s="1"/>
  <c r="W15" i="6935"/>
  <c r="R17" i="6935"/>
  <c r="T17" i="6935" s="1"/>
  <c r="W17" i="6935"/>
  <c r="R19" i="6935"/>
  <c r="T19" i="6935" s="1"/>
  <c r="W19" i="6935"/>
  <c r="R21" i="6935"/>
  <c r="T21" i="6935" s="1"/>
  <c r="W21" i="6935"/>
  <c r="R23" i="6935"/>
  <c r="W23" i="6935"/>
  <c r="R25" i="6935"/>
  <c r="T25" i="6935" s="1"/>
  <c r="AA25" i="6935" s="1"/>
  <c r="R27" i="6935"/>
  <c r="T27" i="6935" s="1"/>
  <c r="W27" i="6935"/>
  <c r="R29" i="6935"/>
  <c r="T29" i="6935" s="1"/>
  <c r="W29" i="6935"/>
  <c r="R31" i="6935"/>
  <c r="T31" i="6935" s="1"/>
  <c r="W31" i="6935"/>
  <c r="W33" i="6935"/>
  <c r="R3" i="6937"/>
  <c r="Y3" i="6937"/>
  <c r="R5" i="6937"/>
  <c r="T5" i="6937" s="1"/>
  <c r="R7" i="6937"/>
  <c r="T7" i="6937" s="1"/>
  <c r="W9" i="6937"/>
  <c r="R11" i="6937"/>
  <c r="T11" i="6937"/>
  <c r="R13" i="6937"/>
  <c r="T13" i="6937"/>
  <c r="R15" i="6937"/>
  <c r="T15" i="6937"/>
  <c r="W15" i="6937"/>
  <c r="R17" i="6937"/>
  <c r="T17" i="6937" s="1"/>
  <c r="W17" i="6937"/>
  <c r="R19" i="6937"/>
  <c r="Y19" i="6937" s="1"/>
  <c r="W19" i="6937"/>
  <c r="R21" i="6937"/>
  <c r="T21" i="6937" s="1"/>
  <c r="W21" i="6937"/>
  <c r="R23" i="6937"/>
  <c r="W23" i="6937"/>
  <c r="R25" i="6937"/>
  <c r="T25" i="6937" s="1"/>
  <c r="W25" i="6937"/>
  <c r="R27" i="6937"/>
  <c r="T27" i="6937" s="1"/>
  <c r="R29" i="6937"/>
  <c r="W29" i="6937"/>
  <c r="R31" i="6937"/>
  <c r="T31" i="6937" s="1"/>
  <c r="W31" i="6937"/>
  <c r="W33" i="6937"/>
  <c r="M44" i="6937"/>
  <c r="R3" i="6936"/>
  <c r="W3" i="6936"/>
  <c r="Z3" i="6936"/>
  <c r="R5" i="6936"/>
  <c r="T5" i="6936" s="1"/>
  <c r="W5" i="6936"/>
  <c r="R7" i="6936"/>
  <c r="T7" i="6936" s="1"/>
  <c r="W7" i="6936"/>
  <c r="W9" i="6936"/>
  <c r="R11" i="6936"/>
  <c r="T11" i="6936" s="1"/>
  <c r="W11" i="6936"/>
  <c r="W13" i="6936"/>
  <c r="R15" i="6936"/>
  <c r="T15" i="6936" s="1"/>
  <c r="W15" i="6936"/>
  <c r="W17" i="6936"/>
  <c r="R19" i="6936"/>
  <c r="T19" i="6936" s="1"/>
  <c r="W19" i="6936"/>
  <c r="W21" i="6936"/>
  <c r="R23" i="6936"/>
  <c r="T23" i="6936"/>
  <c r="W23" i="6936"/>
  <c r="R25" i="6936"/>
  <c r="T25" i="6936" s="1"/>
  <c r="W25" i="6936"/>
  <c r="R27" i="6936"/>
  <c r="T27" i="6936" s="1"/>
  <c r="W27" i="6936"/>
  <c r="R29" i="6936"/>
  <c r="W29" i="6936"/>
  <c r="R31" i="6936"/>
  <c r="T31" i="6936" s="1"/>
  <c r="W31" i="6936"/>
  <c r="R33" i="6936"/>
  <c r="W33" i="6936"/>
  <c r="Y4" i="6942"/>
  <c r="Y16" i="6942"/>
  <c r="Y22" i="6942"/>
  <c r="Y24" i="6942"/>
  <c r="Y32" i="6942"/>
  <c r="AA22" i="6942"/>
  <c r="AA4" i="6942"/>
  <c r="AA20" i="6942"/>
  <c r="AA24" i="6942"/>
  <c r="R3" i="6942"/>
  <c r="W3" i="6942"/>
  <c r="R5" i="6942"/>
  <c r="T5" i="6942" s="1"/>
  <c r="W5" i="6942"/>
  <c r="R7" i="6942"/>
  <c r="T7" i="6942" s="1"/>
  <c r="W7" i="6942"/>
  <c r="R9" i="6942"/>
  <c r="T9" i="6942"/>
  <c r="W9" i="6942"/>
  <c r="R11" i="6942"/>
  <c r="T11" i="6942" s="1"/>
  <c r="R13" i="6942"/>
  <c r="T13" i="6942" s="1"/>
  <c r="W13" i="6942"/>
  <c r="R15" i="6942"/>
  <c r="T15" i="6942" s="1"/>
  <c r="W15" i="6942"/>
  <c r="R17" i="6942"/>
  <c r="W17" i="6942"/>
  <c r="R19" i="6942"/>
  <c r="T19" i="6942" s="1"/>
  <c r="W19" i="6942"/>
  <c r="R21" i="6942"/>
  <c r="T21" i="6942" s="1"/>
  <c r="W21" i="6942"/>
  <c r="R23" i="6942"/>
  <c r="T23" i="6942" s="1"/>
  <c r="W23" i="6942"/>
  <c r="R25" i="6942"/>
  <c r="T25" i="6942" s="1"/>
  <c r="R27" i="6942"/>
  <c r="T27" i="6942"/>
  <c r="W27" i="6942"/>
  <c r="R29" i="6942"/>
  <c r="T29" i="6942" s="1"/>
  <c r="W29" i="6942"/>
  <c r="R31" i="6942"/>
  <c r="T31" i="6942" s="1"/>
  <c r="W31" i="6942"/>
  <c r="R33" i="6942"/>
  <c r="T33" i="6942" s="1"/>
  <c r="W33" i="6942"/>
  <c r="Y31" i="6935"/>
  <c r="Y15" i="6935"/>
  <c r="Y29" i="6935"/>
  <c r="Y25" i="6935"/>
  <c r="Y21" i="6935"/>
  <c r="Y17" i="6935"/>
  <c r="Y13" i="6935"/>
  <c r="Y7" i="6935"/>
  <c r="Y31" i="6937"/>
  <c r="Y15" i="6937"/>
  <c r="Y25" i="6937"/>
  <c r="Y21" i="6937"/>
  <c r="T3" i="6937"/>
  <c r="T3" i="6936"/>
  <c r="AA3" i="6936" s="1"/>
  <c r="Y27" i="6936"/>
  <c r="Y11" i="6936"/>
  <c r="Y31" i="6936"/>
  <c r="Y23" i="6936"/>
  <c r="Y15" i="6936"/>
  <c r="Y15" i="6942"/>
  <c r="Y29" i="6942"/>
  <c r="Y9" i="6942"/>
  <c r="Y27" i="6942"/>
  <c r="Y19" i="6942"/>
  <c r="Y23" i="6942"/>
  <c r="Y21" i="6942"/>
  <c r="AM5" i="6935"/>
  <c r="AN5" i="6935" s="1"/>
  <c r="AO5" i="6935" s="1"/>
  <c r="AM10" i="6935"/>
  <c r="AM9" i="6935"/>
  <c r="AN9" i="6935" s="1"/>
  <c r="AO9" i="6935" s="1"/>
  <c r="AM14" i="6935"/>
  <c r="AN14" i="6935" s="1"/>
  <c r="AO14" i="6935" s="1"/>
  <c r="AM13" i="6935"/>
  <c r="AN13" i="6935"/>
  <c r="AO13" i="6935" s="1"/>
  <c r="AM22" i="6935"/>
  <c r="AM21" i="6935"/>
  <c r="AM30" i="6935"/>
  <c r="AN30" i="6935" s="1"/>
  <c r="AO30" i="6935" s="1"/>
  <c r="AM33" i="6935"/>
  <c r="AN33" i="6935" s="1"/>
  <c r="AO33" i="6935" s="1"/>
  <c r="AM4" i="6935"/>
  <c r="AN4" i="6935" s="1"/>
  <c r="AO4" i="6935" s="1"/>
  <c r="AM8" i="6935"/>
  <c r="AN8" i="6935" s="1"/>
  <c r="AO8" i="6935" s="1"/>
  <c r="AM12" i="6935"/>
  <c r="AN12" i="6935" s="1"/>
  <c r="AO12" i="6935" s="1"/>
  <c r="AM11" i="6935"/>
  <c r="AM16" i="6935"/>
  <c r="AN16" i="6935" s="1"/>
  <c r="AO16" i="6935" s="1"/>
  <c r="AM15" i="6935"/>
  <c r="AM20" i="6935"/>
  <c r="AN20" i="6935" s="1"/>
  <c r="AO20" i="6935" s="1"/>
  <c r="AM19" i="6935"/>
  <c r="AN19" i="6935" s="1"/>
  <c r="AO19" i="6935" s="1"/>
  <c r="AM24" i="6935"/>
  <c r="AM23" i="6935"/>
  <c r="AN23" i="6935"/>
  <c r="AO23" i="6935" s="1"/>
  <c r="AM27" i="6935"/>
  <c r="AN27" i="6935" s="1"/>
  <c r="AO27" i="6935" s="1"/>
  <c r="AM32" i="6935"/>
  <c r="AN32" i="6935" s="1"/>
  <c r="AO32" i="6935" s="1"/>
  <c r="AM31" i="6935"/>
  <c r="AM6" i="6937"/>
  <c r="AN6" i="6937" s="1"/>
  <c r="AO6" i="6937" s="1"/>
  <c r="AM14" i="6937"/>
  <c r="AN14" i="6937" s="1"/>
  <c r="AO14" i="6937" s="1"/>
  <c r="AM18" i="6937"/>
  <c r="AN18" i="6937" s="1"/>
  <c r="AO18" i="6937" s="1"/>
  <c r="AM25" i="6937"/>
  <c r="AN25" i="6937" s="1"/>
  <c r="AO25" i="6937" s="1"/>
  <c r="AM30" i="6937"/>
  <c r="AN30" i="6937"/>
  <c r="AO30" i="6937" s="1"/>
  <c r="AM29" i="6937"/>
  <c r="AN29" i="6937"/>
  <c r="AO29" i="6937" s="1"/>
  <c r="AM33" i="6937"/>
  <c r="AN33" i="6937"/>
  <c r="AO33" i="6937" s="1"/>
  <c r="AM28" i="6937"/>
  <c r="AN28" i="6937" s="1"/>
  <c r="AO28" i="6937" s="1"/>
  <c r="AM32" i="6937"/>
  <c r="AM31" i="6937"/>
  <c r="AN31" i="6937"/>
  <c r="AO31" i="6937" s="1"/>
  <c r="AM6" i="6936"/>
  <c r="AN6" i="6936" s="1"/>
  <c r="AO6" i="6936" s="1"/>
  <c r="AM5" i="6936"/>
  <c r="AN5" i="6936" s="1"/>
  <c r="AO5" i="6936" s="1"/>
  <c r="AM10" i="6936"/>
  <c r="AM9" i="6936"/>
  <c r="AN9" i="6936" s="1"/>
  <c r="AO9" i="6936" s="1"/>
  <c r="AM13" i="6936"/>
  <c r="AM18" i="6936"/>
  <c r="AM17" i="6936"/>
  <c r="AN17" i="6936" s="1"/>
  <c r="AO17" i="6936" s="1"/>
  <c r="AM22" i="6936"/>
  <c r="AM21" i="6936"/>
  <c r="AN21" i="6936" s="1"/>
  <c r="AO21" i="6936" s="1"/>
  <c r="AM26" i="6936"/>
  <c r="AM30" i="6936"/>
  <c r="AM29" i="6936"/>
  <c r="AN29" i="6936" s="1"/>
  <c r="AO29" i="6936" s="1"/>
  <c r="AM33" i="6936"/>
  <c r="AN33" i="6936" s="1"/>
  <c r="AO33" i="6936" s="1"/>
  <c r="AM8" i="6936"/>
  <c r="AN8" i="6936"/>
  <c r="AO8" i="6936" s="1"/>
  <c r="AM7" i="6936"/>
  <c r="AN7" i="6936" s="1"/>
  <c r="AO7" i="6936" s="1"/>
  <c r="AM16" i="6936"/>
  <c r="AM20" i="6936"/>
  <c r="AM19" i="6936"/>
  <c r="AN19" i="6936" s="1"/>
  <c r="AO19" i="6936" s="1"/>
  <c r="AM23" i="6936"/>
  <c r="AN23" i="6936" s="1"/>
  <c r="AO23" i="6936" s="1"/>
  <c r="AM28" i="6936"/>
  <c r="AN28" i="6936" s="1"/>
  <c r="AO28" i="6936" s="1"/>
  <c r="AM27" i="6936"/>
  <c r="AN27" i="6936"/>
  <c r="AO27" i="6936" s="1"/>
  <c r="AM32" i="6936"/>
  <c r="AM31" i="6936"/>
  <c r="AN31" i="6936" s="1"/>
  <c r="AO31" i="6936" s="1"/>
  <c r="T19" i="6937"/>
  <c r="W8" i="6936"/>
  <c r="Y8" i="6936"/>
  <c r="Y12" i="6936"/>
  <c r="W16" i="6936"/>
  <c r="Y16" i="6936"/>
  <c r="W20" i="6936"/>
  <c r="AA20" i="6936"/>
  <c r="Y20" i="6936"/>
  <c r="W24" i="6936"/>
  <c r="Y24" i="6936"/>
  <c r="W28" i="6936"/>
  <c r="Y28" i="6936"/>
  <c r="Z4" i="6942"/>
  <c r="Z4" i="6936"/>
  <c r="W6" i="6936"/>
  <c r="AA6" i="6936" s="1"/>
  <c r="W14" i="6936"/>
  <c r="Y14" i="6936"/>
  <c r="W18" i="6936"/>
  <c r="W22" i="6936"/>
  <c r="W26" i="6936"/>
  <c r="Y4" i="6936"/>
  <c r="Z8" i="6936"/>
  <c r="Z12" i="6936"/>
  <c r="Z16" i="6936"/>
  <c r="Z20" i="6936"/>
  <c r="Z24" i="6936"/>
  <c r="Z28" i="6936"/>
  <c r="W30" i="6937"/>
  <c r="AA30" i="6937" s="1"/>
  <c r="W32" i="6937"/>
  <c r="AA32" i="6937" s="1"/>
  <c r="W6" i="6935"/>
  <c r="W10" i="6935"/>
  <c r="W14" i="6935"/>
  <c r="W18" i="6935"/>
  <c r="W22" i="6935"/>
  <c r="W26" i="6935"/>
  <c r="Z21" i="6935"/>
  <c r="Z6" i="6942"/>
  <c r="Z18" i="6942"/>
  <c r="Z22" i="6942"/>
  <c r="Z30" i="6942"/>
  <c r="Z6" i="6937"/>
  <c r="Z8" i="6937"/>
  <c r="Z10" i="6937"/>
  <c r="Z14" i="6937"/>
  <c r="Z18" i="6937"/>
  <c r="Z22" i="6937"/>
  <c r="Z26" i="6937"/>
  <c r="Z28" i="6937"/>
  <c r="Z8" i="6935"/>
  <c r="Z32" i="6935"/>
  <c r="Z31" i="6935"/>
  <c r="Z29" i="6935"/>
  <c r="AN24" i="6935" l="1"/>
  <c r="AO24" i="6935" s="1"/>
  <c r="AN22" i="6935"/>
  <c r="AO22" i="6935" s="1"/>
  <c r="AN21" i="6935"/>
  <c r="AO21" i="6935" s="1"/>
  <c r="AN15" i="6935"/>
  <c r="AO15" i="6935" s="1"/>
  <c r="Z33" i="6935"/>
  <c r="AA32" i="6935"/>
  <c r="M44" i="6935"/>
  <c r="AM29" i="6935"/>
  <c r="AN29" i="6935" s="1"/>
  <c r="AO29" i="6935" s="1"/>
  <c r="AA28" i="6935"/>
  <c r="AM28" i="6935"/>
  <c r="AN28" i="6935" s="1"/>
  <c r="AO28" i="6935" s="1"/>
  <c r="AA27" i="6935"/>
  <c r="Y26" i="6935"/>
  <c r="AM26" i="6935"/>
  <c r="AN26" i="6935" s="1"/>
  <c r="AO26" i="6935" s="1"/>
  <c r="AM25" i="6935"/>
  <c r="AN25" i="6935" s="1"/>
  <c r="AO25" i="6935" s="1"/>
  <c r="AA21" i="6935"/>
  <c r="AA19" i="6935"/>
  <c r="AM18" i="6935"/>
  <c r="AN18" i="6935" s="1"/>
  <c r="AO18" i="6935" s="1"/>
  <c r="AM17" i="6935"/>
  <c r="AN17" i="6935" s="1"/>
  <c r="AO17" i="6935" s="1"/>
  <c r="W16" i="6935"/>
  <c r="Z13" i="6935"/>
  <c r="Z9" i="6935"/>
  <c r="AA7" i="6935"/>
  <c r="AM7" i="6935"/>
  <c r="AN7" i="6935" s="1"/>
  <c r="AO7" i="6935" s="1"/>
  <c r="AM6" i="6935"/>
  <c r="AN6" i="6935" s="1"/>
  <c r="AO6" i="6935" s="1"/>
  <c r="W5" i="6935"/>
  <c r="Y5" i="6935"/>
  <c r="AJ36" i="6935"/>
  <c r="AM3" i="6935"/>
  <c r="AN3" i="6935" s="1"/>
  <c r="AO3" i="6935" s="1"/>
  <c r="L44" i="6935"/>
  <c r="AN32" i="6937"/>
  <c r="AO32" i="6937" s="1"/>
  <c r="Z33" i="6937"/>
  <c r="AM27" i="6937"/>
  <c r="AN27" i="6937" s="1"/>
  <c r="AO27" i="6937" s="1"/>
  <c r="AM26" i="6937"/>
  <c r="AN26" i="6937" s="1"/>
  <c r="AO26" i="6937" s="1"/>
  <c r="AA25" i="6937"/>
  <c r="Y24" i="6937"/>
  <c r="Z24" i="6937"/>
  <c r="AM24" i="6937"/>
  <c r="AN24" i="6937" s="1"/>
  <c r="AO24" i="6937" s="1"/>
  <c r="AM23" i="6937"/>
  <c r="AN23" i="6937" s="1"/>
  <c r="AO23" i="6937" s="1"/>
  <c r="Y22" i="6937"/>
  <c r="AM22" i="6937"/>
  <c r="AN22" i="6937" s="1"/>
  <c r="AO22" i="6937" s="1"/>
  <c r="AM21" i="6937"/>
  <c r="AN21" i="6937" s="1"/>
  <c r="AO21" i="6937" s="1"/>
  <c r="AA21" i="6937"/>
  <c r="Z20" i="6937"/>
  <c r="AM19" i="6937"/>
  <c r="AN19" i="6937" s="1"/>
  <c r="AO19" i="6937" s="1"/>
  <c r="AM20" i="6937"/>
  <c r="AN20" i="6937" s="1"/>
  <c r="AO20" i="6937" s="1"/>
  <c r="AA19" i="6937"/>
  <c r="AM17" i="6937"/>
  <c r="AN17" i="6937" s="1"/>
  <c r="AO17" i="6937" s="1"/>
  <c r="AA17" i="6937"/>
  <c r="AM16" i="6937"/>
  <c r="AN16" i="6937" s="1"/>
  <c r="AO16" i="6937" s="1"/>
  <c r="AM15" i="6937"/>
  <c r="AN15" i="6937" s="1"/>
  <c r="AO15" i="6937" s="1"/>
  <c r="AA15" i="6937"/>
  <c r="Y13" i="6937"/>
  <c r="W13" i="6937"/>
  <c r="AA13" i="6937" s="1"/>
  <c r="AM13" i="6937"/>
  <c r="AN13" i="6937" s="1"/>
  <c r="AO13" i="6937" s="1"/>
  <c r="Z12" i="6937"/>
  <c r="AJ36" i="6937"/>
  <c r="AM11" i="6937"/>
  <c r="AN11" i="6937" s="1"/>
  <c r="AO11" i="6937" s="1"/>
  <c r="AM12" i="6937"/>
  <c r="AN12" i="6937" s="1"/>
  <c r="AO12" i="6937" s="1"/>
  <c r="AM10" i="6937"/>
  <c r="AN10" i="6937" s="1"/>
  <c r="AO10" i="6937" s="1"/>
  <c r="AM9" i="6937"/>
  <c r="AN9" i="6937" s="1"/>
  <c r="AO9" i="6937" s="1"/>
  <c r="Z9" i="6937"/>
  <c r="Y8" i="6937"/>
  <c r="AM8" i="6937"/>
  <c r="AN8" i="6937" s="1"/>
  <c r="AO8" i="6937" s="1"/>
  <c r="AM7" i="6937"/>
  <c r="AN7" i="6937" s="1"/>
  <c r="AO7" i="6937" s="1"/>
  <c r="Y7" i="6937"/>
  <c r="W7" i="6937"/>
  <c r="AA7" i="6937"/>
  <c r="AM5" i="6937"/>
  <c r="AN5" i="6937" s="1"/>
  <c r="AO5" i="6937" s="1"/>
  <c r="Z5" i="6937"/>
  <c r="W5" i="6937"/>
  <c r="AA5" i="6937"/>
  <c r="AM4" i="6937"/>
  <c r="AN4" i="6937" s="1"/>
  <c r="AO4" i="6937" s="1"/>
  <c r="AM3" i="6937"/>
  <c r="AN3" i="6937" s="1"/>
  <c r="AA3" i="6937"/>
  <c r="Z3" i="6937"/>
  <c r="AO3" i="6937"/>
  <c r="AN32" i="6936"/>
  <c r="AO32" i="6936" s="1"/>
  <c r="AN30" i="6936"/>
  <c r="AO30" i="6936" s="1"/>
  <c r="AN22" i="6936"/>
  <c r="AO22" i="6936" s="1"/>
  <c r="AN20" i="6936"/>
  <c r="AO20" i="6936" s="1"/>
  <c r="AN18" i="6936"/>
  <c r="AO18" i="6936" s="1"/>
  <c r="AN16" i="6936"/>
  <c r="AO16" i="6936" s="1"/>
  <c r="AN13" i="6936"/>
  <c r="AO13" i="6936" s="1"/>
  <c r="AN10" i="6936"/>
  <c r="AO10" i="6936" s="1"/>
  <c r="Y32" i="6936"/>
  <c r="Z30" i="6936"/>
  <c r="AA30" i="6936"/>
  <c r="AA28" i="6936"/>
  <c r="M44" i="6936"/>
  <c r="AA26" i="6936"/>
  <c r="AM24" i="6936"/>
  <c r="AN24" i="6936" s="1"/>
  <c r="AO24" i="6936" s="1"/>
  <c r="AM25" i="6936"/>
  <c r="AN25" i="6936" s="1"/>
  <c r="AO25" i="6936" s="1"/>
  <c r="AA18" i="6936"/>
  <c r="AM14" i="6936"/>
  <c r="AN14" i="6936" s="1"/>
  <c r="AO14" i="6936" s="1"/>
  <c r="AM15" i="6936"/>
  <c r="AN15" i="6936" s="1"/>
  <c r="AO15" i="6936" s="1"/>
  <c r="AM11" i="6936"/>
  <c r="AN11" i="6936" s="1"/>
  <c r="AO11" i="6936" s="1"/>
  <c r="AM12" i="6936"/>
  <c r="AN12" i="6936" s="1"/>
  <c r="AO12" i="6936" s="1"/>
  <c r="W10" i="6936"/>
  <c r="AA10" i="6936" s="1"/>
  <c r="Z10" i="6936"/>
  <c r="AA9" i="6936"/>
  <c r="Z6" i="6936"/>
  <c r="W36" i="6936"/>
  <c r="AJ36" i="6936"/>
  <c r="AM3" i="6936"/>
  <c r="AN3" i="6936" s="1"/>
  <c r="AO3" i="6936" s="1"/>
  <c r="AM4" i="6936"/>
  <c r="AN4" i="6936" s="1"/>
  <c r="AO4" i="6936" s="1"/>
  <c r="L45" i="6936"/>
  <c r="AA33" i="6942"/>
  <c r="AJ33" i="6942"/>
  <c r="AM33" i="6942"/>
  <c r="AN33" i="6942" s="1"/>
  <c r="AO33" i="6942" s="1"/>
  <c r="AJ32" i="6942"/>
  <c r="AM32" i="6942"/>
  <c r="AN32" i="6942" s="1"/>
  <c r="AO32" i="6942" s="1"/>
  <c r="AJ31" i="6942"/>
  <c r="AM31" i="6942"/>
  <c r="AN31" i="6942" s="1"/>
  <c r="AO31" i="6942" s="1"/>
  <c r="AA30" i="6942"/>
  <c r="AJ30" i="6942"/>
  <c r="AM30" i="6942"/>
  <c r="AN30" i="6942" s="1"/>
  <c r="AO30" i="6942" s="1"/>
  <c r="AA29" i="6942"/>
  <c r="AJ29" i="6942"/>
  <c r="AM29" i="6942"/>
  <c r="AN29" i="6942" s="1"/>
  <c r="AO29" i="6942" s="1"/>
  <c r="AJ28" i="6942"/>
  <c r="AM28" i="6942"/>
  <c r="AN28" i="6942" s="1"/>
  <c r="AO28" i="6942" s="1"/>
  <c r="AJ27" i="6942"/>
  <c r="AM27" i="6942"/>
  <c r="AN27" i="6942" s="1"/>
  <c r="AO27" i="6942" s="1"/>
  <c r="AJ26" i="6942"/>
  <c r="AM26" i="6942"/>
  <c r="AN26" i="6942" s="1"/>
  <c r="AO26" i="6942" s="1"/>
  <c r="Z25" i="6942"/>
  <c r="AA25" i="6942"/>
  <c r="AJ25" i="6942"/>
  <c r="AM25" i="6942"/>
  <c r="AN25" i="6942" s="1"/>
  <c r="AO25" i="6942" s="1"/>
  <c r="AJ24" i="6942"/>
  <c r="AM24" i="6942"/>
  <c r="AN24" i="6942" s="1"/>
  <c r="AO24" i="6942" s="1"/>
  <c r="AJ23" i="6942"/>
  <c r="AM23" i="6942"/>
  <c r="AN23" i="6942" s="1"/>
  <c r="AO23" i="6942" s="1"/>
  <c r="AM22" i="6942"/>
  <c r="AN22" i="6942" s="1"/>
  <c r="AO22" i="6942" s="1"/>
  <c r="AJ21" i="6942"/>
  <c r="AM21" i="6942"/>
  <c r="AN21" i="6942" s="1"/>
  <c r="AO21" i="6942" s="1"/>
  <c r="Y20" i="6942"/>
  <c r="AJ20" i="6942"/>
  <c r="AM20" i="6942"/>
  <c r="AN20" i="6942" s="1"/>
  <c r="AO20" i="6942" s="1"/>
  <c r="AM19" i="6942"/>
  <c r="AN19" i="6942" s="1"/>
  <c r="AO19" i="6942" s="1"/>
  <c r="AJ18" i="6942"/>
  <c r="AM18" i="6942"/>
  <c r="AN18" i="6942" s="1"/>
  <c r="AO18" i="6942" s="1"/>
  <c r="AJ17" i="6942"/>
  <c r="AM17" i="6942"/>
  <c r="AN17" i="6942" s="1"/>
  <c r="AO17" i="6942" s="1"/>
  <c r="AA16" i="6942"/>
  <c r="AJ16" i="6942"/>
  <c r="AM16" i="6942"/>
  <c r="AN16" i="6942" s="1"/>
  <c r="AO16" i="6942" s="1"/>
  <c r="AM15" i="6942"/>
  <c r="AN15" i="6942" s="1"/>
  <c r="AO15" i="6942" s="1"/>
  <c r="AA14" i="6942"/>
  <c r="AJ14" i="6942"/>
  <c r="AM14" i="6942"/>
  <c r="AN14" i="6942" s="1"/>
  <c r="AO14" i="6942" s="1"/>
  <c r="AJ13" i="6942"/>
  <c r="AM13" i="6942"/>
  <c r="AN13" i="6942" s="1"/>
  <c r="AO13" i="6942" s="1"/>
  <c r="Y12" i="6942"/>
  <c r="AJ12" i="6942"/>
  <c r="AM12" i="6942"/>
  <c r="AN12" i="6942" s="1"/>
  <c r="AO12" i="6942" s="1"/>
  <c r="AJ11" i="6942"/>
  <c r="AM11" i="6942"/>
  <c r="AN11" i="6942" s="1"/>
  <c r="AO11" i="6942" s="1"/>
  <c r="AJ10" i="6942"/>
  <c r="AM10" i="6942"/>
  <c r="AN10" i="6942" s="1"/>
  <c r="AO10" i="6942" s="1"/>
  <c r="AJ9" i="6942"/>
  <c r="AM9" i="6942"/>
  <c r="AN9" i="6942" s="1"/>
  <c r="AO9" i="6942" s="1"/>
  <c r="W8" i="6942"/>
  <c r="AA8" i="6942" s="1"/>
  <c r="Y8" i="6942"/>
  <c r="AJ8" i="6942"/>
  <c r="AM8" i="6942"/>
  <c r="AN8" i="6942" s="1"/>
  <c r="AO8" i="6942" s="1"/>
  <c r="AM7" i="6942"/>
  <c r="AN7" i="6942" s="1"/>
  <c r="AO7" i="6942" s="1"/>
  <c r="Y6" i="6942"/>
  <c r="AJ6" i="6942"/>
  <c r="AM6" i="6942"/>
  <c r="AN6" i="6942" s="1"/>
  <c r="AO6" i="6942" s="1"/>
  <c r="AJ5" i="6942"/>
  <c r="AM5" i="6942"/>
  <c r="AN5" i="6942" s="1"/>
  <c r="AO5" i="6942" s="1"/>
  <c r="M45" i="6942"/>
  <c r="AJ4" i="6942"/>
  <c r="AM4" i="6942"/>
  <c r="AN4" i="6942" s="1"/>
  <c r="AO4" i="6942" s="1"/>
  <c r="L44" i="6942"/>
  <c r="AJ3" i="6942"/>
  <c r="AM3" i="6942"/>
  <c r="AN3" i="6942" s="1"/>
  <c r="R33" i="6937"/>
  <c r="R33" i="6935"/>
  <c r="T32" i="6936"/>
  <c r="AA32" i="6936" s="1"/>
  <c r="Z32" i="6937"/>
  <c r="Y30" i="6942"/>
  <c r="Z30" i="6935"/>
  <c r="Y30" i="6936"/>
  <c r="T28" i="6942"/>
  <c r="AA28" i="6942" s="1"/>
  <c r="Y28" i="6942"/>
  <c r="Y28" i="6935"/>
  <c r="Z28" i="6935"/>
  <c r="AA27" i="6942"/>
  <c r="R26" i="6942"/>
  <c r="T26" i="6935"/>
  <c r="AA26" i="6935" s="1"/>
  <c r="Y26" i="6936"/>
  <c r="Y25" i="6936"/>
  <c r="AA25" i="6936"/>
  <c r="Z25" i="6936"/>
  <c r="T24" i="6937"/>
  <c r="AA24" i="6937"/>
  <c r="T22" i="6936"/>
  <c r="AA22" i="6936" s="1"/>
  <c r="Y22" i="6936"/>
  <c r="T21" i="6936"/>
  <c r="AA21" i="6936" s="1"/>
  <c r="Y21" i="6936"/>
  <c r="Y19" i="6936"/>
  <c r="Y19" i="6935"/>
  <c r="Y18" i="6936"/>
  <c r="Y18" i="6942"/>
  <c r="S36" i="6936"/>
  <c r="Z18" i="6936"/>
  <c r="Y17" i="6937"/>
  <c r="T16" i="6935"/>
  <c r="Y16" i="6935"/>
  <c r="AA16" i="6935"/>
  <c r="T14" i="6935"/>
  <c r="AA14" i="6935" s="1"/>
  <c r="Y14" i="6935"/>
  <c r="Z14" i="6942"/>
  <c r="Y14" i="6942"/>
  <c r="AA14" i="6936"/>
  <c r="R12" i="6937"/>
  <c r="T10" i="6942"/>
  <c r="AA10" i="6942" s="1"/>
  <c r="Y10" i="6942"/>
  <c r="Y10" i="6935"/>
  <c r="Z10" i="6935"/>
  <c r="Z10" i="6942"/>
  <c r="R9" i="6935"/>
  <c r="Z9" i="6936"/>
  <c r="R9" i="6937"/>
  <c r="B40" i="6931"/>
  <c r="AA8" i="6937"/>
  <c r="Y7" i="6942"/>
  <c r="Y6" i="6935"/>
  <c r="Y6" i="6936"/>
  <c r="AA6" i="6942"/>
  <c r="S36" i="6942"/>
  <c r="R4" i="6937"/>
  <c r="R36" i="6937" s="1"/>
  <c r="F37" i="6931"/>
  <c r="R3" i="6935"/>
  <c r="S36" i="6935"/>
  <c r="Z3" i="6942"/>
  <c r="AO3" i="6942"/>
  <c r="T17" i="6936"/>
  <c r="AA17" i="6936" s="1"/>
  <c r="Y17" i="6936"/>
  <c r="T13" i="6936"/>
  <c r="AA13" i="6936" s="1"/>
  <c r="Y13" i="6936"/>
  <c r="T23" i="6937"/>
  <c r="AA23" i="6937" s="1"/>
  <c r="Y23" i="6937"/>
  <c r="Z11" i="6935"/>
  <c r="W11" i="6935"/>
  <c r="V36" i="6935"/>
  <c r="Y11" i="6935"/>
  <c r="Y27" i="6935"/>
  <c r="T33" i="6936"/>
  <c r="AA33" i="6936" s="1"/>
  <c r="Y33" i="6936"/>
  <c r="T29" i="6936"/>
  <c r="AA29" i="6936" s="1"/>
  <c r="Y29" i="6936"/>
  <c r="Z11" i="6937"/>
  <c r="W11" i="6937"/>
  <c r="Y11" i="6937"/>
  <c r="Y5" i="6936"/>
  <c r="AA6" i="6935"/>
  <c r="Y25" i="6942"/>
  <c r="Y9" i="6936"/>
  <c r="AA21" i="6942"/>
  <c r="T17" i="6942"/>
  <c r="AA17" i="6942" s="1"/>
  <c r="Y17" i="6942"/>
  <c r="AA13" i="6942"/>
  <c r="AA9" i="6942"/>
  <c r="Y3" i="6942"/>
  <c r="T3" i="6942"/>
  <c r="AA3" i="6942" s="1"/>
  <c r="AA23" i="6936"/>
  <c r="Y3" i="6936"/>
  <c r="R36" i="6936"/>
  <c r="T29" i="6937"/>
  <c r="AA29" i="6937" s="1"/>
  <c r="Y29" i="6937"/>
  <c r="T23" i="6935"/>
  <c r="AA23" i="6935" s="1"/>
  <c r="Y23" i="6935"/>
  <c r="AA23" i="6942"/>
  <c r="AA5" i="6942"/>
  <c r="AA19" i="6936"/>
  <c r="AA31" i="6937"/>
  <c r="Z11" i="6942"/>
  <c r="V36" i="6942"/>
  <c r="V36" i="6936"/>
  <c r="W14" i="6937"/>
  <c r="Y14" i="6937"/>
  <c r="L45" i="6937"/>
  <c r="L44" i="6937"/>
  <c r="Z17" i="6935"/>
  <c r="Y5" i="6942"/>
  <c r="AA31" i="6942"/>
  <c r="AA19" i="6942"/>
  <c r="AA15" i="6942"/>
  <c r="AA11" i="6942"/>
  <c r="AA31" i="6936"/>
  <c r="AA27" i="6936"/>
  <c r="AA13" i="6935"/>
  <c r="Z32" i="6942"/>
  <c r="W32" i="6942"/>
  <c r="AA32" i="6942" s="1"/>
  <c r="AA24" i="6936"/>
  <c r="V36" i="6937"/>
  <c r="Z27" i="6937"/>
  <c r="W27" i="6937"/>
  <c r="AA27" i="6937" s="1"/>
  <c r="W16" i="6937"/>
  <c r="AA16" i="6937" s="1"/>
  <c r="Y16" i="6937"/>
  <c r="AA31" i="6935"/>
  <c r="AA17" i="6935"/>
  <c r="Z16" i="6942"/>
  <c r="AA4" i="6936"/>
  <c r="AA14" i="6937"/>
  <c r="AA8" i="6935"/>
  <c r="AA8" i="6936"/>
  <c r="Z25" i="6935"/>
  <c r="AA15" i="6936"/>
  <c r="AA11" i="6936"/>
  <c r="AA7" i="6936"/>
  <c r="AA29" i="6935"/>
  <c r="AA15" i="6935"/>
  <c r="AA16" i="6936"/>
  <c r="AA6" i="6937"/>
  <c r="AA22" i="6937"/>
  <c r="Z24" i="6935"/>
  <c r="Z20" i="6935"/>
  <c r="Z7" i="6936"/>
  <c r="Z15" i="6936"/>
  <c r="Z23" i="6936"/>
  <c r="Z12" i="6942"/>
  <c r="Z20" i="6942"/>
  <c r="Z28" i="6942"/>
  <c r="AA30" i="6935"/>
  <c r="Z22" i="6935"/>
  <c r="Z18" i="6935"/>
  <c r="Z14" i="6935"/>
  <c r="AA10" i="6935"/>
  <c r="Z6" i="6935"/>
  <c r="S36" i="6937"/>
  <c r="Z5" i="6936"/>
  <c r="Z13" i="6936"/>
  <c r="Z21" i="6936"/>
  <c r="Z29" i="6936"/>
  <c r="Z33" i="6936"/>
  <c r="Y13" i="6942"/>
  <c r="Y33" i="6942"/>
  <c r="Y11" i="6942"/>
  <c r="Y31" i="6942"/>
  <c r="R36" i="6942"/>
  <c r="Y27" i="6937"/>
  <c r="AA7" i="6942"/>
  <c r="T36" i="6936"/>
  <c r="AA5" i="6936"/>
  <c r="AA5" i="6935"/>
  <c r="Y4" i="6937"/>
  <c r="T4" i="6937"/>
  <c r="Y18" i="6937"/>
  <c r="T18" i="6937"/>
  <c r="AA18" i="6937" s="1"/>
  <c r="Y20" i="6937"/>
  <c r="T20" i="6937"/>
  <c r="AA20" i="6937" s="1"/>
  <c r="Y10" i="6937"/>
  <c r="T10" i="6937"/>
  <c r="AA10" i="6937" s="1"/>
  <c r="Y12" i="6937"/>
  <c r="T12" i="6937"/>
  <c r="AA12" i="6937" s="1"/>
  <c r="Y26" i="6937"/>
  <c r="T26" i="6937"/>
  <c r="AA26" i="6937" s="1"/>
  <c r="Y28" i="6937"/>
  <c r="T28" i="6937"/>
  <c r="AA28" i="6937" s="1"/>
  <c r="Z12" i="6935"/>
  <c r="R18" i="6935"/>
  <c r="R20" i="6935"/>
  <c r="R22" i="6935"/>
  <c r="R24" i="6935"/>
  <c r="Z26" i="6935"/>
  <c r="AN36" i="6935" l="1"/>
  <c r="AN37" i="6935" s="1"/>
  <c r="W36" i="6935"/>
  <c r="AA11" i="6935"/>
  <c r="AN36" i="6937"/>
  <c r="AN37" i="6937" s="1"/>
  <c r="AN36" i="6936"/>
  <c r="AN37" i="6936" s="1"/>
  <c r="AJ36" i="6942"/>
  <c r="AN36" i="6942"/>
  <c r="AN37" i="6942" s="1"/>
  <c r="T33" i="6935"/>
  <c r="AA33" i="6935" s="1"/>
  <c r="Y33" i="6935"/>
  <c r="T33" i="6937"/>
  <c r="AA33" i="6937" s="1"/>
  <c r="Y33" i="6937"/>
  <c r="Z36" i="6937"/>
  <c r="T26" i="6942"/>
  <c r="Y26" i="6942"/>
  <c r="Y36" i="6942" s="1"/>
  <c r="Y36" i="6936"/>
  <c r="Z36" i="6936"/>
  <c r="T9" i="6937"/>
  <c r="AA9" i="6937" s="1"/>
  <c r="Y9" i="6937"/>
  <c r="Y36" i="6937" s="1"/>
  <c r="T9" i="6935"/>
  <c r="AA9" i="6935" s="1"/>
  <c r="Y9" i="6935"/>
  <c r="AA36" i="6936"/>
  <c r="Z36" i="6942"/>
  <c r="T3" i="6935"/>
  <c r="AA3" i="6935" s="1"/>
  <c r="Y3" i="6935"/>
  <c r="W36" i="6942"/>
  <c r="AA11" i="6937"/>
  <c r="W36" i="6937"/>
  <c r="T24" i="6935"/>
  <c r="AA24" i="6935" s="1"/>
  <c r="Y24" i="6935"/>
  <c r="T20" i="6935"/>
  <c r="AA20" i="6935" s="1"/>
  <c r="Y20" i="6935"/>
  <c r="AA4" i="6937"/>
  <c r="Z36" i="6935"/>
  <c r="T22" i="6935"/>
  <c r="AA22" i="6935" s="1"/>
  <c r="Y22" i="6935"/>
  <c r="T18" i="6935"/>
  <c r="Y18" i="6935"/>
  <c r="R36" i="6935"/>
  <c r="T36" i="6937" l="1"/>
  <c r="AA26" i="6942"/>
  <c r="AA36" i="6942" s="1"/>
  <c r="T36" i="6942"/>
  <c r="AA36" i="6937"/>
  <c r="Y36" i="6935"/>
  <c r="AA18" i="6935"/>
  <c r="AA36" i="6935" s="1"/>
  <c r="T36" i="6935"/>
</calcChain>
</file>

<file path=xl/sharedStrings.xml><?xml version="1.0" encoding="utf-8"?>
<sst xmlns="http://schemas.openxmlformats.org/spreadsheetml/2006/main" count="299" uniqueCount="77">
  <si>
    <t>Fecha</t>
  </si>
  <si>
    <t>Día</t>
  </si>
  <si>
    <t>Merida Oeste Reporte Mensual - SCADA</t>
  </si>
  <si>
    <t xml:space="preserve">Desbalance Operativo al Inicio del Mes CFE </t>
  </si>
  <si>
    <t>Kcal</t>
  </si>
  <si>
    <t xml:space="preserve">Desbalance del Mes CFE </t>
  </si>
  <si>
    <t>Volumen           m3</t>
  </si>
  <si>
    <t>Presión         kg/cm2</t>
  </si>
  <si>
    <t xml:space="preserve">     Temp. °C</t>
  </si>
  <si>
    <t>Nominación   Kcal</t>
  </si>
  <si>
    <t>m3</t>
  </si>
  <si>
    <t>días</t>
  </si>
  <si>
    <t>GJoul</t>
  </si>
  <si>
    <t xml:space="preserve">  Energía Total   Gjoul</t>
  </si>
  <si>
    <t xml:space="preserve">Energia Promedio Gjoule/m3 </t>
  </si>
  <si>
    <t>No. Cliente</t>
  </si>
  <si>
    <t>Hora</t>
  </si>
  <si>
    <t>Año</t>
  </si>
  <si>
    <t>Mes</t>
  </si>
  <si>
    <t>Pulsos Corregidos</t>
  </si>
  <si>
    <t>Pulsos No Corregidos</t>
  </si>
  <si>
    <t>Volumen No Corregido en Condición de Falla</t>
  </si>
  <si>
    <t>Pulsos No Corregidos en Condición de Falla</t>
  </si>
  <si>
    <t xml:space="preserve">Promedio de Vol./Pres. /Temp./ kCal </t>
  </si>
  <si>
    <t>Gran Total del Mes</t>
  </si>
  <si>
    <t xml:space="preserve"> </t>
  </si>
  <si>
    <t>Diferencia de la Nominación</t>
  </si>
  <si>
    <t>Porcentaje de Diferencia de la Nom.</t>
  </si>
  <si>
    <t>CFE Desbalance al termino del Mes</t>
  </si>
  <si>
    <t>Volumen Corregido
[ M3 ]</t>
  </si>
  <si>
    <t>Volumen No Corregido
[ M3 ]</t>
  </si>
  <si>
    <t>Presion Promedio Ponderado
[ Psi ]</t>
  </si>
  <si>
    <t>Temperatura Promedio Ponderado
[ °C ]</t>
  </si>
  <si>
    <t>Caudal de Pico
[ m³/hora ]</t>
  </si>
  <si>
    <t>Volumen Diario
[ m3 ]</t>
  </si>
  <si>
    <t>día</t>
  </si>
  <si>
    <t>Poder Calorifico
[ Kcal/m3 ]</t>
  </si>
  <si>
    <t>Poder Calorifico
[ KJoul/m3 ]</t>
  </si>
  <si>
    <t>Poder Calorifico
[ BTU/CFT ]</t>
  </si>
  <si>
    <t>Volumen Consumido
[ m3 ]</t>
  </si>
  <si>
    <t>Volumen Consumido
[ cft3 ]</t>
  </si>
  <si>
    <t>Energía Consumida
[ Gcal ]</t>
  </si>
  <si>
    <t>Energía Consumida
[ GJoul ]</t>
  </si>
  <si>
    <t>Energía Consumida
[ MMBTU ]</t>
  </si>
  <si>
    <t>Máximo</t>
  </si>
  <si>
    <t>Promedio</t>
  </si>
  <si>
    <t>cft</t>
  </si>
  <si>
    <t>Kcal/m3</t>
  </si>
  <si>
    <t xml:space="preserve">KJoul/m3 </t>
  </si>
  <si>
    <t>BTU/CFT</t>
  </si>
  <si>
    <t>total</t>
  </si>
  <si>
    <t>Mínimo</t>
  </si>
  <si>
    <t>cft3</t>
  </si>
  <si>
    <t>Gcal</t>
  </si>
  <si>
    <t xml:space="preserve">MMBTU </t>
  </si>
  <si>
    <t>Psi</t>
  </si>
  <si>
    <t xml:space="preserve"> °C</t>
  </si>
  <si>
    <t>Tolerancia</t>
  </si>
  <si>
    <t>max</t>
  </si>
  <si>
    <t>min</t>
  </si>
  <si>
    <t>Modificado:</t>
  </si>
  <si>
    <t>Emilio Pijoán</t>
  </si>
  <si>
    <t>Fecha:</t>
  </si>
  <si>
    <t>Bullhorns</t>
  </si>
  <si>
    <t>Clave</t>
  </si>
  <si>
    <t>Volumen Acumulado
 BullHorn</t>
  </si>
  <si>
    <t>Volumen Acumulado
 Micro Corrector</t>
  </si>
  <si>
    <t>Diferencia sincronización</t>
  </si>
  <si>
    <t>Volumen diario Bullhorn</t>
  </si>
  <si>
    <t>Volumen diario Micro</t>
  </si>
  <si>
    <t>Diferencia Medición</t>
  </si>
  <si>
    <t>% Error diario</t>
  </si>
  <si>
    <t>Días transmitidos</t>
  </si>
  <si>
    <t>Días NO transmitidos</t>
  </si>
  <si>
    <t>error mensual</t>
  </si>
  <si>
    <t>Tolerancia sinconización</t>
  </si>
  <si>
    <t>Tolerancia Volumen diario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</si>
</sst>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5" formatCode="_(* #,##0.00_);_(* \(#,##0.00\);_(* &quot;-&quot;??_);_(@_)"/>
    <numFmt numFmtId="171" formatCode="#,##0.000"/>
    <numFmt numFmtId="172" formatCode="#,##0.0000"/>
    <numFmt numFmtId="182" formatCode="_(* #,##0_);_(* \(#,##0\);_(* &quot;-&quot;??_);_(@_)"/>
    <numFmt numFmtId="183" formatCode="_-* #,##0_-;\-* #,##0_-;_-* &quot;-&quot;??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0"/>
      <color indexed="20"/>
      <name val="Arial"/>
      <family val="2"/>
    </font>
    <font>
      <b/>
      <sz val="12"/>
      <color indexed="20"/>
      <name val="Arial"/>
      <family val="2"/>
    </font>
    <font>
      <sz val="12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44"/>
      <name val="Arial"/>
      <family val="2"/>
    </font>
    <font>
      <sz val="10"/>
      <color indexed="44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6" tint="0.5999938962981048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0"/>
      </right>
      <top/>
      <bottom style="thin">
        <color indexed="0"/>
      </bottom>
      <diagonal/>
    </border>
    <border>
      <left/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2">
    <xf numFmtId="0" fontId="0" fillId="0" borderId="0" xfId="0"/>
    <xf numFmtId="15" fontId="7" fillId="0" borderId="0" xfId="0" applyNumberFormat="1" applyFont="1" applyAlignment="1">
      <alignment horizontal="center"/>
    </xf>
    <xf numFmtId="17" fontId="7" fillId="0" borderId="0" xfId="0" applyNumberFormat="1" applyFont="1" applyAlignment="1" applyProtection="1"/>
    <xf numFmtId="17" fontId="7" fillId="0" borderId="0" xfId="0" applyNumberFormat="1" applyFont="1" applyAlignment="1" applyProtection="1">
      <alignment horizontal="center"/>
    </xf>
    <xf numFmtId="15" fontId="8" fillId="0" borderId="0" xfId="0" applyNumberFormat="1" applyFont="1"/>
    <xf numFmtId="3" fontId="7" fillId="0" borderId="0" xfId="0" applyNumberFormat="1" applyFont="1"/>
    <xf numFmtId="0" fontId="9" fillId="0" borderId="0" xfId="0" applyFont="1"/>
    <xf numFmtId="3" fontId="6" fillId="2" borderId="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6" fillId="2" borderId="2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 applyProtection="1"/>
    <xf numFmtId="4" fontId="6" fillId="2" borderId="4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171" fontId="7" fillId="0" borderId="0" xfId="0" applyNumberFormat="1" applyFont="1" applyAlignment="1" applyProtection="1"/>
    <xf numFmtId="171" fontId="6" fillId="2" borderId="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2" fontId="7" fillId="0" borderId="0" xfId="0" applyNumberFormat="1" applyFont="1" applyAlignment="1" applyProtection="1"/>
    <xf numFmtId="172" fontId="7" fillId="0" borderId="0" xfId="0" applyNumberFormat="1" applyFont="1" applyAlignment="1">
      <alignment horizontal="right"/>
    </xf>
    <xf numFmtId="172" fontId="6" fillId="2" borderId="4" xfId="0" applyNumberFormat="1" applyFont="1" applyFill="1" applyBorder="1" applyAlignment="1">
      <alignment horizontal="center" vertical="center" wrapText="1"/>
    </xf>
    <xf numFmtId="172" fontId="0" fillId="0" borderId="0" xfId="0" applyNumberFormat="1"/>
    <xf numFmtId="0" fontId="3" fillId="0" borderId="0" xfId="0" applyFont="1"/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171" fontId="3" fillId="0" borderId="0" xfId="0" applyNumberFormat="1" applyFont="1"/>
    <xf numFmtId="172" fontId="3" fillId="0" borderId="0" xfId="0" applyNumberFormat="1" applyFont="1"/>
    <xf numFmtId="4" fontId="11" fillId="0" borderId="0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3" fontId="3" fillId="0" borderId="4" xfId="0" applyNumberFormat="1" applyFont="1" applyBorder="1"/>
    <xf numFmtId="15" fontId="3" fillId="0" borderId="6" xfId="0" applyNumberFormat="1" applyFont="1" applyBorder="1" applyAlignment="1">
      <alignment wrapText="1"/>
    </xf>
    <xf numFmtId="15" fontId="2" fillId="0" borderId="6" xfId="0" applyNumberFormat="1" applyFont="1" applyBorder="1" applyAlignment="1">
      <alignment wrapText="1"/>
    </xf>
    <xf numFmtId="15" fontId="3" fillId="0" borderId="6" xfId="0" applyNumberFormat="1" applyFont="1" applyBorder="1" applyAlignment="1">
      <alignment wrapText="1" shrinkToFit="1"/>
    </xf>
    <xf numFmtId="172" fontId="3" fillId="0" borderId="4" xfId="0" applyNumberFormat="1" applyFont="1" applyBorder="1" applyAlignment="1">
      <alignment horizontal="center"/>
    </xf>
    <xf numFmtId="0" fontId="0" fillId="5" borderId="0" xfId="0" applyFill="1"/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right"/>
    </xf>
    <xf numFmtId="171" fontId="2" fillId="0" borderId="24" xfId="0" applyNumberFormat="1" applyFont="1" applyFill="1" applyBorder="1" applyAlignment="1">
      <alignment horizontal="center" vertical="center" wrapText="1"/>
    </xf>
    <xf numFmtId="171" fontId="2" fillId="0" borderId="25" xfId="0" applyNumberFormat="1" applyFont="1" applyFill="1" applyBorder="1" applyAlignment="1">
      <alignment horizontal="center" vertical="center" wrapText="1"/>
    </xf>
    <xf numFmtId="171" fontId="2" fillId="7" borderId="11" xfId="0" applyNumberFormat="1" applyFont="1" applyFill="1" applyBorder="1" applyAlignment="1">
      <alignment horizontal="center" vertical="center" wrapText="1"/>
    </xf>
    <xf numFmtId="171" fontId="2" fillId="5" borderId="26" xfId="0" applyNumberFormat="1" applyFont="1" applyFill="1" applyBorder="1" applyAlignment="1">
      <alignment horizontal="center" vertical="center" wrapText="1"/>
    </xf>
    <xf numFmtId="171" fontId="2" fillId="0" borderId="21" xfId="0" applyNumberFormat="1" applyFont="1" applyFill="1" applyBorder="1" applyAlignment="1">
      <alignment horizontal="center" vertical="center" wrapText="1"/>
    </xf>
    <xf numFmtId="171" fontId="2" fillId="0" borderId="27" xfId="0" applyNumberFormat="1" applyFont="1" applyFill="1" applyBorder="1" applyAlignment="1">
      <alignment horizontal="center" vertical="center" wrapText="1"/>
    </xf>
    <xf numFmtId="171" fontId="2" fillId="7" borderId="7" xfId="0" applyNumberFormat="1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/>
    </xf>
    <xf numFmtId="20" fontId="0" fillId="5" borderId="18" xfId="0" applyNumberForma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165" fontId="3" fillId="5" borderId="18" xfId="1" applyNumberFormat="1" applyFont="1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165" fontId="3" fillId="6" borderId="29" xfId="1" applyNumberFormat="1" applyFont="1" applyFill="1" applyBorder="1" applyAlignment="1">
      <alignment horizontal="center"/>
    </xf>
    <xf numFmtId="165" fontId="14" fillId="5" borderId="0" xfId="0" applyNumberFormat="1" applyFont="1" applyFill="1"/>
    <xf numFmtId="165" fontId="3" fillId="5" borderId="16" xfId="1" applyNumberFormat="1" applyFont="1" applyFill="1" applyBorder="1"/>
    <xf numFmtId="165" fontId="3" fillId="7" borderId="29" xfId="1" applyNumberFormat="1" applyFont="1" applyFill="1" applyBorder="1"/>
    <xf numFmtId="165" fontId="3" fillId="5" borderId="0" xfId="1" applyNumberFormat="1" applyFont="1" applyFill="1"/>
    <xf numFmtId="165" fontId="3" fillId="5" borderId="19" xfId="1" applyNumberFormat="1" applyFont="1" applyFill="1" applyBorder="1"/>
    <xf numFmtId="165" fontId="3" fillId="5" borderId="5" xfId="1" applyNumberFormat="1" applyFont="1" applyFill="1" applyBorder="1"/>
    <xf numFmtId="165" fontId="3" fillId="5" borderId="3" xfId="1" applyNumberFormat="1" applyFont="1" applyFill="1" applyBorder="1"/>
    <xf numFmtId="165" fontId="3" fillId="7" borderId="30" xfId="1" applyNumberFormat="1" applyFont="1" applyFill="1" applyBorder="1"/>
    <xf numFmtId="0" fontId="0" fillId="5" borderId="12" xfId="0" applyFill="1" applyBorder="1" applyAlignment="1">
      <alignment horizontal="center"/>
    </xf>
    <xf numFmtId="20" fontId="0" fillId="5" borderId="4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5" fontId="3" fillId="5" borderId="4" xfId="1" applyNumberFormat="1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65" fontId="3" fillId="6" borderId="31" xfId="1" applyNumberFormat="1" applyFont="1" applyFill="1" applyBorder="1" applyAlignment="1">
      <alignment horizontal="center"/>
    </xf>
    <xf numFmtId="165" fontId="3" fillId="5" borderId="12" xfId="1" applyNumberFormat="1" applyFont="1" applyFill="1" applyBorder="1"/>
    <xf numFmtId="165" fontId="3" fillId="5" borderId="6" xfId="1" applyNumberFormat="1" applyFont="1" applyFill="1" applyBorder="1"/>
    <xf numFmtId="165" fontId="3" fillId="7" borderId="31" xfId="1" applyNumberFormat="1" applyFont="1" applyFill="1" applyBorder="1"/>
    <xf numFmtId="165" fontId="3" fillId="5" borderId="32" xfId="1" applyNumberFormat="1" applyFont="1" applyFill="1" applyBorder="1"/>
    <xf numFmtId="165" fontId="3" fillId="5" borderId="4" xfId="1" applyNumberFormat="1" applyFont="1" applyFill="1" applyBorder="1"/>
    <xf numFmtId="165" fontId="12" fillId="5" borderId="12" xfId="1" applyNumberFormat="1" applyFont="1" applyFill="1" applyBorder="1"/>
    <xf numFmtId="43" fontId="0" fillId="7" borderId="31" xfId="0" applyNumberFormat="1" applyFill="1" applyBorder="1"/>
    <xf numFmtId="43" fontId="0" fillId="5" borderId="32" xfId="0" applyNumberFormat="1" applyFill="1" applyBorder="1"/>
    <xf numFmtId="165" fontId="12" fillId="5" borderId="13" xfId="1" applyNumberFormat="1" applyFont="1" applyFill="1" applyBorder="1"/>
    <xf numFmtId="165" fontId="3" fillId="5" borderId="33" xfId="1" applyNumberFormat="1" applyFont="1" applyFill="1" applyBorder="1"/>
    <xf numFmtId="165" fontId="3" fillId="7" borderId="34" xfId="1" applyNumberFormat="1" applyFont="1" applyFill="1" applyBorder="1"/>
    <xf numFmtId="43" fontId="0" fillId="7" borderId="34" xfId="0" applyNumberFormat="1" applyFill="1" applyBorder="1"/>
    <xf numFmtId="43" fontId="0" fillId="5" borderId="35" xfId="0" applyNumberFormat="1" applyFill="1" applyBorder="1"/>
    <xf numFmtId="0" fontId="0" fillId="5" borderId="13" xfId="0" applyFill="1" applyBorder="1" applyAlignment="1">
      <alignment horizontal="center"/>
    </xf>
    <xf numFmtId="20" fontId="0" fillId="5" borderId="14" xfId="0" applyNumberForma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165" fontId="3" fillId="5" borderId="14" xfId="1" applyNumberFormat="1" applyFont="1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165" fontId="3" fillId="8" borderId="34" xfId="1" applyNumberFormat="1" applyFont="1" applyFill="1" applyBorder="1" applyAlignment="1">
      <alignment horizontal="center"/>
    </xf>
    <xf numFmtId="4" fontId="0" fillId="8" borderId="36" xfId="0" applyNumberFormat="1" applyFill="1" applyBorder="1"/>
    <xf numFmtId="165" fontId="3" fillId="8" borderId="37" xfId="1" applyNumberFormat="1" applyFont="1" applyFill="1" applyBorder="1"/>
    <xf numFmtId="165" fontId="3" fillId="8" borderId="38" xfId="1" applyNumberFormat="1" applyFont="1" applyFill="1" applyBorder="1"/>
    <xf numFmtId="43" fontId="0" fillId="8" borderId="38" xfId="0" applyNumberFormat="1" applyFill="1" applyBorder="1"/>
    <xf numFmtId="43" fontId="0" fillId="8" borderId="39" xfId="0" applyNumberFormat="1" applyFill="1" applyBorder="1"/>
    <xf numFmtId="165" fontId="3" fillId="8" borderId="4" xfId="1" applyNumberFormat="1" applyFont="1" applyFill="1" applyBorder="1"/>
    <xf numFmtId="165" fontId="3" fillId="8" borderId="6" xfId="1" applyNumberFormat="1" applyFont="1" applyFill="1" applyBorder="1"/>
    <xf numFmtId="165" fontId="3" fillId="8" borderId="34" xfId="1" applyNumberFormat="1" applyFont="1" applyFill="1" applyBorder="1"/>
    <xf numFmtId="0" fontId="4" fillId="5" borderId="0" xfId="0" applyFont="1" applyFill="1" applyAlignment="1">
      <alignment horizontal="right"/>
    </xf>
    <xf numFmtId="0" fontId="0" fillId="5" borderId="7" xfId="0" applyFill="1" applyBorder="1" applyAlignment="1">
      <alignment horizontal="center"/>
    </xf>
    <xf numFmtId="165" fontId="3" fillId="5" borderId="29" xfId="1" applyNumberFormat="1" applyFont="1" applyFill="1" applyBorder="1"/>
    <xf numFmtId="165" fontId="0" fillId="5" borderId="7" xfId="0" applyNumberFormat="1" applyFill="1" applyBorder="1"/>
    <xf numFmtId="165" fontId="0" fillId="7" borderId="7" xfId="0" applyNumberFormat="1" applyFill="1" applyBorder="1"/>
    <xf numFmtId="43" fontId="0" fillId="7" borderId="7" xfId="0" applyNumberFormat="1" applyFill="1" applyBorder="1"/>
    <xf numFmtId="43" fontId="0" fillId="5" borderId="10" xfId="0" applyNumberFormat="1" applyFill="1" applyBorder="1"/>
    <xf numFmtId="43" fontId="0" fillId="5" borderId="21" xfId="0" applyNumberFormat="1" applyFill="1" applyBorder="1"/>
    <xf numFmtId="43" fontId="0" fillId="5" borderId="8" xfId="0" applyNumberFormat="1" applyFill="1" applyBorder="1"/>
    <xf numFmtId="43" fontId="0" fillId="7" borderId="10" xfId="0" applyNumberFormat="1" applyFill="1" applyBorder="1"/>
    <xf numFmtId="165" fontId="3" fillId="5" borderId="31" xfId="1" applyNumberFormat="1" applyFont="1" applyFill="1" applyBorder="1"/>
    <xf numFmtId="165" fontId="3" fillId="5" borderId="34" xfId="1" applyNumberFormat="1" applyFont="1" applyFill="1" applyBorder="1"/>
    <xf numFmtId="0" fontId="0" fillId="5" borderId="40" xfId="0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3" fillId="5" borderId="0" xfId="0" applyFont="1" applyFill="1" applyAlignment="1">
      <alignment horizontal="center"/>
    </xf>
    <xf numFmtId="0" fontId="15" fillId="5" borderId="0" xfId="0" applyFont="1" applyFill="1"/>
    <xf numFmtId="9" fontId="15" fillId="5" borderId="0" xfId="0" applyNumberFormat="1" applyFont="1" applyFill="1"/>
    <xf numFmtId="0" fontId="15" fillId="5" borderId="0" xfId="0" applyFont="1" applyFill="1" applyAlignment="1">
      <alignment horizontal="right"/>
    </xf>
    <xf numFmtId="165" fontId="15" fillId="5" borderId="0" xfId="1" applyNumberFormat="1" applyFont="1" applyFill="1"/>
    <xf numFmtId="0" fontId="3" fillId="5" borderId="0" xfId="0" applyFont="1" applyFill="1"/>
    <xf numFmtId="15" fontId="0" fillId="5" borderId="0" xfId="0" applyNumberFormat="1" applyFill="1"/>
    <xf numFmtId="0" fontId="16" fillId="9" borderId="0" xfId="0" applyNumberFormat="1" applyFont="1" applyFill="1" applyBorder="1" applyAlignment="1" applyProtection="1"/>
    <xf numFmtId="0" fontId="0" fillId="9" borderId="0" xfId="0" applyNumberFormat="1" applyFont="1" applyFill="1" applyBorder="1" applyAlignment="1" applyProtection="1"/>
    <xf numFmtId="0" fontId="4" fillId="9" borderId="0" xfId="0" applyNumberFormat="1" applyFont="1" applyFill="1" applyBorder="1" applyAlignment="1" applyProtection="1"/>
    <xf numFmtId="0" fontId="0" fillId="9" borderId="0" xfId="0" applyFill="1"/>
    <xf numFmtId="171" fontId="2" fillId="4" borderId="43" xfId="0" applyNumberFormat="1" applyFont="1" applyFill="1" applyBorder="1" applyAlignment="1" applyProtection="1">
      <alignment horizontal="center" vertical="center" wrapText="1"/>
    </xf>
    <xf numFmtId="171" fontId="2" fillId="4" borderId="44" xfId="0" applyNumberFormat="1" applyFont="1" applyFill="1" applyBorder="1" applyAlignment="1" applyProtection="1">
      <alignment horizontal="center" vertical="center" wrapText="1"/>
    </xf>
    <xf numFmtId="171" fontId="2" fillId="6" borderId="43" xfId="0" applyNumberFormat="1" applyFont="1" applyFill="1" applyBorder="1" applyAlignment="1" applyProtection="1">
      <alignment horizontal="center" vertical="center" wrapText="1"/>
    </xf>
    <xf numFmtId="171" fontId="2" fillId="6" borderId="45" xfId="0" applyNumberFormat="1" applyFont="1" applyFill="1" applyBorder="1" applyAlignment="1" applyProtection="1">
      <alignment horizontal="center" vertical="center" wrapText="1"/>
    </xf>
    <xf numFmtId="171" fontId="2" fillId="4" borderId="46" xfId="0" applyNumberFormat="1" applyFont="1" applyFill="1" applyBorder="1" applyAlignment="1" applyProtection="1">
      <alignment horizontal="center" vertical="center" wrapText="1"/>
    </xf>
    <xf numFmtId="171" fontId="2" fillId="6" borderId="47" xfId="0" applyNumberFormat="1" applyFont="1" applyFill="1" applyBorder="1" applyAlignment="1" applyProtection="1">
      <alignment horizontal="center" vertical="center" wrapText="1"/>
    </xf>
    <xf numFmtId="171" fontId="2" fillId="6" borderId="48" xfId="0" applyNumberFormat="1" applyFont="1" applyFill="1" applyBorder="1" applyAlignment="1" applyProtection="1">
      <alignment horizontal="center" vertical="center" wrapText="1"/>
    </xf>
    <xf numFmtId="171" fontId="2" fillId="4" borderId="49" xfId="0" applyNumberFormat="1" applyFon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center"/>
    </xf>
    <xf numFmtId="0" fontId="0" fillId="4" borderId="17" xfId="0" applyNumberFormat="1" applyFont="1" applyFill="1" applyBorder="1" applyAlignment="1" applyProtection="1">
      <alignment horizontal="center"/>
    </xf>
    <xf numFmtId="182" fontId="3" fillId="6" borderId="41" xfId="0" applyNumberFormat="1" applyFont="1" applyFill="1" applyBorder="1" applyAlignment="1" applyProtection="1"/>
    <xf numFmtId="182" fontId="0" fillId="6" borderId="17" xfId="0" applyNumberFormat="1" applyFont="1" applyFill="1" applyBorder="1" applyAlignment="1" applyProtection="1"/>
    <xf numFmtId="182" fontId="3" fillId="4" borderId="50" xfId="0" applyNumberFormat="1" applyFont="1" applyFill="1" applyBorder="1" applyAlignment="1" applyProtection="1"/>
    <xf numFmtId="182" fontId="3" fillId="6" borderId="51" xfId="0" applyNumberFormat="1" applyFont="1" applyFill="1" applyBorder="1" applyAlignment="1" applyProtection="1"/>
    <xf numFmtId="183" fontId="0" fillId="6" borderId="52" xfId="0" applyNumberFormat="1" applyFont="1" applyFill="1" applyBorder="1" applyAlignment="1" applyProtection="1"/>
    <xf numFmtId="183" fontId="0" fillId="4" borderId="50" xfId="0" applyNumberFormat="1" applyFont="1" applyFill="1" applyBorder="1" applyAlignment="1" applyProtection="1"/>
    <xf numFmtId="10" fontId="0" fillId="4" borderId="50" xfId="0" applyNumberFormat="1" applyFont="1" applyFill="1" applyBorder="1" applyAlignment="1" applyProtection="1"/>
    <xf numFmtId="0" fontId="0" fillId="4" borderId="12" xfId="0" applyNumberFormat="1" applyFont="1" applyFill="1" applyBorder="1" applyAlignment="1" applyProtection="1">
      <alignment horizontal="center"/>
    </xf>
    <xf numFmtId="0" fontId="0" fillId="4" borderId="15" xfId="0" applyNumberFormat="1" applyFont="1" applyFill="1" applyBorder="1" applyAlignment="1" applyProtection="1">
      <alignment horizontal="center"/>
    </xf>
    <xf numFmtId="182" fontId="3" fillId="6" borderId="9" xfId="0" applyNumberFormat="1" applyFont="1" applyFill="1" applyBorder="1" applyAlignment="1" applyProtection="1"/>
    <xf numFmtId="182" fontId="0" fillId="6" borderId="15" xfId="0" applyNumberFormat="1" applyFont="1" applyFill="1" applyBorder="1" applyAlignment="1" applyProtection="1"/>
    <xf numFmtId="182" fontId="3" fillId="4" borderId="53" xfId="0" applyNumberFormat="1" applyFont="1" applyFill="1" applyBorder="1" applyAlignment="1" applyProtection="1"/>
    <xf numFmtId="183" fontId="0" fillId="6" borderId="54" xfId="0" applyNumberFormat="1" applyFont="1" applyFill="1" applyBorder="1" applyAlignment="1" applyProtection="1"/>
    <xf numFmtId="183" fontId="0" fillId="4" borderId="53" xfId="0" applyNumberFormat="1" applyFont="1" applyFill="1" applyBorder="1" applyAlignment="1" applyProtection="1"/>
    <xf numFmtId="10" fontId="0" fillId="4" borderId="53" xfId="0" applyNumberFormat="1" applyFont="1" applyFill="1" applyBorder="1" applyAlignment="1" applyProtection="1"/>
    <xf numFmtId="183" fontId="0" fillId="6" borderId="55" xfId="0" applyNumberFormat="1" applyFont="1" applyFill="1" applyBorder="1" applyAlignment="1" applyProtection="1"/>
    <xf numFmtId="0" fontId="0" fillId="4" borderId="13" xfId="0" applyNumberFormat="1" applyFont="1" applyFill="1" applyBorder="1" applyAlignment="1" applyProtection="1">
      <alignment horizontal="center"/>
    </xf>
    <xf numFmtId="0" fontId="0" fillId="4" borderId="20" xfId="0" applyNumberFormat="1" applyFont="1" applyFill="1" applyBorder="1" applyAlignment="1" applyProtection="1">
      <alignment horizontal="center"/>
    </xf>
    <xf numFmtId="182" fontId="3" fillId="6" borderId="42" xfId="0" applyNumberFormat="1" applyFont="1" applyFill="1" applyBorder="1" applyAlignment="1" applyProtection="1"/>
    <xf numFmtId="182" fontId="0" fillId="6" borderId="20" xfId="0" applyNumberFormat="1" applyFont="1" applyFill="1" applyBorder="1" applyAlignment="1" applyProtection="1"/>
    <xf numFmtId="182" fontId="3" fillId="4" borderId="56" xfId="0" applyNumberFormat="1" applyFont="1" applyFill="1" applyBorder="1" applyAlignment="1" applyProtection="1"/>
    <xf numFmtId="43" fontId="0" fillId="3" borderId="57" xfId="0" applyNumberFormat="1" applyFont="1" applyFill="1" applyBorder="1" applyAlignment="1" applyProtection="1"/>
    <xf numFmtId="43" fontId="0" fillId="3" borderId="58" xfId="0" applyNumberFormat="1" applyFont="1" applyFill="1" applyBorder="1" applyAlignment="1" applyProtection="1"/>
    <xf numFmtId="0" fontId="0" fillId="3" borderId="59" xfId="0" applyNumberFormat="1" applyFont="1" applyFill="1" applyBorder="1" applyAlignment="1" applyProtection="1"/>
    <xf numFmtId="0" fontId="2" fillId="9" borderId="0" xfId="0" applyNumberFormat="1" applyFont="1" applyFill="1" applyBorder="1" applyAlignment="1" applyProtection="1">
      <alignment horizontal="right"/>
    </xf>
    <xf numFmtId="0" fontId="0" fillId="4" borderId="60" xfId="0" applyNumberFormat="1" applyFont="1" applyFill="1" applyBorder="1" applyAlignment="1" applyProtection="1">
      <alignment horizontal="center"/>
    </xf>
    <xf numFmtId="182" fontId="0" fillId="4" borderId="60" xfId="0" applyNumberFormat="1" applyFont="1" applyFill="1" applyBorder="1" applyAlignment="1" applyProtection="1"/>
    <xf numFmtId="182" fontId="13" fillId="9" borderId="0" xfId="0" applyNumberFormat="1" applyFont="1" applyFill="1" applyBorder="1" applyAlignment="1" applyProtection="1"/>
    <xf numFmtId="182" fontId="0" fillId="9" borderId="0" xfId="0" applyNumberFormat="1" applyFont="1" applyFill="1" applyBorder="1" applyAlignment="1" applyProtection="1"/>
    <xf numFmtId="0" fontId="2" fillId="9" borderId="0" xfId="0" applyNumberFormat="1" applyFont="1" applyFill="1" applyBorder="1" applyAlignment="1" applyProtection="1"/>
    <xf numFmtId="0" fontId="2" fillId="10" borderId="7" xfId="0" applyFont="1" applyFill="1" applyBorder="1" applyAlignment="1">
      <alignment horizontal="center"/>
    </xf>
    <xf numFmtId="10" fontId="3" fillId="4" borderId="60" xfId="0" applyNumberFormat="1" applyFont="1" applyFill="1" applyBorder="1" applyAlignment="1" applyProtection="1"/>
    <xf numFmtId="9" fontId="0" fillId="4" borderId="60" xfId="0" applyNumberFormat="1" applyFont="1" applyFill="1" applyBorder="1" applyAlignment="1" applyProtection="1">
      <alignment horizontal="center"/>
    </xf>
    <xf numFmtId="0" fontId="16" fillId="9" borderId="0" xfId="0" applyFont="1" applyFill="1"/>
    <xf numFmtId="15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1" xfId="0" applyNumberFormat="1" applyFont="1" applyBorder="1" applyAlignment="1">
      <alignment horizontal="center"/>
    </xf>
  </cellXfs>
  <cellStyles count="5">
    <cellStyle name="Millares" xfId="1" builtinId="3"/>
    <cellStyle name="Millares 3" xfId="3"/>
    <cellStyle name="Normal" xfId="0" builtinId="0"/>
    <cellStyle name="Porcentual 3" xfId="2"/>
    <cellStyle name="Porcentual 3 2" xfId="4"/>
  </cellStyles>
  <dxfs count="19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171450</xdr:colOff>
      <xdr:row>44</xdr:row>
      <xdr:rowOff>95250</xdr:rowOff>
    </xdr:to>
    <xdr:pic>
      <xdr:nvPicPr>
        <xdr:cNvPr id="31766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171450</xdr:colOff>
      <xdr:row>44</xdr:row>
      <xdr:rowOff>95250</xdr:rowOff>
    </xdr:to>
    <xdr:pic>
      <xdr:nvPicPr>
        <xdr:cNvPr id="22551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104775</xdr:colOff>
      <xdr:row>44</xdr:row>
      <xdr:rowOff>95250</xdr:rowOff>
    </xdr:to>
    <xdr:pic>
      <xdr:nvPicPr>
        <xdr:cNvPr id="20503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000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200025</xdr:colOff>
      <xdr:row>44</xdr:row>
      <xdr:rowOff>95250</xdr:rowOff>
    </xdr:to>
    <xdr:pic>
      <xdr:nvPicPr>
        <xdr:cNvPr id="32790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953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7"/>
  <sheetViews>
    <sheetView zoomScale="85" workbookViewId="0">
      <pane ySplit="5" topLeftCell="A6" activePane="bottomLeft" state="frozen"/>
      <selection pane="bottomLeft" activeCell="G14" sqref="G14"/>
    </sheetView>
  </sheetViews>
  <sheetFormatPr baseColWidth="10" defaultColWidth="9.140625" defaultRowHeight="12.75" x14ac:dyDescent="0.2"/>
  <cols>
    <col min="1" max="1" width="10.7109375" customWidth="1"/>
    <col min="2" max="2" width="15.7109375" style="13" customWidth="1"/>
    <col min="3" max="3" width="15.140625" style="8" customWidth="1"/>
    <col min="4" max="4" width="15.85546875" style="8" customWidth="1"/>
    <col min="5" max="5" width="17.85546875" style="16" bestFit="1" customWidth="1"/>
    <col min="6" max="6" width="16.42578125" style="20" customWidth="1"/>
    <col min="7" max="7" width="19.140625" bestFit="1" customWidth="1"/>
    <col min="8" max="8" width="18.140625" bestFit="1" customWidth="1"/>
  </cols>
  <sheetData>
    <row r="1" spans="1:8" ht="21" customHeight="1" x14ac:dyDescent="0.25">
      <c r="A1" s="169" t="s">
        <v>2</v>
      </c>
      <c r="B1" s="169"/>
      <c r="C1" s="169"/>
      <c r="D1" s="169"/>
      <c r="E1" s="169"/>
      <c r="F1" s="169"/>
      <c r="G1" s="169"/>
      <c r="H1" s="1"/>
    </row>
    <row r="2" spans="1:8" ht="15.75" x14ac:dyDescent="0.25">
      <c r="B2" s="10"/>
      <c r="C2" s="10"/>
      <c r="D2" s="10"/>
      <c r="E2" s="14"/>
      <c r="F2" s="17"/>
      <c r="G2" s="2"/>
      <c r="H2" s="3"/>
    </row>
    <row r="3" spans="1:8" ht="15.75" x14ac:dyDescent="0.25">
      <c r="A3" s="4"/>
      <c r="B3" s="170" t="s">
        <v>3</v>
      </c>
      <c r="C3" s="170"/>
      <c r="D3" s="170"/>
      <c r="E3" s="170"/>
      <c r="F3" s="18">
        <v>0</v>
      </c>
      <c r="G3" s="5" t="s">
        <v>4</v>
      </c>
      <c r="H3" s="6"/>
    </row>
    <row r="4" spans="1:8" ht="15.75" x14ac:dyDescent="0.25">
      <c r="A4" s="4"/>
      <c r="B4" s="171" t="s">
        <v>5</v>
      </c>
      <c r="C4" s="171"/>
      <c r="D4" s="171"/>
      <c r="E4" s="171"/>
      <c r="F4" s="18">
        <v>0</v>
      </c>
      <c r="G4" s="5" t="s">
        <v>4</v>
      </c>
      <c r="H4" s="6"/>
    </row>
    <row r="5" spans="1:8" ht="40.5" customHeight="1" x14ac:dyDescent="0.2">
      <c r="A5" s="9" t="s">
        <v>0</v>
      </c>
      <c r="B5" s="11" t="s">
        <v>6</v>
      </c>
      <c r="C5" s="11" t="s">
        <v>7</v>
      </c>
      <c r="D5" s="11" t="s">
        <v>8</v>
      </c>
      <c r="E5" s="15" t="s">
        <v>13</v>
      </c>
      <c r="F5" s="19" t="s">
        <v>14</v>
      </c>
      <c r="G5" s="7" t="s">
        <v>9</v>
      </c>
    </row>
    <row r="6" spans="1:8" x14ac:dyDescent="0.2">
      <c r="A6" s="21">
        <v>20140301</v>
      </c>
      <c r="B6" s="22">
        <v>101463.90919999999</v>
      </c>
      <c r="C6" s="23">
        <v>57.087940533955901</v>
      </c>
      <c r="D6" s="23">
        <v>25.119862397511799</v>
      </c>
      <c r="E6" s="24">
        <v>3490.3814290775999</v>
      </c>
      <c r="F6" s="25">
        <v>3.4400226221699998E-2</v>
      </c>
      <c r="G6" s="21"/>
    </row>
    <row r="7" spans="1:8" x14ac:dyDescent="0.2">
      <c r="A7" s="21">
        <v>20140302</v>
      </c>
      <c r="B7" s="22">
        <v>93628.334499999997</v>
      </c>
      <c r="C7" s="23">
        <v>56.974438190460198</v>
      </c>
      <c r="D7" s="23">
        <v>25.260452111562099</v>
      </c>
      <c r="E7" s="24">
        <v>3214.9709617896001</v>
      </c>
      <c r="F7" s="25">
        <v>3.4337585730800001E-2</v>
      </c>
      <c r="G7" s="21"/>
    </row>
    <row r="8" spans="1:8" x14ac:dyDescent="0.2">
      <c r="A8" s="21">
        <v>20140303</v>
      </c>
      <c r="B8" s="22">
        <v>108425.4541</v>
      </c>
      <c r="C8" s="23">
        <v>56.543609460194901</v>
      </c>
      <c r="D8" s="23">
        <v>25.217275381088299</v>
      </c>
      <c r="E8" s="24">
        <v>3716.0167226327999</v>
      </c>
      <c r="F8" s="25">
        <v>3.4272549314399998E-2</v>
      </c>
      <c r="G8" s="21"/>
    </row>
    <row r="9" spans="1:8" x14ac:dyDescent="0.2">
      <c r="A9" s="21">
        <v>20140304</v>
      </c>
      <c r="B9" s="22">
        <v>121244.34669999999</v>
      </c>
      <c r="C9" s="23">
        <v>56.215475718180301</v>
      </c>
      <c r="D9" s="23">
        <v>25.178902228673302</v>
      </c>
      <c r="E9" s="24">
        <v>4131.2654641872005</v>
      </c>
      <c r="F9" s="25">
        <v>3.4073881194199997E-2</v>
      </c>
      <c r="G9" s="21"/>
    </row>
    <row r="10" spans="1:8" x14ac:dyDescent="0.2">
      <c r="A10" s="21">
        <v>20140305</v>
      </c>
      <c r="B10" s="22">
        <v>132306.29199999999</v>
      </c>
      <c r="C10" s="23">
        <v>55.597003777821897</v>
      </c>
      <c r="D10" s="23">
        <v>25.246261040369699</v>
      </c>
      <c r="E10" s="24">
        <v>4488.4683519263999</v>
      </c>
      <c r="F10" s="25">
        <v>3.3924829154699999E-2</v>
      </c>
      <c r="G10" s="21"/>
    </row>
    <row r="11" spans="1:8" x14ac:dyDescent="0.2">
      <c r="A11" s="21">
        <v>20140306</v>
      </c>
      <c r="B11" s="22">
        <v>133439.60990000001</v>
      </c>
      <c r="C11" s="23">
        <v>55.031998475392697</v>
      </c>
      <c r="D11" s="23">
        <v>24.923612594604499</v>
      </c>
      <c r="E11" s="24">
        <v>4500.8680457951996</v>
      </c>
      <c r="F11" s="25">
        <v>3.37296253369E-2</v>
      </c>
      <c r="G11" s="21"/>
    </row>
    <row r="12" spans="1:8" x14ac:dyDescent="0.2">
      <c r="A12" s="21">
        <v>20140307</v>
      </c>
      <c r="B12" s="22">
        <v>187385.0281</v>
      </c>
      <c r="C12" s="23">
        <v>54.739901733398398</v>
      </c>
      <c r="D12" s="23">
        <v>25.103671264648401</v>
      </c>
      <c r="E12" s="24">
        <v>6434.4682604988002</v>
      </c>
      <c r="F12" s="25">
        <v>3.4338219688799999E-2</v>
      </c>
      <c r="G12" s="21"/>
    </row>
    <row r="13" spans="1:8" x14ac:dyDescent="0.2">
      <c r="A13" s="21">
        <v>20140308</v>
      </c>
      <c r="B13" s="22">
        <v>116405.04150000001</v>
      </c>
      <c r="C13" s="23">
        <v>55.761708259582498</v>
      </c>
      <c r="D13" s="23">
        <v>25.4788467884064</v>
      </c>
      <c r="E13" s="24">
        <v>4150.3962429215999</v>
      </c>
      <c r="F13" s="25">
        <v>3.56547808349E-2</v>
      </c>
      <c r="G13" s="21"/>
    </row>
    <row r="14" spans="1:8" x14ac:dyDescent="0.2">
      <c r="A14" s="21">
        <v>20140309</v>
      </c>
      <c r="B14" s="22">
        <v>110334.38649999999</v>
      </c>
      <c r="C14" s="23">
        <v>56.524134318033902</v>
      </c>
      <c r="D14" s="23">
        <v>25.565217574437501</v>
      </c>
      <c r="E14" s="24">
        <v>3834.7614463248001</v>
      </c>
      <c r="F14" s="25">
        <v>3.47558142921E-2</v>
      </c>
      <c r="G14" s="21"/>
    </row>
    <row r="15" spans="1:8" x14ac:dyDescent="0.2">
      <c r="A15" s="21">
        <v>20140310</v>
      </c>
      <c r="B15" s="22">
        <v>117735.7852</v>
      </c>
      <c r="C15" s="23">
        <v>58.707995573679597</v>
      </c>
      <c r="D15" s="23">
        <v>25.5470792452494</v>
      </c>
      <c r="E15" s="24">
        <v>4079.1261217248002</v>
      </c>
      <c r="F15" s="25">
        <v>3.4646442594299998E-2</v>
      </c>
      <c r="G15" s="21"/>
    </row>
    <row r="16" spans="1:8" x14ac:dyDescent="0.2">
      <c r="A16" s="21">
        <v>20140311</v>
      </c>
      <c r="B16" s="22">
        <v>115751.3438</v>
      </c>
      <c r="C16" s="23">
        <v>58.611214478810602</v>
      </c>
      <c r="D16" s="23">
        <v>25.6336464087168</v>
      </c>
      <c r="E16" s="24">
        <v>4039.3408202639998</v>
      </c>
      <c r="F16" s="25">
        <v>3.48967077997E-2</v>
      </c>
      <c r="G16" s="21"/>
    </row>
    <row r="17" spans="1:7" x14ac:dyDescent="0.2">
      <c r="A17" s="21">
        <v>20140312</v>
      </c>
      <c r="B17" s="22">
        <v>116111.9238</v>
      </c>
      <c r="C17" s="23">
        <v>55.6825474103292</v>
      </c>
      <c r="D17" s="23">
        <v>25.533382654190099</v>
      </c>
      <c r="E17" s="24">
        <v>4003.0065808128002</v>
      </c>
      <c r="F17" s="25">
        <v>3.4475413453099998E-2</v>
      </c>
      <c r="G17" s="21"/>
    </row>
    <row r="18" spans="1:7" x14ac:dyDescent="0.2">
      <c r="A18" s="21">
        <v>20140313</v>
      </c>
      <c r="B18" s="22">
        <v>107667.4097</v>
      </c>
      <c r="C18" s="23">
        <v>56.142680803934702</v>
      </c>
      <c r="D18" s="23">
        <v>25.7443768978119</v>
      </c>
      <c r="E18" s="24">
        <v>3707.0590975271998</v>
      </c>
      <c r="F18" s="25">
        <v>3.4430651846799998E-2</v>
      </c>
      <c r="G18" s="21"/>
    </row>
    <row r="19" spans="1:7" x14ac:dyDescent="0.2">
      <c r="A19" s="21">
        <v>20140314</v>
      </c>
      <c r="B19" s="22">
        <v>97622.763699999996</v>
      </c>
      <c r="C19" s="23">
        <v>59.347064308498197</v>
      </c>
      <c r="D19" s="23">
        <v>26.0456167303998</v>
      </c>
      <c r="E19" s="24">
        <v>3375.2776304016002</v>
      </c>
      <c r="F19" s="25">
        <v>3.4574698599499999E-2</v>
      </c>
      <c r="G19" s="21"/>
    </row>
    <row r="20" spans="1:7" x14ac:dyDescent="0.2">
      <c r="A20" s="21">
        <v>20140315</v>
      </c>
      <c r="B20" s="22">
        <v>85941.219500000007</v>
      </c>
      <c r="C20" s="23">
        <v>61.013807932535798</v>
      </c>
      <c r="D20" s="23">
        <v>26.2789285977681</v>
      </c>
      <c r="E20" s="24">
        <v>2970.8666634816</v>
      </c>
      <c r="F20" s="25">
        <v>3.4568588639699999E-2</v>
      </c>
      <c r="G20" s="21"/>
    </row>
    <row r="21" spans="1:7" x14ac:dyDescent="0.2">
      <c r="A21" s="21">
        <v>20140316</v>
      </c>
      <c r="B21" s="22">
        <v>85414.100600000005</v>
      </c>
      <c r="C21" s="23">
        <v>57.795172055562297</v>
      </c>
      <c r="D21" s="23">
        <v>26.318986654281598</v>
      </c>
      <c r="E21" s="24">
        <v>2956.9449673295999</v>
      </c>
      <c r="F21" s="25">
        <v>3.4618932319700001E-2</v>
      </c>
      <c r="G21" s="21"/>
    </row>
    <row r="22" spans="1:7" x14ac:dyDescent="0.2">
      <c r="A22" s="21">
        <v>20140317</v>
      </c>
      <c r="B22" s="22">
        <v>113074.7384</v>
      </c>
      <c r="C22" s="23">
        <v>57.711252295452603</v>
      </c>
      <c r="D22" s="23">
        <v>25.191243461940601</v>
      </c>
      <c r="E22" s="24">
        <v>3921.3150957359999</v>
      </c>
      <c r="F22" s="25">
        <v>3.4678966772600003E-2</v>
      </c>
      <c r="G22" s="21"/>
    </row>
    <row r="23" spans="1:7" x14ac:dyDescent="0.2">
      <c r="A23" s="21">
        <v>20140318</v>
      </c>
      <c r="B23" s="22">
        <v>113842.0647</v>
      </c>
      <c r="C23" s="23">
        <v>57.591834026834199</v>
      </c>
      <c r="D23" s="23">
        <v>25.546438134234901</v>
      </c>
      <c r="E23" s="24">
        <v>3931.3269570816001</v>
      </c>
      <c r="F23" s="25">
        <v>3.4533166343500003E-2</v>
      </c>
      <c r="G23" s="21"/>
    </row>
    <row r="24" spans="1:7" x14ac:dyDescent="0.2">
      <c r="A24" s="21">
        <v>20140319</v>
      </c>
      <c r="B24" s="22">
        <v>123642.87790000001</v>
      </c>
      <c r="C24" s="23">
        <v>57.2775098482768</v>
      </c>
      <c r="D24" s="23">
        <v>25.9259749253591</v>
      </c>
      <c r="E24" s="24">
        <v>4247.8348689504001</v>
      </c>
      <c r="F24" s="25">
        <v>3.43556777396E-2</v>
      </c>
      <c r="G24" s="21"/>
    </row>
    <row r="25" spans="1:7" x14ac:dyDescent="0.2">
      <c r="A25" s="21">
        <v>20140320</v>
      </c>
      <c r="B25" s="22">
        <v>130130.0439</v>
      </c>
      <c r="C25" s="23">
        <v>57.219716866811098</v>
      </c>
      <c r="D25" s="23">
        <v>25.886909643808998</v>
      </c>
      <c r="E25" s="24">
        <v>4559.8770729504004</v>
      </c>
      <c r="F25" s="25">
        <v>3.5040924714300002E-2</v>
      </c>
      <c r="G25" s="21"/>
    </row>
    <row r="26" spans="1:7" x14ac:dyDescent="0.2">
      <c r="A26" s="21">
        <v>20140321</v>
      </c>
      <c r="B26" s="22">
        <v>131862.16990000001</v>
      </c>
      <c r="C26" s="23">
        <v>56.996282736460401</v>
      </c>
      <c r="D26" s="23">
        <v>25.9024430116018</v>
      </c>
      <c r="E26" s="24">
        <v>4549.5303848351996</v>
      </c>
      <c r="F26" s="25">
        <v>3.4502165310399999E-2</v>
      </c>
      <c r="G26" s="21"/>
    </row>
    <row r="27" spans="1:7" x14ac:dyDescent="0.2">
      <c r="A27" s="21">
        <v>20140322</v>
      </c>
      <c r="B27" s="22">
        <v>123199.6211</v>
      </c>
      <c r="C27" s="23">
        <v>56.637628396352099</v>
      </c>
      <c r="D27" s="23">
        <v>26.150701363881399</v>
      </c>
      <c r="E27" s="24">
        <v>4207.6753680528</v>
      </c>
      <c r="F27" s="25">
        <v>3.4153314196100001E-2</v>
      </c>
      <c r="G27" s="21"/>
    </row>
    <row r="28" spans="1:7" x14ac:dyDescent="0.2">
      <c r="A28" s="21">
        <v>20140323</v>
      </c>
      <c r="B28" s="22">
        <v>116316.29300000001</v>
      </c>
      <c r="C28" s="23">
        <v>56.4124477704366</v>
      </c>
      <c r="D28" s="23">
        <v>26.2053937117259</v>
      </c>
      <c r="E28" s="24">
        <v>4073.1265545552001</v>
      </c>
      <c r="F28" s="25">
        <v>3.50176785263E-2</v>
      </c>
      <c r="G28" s="21"/>
    </row>
    <row r="29" spans="1:7" x14ac:dyDescent="0.2">
      <c r="A29" s="21">
        <v>20140324</v>
      </c>
      <c r="B29" s="22">
        <v>119574.70630000001</v>
      </c>
      <c r="C29" s="23">
        <v>56.282134850819901</v>
      </c>
      <c r="D29" s="23">
        <v>26.187461058298702</v>
      </c>
      <c r="E29" s="24">
        <v>4242.7494309455997</v>
      </c>
      <c r="F29" s="25">
        <v>3.5481997508300001E-2</v>
      </c>
      <c r="G29" s="21"/>
    </row>
    <row r="30" spans="1:7" x14ac:dyDescent="0.2">
      <c r="A30" s="21">
        <v>20140325</v>
      </c>
      <c r="B30" s="22">
        <v>128647.5229</v>
      </c>
      <c r="C30" s="23">
        <v>56.519000530242899</v>
      </c>
      <c r="D30" s="23">
        <v>26.144173940022799</v>
      </c>
      <c r="E30" s="24">
        <v>4508.4145685760004</v>
      </c>
      <c r="F30" s="25">
        <v>3.50447056051E-2</v>
      </c>
      <c r="G30" s="21"/>
    </row>
    <row r="31" spans="1:7" x14ac:dyDescent="0.2">
      <c r="A31" s="21">
        <v>20140326</v>
      </c>
      <c r="B31" s="22">
        <v>124223.083</v>
      </c>
      <c r="C31" s="23">
        <v>56.683858076731397</v>
      </c>
      <c r="D31" s="23">
        <v>26.0788964430491</v>
      </c>
      <c r="E31" s="24">
        <v>4342.6505485152002</v>
      </c>
      <c r="F31" s="25">
        <v>3.4958483104499997E-2</v>
      </c>
      <c r="G31" s="21"/>
    </row>
    <row r="32" spans="1:7" x14ac:dyDescent="0.2">
      <c r="A32" s="21">
        <v>20140327</v>
      </c>
      <c r="B32" s="22">
        <v>125294.0806</v>
      </c>
      <c r="C32" s="23">
        <v>56.288278897603398</v>
      </c>
      <c r="D32" s="23">
        <v>26.395151933034299</v>
      </c>
      <c r="E32" s="24">
        <v>4377.2384904336004</v>
      </c>
      <c r="F32" s="25">
        <v>3.4935716600900002E-2</v>
      </c>
      <c r="G32" s="21"/>
    </row>
    <row r="33" spans="1:7" x14ac:dyDescent="0.2">
      <c r="A33" s="21">
        <v>20140328</v>
      </c>
      <c r="B33" s="22">
        <v>126894.9316</v>
      </c>
      <c r="C33" s="23">
        <v>56.186933199564599</v>
      </c>
      <c r="D33" s="23">
        <v>26.4762664635976</v>
      </c>
      <c r="E33" s="24">
        <v>4394.1189311567996</v>
      </c>
      <c r="F33" s="25">
        <v>3.46280097585E-2</v>
      </c>
      <c r="G33" s="21"/>
    </row>
    <row r="34" spans="1:7" x14ac:dyDescent="0.2">
      <c r="A34" s="21">
        <v>20140329</v>
      </c>
      <c r="B34" s="22">
        <v>118594.9785</v>
      </c>
      <c r="C34" s="23">
        <v>56.250998497009299</v>
      </c>
      <c r="D34" s="23">
        <v>26.486008564631099</v>
      </c>
      <c r="E34" s="24">
        <v>4178.0196942479997</v>
      </c>
      <c r="F34" s="25">
        <v>3.5229313639899999E-2</v>
      </c>
      <c r="G34" s="21"/>
    </row>
    <row r="35" spans="1:7" x14ac:dyDescent="0.2">
      <c r="A35" s="21">
        <v>20140330</v>
      </c>
      <c r="B35" s="22">
        <v>111030.8232</v>
      </c>
      <c r="C35" s="23">
        <v>57.038021723429402</v>
      </c>
      <c r="D35" s="23">
        <v>26.340625206629401</v>
      </c>
      <c r="E35" s="24">
        <v>3936.2008444560001</v>
      </c>
      <c r="F35" s="25">
        <v>3.5451424474000001E-2</v>
      </c>
      <c r="G35" s="21"/>
    </row>
    <row r="36" spans="1:7" x14ac:dyDescent="0.2">
      <c r="A36" s="21">
        <v>20140331</v>
      </c>
      <c r="B36" s="22">
        <v>124263.9473</v>
      </c>
      <c r="C36" s="23">
        <v>57.731875101725301</v>
      </c>
      <c r="D36" s="23">
        <v>26.490816195805898</v>
      </c>
      <c r="E36" s="24">
        <v>4398.1456781664001</v>
      </c>
      <c r="F36" s="25">
        <v>3.5393577742700001E-2</v>
      </c>
      <c r="G36" s="21"/>
    </row>
    <row r="37" spans="1:7" ht="12.75" customHeight="1" x14ac:dyDescent="0.2">
      <c r="A37" s="34" t="s">
        <v>23</v>
      </c>
      <c r="B37" s="27">
        <f>AVERAGE(B6:B36)</f>
        <v>118111.89777741938</v>
      </c>
      <c r="C37" s="28">
        <f>AVERAGE(C6:C36)</f>
        <v>56.922724704778105</v>
      </c>
      <c r="D37" s="28">
        <f>AVERAGE(D6:D36)</f>
        <v>25.793697504107783</v>
      </c>
      <c r="E37" s="27">
        <f>AVERAGE(E6:E36)</f>
        <v>4095.5304288824136</v>
      </c>
      <c r="F37" s="37">
        <f>E37/B37</f>
        <v>3.4675003161835548E-2</v>
      </c>
      <c r="G37" s="29" t="e">
        <f>AVERAGE(G6:G36)</f>
        <v>#DIV/0!</v>
      </c>
    </row>
    <row r="38" spans="1:7" ht="12.75" customHeight="1" x14ac:dyDescent="0.2">
      <c r="A38" s="35" t="s">
        <v>24</v>
      </c>
      <c r="B38" s="30">
        <f>SUM(B6:B36)</f>
        <v>3661468.8311000005</v>
      </c>
      <c r="C38" s="31" t="s">
        <v>25</v>
      </c>
      <c r="D38" s="31" t="s">
        <v>25</v>
      </c>
      <c r="E38" s="32">
        <f>SUM(E6:E36)</f>
        <v>126961.44329535482</v>
      </c>
      <c r="F38" s="31"/>
      <c r="G38" s="31">
        <f>SUM(G6:G36)</f>
        <v>0</v>
      </c>
    </row>
    <row r="39" spans="1:7" ht="12.75" customHeight="1" x14ac:dyDescent="0.2">
      <c r="A39" s="36" t="s">
        <v>26</v>
      </c>
      <c r="B39" s="29">
        <f xml:space="preserve"> SUM(G38-E38)</f>
        <v>-126961.44329535482</v>
      </c>
      <c r="C39" s="29"/>
      <c r="D39" s="29"/>
      <c r="E39" s="27"/>
      <c r="F39" s="29"/>
      <c r="G39" s="33"/>
    </row>
    <row r="40" spans="1:7" ht="12.75" customHeight="1" x14ac:dyDescent="0.2">
      <c r="A40" s="34" t="s">
        <v>27</v>
      </c>
      <c r="B40" s="29" t="e">
        <f>(G38-E38)/G38*100</f>
        <v>#DIV/0!</v>
      </c>
      <c r="C40" s="29"/>
      <c r="D40" s="29"/>
      <c r="E40" s="27"/>
      <c r="F40" s="29"/>
      <c r="G40" s="33"/>
    </row>
    <row r="41" spans="1:7" ht="12.75" customHeight="1" x14ac:dyDescent="0.2">
      <c r="A41" s="34" t="s">
        <v>28</v>
      </c>
      <c r="B41" s="29">
        <v>0</v>
      </c>
      <c r="C41" s="29"/>
      <c r="D41" s="29"/>
      <c r="E41" s="27"/>
      <c r="F41" s="29"/>
      <c r="G41" s="33"/>
    </row>
    <row r="42" spans="1:7" x14ac:dyDescent="0.2">
      <c r="A42" s="21"/>
      <c r="B42" s="22"/>
      <c r="C42" s="23"/>
      <c r="D42" s="23"/>
      <c r="E42" s="24"/>
      <c r="F42" s="25"/>
      <c r="G42" s="21"/>
    </row>
    <row r="43" spans="1:7" x14ac:dyDescent="0.2">
      <c r="A43" s="21"/>
      <c r="B43" s="22"/>
      <c r="C43" s="23"/>
      <c r="D43" s="23"/>
      <c r="E43" s="24"/>
      <c r="F43" s="25"/>
      <c r="G43" s="21"/>
    </row>
    <row r="44" spans="1:7" x14ac:dyDescent="0.2">
      <c r="A44" s="21"/>
      <c r="B44" s="22"/>
      <c r="C44" s="23"/>
      <c r="D44" s="23"/>
      <c r="E44" s="24"/>
      <c r="F44" s="25"/>
      <c r="G44" s="21"/>
    </row>
    <row r="45" spans="1:7" x14ac:dyDescent="0.2">
      <c r="A45" s="21"/>
      <c r="B45" s="22"/>
      <c r="C45" s="23"/>
      <c r="D45" s="23"/>
      <c r="E45" s="24"/>
      <c r="F45" s="25"/>
      <c r="G45" s="21"/>
    </row>
    <row r="46" spans="1:7" x14ac:dyDescent="0.2">
      <c r="A46" s="21"/>
      <c r="B46" s="22"/>
      <c r="C46" s="23"/>
      <c r="D46" s="23"/>
      <c r="E46" s="24"/>
      <c r="F46" s="25"/>
      <c r="G46" s="21"/>
    </row>
    <row r="47" spans="1:7" x14ac:dyDescent="0.2">
      <c r="A47" s="21"/>
      <c r="B47" s="22"/>
      <c r="C47" s="23"/>
      <c r="D47" s="23"/>
      <c r="E47" s="24"/>
      <c r="F47" s="25"/>
      <c r="G47" s="21"/>
    </row>
    <row r="48" spans="1:7" x14ac:dyDescent="0.2">
      <c r="A48" s="21"/>
      <c r="B48" s="22"/>
      <c r="C48" s="23"/>
      <c r="D48" s="23"/>
      <c r="E48" s="24"/>
      <c r="F48" s="25"/>
      <c r="G48" s="21"/>
    </row>
    <row r="49" spans="1:7" x14ac:dyDescent="0.2">
      <c r="A49" s="21"/>
      <c r="B49" s="22"/>
      <c r="C49" s="23"/>
      <c r="D49" s="23"/>
      <c r="E49" s="24"/>
      <c r="F49" s="25"/>
      <c r="G49" s="21"/>
    </row>
    <row r="50" spans="1:7" x14ac:dyDescent="0.2">
      <c r="A50" s="21"/>
      <c r="B50" s="22"/>
      <c r="C50" s="23"/>
      <c r="D50" s="23"/>
      <c r="E50" s="24"/>
      <c r="F50" s="25"/>
      <c r="G50" s="21"/>
    </row>
    <row r="51" spans="1:7" x14ac:dyDescent="0.2">
      <c r="A51" s="21"/>
      <c r="B51" s="22"/>
      <c r="C51" s="23"/>
      <c r="D51" s="23"/>
      <c r="E51" s="24"/>
      <c r="F51" s="25"/>
      <c r="G51" s="21"/>
    </row>
    <row r="52" spans="1:7" x14ac:dyDescent="0.2">
      <c r="A52" s="21"/>
      <c r="B52" s="22"/>
      <c r="C52" s="23"/>
      <c r="D52" s="23"/>
      <c r="E52" s="24"/>
      <c r="F52" s="25"/>
      <c r="G52" s="21"/>
    </row>
    <row r="53" spans="1:7" x14ac:dyDescent="0.2">
      <c r="A53" s="21"/>
      <c r="B53" s="22"/>
      <c r="C53" s="23"/>
      <c r="D53" s="23"/>
      <c r="E53" s="24"/>
      <c r="F53" s="25"/>
      <c r="G53" s="21"/>
    </row>
    <row r="54" spans="1:7" x14ac:dyDescent="0.2">
      <c r="A54" s="21"/>
      <c r="B54" s="22"/>
      <c r="C54" s="23"/>
      <c r="D54" s="23"/>
      <c r="E54" s="24"/>
      <c r="F54" s="25"/>
      <c r="G54" s="21"/>
    </row>
    <row r="55" spans="1:7" x14ac:dyDescent="0.2">
      <c r="A55" s="21"/>
      <c r="B55" s="22"/>
      <c r="C55" s="23"/>
      <c r="D55" s="23"/>
      <c r="E55" s="24"/>
      <c r="F55" s="25"/>
      <c r="G55" s="21"/>
    </row>
    <row r="56" spans="1:7" x14ac:dyDescent="0.2">
      <c r="A56" s="21"/>
      <c r="B56" s="22"/>
      <c r="C56" s="23"/>
      <c r="D56" s="23"/>
      <c r="E56" s="24"/>
      <c r="F56" s="25"/>
      <c r="G56" s="21"/>
    </row>
    <row r="57" spans="1:7" x14ac:dyDescent="0.2">
      <c r="A57" s="21"/>
      <c r="B57" s="22"/>
      <c r="C57" s="23"/>
      <c r="D57" s="23"/>
      <c r="E57" s="24"/>
      <c r="F57" s="25"/>
      <c r="G57" s="21"/>
    </row>
    <row r="58" spans="1:7" x14ac:dyDescent="0.2">
      <c r="A58" s="21"/>
      <c r="B58" s="22"/>
      <c r="C58" s="23"/>
      <c r="D58" s="23"/>
      <c r="E58" s="24"/>
      <c r="F58" s="25"/>
      <c r="G58" s="21"/>
    </row>
    <row r="59" spans="1:7" x14ac:dyDescent="0.2">
      <c r="A59" s="21"/>
      <c r="B59" s="22"/>
      <c r="C59" s="23"/>
      <c r="D59" s="23"/>
      <c r="E59" s="24"/>
      <c r="F59" s="25"/>
      <c r="G59" s="21"/>
    </row>
    <row r="60" spans="1:7" x14ac:dyDescent="0.2">
      <c r="A60" s="21"/>
      <c r="B60" s="22"/>
      <c r="C60" s="23"/>
      <c r="D60" s="23"/>
      <c r="E60" s="24"/>
      <c r="F60" s="25"/>
      <c r="G60" s="21"/>
    </row>
    <row r="61" spans="1:7" x14ac:dyDescent="0.2">
      <c r="A61" s="21"/>
      <c r="B61" s="22"/>
      <c r="C61" s="23"/>
      <c r="D61" s="23"/>
      <c r="E61" s="24"/>
      <c r="F61" s="25"/>
      <c r="G61" s="21"/>
    </row>
    <row r="62" spans="1:7" x14ac:dyDescent="0.2">
      <c r="A62" s="21"/>
      <c r="B62" s="22"/>
      <c r="C62" s="23"/>
      <c r="D62" s="23"/>
      <c r="E62" s="24"/>
      <c r="F62" s="25"/>
      <c r="G62" s="21"/>
    </row>
    <row r="63" spans="1:7" x14ac:dyDescent="0.2">
      <c r="A63" s="21"/>
      <c r="B63" s="22"/>
      <c r="C63" s="23"/>
      <c r="D63" s="23"/>
      <c r="E63" s="24"/>
      <c r="F63" s="25"/>
      <c r="G63" s="21"/>
    </row>
    <row r="64" spans="1:7" x14ac:dyDescent="0.2">
      <c r="A64" s="21"/>
      <c r="B64" s="22"/>
      <c r="C64" s="23"/>
      <c r="D64" s="23"/>
      <c r="E64" s="24"/>
      <c r="F64" s="25"/>
      <c r="G64" s="21"/>
    </row>
    <row r="65" spans="1:7" x14ac:dyDescent="0.2">
      <c r="A65" s="21"/>
      <c r="B65" s="22"/>
      <c r="C65" s="23"/>
      <c r="D65" s="23"/>
      <c r="E65" s="24"/>
      <c r="F65" s="25"/>
      <c r="G65" s="21"/>
    </row>
    <row r="66" spans="1:7" x14ac:dyDescent="0.2">
      <c r="A66" s="21"/>
      <c r="B66" s="22"/>
      <c r="C66" s="23"/>
      <c r="D66" s="23"/>
      <c r="E66" s="24"/>
      <c r="F66" s="25"/>
      <c r="G66" s="21"/>
    </row>
    <row r="67" spans="1:7" x14ac:dyDescent="0.2">
      <c r="A67" s="21"/>
      <c r="B67" s="22"/>
      <c r="C67" s="23"/>
      <c r="D67" s="23"/>
      <c r="E67" s="24"/>
      <c r="F67" s="25"/>
      <c r="G67" s="21"/>
    </row>
    <row r="68" spans="1:7" x14ac:dyDescent="0.2">
      <c r="A68" s="21"/>
      <c r="B68" s="22"/>
      <c r="C68" s="23"/>
      <c r="D68" s="23"/>
      <c r="E68" s="24"/>
      <c r="F68" s="25"/>
      <c r="G68" s="21"/>
    </row>
    <row r="69" spans="1:7" x14ac:dyDescent="0.2">
      <c r="A69" s="21"/>
      <c r="B69" s="22"/>
      <c r="C69" s="23"/>
      <c r="D69" s="23"/>
      <c r="E69" s="24"/>
      <c r="F69" s="25"/>
      <c r="G69" s="21"/>
    </row>
    <row r="70" spans="1:7" x14ac:dyDescent="0.2">
      <c r="A70" s="21"/>
      <c r="B70" s="22"/>
      <c r="C70" s="23"/>
      <c r="D70" s="23"/>
      <c r="E70" s="24"/>
      <c r="F70" s="25"/>
      <c r="G70" s="21"/>
    </row>
    <row r="71" spans="1:7" x14ac:dyDescent="0.2">
      <c r="A71" s="21"/>
      <c r="B71" s="22"/>
      <c r="C71" s="23"/>
      <c r="D71" s="23"/>
      <c r="E71" s="24"/>
      <c r="F71" s="25"/>
      <c r="G71" s="21"/>
    </row>
    <row r="72" spans="1:7" x14ac:dyDescent="0.2">
      <c r="A72" s="21"/>
      <c r="B72" s="22"/>
      <c r="C72" s="23"/>
      <c r="D72" s="23"/>
      <c r="E72" s="24"/>
      <c r="F72" s="25"/>
      <c r="G72" s="21"/>
    </row>
    <row r="73" spans="1:7" x14ac:dyDescent="0.2">
      <c r="A73" s="21"/>
      <c r="B73" s="22"/>
      <c r="C73" s="23"/>
      <c r="D73" s="23"/>
      <c r="E73" s="24"/>
      <c r="F73" s="25"/>
      <c r="G73" s="21"/>
    </row>
    <row r="74" spans="1:7" x14ac:dyDescent="0.2">
      <c r="A74" s="21"/>
      <c r="B74" s="22"/>
      <c r="C74" s="23"/>
      <c r="D74" s="23"/>
      <c r="E74" s="24"/>
      <c r="F74" s="25"/>
      <c r="G74" s="21"/>
    </row>
    <row r="75" spans="1:7" x14ac:dyDescent="0.2">
      <c r="A75" s="21"/>
      <c r="B75" s="22"/>
      <c r="C75" s="23"/>
      <c r="D75" s="23"/>
      <c r="E75" s="24"/>
      <c r="F75" s="25"/>
      <c r="G75" s="21"/>
    </row>
    <row r="76" spans="1:7" x14ac:dyDescent="0.2">
      <c r="A76" s="21"/>
      <c r="B76" s="22"/>
      <c r="C76" s="23"/>
      <c r="D76" s="23"/>
      <c r="E76" s="24"/>
      <c r="F76" s="25"/>
      <c r="G76" s="21"/>
    </row>
    <row r="77" spans="1:7" x14ac:dyDescent="0.2">
      <c r="A77" s="21"/>
      <c r="B77" s="22"/>
      <c r="C77" s="23"/>
      <c r="D77" s="23"/>
      <c r="E77" s="24"/>
      <c r="F77" s="25"/>
      <c r="G77" s="21"/>
    </row>
    <row r="78" spans="1:7" x14ac:dyDescent="0.2">
      <c r="A78" s="21"/>
      <c r="B78" s="22"/>
      <c r="C78" s="23"/>
      <c r="D78" s="23"/>
      <c r="E78" s="24"/>
      <c r="F78" s="25"/>
      <c r="G78" s="21"/>
    </row>
    <row r="79" spans="1:7" x14ac:dyDescent="0.2">
      <c r="A79" s="21"/>
      <c r="B79" s="22"/>
      <c r="C79" s="23"/>
      <c r="D79" s="23"/>
      <c r="E79" s="24"/>
      <c r="F79" s="25"/>
      <c r="G79" s="21"/>
    </row>
    <row r="80" spans="1:7" x14ac:dyDescent="0.2">
      <c r="A80" s="21"/>
      <c r="B80" s="22"/>
      <c r="C80" s="23"/>
      <c r="D80" s="23"/>
      <c r="E80" s="24"/>
      <c r="F80" s="25"/>
      <c r="G80" s="21"/>
    </row>
    <row r="81" spans="1:7" x14ac:dyDescent="0.2">
      <c r="A81" s="21"/>
      <c r="B81" s="22"/>
      <c r="C81" s="23"/>
      <c r="D81" s="23"/>
      <c r="E81" s="24"/>
      <c r="F81" s="25"/>
      <c r="G81" s="21"/>
    </row>
    <row r="82" spans="1:7" x14ac:dyDescent="0.2">
      <c r="A82" s="21"/>
      <c r="B82" s="22"/>
      <c r="C82" s="23"/>
      <c r="D82" s="23"/>
      <c r="E82" s="24"/>
      <c r="F82" s="25"/>
      <c r="G82" s="21"/>
    </row>
    <row r="83" spans="1:7" x14ac:dyDescent="0.2">
      <c r="A83" s="21"/>
      <c r="B83" s="22"/>
      <c r="C83" s="23"/>
      <c r="D83" s="23"/>
      <c r="E83" s="24"/>
      <c r="F83" s="25"/>
      <c r="G83" s="21"/>
    </row>
    <row r="84" spans="1:7" x14ac:dyDescent="0.2">
      <c r="A84" s="21"/>
      <c r="B84" s="22"/>
      <c r="C84" s="23"/>
      <c r="D84" s="23"/>
      <c r="E84" s="24"/>
      <c r="F84" s="25"/>
      <c r="G84" s="21"/>
    </row>
    <row r="85" spans="1:7" x14ac:dyDescent="0.2">
      <c r="A85" s="21"/>
      <c r="B85" s="22"/>
      <c r="C85" s="23"/>
      <c r="D85" s="23"/>
      <c r="E85" s="24"/>
      <c r="F85" s="25"/>
      <c r="G85" s="21"/>
    </row>
    <row r="86" spans="1:7" x14ac:dyDescent="0.2">
      <c r="A86" s="21"/>
      <c r="B86" s="22"/>
      <c r="C86" s="23"/>
      <c r="D86" s="23"/>
      <c r="E86" s="24"/>
      <c r="F86" s="25"/>
      <c r="G86" s="21"/>
    </row>
    <row r="87" spans="1:7" x14ac:dyDescent="0.2">
      <c r="A87" s="21"/>
      <c r="B87" s="22"/>
      <c r="C87" s="23"/>
      <c r="D87" s="23"/>
      <c r="E87" s="24"/>
      <c r="F87" s="25"/>
      <c r="G87" s="21"/>
    </row>
    <row r="88" spans="1:7" x14ac:dyDescent="0.2">
      <c r="A88" s="21"/>
      <c r="B88" s="22"/>
      <c r="C88" s="23"/>
      <c r="D88" s="23"/>
      <c r="E88" s="24"/>
      <c r="F88" s="25"/>
      <c r="G88" s="21"/>
    </row>
    <row r="89" spans="1:7" x14ac:dyDescent="0.2">
      <c r="A89" s="21"/>
      <c r="B89" s="22"/>
      <c r="C89" s="23"/>
      <c r="D89" s="23"/>
      <c r="E89" s="24"/>
      <c r="F89" s="25"/>
      <c r="G89" s="21"/>
    </row>
    <row r="90" spans="1:7" x14ac:dyDescent="0.2">
      <c r="A90" s="21"/>
      <c r="B90" s="22"/>
      <c r="C90" s="23"/>
      <c r="D90" s="23"/>
      <c r="E90" s="24"/>
      <c r="F90" s="25"/>
      <c r="G90" s="21"/>
    </row>
    <row r="91" spans="1:7" x14ac:dyDescent="0.2">
      <c r="A91" s="21"/>
      <c r="B91" s="22"/>
      <c r="C91" s="23"/>
      <c r="D91" s="23"/>
      <c r="E91" s="24"/>
      <c r="F91" s="25"/>
      <c r="G91" s="21"/>
    </row>
    <row r="92" spans="1:7" x14ac:dyDescent="0.2">
      <c r="A92" s="21"/>
      <c r="B92" s="22"/>
      <c r="C92" s="23"/>
      <c r="D92" s="23"/>
      <c r="E92" s="24"/>
      <c r="F92" s="25"/>
      <c r="G92" s="21"/>
    </row>
    <row r="93" spans="1:7" x14ac:dyDescent="0.2">
      <c r="A93" s="21"/>
      <c r="B93" s="22"/>
      <c r="C93" s="23"/>
      <c r="D93" s="23"/>
      <c r="E93" s="24"/>
      <c r="F93" s="25"/>
      <c r="G93" s="21"/>
    </row>
    <row r="94" spans="1:7" x14ac:dyDescent="0.2">
      <c r="A94" s="21"/>
      <c r="B94" s="22"/>
      <c r="C94" s="23"/>
      <c r="D94" s="23"/>
      <c r="E94" s="24"/>
      <c r="F94" s="25"/>
      <c r="G94" s="21"/>
    </row>
    <row r="95" spans="1:7" x14ac:dyDescent="0.2">
      <c r="A95" s="21"/>
      <c r="B95" s="22"/>
      <c r="C95" s="23"/>
      <c r="D95" s="23"/>
      <c r="E95" s="24"/>
      <c r="F95" s="25"/>
      <c r="G95" s="21"/>
    </row>
    <row r="96" spans="1:7" x14ac:dyDescent="0.2">
      <c r="A96" s="21"/>
      <c r="B96" s="22"/>
      <c r="C96" s="23"/>
      <c r="D96" s="23"/>
      <c r="E96" s="24"/>
      <c r="F96" s="25"/>
      <c r="G96" s="21"/>
    </row>
    <row r="97" spans="1:7" x14ac:dyDescent="0.2">
      <c r="A97" s="21"/>
      <c r="B97" s="22"/>
      <c r="C97" s="23"/>
      <c r="D97" s="23"/>
      <c r="E97" s="24"/>
      <c r="F97" s="25"/>
      <c r="G97" s="21"/>
    </row>
    <row r="98" spans="1:7" x14ac:dyDescent="0.2">
      <c r="A98" s="21"/>
      <c r="B98" s="22"/>
      <c r="C98" s="23"/>
      <c r="D98" s="23"/>
      <c r="E98" s="24"/>
      <c r="F98" s="25"/>
      <c r="G98" s="21"/>
    </row>
    <row r="99" spans="1:7" x14ac:dyDescent="0.2">
      <c r="A99" s="21"/>
      <c r="B99" s="22"/>
      <c r="C99" s="23"/>
      <c r="D99" s="23"/>
      <c r="E99" s="24"/>
      <c r="F99" s="25"/>
      <c r="G99" s="21"/>
    </row>
    <row r="100" spans="1:7" x14ac:dyDescent="0.2">
      <c r="A100" s="21"/>
      <c r="B100" s="22"/>
      <c r="C100" s="23"/>
      <c r="D100" s="23"/>
      <c r="E100" s="24"/>
      <c r="F100" s="25"/>
      <c r="G100" s="21"/>
    </row>
    <row r="101" spans="1:7" x14ac:dyDescent="0.2">
      <c r="A101" s="21"/>
      <c r="B101" s="22"/>
      <c r="C101" s="23"/>
      <c r="D101" s="23"/>
      <c r="E101" s="24"/>
      <c r="F101" s="25"/>
      <c r="G101" s="21"/>
    </row>
    <row r="102" spans="1:7" x14ac:dyDescent="0.2">
      <c r="A102" s="21"/>
      <c r="B102" s="22"/>
      <c r="C102" s="23"/>
      <c r="D102" s="23"/>
      <c r="E102" s="24"/>
      <c r="F102" s="25"/>
      <c r="G102" s="21"/>
    </row>
    <row r="103" spans="1:7" x14ac:dyDescent="0.2">
      <c r="A103" s="21"/>
      <c r="B103" s="22"/>
      <c r="C103" s="23"/>
      <c r="D103" s="23"/>
      <c r="E103" s="24"/>
      <c r="F103" s="25"/>
      <c r="G103" s="21"/>
    </row>
    <row r="104" spans="1:7" x14ac:dyDescent="0.2">
      <c r="A104" s="21"/>
      <c r="B104" s="22"/>
      <c r="C104" s="23"/>
      <c r="D104" s="23"/>
      <c r="E104" s="24"/>
      <c r="F104" s="25"/>
      <c r="G104" s="21"/>
    </row>
    <row r="105" spans="1:7" x14ac:dyDescent="0.2">
      <c r="A105" s="21"/>
      <c r="B105" s="22"/>
      <c r="C105" s="23"/>
      <c r="D105" s="23"/>
      <c r="E105" s="24"/>
      <c r="F105" s="25"/>
      <c r="G105" s="21"/>
    </row>
    <row r="106" spans="1:7" x14ac:dyDescent="0.2">
      <c r="A106" s="21"/>
      <c r="B106" s="22"/>
      <c r="C106" s="23"/>
      <c r="D106" s="23"/>
      <c r="E106" s="24"/>
      <c r="F106" s="25"/>
      <c r="G106" s="21"/>
    </row>
    <row r="107" spans="1:7" x14ac:dyDescent="0.2">
      <c r="A107" s="21"/>
      <c r="B107" s="22"/>
      <c r="C107" s="23"/>
      <c r="D107" s="23"/>
      <c r="E107" s="24"/>
      <c r="F107" s="25"/>
      <c r="G107" s="21"/>
    </row>
    <row r="108" spans="1:7" x14ac:dyDescent="0.2">
      <c r="A108" s="21"/>
      <c r="B108" s="22"/>
      <c r="C108" s="23"/>
      <c r="D108" s="23"/>
      <c r="E108" s="24"/>
      <c r="F108" s="25"/>
      <c r="G108" s="21"/>
    </row>
    <row r="109" spans="1:7" x14ac:dyDescent="0.2">
      <c r="A109" s="21"/>
      <c r="B109" s="22"/>
      <c r="C109" s="23"/>
      <c r="D109" s="23"/>
      <c r="E109" s="24"/>
      <c r="F109" s="25"/>
      <c r="G109" s="21"/>
    </row>
    <row r="110" spans="1:7" x14ac:dyDescent="0.2">
      <c r="A110" s="21"/>
      <c r="B110" s="22"/>
      <c r="C110" s="23"/>
      <c r="D110" s="23"/>
      <c r="E110" s="24"/>
      <c r="F110" s="25"/>
      <c r="G110" s="21"/>
    </row>
    <row r="111" spans="1:7" x14ac:dyDescent="0.2">
      <c r="A111" s="21"/>
      <c r="B111" s="22"/>
      <c r="C111" s="23"/>
      <c r="D111" s="23"/>
      <c r="E111" s="24"/>
      <c r="F111" s="25"/>
      <c r="G111" s="21"/>
    </row>
    <row r="112" spans="1:7" x14ac:dyDescent="0.2">
      <c r="A112" s="21"/>
      <c r="B112" s="22"/>
      <c r="C112" s="23"/>
      <c r="D112" s="23"/>
      <c r="E112" s="24"/>
      <c r="F112" s="25"/>
      <c r="G112" s="21"/>
    </row>
    <row r="113" spans="1:7" x14ac:dyDescent="0.2">
      <c r="A113" s="21"/>
      <c r="B113" s="22"/>
      <c r="C113" s="23"/>
      <c r="D113" s="23"/>
      <c r="E113" s="24"/>
      <c r="F113" s="25"/>
      <c r="G113" s="21"/>
    </row>
    <row r="114" spans="1:7" x14ac:dyDescent="0.2">
      <c r="A114" s="21"/>
      <c r="B114" s="22"/>
      <c r="C114" s="23"/>
      <c r="D114" s="23"/>
      <c r="E114" s="24"/>
      <c r="F114" s="25"/>
      <c r="G114" s="21"/>
    </row>
    <row r="115" spans="1:7" x14ac:dyDescent="0.2">
      <c r="A115" s="21"/>
      <c r="B115" s="22"/>
      <c r="C115" s="23"/>
      <c r="D115" s="23"/>
      <c r="E115" s="24"/>
      <c r="F115" s="25"/>
      <c r="G115" s="21"/>
    </row>
    <row r="116" spans="1:7" x14ac:dyDescent="0.2">
      <c r="A116" s="21"/>
      <c r="B116" s="22"/>
      <c r="C116" s="23"/>
      <c r="D116" s="23"/>
      <c r="E116" s="24"/>
      <c r="F116" s="25"/>
      <c r="G116" s="21"/>
    </row>
    <row r="117" spans="1:7" x14ac:dyDescent="0.2">
      <c r="A117" s="21"/>
      <c r="B117" s="22"/>
      <c r="C117" s="23"/>
      <c r="D117" s="23"/>
      <c r="E117" s="24"/>
      <c r="F117" s="25"/>
      <c r="G117" s="21"/>
    </row>
    <row r="118" spans="1:7" x14ac:dyDescent="0.2">
      <c r="A118" s="21"/>
      <c r="B118" s="22"/>
      <c r="C118" s="23"/>
      <c r="D118" s="23"/>
      <c r="E118" s="24"/>
      <c r="F118" s="25"/>
      <c r="G118" s="21"/>
    </row>
    <row r="119" spans="1:7" x14ac:dyDescent="0.2">
      <c r="A119" s="21"/>
      <c r="B119" s="22"/>
      <c r="C119" s="23"/>
      <c r="D119" s="23"/>
      <c r="E119" s="24"/>
      <c r="F119" s="25"/>
      <c r="G119" s="21"/>
    </row>
    <row r="120" spans="1:7" x14ac:dyDescent="0.2">
      <c r="A120" s="21"/>
      <c r="B120" s="22"/>
      <c r="C120" s="23"/>
      <c r="D120" s="23"/>
      <c r="E120" s="24"/>
      <c r="F120" s="25"/>
      <c r="G120" s="21"/>
    </row>
    <row r="121" spans="1:7" x14ac:dyDescent="0.2">
      <c r="A121" s="21"/>
      <c r="B121" s="22"/>
      <c r="C121" s="23"/>
      <c r="D121" s="23"/>
      <c r="E121" s="24"/>
      <c r="F121" s="25"/>
      <c r="G121" s="21"/>
    </row>
    <row r="122" spans="1:7" x14ac:dyDescent="0.2">
      <c r="A122" s="21"/>
      <c r="B122" s="22"/>
      <c r="C122" s="23"/>
      <c r="D122" s="23"/>
      <c r="E122" s="24"/>
      <c r="F122" s="25"/>
      <c r="G122" s="21"/>
    </row>
    <row r="123" spans="1:7" x14ac:dyDescent="0.2">
      <c r="A123" s="21"/>
      <c r="B123" s="22"/>
      <c r="C123" s="23"/>
      <c r="D123" s="23"/>
      <c r="E123" s="24"/>
      <c r="F123" s="25"/>
      <c r="G123" s="21"/>
    </row>
    <row r="124" spans="1:7" x14ac:dyDescent="0.2">
      <c r="A124" s="21"/>
      <c r="B124" s="22"/>
      <c r="C124" s="23"/>
      <c r="D124" s="23"/>
      <c r="E124" s="24"/>
      <c r="F124" s="25"/>
      <c r="G124" s="21"/>
    </row>
    <row r="125" spans="1:7" x14ac:dyDescent="0.2">
      <c r="A125" s="21"/>
      <c r="B125" s="22"/>
      <c r="C125" s="23"/>
      <c r="D125" s="23"/>
      <c r="E125" s="24"/>
      <c r="F125" s="25"/>
      <c r="G125" s="21"/>
    </row>
    <row r="126" spans="1:7" x14ac:dyDescent="0.2">
      <c r="A126" s="21"/>
      <c r="B126" s="22"/>
      <c r="C126" s="23"/>
      <c r="D126" s="23"/>
      <c r="E126" s="24"/>
      <c r="F126" s="25"/>
      <c r="G126" s="21"/>
    </row>
    <row r="127" spans="1:7" x14ac:dyDescent="0.2">
      <c r="A127" s="21"/>
      <c r="B127" s="22"/>
      <c r="C127" s="23"/>
      <c r="D127" s="23"/>
      <c r="E127" s="24"/>
      <c r="F127" s="25"/>
      <c r="G127" s="21"/>
    </row>
    <row r="128" spans="1:7" x14ac:dyDescent="0.2">
      <c r="A128" s="21"/>
      <c r="B128" s="22"/>
      <c r="C128" s="23"/>
      <c r="D128" s="23"/>
      <c r="E128" s="24"/>
      <c r="F128" s="25"/>
      <c r="G128" s="21"/>
    </row>
    <row r="129" spans="1:7" x14ac:dyDescent="0.2">
      <c r="A129" s="21"/>
      <c r="B129" s="22"/>
      <c r="C129" s="23"/>
      <c r="D129" s="23"/>
      <c r="E129" s="24"/>
      <c r="F129" s="25"/>
      <c r="G129" s="21"/>
    </row>
    <row r="130" spans="1:7" x14ac:dyDescent="0.2">
      <c r="A130" s="21"/>
      <c r="B130" s="22"/>
      <c r="C130" s="23"/>
      <c r="D130" s="23"/>
      <c r="E130" s="24"/>
      <c r="F130" s="25"/>
      <c r="G130" s="21"/>
    </row>
    <row r="131" spans="1:7" x14ac:dyDescent="0.2">
      <c r="A131" s="21"/>
      <c r="B131" s="22"/>
      <c r="C131" s="23"/>
      <c r="D131" s="23"/>
      <c r="E131" s="24"/>
      <c r="F131" s="25"/>
      <c r="G131" s="21"/>
    </row>
    <row r="132" spans="1:7" x14ac:dyDescent="0.2">
      <c r="A132" s="21"/>
      <c r="B132" s="22"/>
      <c r="C132" s="23"/>
      <c r="D132" s="23"/>
      <c r="E132" s="24"/>
      <c r="F132" s="25"/>
      <c r="G132" s="21"/>
    </row>
    <row r="133" spans="1:7" x14ac:dyDescent="0.2">
      <c r="A133" s="21"/>
      <c r="B133" s="22"/>
      <c r="C133" s="23"/>
      <c r="D133" s="23"/>
      <c r="E133" s="24"/>
      <c r="F133" s="25"/>
      <c r="G133" s="21"/>
    </row>
    <row r="134" spans="1:7" x14ac:dyDescent="0.2">
      <c r="A134" s="21"/>
      <c r="B134" s="22"/>
      <c r="C134" s="23"/>
      <c r="D134" s="23"/>
      <c r="E134" s="24"/>
      <c r="F134" s="25"/>
      <c r="G134" s="21"/>
    </row>
    <row r="135" spans="1:7" x14ac:dyDescent="0.2">
      <c r="A135" s="21"/>
      <c r="B135" s="22"/>
      <c r="C135" s="23"/>
      <c r="D135" s="23"/>
      <c r="E135" s="24"/>
      <c r="F135" s="25"/>
      <c r="G135" s="21"/>
    </row>
    <row r="136" spans="1:7" x14ac:dyDescent="0.2">
      <c r="A136" s="21"/>
      <c r="B136" s="22"/>
      <c r="C136" s="23"/>
      <c r="D136" s="23"/>
      <c r="E136" s="24"/>
      <c r="F136" s="25"/>
      <c r="G136" s="21"/>
    </row>
    <row r="137" spans="1:7" x14ac:dyDescent="0.2">
      <c r="A137" s="21"/>
      <c r="B137" s="22"/>
      <c r="C137" s="23"/>
      <c r="D137" s="23"/>
      <c r="E137" s="24"/>
      <c r="F137" s="25"/>
      <c r="G137" s="21"/>
    </row>
    <row r="138" spans="1:7" x14ac:dyDescent="0.2">
      <c r="A138" s="21"/>
      <c r="B138" s="22"/>
      <c r="C138" s="23"/>
      <c r="D138" s="23"/>
      <c r="E138" s="24"/>
      <c r="F138" s="25"/>
      <c r="G138" s="21"/>
    </row>
    <row r="139" spans="1:7" x14ac:dyDescent="0.2">
      <c r="A139" s="21"/>
      <c r="B139" s="22"/>
      <c r="C139" s="23"/>
      <c r="D139" s="23"/>
      <c r="E139" s="24"/>
      <c r="F139" s="25"/>
      <c r="G139" s="21"/>
    </row>
    <row r="140" spans="1:7" x14ac:dyDescent="0.2">
      <c r="A140" s="21"/>
      <c r="B140" s="22"/>
      <c r="C140" s="23"/>
      <c r="D140" s="23"/>
      <c r="E140" s="24"/>
      <c r="F140" s="25"/>
      <c r="G140" s="21"/>
    </row>
    <row r="141" spans="1:7" x14ac:dyDescent="0.2">
      <c r="A141" s="21"/>
      <c r="B141" s="22"/>
      <c r="C141" s="23"/>
      <c r="D141" s="23"/>
      <c r="E141" s="24"/>
      <c r="F141" s="25"/>
      <c r="G141" s="21"/>
    </row>
    <row r="142" spans="1:7" x14ac:dyDescent="0.2">
      <c r="A142" s="21"/>
      <c r="B142" s="22"/>
      <c r="C142" s="23"/>
      <c r="D142" s="23"/>
      <c r="E142" s="24"/>
      <c r="F142" s="25"/>
      <c r="G142" s="21"/>
    </row>
    <row r="143" spans="1:7" x14ac:dyDescent="0.2">
      <c r="A143" s="21"/>
      <c r="B143" s="22"/>
      <c r="C143" s="23"/>
      <c r="D143" s="23"/>
      <c r="E143" s="24"/>
      <c r="F143" s="25"/>
      <c r="G143" s="21"/>
    </row>
    <row r="144" spans="1:7" x14ac:dyDescent="0.2">
      <c r="A144" s="21"/>
      <c r="B144" s="22"/>
      <c r="C144" s="23"/>
      <c r="D144" s="23"/>
      <c r="E144" s="24"/>
      <c r="F144" s="25"/>
      <c r="G144" s="21"/>
    </row>
    <row r="145" spans="1:7" x14ac:dyDescent="0.2">
      <c r="A145" s="21"/>
      <c r="B145" s="22"/>
      <c r="C145" s="23"/>
      <c r="D145" s="23"/>
      <c r="E145" s="24"/>
      <c r="F145" s="25"/>
      <c r="G145" s="21"/>
    </row>
    <row r="146" spans="1:7" x14ac:dyDescent="0.2">
      <c r="A146" s="21"/>
      <c r="B146" s="22"/>
      <c r="C146" s="23"/>
      <c r="D146" s="23"/>
      <c r="E146" s="24"/>
      <c r="F146" s="25"/>
      <c r="G146" s="21"/>
    </row>
    <row r="147" spans="1:7" x14ac:dyDescent="0.2">
      <c r="A147" s="21"/>
      <c r="B147" s="22"/>
      <c r="C147" s="23"/>
      <c r="D147" s="23"/>
      <c r="E147" s="24"/>
      <c r="F147" s="25"/>
      <c r="G147" s="21"/>
    </row>
    <row r="148" spans="1:7" x14ac:dyDescent="0.2">
      <c r="A148" s="21"/>
      <c r="B148" s="22"/>
      <c r="C148" s="23"/>
      <c r="D148" s="23"/>
      <c r="E148" s="24"/>
      <c r="F148" s="25"/>
      <c r="G148" s="21"/>
    </row>
    <row r="149" spans="1:7" x14ac:dyDescent="0.2">
      <c r="A149" s="21"/>
      <c r="B149" s="22"/>
      <c r="C149" s="23"/>
      <c r="D149" s="23"/>
      <c r="E149" s="24"/>
      <c r="F149" s="25"/>
      <c r="G149" s="21"/>
    </row>
    <row r="150" spans="1:7" x14ac:dyDescent="0.2">
      <c r="A150" s="21"/>
      <c r="B150" s="22"/>
      <c r="C150" s="23"/>
      <c r="D150" s="23"/>
      <c r="E150" s="24"/>
      <c r="F150" s="25"/>
      <c r="G150" s="21"/>
    </row>
    <row r="151" spans="1:7" x14ac:dyDescent="0.2">
      <c r="A151" s="21"/>
      <c r="B151" s="22"/>
      <c r="C151" s="23"/>
      <c r="D151" s="23"/>
      <c r="E151" s="24"/>
      <c r="F151" s="25"/>
      <c r="G151" s="21"/>
    </row>
    <row r="152" spans="1:7" x14ac:dyDescent="0.2">
      <c r="A152" s="21"/>
      <c r="B152" s="22"/>
      <c r="C152" s="23"/>
      <c r="D152" s="23"/>
      <c r="E152" s="24"/>
      <c r="F152" s="25"/>
      <c r="G152" s="21"/>
    </row>
    <row r="153" spans="1:7" x14ac:dyDescent="0.2">
      <c r="A153" s="21"/>
      <c r="B153" s="22"/>
      <c r="C153" s="23"/>
      <c r="D153" s="23"/>
      <c r="E153" s="24"/>
      <c r="F153" s="25"/>
      <c r="G153" s="21"/>
    </row>
    <row r="154" spans="1:7" x14ac:dyDescent="0.2">
      <c r="A154" s="21"/>
      <c r="B154" s="22"/>
      <c r="C154" s="23"/>
      <c r="D154" s="23"/>
      <c r="E154" s="24"/>
      <c r="F154" s="25"/>
      <c r="G154" s="21"/>
    </row>
    <row r="155" spans="1:7" x14ac:dyDescent="0.2">
      <c r="A155" s="21"/>
      <c r="B155" s="22"/>
      <c r="C155" s="23"/>
      <c r="D155" s="23"/>
      <c r="E155" s="24"/>
      <c r="F155" s="25"/>
      <c r="G155" s="21"/>
    </row>
    <row r="156" spans="1:7" x14ac:dyDescent="0.2">
      <c r="A156" s="21"/>
      <c r="B156" s="22"/>
      <c r="C156" s="23"/>
      <c r="D156" s="23"/>
      <c r="E156" s="24"/>
      <c r="F156" s="25"/>
      <c r="G156" s="21"/>
    </row>
    <row r="157" spans="1:7" x14ac:dyDescent="0.2">
      <c r="A157" s="21"/>
      <c r="B157" s="22"/>
      <c r="C157" s="23"/>
      <c r="D157" s="23"/>
      <c r="E157" s="24"/>
      <c r="F157" s="25"/>
      <c r="G157" s="21"/>
    </row>
    <row r="158" spans="1:7" x14ac:dyDescent="0.2">
      <c r="A158" s="21"/>
      <c r="B158" s="22"/>
      <c r="C158" s="23"/>
      <c r="D158" s="23"/>
      <c r="E158" s="24"/>
      <c r="F158" s="25"/>
      <c r="G158" s="21"/>
    </row>
    <row r="159" spans="1:7" x14ac:dyDescent="0.2">
      <c r="A159" s="21"/>
      <c r="B159" s="22"/>
      <c r="C159" s="23"/>
      <c r="D159" s="23"/>
      <c r="E159" s="24"/>
      <c r="F159" s="25"/>
      <c r="G159" s="21"/>
    </row>
    <row r="160" spans="1:7" x14ac:dyDescent="0.2">
      <c r="A160" s="21"/>
      <c r="B160" s="22"/>
      <c r="C160" s="23"/>
      <c r="D160" s="23"/>
      <c r="E160" s="24"/>
      <c r="F160" s="25"/>
      <c r="G160" s="21"/>
    </row>
    <row r="161" spans="1:7" x14ac:dyDescent="0.2">
      <c r="A161" s="21"/>
      <c r="B161" s="22"/>
      <c r="C161" s="23"/>
      <c r="D161" s="23"/>
      <c r="E161" s="24"/>
      <c r="F161" s="25"/>
      <c r="G161" s="21"/>
    </row>
    <row r="162" spans="1:7" x14ac:dyDescent="0.2">
      <c r="A162" s="21"/>
      <c r="B162" s="22"/>
      <c r="C162" s="23"/>
      <c r="D162" s="23"/>
      <c r="E162" s="24"/>
      <c r="F162" s="25"/>
      <c r="G162" s="21"/>
    </row>
    <row r="163" spans="1:7" x14ac:dyDescent="0.2">
      <c r="A163" s="21"/>
      <c r="B163" s="22"/>
      <c r="C163" s="23"/>
      <c r="D163" s="23"/>
      <c r="E163" s="24"/>
      <c r="F163" s="25"/>
      <c r="G163" s="21"/>
    </row>
    <row r="164" spans="1:7" x14ac:dyDescent="0.2">
      <c r="A164" s="21"/>
      <c r="B164" s="22"/>
      <c r="C164" s="23"/>
      <c r="D164" s="23"/>
      <c r="E164" s="24"/>
      <c r="F164" s="25"/>
      <c r="G164" s="21"/>
    </row>
    <row r="165" spans="1:7" x14ac:dyDescent="0.2">
      <c r="A165" s="21"/>
      <c r="B165" s="22"/>
      <c r="C165" s="23"/>
      <c r="D165" s="23"/>
      <c r="E165" s="24"/>
      <c r="F165" s="25"/>
      <c r="G165" s="21"/>
    </row>
    <row r="166" spans="1:7" x14ac:dyDescent="0.2">
      <c r="A166" s="21"/>
      <c r="B166" s="22"/>
      <c r="C166" s="23"/>
      <c r="D166" s="23"/>
      <c r="E166" s="24"/>
      <c r="F166" s="25"/>
      <c r="G166" s="21"/>
    </row>
    <row r="167" spans="1:7" x14ac:dyDescent="0.2">
      <c r="A167" s="21"/>
      <c r="B167" s="22"/>
      <c r="C167" s="23"/>
      <c r="D167" s="23"/>
      <c r="E167" s="24"/>
      <c r="F167" s="25"/>
      <c r="G167" s="21"/>
    </row>
    <row r="168" spans="1:7" x14ac:dyDescent="0.2">
      <c r="A168" s="21"/>
      <c r="B168" s="22"/>
      <c r="C168" s="23"/>
      <c r="D168" s="23"/>
      <c r="E168" s="24"/>
      <c r="F168" s="25"/>
      <c r="G168" s="21"/>
    </row>
    <row r="169" spans="1:7" x14ac:dyDescent="0.2">
      <c r="A169" s="21"/>
      <c r="B169" s="22"/>
      <c r="C169" s="23"/>
      <c r="D169" s="23"/>
      <c r="E169" s="24"/>
      <c r="F169" s="25"/>
      <c r="G169" s="21"/>
    </row>
    <row r="170" spans="1:7" x14ac:dyDescent="0.2">
      <c r="A170" s="21"/>
      <c r="B170" s="22"/>
      <c r="C170" s="23"/>
      <c r="D170" s="23"/>
      <c r="E170" s="24"/>
      <c r="F170" s="25"/>
      <c r="G170" s="21"/>
    </row>
    <row r="171" spans="1:7" x14ac:dyDescent="0.2">
      <c r="A171" s="21"/>
      <c r="B171" s="22"/>
      <c r="C171" s="23"/>
      <c r="D171" s="23"/>
      <c r="E171" s="24"/>
      <c r="F171" s="25"/>
      <c r="G171" s="21"/>
    </row>
    <row r="172" spans="1:7" x14ac:dyDescent="0.2">
      <c r="A172" s="21"/>
      <c r="B172" s="22"/>
      <c r="C172" s="23"/>
      <c r="D172" s="23"/>
      <c r="E172" s="24"/>
      <c r="F172" s="25"/>
      <c r="G172" s="21"/>
    </row>
    <row r="173" spans="1:7" x14ac:dyDescent="0.2">
      <c r="A173" s="21"/>
      <c r="B173" s="22"/>
      <c r="C173" s="23"/>
      <c r="D173" s="23"/>
      <c r="E173" s="24"/>
      <c r="F173" s="25"/>
      <c r="G173" s="21"/>
    </row>
    <row r="174" spans="1:7" x14ac:dyDescent="0.2">
      <c r="A174" s="21"/>
      <c r="B174" s="26"/>
      <c r="C174" s="23"/>
      <c r="D174" s="23"/>
      <c r="E174" s="24"/>
      <c r="F174" s="25"/>
      <c r="G174" s="21"/>
    </row>
    <row r="175" spans="1:7" x14ac:dyDescent="0.2">
      <c r="A175" s="21"/>
      <c r="B175" s="26"/>
      <c r="C175" s="23"/>
      <c r="D175" s="23"/>
      <c r="E175" s="24"/>
      <c r="F175" s="25"/>
      <c r="G175" s="21"/>
    </row>
    <row r="176" spans="1:7" x14ac:dyDescent="0.2">
      <c r="A176" s="21"/>
      <c r="B176" s="26"/>
      <c r="C176" s="23"/>
      <c r="D176" s="23"/>
      <c r="E176" s="24"/>
      <c r="F176" s="25"/>
      <c r="G176" s="21"/>
    </row>
    <row r="177" spans="1:7" x14ac:dyDescent="0.2">
      <c r="A177" s="21"/>
      <c r="B177" s="26"/>
      <c r="C177" s="23"/>
      <c r="D177" s="23"/>
      <c r="E177" s="24"/>
      <c r="F177" s="25"/>
      <c r="G177" s="21"/>
    </row>
    <row r="178" spans="1:7" x14ac:dyDescent="0.2">
      <c r="A178" s="21"/>
      <c r="B178" s="26"/>
      <c r="C178" s="23"/>
      <c r="D178" s="23"/>
      <c r="E178" s="24"/>
      <c r="F178" s="25"/>
      <c r="G178" s="21"/>
    </row>
    <row r="179" spans="1:7" x14ac:dyDescent="0.2">
      <c r="A179" s="21"/>
      <c r="B179" s="26"/>
      <c r="C179" s="23"/>
      <c r="D179" s="23"/>
      <c r="E179" s="24"/>
      <c r="F179" s="25"/>
      <c r="G179" s="21"/>
    </row>
    <row r="180" spans="1:7" x14ac:dyDescent="0.2">
      <c r="A180" s="21"/>
      <c r="B180" s="26"/>
      <c r="C180" s="23"/>
      <c r="D180" s="23"/>
      <c r="E180" s="24"/>
      <c r="F180" s="25"/>
      <c r="G180" s="21"/>
    </row>
    <row r="181" spans="1:7" x14ac:dyDescent="0.2">
      <c r="A181" s="21"/>
      <c r="B181" s="26"/>
      <c r="C181" s="23"/>
      <c r="D181" s="23"/>
      <c r="E181" s="24"/>
      <c r="F181" s="25"/>
      <c r="G181" s="21"/>
    </row>
    <row r="182" spans="1:7" x14ac:dyDescent="0.2">
      <c r="A182" s="21"/>
      <c r="B182" s="26"/>
      <c r="C182" s="23"/>
      <c r="D182" s="23"/>
      <c r="E182" s="24"/>
      <c r="F182" s="25"/>
      <c r="G182" s="21"/>
    </row>
    <row r="183" spans="1:7" x14ac:dyDescent="0.2">
      <c r="A183" s="21"/>
      <c r="B183" s="26"/>
      <c r="C183" s="23"/>
      <c r="D183" s="23"/>
      <c r="E183" s="24"/>
      <c r="F183" s="25"/>
      <c r="G183" s="21"/>
    </row>
    <row r="184" spans="1:7" x14ac:dyDescent="0.2">
      <c r="A184" s="21"/>
      <c r="B184" s="26"/>
      <c r="C184" s="23"/>
      <c r="D184" s="23"/>
      <c r="E184" s="24"/>
      <c r="F184" s="25"/>
      <c r="G184" s="21"/>
    </row>
    <row r="185" spans="1:7" x14ac:dyDescent="0.2">
      <c r="A185" s="21"/>
      <c r="B185" s="26"/>
      <c r="C185" s="23"/>
      <c r="D185" s="23"/>
      <c r="E185" s="24"/>
      <c r="F185" s="25"/>
      <c r="G185" s="21"/>
    </row>
    <row r="186" spans="1:7" x14ac:dyDescent="0.2">
      <c r="A186" s="21"/>
      <c r="B186" s="26"/>
      <c r="C186" s="23"/>
      <c r="D186" s="23"/>
      <c r="E186" s="24"/>
      <c r="F186" s="25"/>
      <c r="G186" s="21"/>
    </row>
    <row r="187" spans="1:7" x14ac:dyDescent="0.2">
      <c r="A187" s="21"/>
      <c r="B187" s="26"/>
      <c r="C187" s="23"/>
      <c r="D187" s="23"/>
      <c r="E187" s="24"/>
      <c r="F187" s="25"/>
      <c r="G187" s="21"/>
    </row>
    <row r="188" spans="1:7" x14ac:dyDescent="0.2">
      <c r="A188" s="21"/>
      <c r="B188" s="26"/>
      <c r="C188" s="23"/>
      <c r="D188" s="23"/>
      <c r="E188" s="24"/>
      <c r="F188" s="25"/>
      <c r="G188" s="21"/>
    </row>
    <row r="189" spans="1:7" x14ac:dyDescent="0.2">
      <c r="A189" s="21"/>
      <c r="B189" s="26"/>
      <c r="C189" s="23"/>
      <c r="D189" s="23"/>
      <c r="E189" s="24"/>
      <c r="F189" s="25"/>
      <c r="G189" s="21"/>
    </row>
    <row r="190" spans="1:7" x14ac:dyDescent="0.2">
      <c r="A190" s="21"/>
      <c r="B190" s="26"/>
      <c r="C190" s="23"/>
      <c r="D190" s="23"/>
      <c r="E190" s="24"/>
      <c r="F190" s="25"/>
      <c r="G190" s="21"/>
    </row>
    <row r="191" spans="1:7" x14ac:dyDescent="0.2">
      <c r="A191" s="21"/>
      <c r="B191" s="26"/>
      <c r="C191" s="23"/>
      <c r="D191" s="23"/>
      <c r="E191" s="24"/>
      <c r="F191" s="25"/>
      <c r="G191" s="21"/>
    </row>
    <row r="192" spans="1:7" x14ac:dyDescent="0.2">
      <c r="A192" s="21"/>
      <c r="B192" s="26"/>
      <c r="C192" s="23"/>
      <c r="D192" s="23"/>
      <c r="E192" s="24"/>
      <c r="F192" s="25"/>
      <c r="G192" s="21"/>
    </row>
    <row r="193" spans="1:7" x14ac:dyDescent="0.2">
      <c r="A193" s="21"/>
      <c r="B193" s="26"/>
      <c r="C193" s="23"/>
      <c r="D193" s="23"/>
      <c r="E193" s="24"/>
      <c r="F193" s="25"/>
      <c r="G193" s="21"/>
    </row>
    <row r="194" spans="1:7" x14ac:dyDescent="0.2">
      <c r="A194" s="21"/>
      <c r="B194" s="26"/>
      <c r="C194" s="23"/>
      <c r="D194" s="23"/>
      <c r="E194" s="24"/>
      <c r="F194" s="25"/>
      <c r="G194" s="21"/>
    </row>
    <row r="195" spans="1:7" x14ac:dyDescent="0.2">
      <c r="A195" s="21"/>
      <c r="B195" s="26"/>
      <c r="C195" s="23"/>
      <c r="D195" s="23"/>
      <c r="E195" s="24"/>
      <c r="F195" s="25"/>
      <c r="G195" s="21"/>
    </row>
    <row r="196" spans="1:7" x14ac:dyDescent="0.2">
      <c r="A196" s="21"/>
      <c r="B196" s="26"/>
      <c r="C196" s="23"/>
      <c r="D196" s="23"/>
      <c r="E196" s="24"/>
      <c r="F196" s="25"/>
      <c r="G196" s="21"/>
    </row>
    <row r="197" spans="1:7" x14ac:dyDescent="0.2">
      <c r="A197" s="21"/>
      <c r="B197" s="26"/>
      <c r="C197" s="23"/>
      <c r="D197" s="23"/>
      <c r="E197" s="24"/>
      <c r="F197" s="25"/>
      <c r="G197" s="21"/>
    </row>
    <row r="198" spans="1:7" x14ac:dyDescent="0.2">
      <c r="A198" s="21"/>
      <c r="B198" s="26"/>
      <c r="C198" s="23"/>
      <c r="D198" s="23"/>
      <c r="E198" s="24"/>
      <c r="F198" s="25"/>
      <c r="G198" s="21"/>
    </row>
    <row r="199" spans="1:7" x14ac:dyDescent="0.2">
      <c r="A199" s="21"/>
      <c r="B199" s="26"/>
      <c r="C199" s="23"/>
      <c r="D199" s="23"/>
      <c r="E199" s="24"/>
      <c r="F199" s="25"/>
      <c r="G199" s="21"/>
    </row>
    <row r="200" spans="1:7" x14ac:dyDescent="0.2">
      <c r="A200" s="21"/>
      <c r="B200" s="26"/>
      <c r="C200" s="23"/>
      <c r="D200" s="23"/>
      <c r="E200" s="24"/>
      <c r="F200" s="25"/>
      <c r="G200" s="21"/>
    </row>
    <row r="201" spans="1:7" x14ac:dyDescent="0.2">
      <c r="A201" s="21"/>
      <c r="B201" s="26"/>
      <c r="C201" s="23"/>
      <c r="D201" s="23"/>
      <c r="E201" s="24"/>
      <c r="F201" s="25"/>
      <c r="G201" s="21"/>
    </row>
    <row r="202" spans="1:7" x14ac:dyDescent="0.2">
      <c r="A202" s="21"/>
      <c r="B202" s="26"/>
      <c r="C202" s="23"/>
      <c r="D202" s="23"/>
      <c r="E202" s="24"/>
      <c r="F202" s="25"/>
      <c r="G202" s="21"/>
    </row>
    <row r="203" spans="1:7" x14ac:dyDescent="0.2">
      <c r="A203" s="21"/>
      <c r="B203" s="26"/>
      <c r="C203" s="23"/>
      <c r="D203" s="23"/>
      <c r="E203" s="24"/>
      <c r="F203" s="25"/>
      <c r="G203" s="21"/>
    </row>
    <row r="204" spans="1:7" x14ac:dyDescent="0.2">
      <c r="A204" s="21"/>
      <c r="B204" s="26"/>
      <c r="C204" s="23"/>
      <c r="D204" s="23"/>
      <c r="E204" s="24"/>
      <c r="F204" s="25"/>
      <c r="G204" s="21"/>
    </row>
    <row r="205" spans="1:7" x14ac:dyDescent="0.2">
      <c r="A205" s="21"/>
      <c r="B205" s="26"/>
      <c r="C205" s="23"/>
      <c r="D205" s="23"/>
      <c r="E205" s="24"/>
      <c r="F205" s="25"/>
      <c r="G205" s="21"/>
    </row>
    <row r="206" spans="1:7" x14ac:dyDescent="0.2">
      <c r="A206" s="21"/>
      <c r="B206" s="26"/>
      <c r="C206" s="23"/>
      <c r="D206" s="23"/>
      <c r="E206" s="24"/>
      <c r="F206" s="25"/>
      <c r="G206" s="21"/>
    </row>
    <row r="207" spans="1:7" x14ac:dyDescent="0.2">
      <c r="A207" s="21"/>
      <c r="B207" s="26"/>
      <c r="C207" s="23"/>
      <c r="D207" s="23"/>
      <c r="E207" s="24"/>
      <c r="F207" s="25"/>
      <c r="G207" s="21"/>
    </row>
    <row r="208" spans="1:7" x14ac:dyDescent="0.2">
      <c r="A208" s="21"/>
      <c r="B208" s="26"/>
      <c r="C208" s="23"/>
      <c r="D208" s="23"/>
      <c r="E208" s="24"/>
      <c r="F208" s="25"/>
      <c r="G208" s="21"/>
    </row>
    <row r="209" spans="1:7" x14ac:dyDescent="0.2">
      <c r="A209" s="21"/>
      <c r="B209" s="26"/>
      <c r="C209" s="23"/>
      <c r="D209" s="23"/>
      <c r="E209" s="24"/>
      <c r="F209" s="25"/>
      <c r="G209" s="21"/>
    </row>
    <row r="210" spans="1:7" x14ac:dyDescent="0.2">
      <c r="A210" s="21"/>
      <c r="B210" s="26"/>
      <c r="C210" s="23"/>
      <c r="D210" s="23"/>
      <c r="E210" s="24"/>
      <c r="F210" s="25"/>
      <c r="G210" s="21"/>
    </row>
    <row r="211" spans="1:7" x14ac:dyDescent="0.2">
      <c r="A211" s="21"/>
      <c r="B211" s="26"/>
      <c r="C211" s="23"/>
      <c r="D211" s="23"/>
      <c r="E211" s="24"/>
      <c r="F211" s="25"/>
      <c r="G211" s="21"/>
    </row>
    <row r="212" spans="1:7" x14ac:dyDescent="0.2">
      <c r="A212" s="21"/>
      <c r="B212" s="26"/>
      <c r="C212" s="23"/>
      <c r="D212" s="23"/>
      <c r="E212" s="24"/>
      <c r="F212" s="25"/>
      <c r="G212" s="21"/>
    </row>
    <row r="213" spans="1:7" x14ac:dyDescent="0.2">
      <c r="A213" s="21"/>
      <c r="B213" s="26"/>
      <c r="C213" s="23"/>
      <c r="D213" s="23"/>
      <c r="E213" s="24"/>
      <c r="F213" s="25"/>
      <c r="G213" s="21"/>
    </row>
    <row r="214" spans="1:7" x14ac:dyDescent="0.2">
      <c r="A214" s="21"/>
      <c r="B214" s="26"/>
      <c r="C214" s="23"/>
      <c r="D214" s="23"/>
      <c r="E214" s="24"/>
      <c r="F214" s="25"/>
      <c r="G214" s="21"/>
    </row>
    <row r="215" spans="1:7" x14ac:dyDescent="0.2">
      <c r="A215" s="21"/>
      <c r="B215" s="26"/>
      <c r="C215" s="23"/>
      <c r="D215" s="23"/>
      <c r="E215" s="24"/>
      <c r="F215" s="25"/>
      <c r="G215" s="21"/>
    </row>
    <row r="216" spans="1:7" x14ac:dyDescent="0.2">
      <c r="A216" s="21"/>
      <c r="B216" s="26"/>
      <c r="C216" s="23"/>
      <c r="D216" s="23"/>
      <c r="E216" s="24"/>
      <c r="F216" s="25"/>
      <c r="G216" s="21"/>
    </row>
    <row r="217" spans="1:7" x14ac:dyDescent="0.2">
      <c r="A217" s="21"/>
      <c r="B217" s="26"/>
      <c r="C217" s="23"/>
      <c r="D217" s="23"/>
      <c r="E217" s="24"/>
      <c r="F217" s="25"/>
      <c r="G217" s="21"/>
    </row>
    <row r="218" spans="1:7" x14ac:dyDescent="0.2">
      <c r="A218" s="21"/>
      <c r="B218" s="26"/>
      <c r="C218" s="23"/>
      <c r="D218" s="23"/>
      <c r="E218" s="24"/>
      <c r="F218" s="25"/>
      <c r="G218" s="21"/>
    </row>
    <row r="219" spans="1:7" x14ac:dyDescent="0.2">
      <c r="A219" s="21"/>
      <c r="B219" s="26"/>
      <c r="C219" s="23"/>
      <c r="D219" s="23"/>
      <c r="E219" s="24"/>
      <c r="F219" s="25"/>
      <c r="G219" s="21"/>
    </row>
    <row r="220" spans="1:7" x14ac:dyDescent="0.2">
      <c r="A220" s="21"/>
      <c r="B220" s="26"/>
      <c r="C220" s="23"/>
      <c r="D220" s="23"/>
      <c r="E220" s="24"/>
      <c r="F220" s="25"/>
      <c r="G220" s="21"/>
    </row>
    <row r="221" spans="1:7" x14ac:dyDescent="0.2">
      <c r="A221" s="21"/>
      <c r="B221" s="26"/>
      <c r="C221" s="23"/>
      <c r="D221" s="23"/>
      <c r="E221" s="24"/>
      <c r="F221" s="25"/>
      <c r="G221" s="21"/>
    </row>
    <row r="222" spans="1:7" x14ac:dyDescent="0.2">
      <c r="A222" s="21"/>
      <c r="B222" s="26"/>
      <c r="C222" s="23"/>
      <c r="D222" s="23"/>
      <c r="E222" s="24"/>
      <c r="F222" s="25"/>
      <c r="G222" s="21"/>
    </row>
    <row r="223" spans="1:7" x14ac:dyDescent="0.2">
      <c r="A223" s="21"/>
      <c r="B223" s="26"/>
      <c r="C223" s="23"/>
      <c r="D223" s="23"/>
      <c r="E223" s="24"/>
      <c r="F223" s="25"/>
      <c r="G223" s="21"/>
    </row>
    <row r="224" spans="1:7" x14ac:dyDescent="0.2">
      <c r="A224" s="21"/>
      <c r="B224" s="26"/>
      <c r="C224" s="23"/>
      <c r="D224" s="23"/>
      <c r="E224" s="24"/>
      <c r="F224" s="25"/>
      <c r="G224" s="21"/>
    </row>
    <row r="225" spans="1:7" x14ac:dyDescent="0.2">
      <c r="A225" s="21"/>
      <c r="B225" s="26"/>
      <c r="C225" s="23"/>
      <c r="D225" s="23"/>
      <c r="E225" s="24"/>
      <c r="F225" s="25"/>
      <c r="G225" s="21"/>
    </row>
    <row r="226" spans="1:7" x14ac:dyDescent="0.2">
      <c r="A226" s="21"/>
      <c r="B226" s="26"/>
      <c r="C226" s="23"/>
      <c r="D226" s="23"/>
      <c r="E226" s="24"/>
      <c r="F226" s="25"/>
      <c r="G226" s="21"/>
    </row>
    <row r="227" spans="1:7" x14ac:dyDescent="0.2">
      <c r="B227" s="12"/>
    </row>
    <row r="228" spans="1:7" x14ac:dyDescent="0.2">
      <c r="B228" s="12"/>
    </row>
    <row r="229" spans="1:7" x14ac:dyDescent="0.2">
      <c r="B229" s="12"/>
    </row>
    <row r="230" spans="1:7" x14ac:dyDescent="0.2">
      <c r="B230" s="12"/>
    </row>
    <row r="231" spans="1:7" x14ac:dyDescent="0.2">
      <c r="B231" s="12"/>
    </row>
    <row r="232" spans="1:7" x14ac:dyDescent="0.2">
      <c r="B232" s="12"/>
    </row>
    <row r="233" spans="1:7" x14ac:dyDescent="0.2">
      <c r="B233" s="12"/>
    </row>
    <row r="234" spans="1:7" x14ac:dyDescent="0.2">
      <c r="B234" s="12"/>
    </row>
    <row r="235" spans="1:7" x14ac:dyDescent="0.2">
      <c r="B235" s="12"/>
    </row>
    <row r="236" spans="1:7" x14ac:dyDescent="0.2">
      <c r="B236" s="12"/>
    </row>
    <row r="237" spans="1:7" x14ac:dyDescent="0.2">
      <c r="B237" s="12"/>
    </row>
    <row r="238" spans="1:7" x14ac:dyDescent="0.2">
      <c r="B238" s="12"/>
    </row>
    <row r="239" spans="1:7" x14ac:dyDescent="0.2">
      <c r="B239" s="12"/>
    </row>
    <row r="240" spans="1:7" x14ac:dyDescent="0.2">
      <c r="B240" s="12"/>
    </row>
    <row r="241" spans="2:2" x14ac:dyDescent="0.2">
      <c r="B241" s="12"/>
    </row>
    <row r="242" spans="2:2" x14ac:dyDescent="0.2">
      <c r="B242" s="12"/>
    </row>
    <row r="243" spans="2:2" x14ac:dyDescent="0.2">
      <c r="B243" s="12"/>
    </row>
    <row r="244" spans="2:2" x14ac:dyDescent="0.2">
      <c r="B244" s="12"/>
    </row>
    <row r="245" spans="2:2" x14ac:dyDescent="0.2">
      <c r="B245" s="12"/>
    </row>
    <row r="246" spans="2:2" x14ac:dyDescent="0.2">
      <c r="B246" s="12"/>
    </row>
    <row r="247" spans="2:2" x14ac:dyDescent="0.2">
      <c r="B247" s="12"/>
    </row>
    <row r="248" spans="2:2" x14ac:dyDescent="0.2">
      <c r="B248" s="12"/>
    </row>
    <row r="249" spans="2:2" x14ac:dyDescent="0.2">
      <c r="B249" s="12"/>
    </row>
    <row r="250" spans="2:2" x14ac:dyDescent="0.2">
      <c r="B250" s="12"/>
    </row>
    <row r="251" spans="2:2" x14ac:dyDescent="0.2">
      <c r="B251" s="12"/>
    </row>
    <row r="252" spans="2:2" x14ac:dyDescent="0.2">
      <c r="B252" s="12"/>
    </row>
    <row r="253" spans="2:2" x14ac:dyDescent="0.2">
      <c r="B253" s="12"/>
    </row>
    <row r="254" spans="2:2" x14ac:dyDescent="0.2">
      <c r="B254" s="12"/>
    </row>
    <row r="255" spans="2:2" x14ac:dyDescent="0.2">
      <c r="B255" s="12"/>
    </row>
    <row r="256" spans="2:2" x14ac:dyDescent="0.2">
      <c r="B256" s="12"/>
    </row>
    <row r="257" spans="2:2" x14ac:dyDescent="0.2">
      <c r="B257" s="12"/>
    </row>
    <row r="258" spans="2:2" x14ac:dyDescent="0.2">
      <c r="B258" s="12"/>
    </row>
    <row r="259" spans="2:2" x14ac:dyDescent="0.2">
      <c r="B259" s="12"/>
    </row>
    <row r="260" spans="2:2" x14ac:dyDescent="0.2">
      <c r="B260" s="12"/>
    </row>
    <row r="261" spans="2:2" x14ac:dyDescent="0.2">
      <c r="B261" s="12"/>
    </row>
    <row r="262" spans="2:2" x14ac:dyDescent="0.2">
      <c r="B262" s="12"/>
    </row>
    <row r="263" spans="2:2" x14ac:dyDescent="0.2">
      <c r="B263" s="12"/>
    </row>
    <row r="264" spans="2:2" x14ac:dyDescent="0.2">
      <c r="B264" s="12"/>
    </row>
    <row r="265" spans="2:2" x14ac:dyDescent="0.2">
      <c r="B265" s="12"/>
    </row>
    <row r="266" spans="2:2" x14ac:dyDescent="0.2">
      <c r="B266" s="12"/>
    </row>
    <row r="267" spans="2:2" x14ac:dyDescent="0.2">
      <c r="B267" s="12"/>
    </row>
    <row r="268" spans="2:2" x14ac:dyDescent="0.2">
      <c r="B268" s="12"/>
    </row>
    <row r="269" spans="2:2" x14ac:dyDescent="0.2">
      <c r="B269" s="12"/>
    </row>
    <row r="270" spans="2:2" x14ac:dyDescent="0.2">
      <c r="B270" s="12"/>
    </row>
    <row r="271" spans="2:2" x14ac:dyDescent="0.2">
      <c r="B271" s="12"/>
    </row>
    <row r="272" spans="2:2" x14ac:dyDescent="0.2">
      <c r="B272" s="12"/>
    </row>
    <row r="273" spans="2:2" x14ac:dyDescent="0.2">
      <c r="B273" s="12"/>
    </row>
    <row r="274" spans="2:2" x14ac:dyDescent="0.2">
      <c r="B274" s="12"/>
    </row>
    <row r="275" spans="2:2" x14ac:dyDescent="0.2">
      <c r="B275" s="12"/>
    </row>
    <row r="276" spans="2:2" x14ac:dyDescent="0.2">
      <c r="B276" s="12"/>
    </row>
    <row r="277" spans="2:2" x14ac:dyDescent="0.2">
      <c r="B277" s="12"/>
    </row>
    <row r="278" spans="2:2" x14ac:dyDescent="0.2">
      <c r="B278" s="12"/>
    </row>
    <row r="279" spans="2:2" x14ac:dyDescent="0.2">
      <c r="B279" s="12"/>
    </row>
    <row r="280" spans="2:2" x14ac:dyDescent="0.2">
      <c r="B280" s="12"/>
    </row>
    <row r="281" spans="2:2" x14ac:dyDescent="0.2">
      <c r="B281" s="12"/>
    </row>
    <row r="282" spans="2:2" x14ac:dyDescent="0.2">
      <c r="B282" s="12"/>
    </row>
    <row r="283" spans="2:2" x14ac:dyDescent="0.2">
      <c r="B283" s="12"/>
    </row>
    <row r="284" spans="2:2" x14ac:dyDescent="0.2">
      <c r="B284" s="12"/>
    </row>
    <row r="285" spans="2:2" x14ac:dyDescent="0.2">
      <c r="B285" s="12"/>
    </row>
    <row r="286" spans="2:2" x14ac:dyDescent="0.2">
      <c r="B286" s="12"/>
    </row>
    <row r="287" spans="2:2" x14ac:dyDescent="0.2">
      <c r="B287" s="12"/>
    </row>
    <row r="288" spans="2:2" x14ac:dyDescent="0.2">
      <c r="B288" s="12"/>
    </row>
    <row r="289" spans="2:2" x14ac:dyDescent="0.2">
      <c r="B289" s="12"/>
    </row>
    <row r="290" spans="2:2" x14ac:dyDescent="0.2">
      <c r="B290" s="12"/>
    </row>
    <row r="291" spans="2:2" x14ac:dyDescent="0.2">
      <c r="B291" s="12"/>
    </row>
    <row r="292" spans="2:2" x14ac:dyDescent="0.2">
      <c r="B292" s="12"/>
    </row>
    <row r="293" spans="2:2" x14ac:dyDescent="0.2">
      <c r="B293" s="12"/>
    </row>
    <row r="294" spans="2:2" x14ac:dyDescent="0.2">
      <c r="B294" s="12"/>
    </row>
    <row r="295" spans="2:2" x14ac:dyDescent="0.2">
      <c r="B295" s="12"/>
    </row>
    <row r="296" spans="2:2" x14ac:dyDescent="0.2">
      <c r="B296" s="12"/>
    </row>
    <row r="297" spans="2:2" x14ac:dyDescent="0.2">
      <c r="B297" s="12"/>
    </row>
    <row r="298" spans="2:2" x14ac:dyDescent="0.2">
      <c r="B298" s="12"/>
    </row>
    <row r="299" spans="2:2" x14ac:dyDescent="0.2">
      <c r="B299" s="12"/>
    </row>
    <row r="300" spans="2:2" x14ac:dyDescent="0.2">
      <c r="B300" s="12"/>
    </row>
    <row r="301" spans="2:2" x14ac:dyDescent="0.2">
      <c r="B301" s="12"/>
    </row>
    <row r="302" spans="2:2" x14ac:dyDescent="0.2">
      <c r="B302" s="12"/>
    </row>
    <row r="303" spans="2:2" x14ac:dyDescent="0.2">
      <c r="B303" s="12"/>
    </row>
    <row r="304" spans="2:2" x14ac:dyDescent="0.2">
      <c r="B304" s="12"/>
    </row>
    <row r="305" spans="2:2" x14ac:dyDescent="0.2">
      <c r="B305" s="12"/>
    </row>
    <row r="306" spans="2:2" x14ac:dyDescent="0.2">
      <c r="B306" s="12"/>
    </row>
    <row r="307" spans="2:2" x14ac:dyDescent="0.2">
      <c r="B307" s="12"/>
    </row>
    <row r="308" spans="2:2" x14ac:dyDescent="0.2">
      <c r="B308" s="12"/>
    </row>
    <row r="309" spans="2:2" x14ac:dyDescent="0.2">
      <c r="B309" s="12"/>
    </row>
    <row r="310" spans="2:2" x14ac:dyDescent="0.2">
      <c r="B310" s="12"/>
    </row>
    <row r="311" spans="2:2" x14ac:dyDescent="0.2">
      <c r="B311" s="12"/>
    </row>
    <row r="312" spans="2:2" x14ac:dyDescent="0.2">
      <c r="B312" s="12"/>
    </row>
    <row r="313" spans="2:2" x14ac:dyDescent="0.2">
      <c r="B313" s="12"/>
    </row>
    <row r="314" spans="2:2" x14ac:dyDescent="0.2">
      <c r="B314" s="12"/>
    </row>
    <row r="315" spans="2:2" x14ac:dyDescent="0.2">
      <c r="B315" s="12"/>
    </row>
    <row r="316" spans="2:2" x14ac:dyDescent="0.2">
      <c r="B316" s="12"/>
    </row>
    <row r="317" spans="2:2" x14ac:dyDescent="0.2">
      <c r="B317" s="12"/>
    </row>
    <row r="318" spans="2:2" x14ac:dyDescent="0.2">
      <c r="B318" s="12"/>
    </row>
    <row r="319" spans="2:2" x14ac:dyDescent="0.2">
      <c r="B319" s="12"/>
    </row>
    <row r="320" spans="2:2" x14ac:dyDescent="0.2">
      <c r="B320" s="12"/>
    </row>
    <row r="321" spans="2:2" x14ac:dyDescent="0.2">
      <c r="B321" s="12"/>
    </row>
    <row r="322" spans="2:2" x14ac:dyDescent="0.2">
      <c r="B322" s="12"/>
    </row>
    <row r="323" spans="2:2" x14ac:dyDescent="0.2">
      <c r="B323" s="12"/>
    </row>
    <row r="324" spans="2:2" x14ac:dyDescent="0.2">
      <c r="B324" s="12"/>
    </row>
    <row r="325" spans="2:2" x14ac:dyDescent="0.2">
      <c r="B325" s="12"/>
    </row>
    <row r="326" spans="2:2" x14ac:dyDescent="0.2">
      <c r="B326" s="12"/>
    </row>
    <row r="327" spans="2:2" x14ac:dyDescent="0.2">
      <c r="B327" s="12"/>
    </row>
    <row r="328" spans="2:2" x14ac:dyDescent="0.2">
      <c r="B328" s="12"/>
    </row>
    <row r="329" spans="2:2" x14ac:dyDescent="0.2">
      <c r="B329" s="12"/>
    </row>
    <row r="330" spans="2:2" x14ac:dyDescent="0.2">
      <c r="B330" s="12"/>
    </row>
    <row r="331" spans="2:2" x14ac:dyDescent="0.2">
      <c r="B331" s="12"/>
    </row>
    <row r="332" spans="2:2" x14ac:dyDescent="0.2">
      <c r="B332" s="12"/>
    </row>
    <row r="333" spans="2:2" x14ac:dyDescent="0.2">
      <c r="B333" s="12"/>
    </row>
    <row r="334" spans="2:2" x14ac:dyDescent="0.2">
      <c r="B334" s="12"/>
    </row>
    <row r="335" spans="2:2" x14ac:dyDescent="0.2">
      <c r="B335" s="12"/>
    </row>
    <row r="336" spans="2:2" x14ac:dyDescent="0.2">
      <c r="B336" s="12"/>
    </row>
    <row r="337" spans="2:2" x14ac:dyDescent="0.2">
      <c r="B337" s="12"/>
    </row>
    <row r="338" spans="2:2" x14ac:dyDescent="0.2">
      <c r="B338" s="12"/>
    </row>
    <row r="339" spans="2:2" x14ac:dyDescent="0.2">
      <c r="B339" s="12"/>
    </row>
    <row r="340" spans="2:2" x14ac:dyDescent="0.2">
      <c r="B340" s="12"/>
    </row>
    <row r="341" spans="2:2" x14ac:dyDescent="0.2">
      <c r="B341" s="12"/>
    </row>
    <row r="342" spans="2:2" x14ac:dyDescent="0.2">
      <c r="B342" s="12"/>
    </row>
    <row r="343" spans="2:2" x14ac:dyDescent="0.2">
      <c r="B343" s="12"/>
    </row>
    <row r="344" spans="2:2" x14ac:dyDescent="0.2">
      <c r="B344" s="12"/>
    </row>
    <row r="345" spans="2:2" x14ac:dyDescent="0.2">
      <c r="B345" s="12"/>
    </row>
    <row r="346" spans="2:2" x14ac:dyDescent="0.2">
      <c r="B346" s="12"/>
    </row>
    <row r="347" spans="2:2" x14ac:dyDescent="0.2">
      <c r="B347" s="12"/>
    </row>
    <row r="348" spans="2:2" x14ac:dyDescent="0.2">
      <c r="B348" s="12"/>
    </row>
    <row r="349" spans="2:2" x14ac:dyDescent="0.2">
      <c r="B349" s="12"/>
    </row>
    <row r="350" spans="2:2" x14ac:dyDescent="0.2">
      <c r="B350" s="12"/>
    </row>
    <row r="351" spans="2:2" x14ac:dyDescent="0.2">
      <c r="B351" s="12"/>
    </row>
    <row r="352" spans="2:2" x14ac:dyDescent="0.2">
      <c r="B352" s="12"/>
    </row>
    <row r="353" spans="2:2" x14ac:dyDescent="0.2">
      <c r="B353" s="12"/>
    </row>
    <row r="354" spans="2:2" x14ac:dyDescent="0.2">
      <c r="B354" s="12"/>
    </row>
    <row r="355" spans="2:2" x14ac:dyDescent="0.2">
      <c r="B355" s="12"/>
    </row>
    <row r="356" spans="2:2" x14ac:dyDescent="0.2">
      <c r="B356" s="12"/>
    </row>
    <row r="357" spans="2:2" x14ac:dyDescent="0.2">
      <c r="B357" s="12"/>
    </row>
    <row r="358" spans="2:2" x14ac:dyDescent="0.2">
      <c r="B358" s="12"/>
    </row>
    <row r="359" spans="2:2" x14ac:dyDescent="0.2">
      <c r="B359" s="12"/>
    </row>
    <row r="360" spans="2:2" x14ac:dyDescent="0.2">
      <c r="B360" s="12"/>
    </row>
    <row r="361" spans="2:2" x14ac:dyDescent="0.2">
      <c r="B361" s="12"/>
    </row>
    <row r="362" spans="2:2" x14ac:dyDescent="0.2">
      <c r="B362" s="12"/>
    </row>
    <row r="363" spans="2:2" x14ac:dyDescent="0.2">
      <c r="B363" s="12"/>
    </row>
    <row r="364" spans="2:2" x14ac:dyDescent="0.2">
      <c r="B364" s="12"/>
    </row>
    <row r="365" spans="2:2" x14ac:dyDescent="0.2">
      <c r="B365" s="12"/>
    </row>
    <row r="366" spans="2:2" x14ac:dyDescent="0.2">
      <c r="B366" s="12"/>
    </row>
    <row r="367" spans="2:2" x14ac:dyDescent="0.2">
      <c r="B367" s="12"/>
    </row>
    <row r="368" spans="2:2" x14ac:dyDescent="0.2">
      <c r="B368" s="12"/>
    </row>
    <row r="369" spans="2:2" x14ac:dyDescent="0.2">
      <c r="B369" s="12"/>
    </row>
    <row r="370" spans="2:2" x14ac:dyDescent="0.2">
      <c r="B370" s="12"/>
    </row>
    <row r="371" spans="2:2" x14ac:dyDescent="0.2">
      <c r="B371" s="12"/>
    </row>
    <row r="372" spans="2:2" x14ac:dyDescent="0.2">
      <c r="B372" s="12"/>
    </row>
    <row r="373" spans="2:2" x14ac:dyDescent="0.2">
      <c r="B373" s="12"/>
    </row>
    <row r="374" spans="2:2" x14ac:dyDescent="0.2">
      <c r="B374" s="12"/>
    </row>
    <row r="375" spans="2:2" x14ac:dyDescent="0.2">
      <c r="B375" s="12"/>
    </row>
    <row r="376" spans="2:2" x14ac:dyDescent="0.2">
      <c r="B376" s="12"/>
    </row>
    <row r="377" spans="2:2" x14ac:dyDescent="0.2">
      <c r="B377" s="12"/>
    </row>
    <row r="378" spans="2:2" x14ac:dyDescent="0.2">
      <c r="B378" s="12"/>
    </row>
    <row r="379" spans="2:2" x14ac:dyDescent="0.2">
      <c r="B379" s="12"/>
    </row>
    <row r="380" spans="2:2" x14ac:dyDescent="0.2">
      <c r="B380" s="12"/>
    </row>
    <row r="381" spans="2:2" x14ac:dyDescent="0.2">
      <c r="B381" s="12"/>
    </row>
    <row r="382" spans="2:2" x14ac:dyDescent="0.2">
      <c r="B382" s="12"/>
    </row>
    <row r="383" spans="2:2" x14ac:dyDescent="0.2">
      <c r="B383" s="12"/>
    </row>
    <row r="384" spans="2:2" x14ac:dyDescent="0.2">
      <c r="B384" s="12"/>
    </row>
    <row r="385" spans="2:2" x14ac:dyDescent="0.2">
      <c r="B385" s="12"/>
    </row>
    <row r="386" spans="2:2" x14ac:dyDescent="0.2">
      <c r="B386" s="12"/>
    </row>
    <row r="387" spans="2:2" x14ac:dyDescent="0.2">
      <c r="B387" s="12"/>
    </row>
    <row r="388" spans="2:2" x14ac:dyDescent="0.2">
      <c r="B388" s="12"/>
    </row>
    <row r="389" spans="2:2" x14ac:dyDescent="0.2">
      <c r="B389" s="12"/>
    </row>
    <row r="390" spans="2:2" x14ac:dyDescent="0.2">
      <c r="B390" s="12"/>
    </row>
    <row r="391" spans="2:2" x14ac:dyDescent="0.2">
      <c r="B391" s="12"/>
    </row>
    <row r="392" spans="2:2" x14ac:dyDescent="0.2">
      <c r="B392" s="12"/>
    </row>
    <row r="393" spans="2:2" x14ac:dyDescent="0.2">
      <c r="B393" s="12"/>
    </row>
    <row r="394" spans="2:2" x14ac:dyDescent="0.2">
      <c r="B394" s="12"/>
    </row>
    <row r="395" spans="2:2" x14ac:dyDescent="0.2">
      <c r="B395" s="12"/>
    </row>
    <row r="396" spans="2:2" x14ac:dyDescent="0.2">
      <c r="B396" s="12"/>
    </row>
    <row r="397" spans="2:2" x14ac:dyDescent="0.2">
      <c r="B397" s="12"/>
    </row>
    <row r="398" spans="2:2" x14ac:dyDescent="0.2">
      <c r="B398" s="12"/>
    </row>
    <row r="399" spans="2:2" x14ac:dyDescent="0.2">
      <c r="B399" s="12"/>
    </row>
    <row r="400" spans="2:2" x14ac:dyDescent="0.2">
      <c r="B400" s="12"/>
    </row>
    <row r="401" spans="2:2" x14ac:dyDescent="0.2">
      <c r="B401" s="12"/>
    </row>
    <row r="402" spans="2:2" x14ac:dyDescent="0.2">
      <c r="B402" s="12"/>
    </row>
    <row r="403" spans="2:2" x14ac:dyDescent="0.2">
      <c r="B403" s="12"/>
    </row>
    <row r="404" spans="2:2" x14ac:dyDescent="0.2">
      <c r="B404" s="12"/>
    </row>
    <row r="405" spans="2:2" x14ac:dyDescent="0.2">
      <c r="B405" s="12"/>
    </row>
    <row r="406" spans="2:2" x14ac:dyDescent="0.2">
      <c r="B406" s="12"/>
    </row>
    <row r="407" spans="2:2" x14ac:dyDescent="0.2">
      <c r="B407" s="12"/>
    </row>
    <row r="408" spans="2:2" x14ac:dyDescent="0.2">
      <c r="B408" s="12"/>
    </row>
    <row r="409" spans="2:2" x14ac:dyDescent="0.2">
      <c r="B409" s="12"/>
    </row>
    <row r="410" spans="2:2" x14ac:dyDescent="0.2">
      <c r="B410" s="12"/>
    </row>
    <row r="411" spans="2:2" x14ac:dyDescent="0.2">
      <c r="B411" s="12"/>
    </row>
    <row r="412" spans="2:2" x14ac:dyDescent="0.2">
      <c r="B412" s="12"/>
    </row>
    <row r="413" spans="2:2" x14ac:dyDescent="0.2">
      <c r="B413" s="12"/>
    </row>
    <row r="414" spans="2:2" x14ac:dyDescent="0.2">
      <c r="B414" s="12"/>
    </row>
    <row r="415" spans="2:2" x14ac:dyDescent="0.2">
      <c r="B415" s="12"/>
    </row>
    <row r="416" spans="2:2" x14ac:dyDescent="0.2">
      <c r="B416" s="12"/>
    </row>
    <row r="417" spans="2:2" x14ac:dyDescent="0.2">
      <c r="B417" s="12"/>
    </row>
    <row r="418" spans="2:2" x14ac:dyDescent="0.2">
      <c r="B418" s="12"/>
    </row>
    <row r="419" spans="2:2" x14ac:dyDescent="0.2">
      <c r="B419" s="12"/>
    </row>
    <row r="420" spans="2:2" x14ac:dyDescent="0.2">
      <c r="B420" s="12"/>
    </row>
    <row r="421" spans="2:2" x14ac:dyDescent="0.2">
      <c r="B421" s="12"/>
    </row>
    <row r="422" spans="2:2" x14ac:dyDescent="0.2">
      <c r="B422" s="12"/>
    </row>
    <row r="423" spans="2:2" x14ac:dyDescent="0.2">
      <c r="B423" s="12"/>
    </row>
    <row r="424" spans="2:2" x14ac:dyDescent="0.2">
      <c r="B424" s="12"/>
    </row>
    <row r="425" spans="2:2" x14ac:dyDescent="0.2">
      <c r="B425" s="12"/>
    </row>
    <row r="426" spans="2:2" x14ac:dyDescent="0.2">
      <c r="B426" s="12"/>
    </row>
    <row r="427" spans="2:2" x14ac:dyDescent="0.2">
      <c r="B427" s="12"/>
    </row>
    <row r="428" spans="2:2" x14ac:dyDescent="0.2">
      <c r="B428" s="12"/>
    </row>
    <row r="429" spans="2:2" x14ac:dyDescent="0.2">
      <c r="B429" s="12"/>
    </row>
    <row r="430" spans="2:2" x14ac:dyDescent="0.2">
      <c r="B430" s="12"/>
    </row>
    <row r="431" spans="2:2" x14ac:dyDescent="0.2">
      <c r="B431" s="12"/>
    </row>
    <row r="432" spans="2:2" x14ac:dyDescent="0.2">
      <c r="B432" s="12"/>
    </row>
    <row r="433" spans="2:2" x14ac:dyDescent="0.2">
      <c r="B433" s="12"/>
    </row>
    <row r="434" spans="2:2" x14ac:dyDescent="0.2">
      <c r="B434" s="12"/>
    </row>
    <row r="435" spans="2:2" x14ac:dyDescent="0.2">
      <c r="B435" s="12"/>
    </row>
    <row r="436" spans="2:2" x14ac:dyDescent="0.2">
      <c r="B436" s="12"/>
    </row>
    <row r="437" spans="2:2" x14ac:dyDescent="0.2">
      <c r="B437" s="12"/>
    </row>
    <row r="438" spans="2:2" x14ac:dyDescent="0.2">
      <c r="B438" s="12"/>
    </row>
    <row r="439" spans="2:2" x14ac:dyDescent="0.2">
      <c r="B439" s="12"/>
    </row>
    <row r="440" spans="2:2" x14ac:dyDescent="0.2">
      <c r="B440" s="12"/>
    </row>
    <row r="441" spans="2:2" x14ac:dyDescent="0.2">
      <c r="B441" s="12"/>
    </row>
    <row r="442" spans="2:2" x14ac:dyDescent="0.2">
      <c r="B442" s="12"/>
    </row>
    <row r="443" spans="2:2" x14ac:dyDescent="0.2">
      <c r="B443" s="12"/>
    </row>
    <row r="444" spans="2:2" x14ac:dyDescent="0.2">
      <c r="B444" s="12"/>
    </row>
    <row r="445" spans="2:2" x14ac:dyDescent="0.2">
      <c r="B445" s="12"/>
    </row>
    <row r="446" spans="2:2" x14ac:dyDescent="0.2">
      <c r="B446" s="12"/>
    </row>
    <row r="447" spans="2:2" x14ac:dyDescent="0.2">
      <c r="B447" s="12"/>
    </row>
    <row r="448" spans="2:2" x14ac:dyDescent="0.2">
      <c r="B448" s="12"/>
    </row>
    <row r="449" spans="2:2" x14ac:dyDescent="0.2">
      <c r="B449" s="12"/>
    </row>
    <row r="450" spans="2:2" x14ac:dyDescent="0.2">
      <c r="B450" s="12"/>
    </row>
    <row r="451" spans="2:2" x14ac:dyDescent="0.2">
      <c r="B451" s="12"/>
    </row>
    <row r="452" spans="2:2" x14ac:dyDescent="0.2">
      <c r="B452" s="12"/>
    </row>
    <row r="453" spans="2:2" x14ac:dyDescent="0.2">
      <c r="B453" s="12"/>
    </row>
    <row r="454" spans="2:2" x14ac:dyDescent="0.2">
      <c r="B454" s="12"/>
    </row>
    <row r="455" spans="2:2" x14ac:dyDescent="0.2">
      <c r="B455" s="12"/>
    </row>
    <row r="456" spans="2:2" x14ac:dyDescent="0.2">
      <c r="B456" s="12"/>
    </row>
    <row r="457" spans="2:2" x14ac:dyDescent="0.2">
      <c r="B457" s="12"/>
    </row>
    <row r="458" spans="2:2" x14ac:dyDescent="0.2">
      <c r="B458" s="12"/>
    </row>
    <row r="459" spans="2:2" x14ac:dyDescent="0.2">
      <c r="B459" s="12"/>
    </row>
    <row r="460" spans="2:2" x14ac:dyDescent="0.2">
      <c r="B460" s="12"/>
    </row>
    <row r="461" spans="2:2" x14ac:dyDescent="0.2">
      <c r="B461" s="12"/>
    </row>
    <row r="462" spans="2:2" x14ac:dyDescent="0.2">
      <c r="B462" s="12"/>
    </row>
    <row r="463" spans="2:2" x14ac:dyDescent="0.2">
      <c r="B463" s="12"/>
    </row>
    <row r="464" spans="2:2" x14ac:dyDescent="0.2">
      <c r="B464" s="12"/>
    </row>
    <row r="465" spans="2:2" x14ac:dyDescent="0.2">
      <c r="B465" s="12"/>
    </row>
    <row r="466" spans="2:2" x14ac:dyDescent="0.2">
      <c r="B466" s="12"/>
    </row>
    <row r="467" spans="2:2" x14ac:dyDescent="0.2">
      <c r="B467" s="12"/>
    </row>
    <row r="468" spans="2:2" x14ac:dyDescent="0.2">
      <c r="B468" s="12"/>
    </row>
    <row r="469" spans="2:2" x14ac:dyDescent="0.2">
      <c r="B469" s="12"/>
    </row>
    <row r="470" spans="2:2" x14ac:dyDescent="0.2">
      <c r="B470" s="12"/>
    </row>
    <row r="471" spans="2:2" x14ac:dyDescent="0.2">
      <c r="B471" s="12"/>
    </row>
    <row r="472" spans="2:2" x14ac:dyDescent="0.2">
      <c r="B472" s="12"/>
    </row>
    <row r="473" spans="2:2" x14ac:dyDescent="0.2">
      <c r="B473" s="12"/>
    </row>
    <row r="474" spans="2:2" x14ac:dyDescent="0.2">
      <c r="B474" s="12"/>
    </row>
    <row r="475" spans="2:2" x14ac:dyDescent="0.2">
      <c r="B475" s="12"/>
    </row>
    <row r="476" spans="2:2" x14ac:dyDescent="0.2">
      <c r="B476" s="12"/>
    </row>
    <row r="477" spans="2:2" x14ac:dyDescent="0.2">
      <c r="B477" s="12"/>
    </row>
    <row r="478" spans="2:2" x14ac:dyDescent="0.2">
      <c r="B478" s="12"/>
    </row>
    <row r="479" spans="2:2" x14ac:dyDescent="0.2">
      <c r="B479" s="12"/>
    </row>
    <row r="480" spans="2:2" x14ac:dyDescent="0.2">
      <c r="B480" s="12"/>
    </row>
    <row r="481" spans="2:2" x14ac:dyDescent="0.2">
      <c r="B481" s="12"/>
    </row>
    <row r="482" spans="2:2" x14ac:dyDescent="0.2">
      <c r="B482" s="12"/>
    </row>
    <row r="483" spans="2:2" x14ac:dyDescent="0.2">
      <c r="B483" s="12"/>
    </row>
    <row r="484" spans="2:2" x14ac:dyDescent="0.2">
      <c r="B484" s="12"/>
    </row>
    <row r="485" spans="2:2" x14ac:dyDescent="0.2">
      <c r="B485" s="12"/>
    </row>
    <row r="486" spans="2:2" x14ac:dyDescent="0.2">
      <c r="B486" s="12"/>
    </row>
    <row r="487" spans="2:2" x14ac:dyDescent="0.2">
      <c r="B487" s="12"/>
    </row>
    <row r="488" spans="2:2" x14ac:dyDescent="0.2">
      <c r="B488" s="12"/>
    </row>
    <row r="489" spans="2:2" x14ac:dyDescent="0.2">
      <c r="B489" s="12"/>
    </row>
    <row r="490" spans="2:2" x14ac:dyDescent="0.2">
      <c r="B490" s="12"/>
    </row>
    <row r="491" spans="2:2" x14ac:dyDescent="0.2">
      <c r="B491" s="12"/>
    </row>
    <row r="492" spans="2:2" x14ac:dyDescent="0.2">
      <c r="B492" s="12"/>
    </row>
    <row r="493" spans="2:2" x14ac:dyDescent="0.2">
      <c r="B493" s="12"/>
    </row>
    <row r="494" spans="2:2" x14ac:dyDescent="0.2">
      <c r="B494" s="12"/>
    </row>
    <row r="495" spans="2:2" x14ac:dyDescent="0.2">
      <c r="B495" s="12"/>
    </row>
    <row r="496" spans="2:2" x14ac:dyDescent="0.2">
      <c r="B496" s="12"/>
    </row>
    <row r="497" spans="2:2" x14ac:dyDescent="0.2">
      <c r="B497" s="12"/>
    </row>
    <row r="498" spans="2:2" x14ac:dyDescent="0.2">
      <c r="B498" s="12"/>
    </row>
    <row r="499" spans="2:2" x14ac:dyDescent="0.2">
      <c r="B499" s="12"/>
    </row>
    <row r="500" spans="2:2" x14ac:dyDescent="0.2">
      <c r="B500" s="12"/>
    </row>
    <row r="501" spans="2:2" x14ac:dyDescent="0.2">
      <c r="B501" s="12"/>
    </row>
    <row r="502" spans="2:2" x14ac:dyDescent="0.2">
      <c r="B502" s="12"/>
    </row>
    <row r="503" spans="2:2" x14ac:dyDescent="0.2">
      <c r="B503" s="12"/>
    </row>
    <row r="504" spans="2:2" x14ac:dyDescent="0.2">
      <c r="B504" s="12"/>
    </row>
    <row r="505" spans="2:2" x14ac:dyDescent="0.2">
      <c r="B505" s="12"/>
    </row>
    <row r="506" spans="2:2" x14ac:dyDescent="0.2">
      <c r="B506" s="12"/>
    </row>
    <row r="507" spans="2:2" x14ac:dyDescent="0.2">
      <c r="B507" s="12"/>
    </row>
    <row r="508" spans="2:2" x14ac:dyDescent="0.2">
      <c r="B508" s="12"/>
    </row>
    <row r="509" spans="2:2" x14ac:dyDescent="0.2">
      <c r="B509" s="12"/>
    </row>
    <row r="510" spans="2:2" x14ac:dyDescent="0.2">
      <c r="B510" s="12"/>
    </row>
    <row r="511" spans="2:2" x14ac:dyDescent="0.2">
      <c r="B511" s="12"/>
    </row>
    <row r="512" spans="2:2" x14ac:dyDescent="0.2">
      <c r="B512" s="12"/>
    </row>
    <row r="513" spans="2:2" x14ac:dyDescent="0.2">
      <c r="B513" s="12"/>
    </row>
    <row r="514" spans="2:2" x14ac:dyDescent="0.2">
      <c r="B514" s="12"/>
    </row>
    <row r="515" spans="2:2" x14ac:dyDescent="0.2">
      <c r="B515" s="12"/>
    </row>
    <row r="516" spans="2:2" x14ac:dyDescent="0.2">
      <c r="B516" s="12"/>
    </row>
    <row r="517" spans="2:2" x14ac:dyDescent="0.2">
      <c r="B517" s="12"/>
    </row>
    <row r="518" spans="2:2" x14ac:dyDescent="0.2">
      <c r="B518" s="12"/>
    </row>
    <row r="519" spans="2:2" x14ac:dyDescent="0.2">
      <c r="B519" s="12"/>
    </row>
    <row r="520" spans="2:2" x14ac:dyDescent="0.2">
      <c r="B520" s="12"/>
    </row>
    <row r="521" spans="2:2" x14ac:dyDescent="0.2">
      <c r="B521" s="12"/>
    </row>
    <row r="522" spans="2:2" x14ac:dyDescent="0.2">
      <c r="B522" s="12"/>
    </row>
    <row r="523" spans="2:2" x14ac:dyDescent="0.2">
      <c r="B523" s="12"/>
    </row>
    <row r="524" spans="2:2" x14ac:dyDescent="0.2">
      <c r="B524" s="12"/>
    </row>
    <row r="525" spans="2:2" x14ac:dyDescent="0.2">
      <c r="B525" s="12"/>
    </row>
    <row r="526" spans="2:2" x14ac:dyDescent="0.2">
      <c r="B526" s="12"/>
    </row>
    <row r="527" spans="2:2" x14ac:dyDescent="0.2">
      <c r="B527" s="12"/>
    </row>
    <row r="528" spans="2:2" x14ac:dyDescent="0.2">
      <c r="B528" s="12"/>
    </row>
    <row r="529" spans="2:2" x14ac:dyDescent="0.2">
      <c r="B529" s="12"/>
    </row>
    <row r="530" spans="2:2" x14ac:dyDescent="0.2">
      <c r="B530" s="12"/>
    </row>
    <row r="531" spans="2:2" x14ac:dyDescent="0.2">
      <c r="B531" s="12"/>
    </row>
    <row r="532" spans="2:2" x14ac:dyDescent="0.2">
      <c r="B532" s="12"/>
    </row>
    <row r="533" spans="2:2" x14ac:dyDescent="0.2">
      <c r="B533" s="12"/>
    </row>
    <row r="534" spans="2:2" x14ac:dyDescent="0.2">
      <c r="B534" s="12"/>
    </row>
    <row r="535" spans="2:2" x14ac:dyDescent="0.2">
      <c r="B535" s="12"/>
    </row>
    <row r="536" spans="2:2" x14ac:dyDescent="0.2">
      <c r="B536" s="12"/>
    </row>
    <row r="537" spans="2:2" x14ac:dyDescent="0.2">
      <c r="B537" s="12"/>
    </row>
    <row r="538" spans="2:2" x14ac:dyDescent="0.2">
      <c r="B538" s="12"/>
    </row>
    <row r="539" spans="2:2" x14ac:dyDescent="0.2">
      <c r="B539" s="12"/>
    </row>
    <row r="540" spans="2:2" x14ac:dyDescent="0.2">
      <c r="B540" s="12"/>
    </row>
    <row r="541" spans="2:2" x14ac:dyDescent="0.2">
      <c r="B541" s="12"/>
    </row>
    <row r="542" spans="2:2" x14ac:dyDescent="0.2">
      <c r="B542" s="12"/>
    </row>
    <row r="543" spans="2:2" x14ac:dyDescent="0.2">
      <c r="B543" s="12"/>
    </row>
    <row r="544" spans="2:2" x14ac:dyDescent="0.2">
      <c r="B544" s="12"/>
    </row>
    <row r="545" spans="2:2" x14ac:dyDescent="0.2">
      <c r="B545" s="12"/>
    </row>
    <row r="546" spans="2:2" x14ac:dyDescent="0.2">
      <c r="B546" s="12"/>
    </row>
    <row r="547" spans="2:2" x14ac:dyDescent="0.2">
      <c r="B547" s="12"/>
    </row>
    <row r="548" spans="2:2" x14ac:dyDescent="0.2">
      <c r="B548" s="12"/>
    </row>
    <row r="549" spans="2:2" x14ac:dyDescent="0.2">
      <c r="B549" s="12"/>
    </row>
    <row r="550" spans="2:2" x14ac:dyDescent="0.2">
      <c r="B550" s="12"/>
    </row>
    <row r="551" spans="2:2" x14ac:dyDescent="0.2">
      <c r="B551" s="12"/>
    </row>
    <row r="552" spans="2:2" x14ac:dyDescent="0.2">
      <c r="B552" s="12"/>
    </row>
    <row r="553" spans="2:2" x14ac:dyDescent="0.2">
      <c r="B553" s="12"/>
    </row>
    <row r="554" spans="2:2" x14ac:dyDescent="0.2">
      <c r="B554" s="12"/>
    </row>
    <row r="555" spans="2:2" x14ac:dyDescent="0.2">
      <c r="B555" s="12"/>
    </row>
    <row r="556" spans="2:2" x14ac:dyDescent="0.2">
      <c r="B556" s="12"/>
    </row>
    <row r="557" spans="2:2" x14ac:dyDescent="0.2">
      <c r="B557" s="12"/>
    </row>
    <row r="558" spans="2:2" x14ac:dyDescent="0.2">
      <c r="B558" s="12"/>
    </row>
    <row r="559" spans="2:2" x14ac:dyDescent="0.2">
      <c r="B559" s="12"/>
    </row>
    <row r="560" spans="2:2" x14ac:dyDescent="0.2">
      <c r="B560" s="12"/>
    </row>
    <row r="561" spans="2:2" x14ac:dyDescent="0.2">
      <c r="B561" s="12"/>
    </row>
    <row r="562" spans="2:2" x14ac:dyDescent="0.2">
      <c r="B562" s="12"/>
    </row>
    <row r="563" spans="2:2" x14ac:dyDescent="0.2">
      <c r="B563" s="12"/>
    </row>
    <row r="564" spans="2:2" x14ac:dyDescent="0.2">
      <c r="B564" s="12"/>
    </row>
    <row r="565" spans="2:2" x14ac:dyDescent="0.2">
      <c r="B565" s="12"/>
    </row>
    <row r="566" spans="2:2" x14ac:dyDescent="0.2">
      <c r="B566" s="12"/>
    </row>
    <row r="567" spans="2:2" x14ac:dyDescent="0.2">
      <c r="B567" s="12"/>
    </row>
    <row r="568" spans="2:2" x14ac:dyDescent="0.2">
      <c r="B568" s="12"/>
    </row>
    <row r="569" spans="2:2" x14ac:dyDescent="0.2">
      <c r="B569" s="12"/>
    </row>
    <row r="570" spans="2:2" x14ac:dyDescent="0.2">
      <c r="B570" s="12"/>
    </row>
    <row r="571" spans="2:2" x14ac:dyDescent="0.2">
      <c r="B571" s="12"/>
    </row>
    <row r="572" spans="2:2" x14ac:dyDescent="0.2">
      <c r="B572" s="12"/>
    </row>
    <row r="573" spans="2:2" x14ac:dyDescent="0.2">
      <c r="B573" s="12"/>
    </row>
    <row r="574" spans="2:2" x14ac:dyDescent="0.2">
      <c r="B574" s="12"/>
    </row>
    <row r="575" spans="2:2" x14ac:dyDescent="0.2">
      <c r="B575" s="12"/>
    </row>
    <row r="576" spans="2:2" x14ac:dyDescent="0.2">
      <c r="B576" s="12"/>
    </row>
    <row r="577" spans="2:2" x14ac:dyDescent="0.2">
      <c r="B577" s="12"/>
    </row>
    <row r="578" spans="2:2" x14ac:dyDescent="0.2">
      <c r="B578" s="12"/>
    </row>
    <row r="579" spans="2:2" x14ac:dyDescent="0.2">
      <c r="B579" s="12"/>
    </row>
    <row r="580" spans="2:2" x14ac:dyDescent="0.2">
      <c r="B580" s="12"/>
    </row>
    <row r="581" spans="2:2" x14ac:dyDescent="0.2">
      <c r="B581" s="12"/>
    </row>
    <row r="582" spans="2:2" x14ac:dyDescent="0.2">
      <c r="B582" s="12"/>
    </row>
    <row r="583" spans="2:2" x14ac:dyDescent="0.2">
      <c r="B583" s="12"/>
    </row>
    <row r="584" spans="2:2" x14ac:dyDescent="0.2">
      <c r="B584" s="12"/>
    </row>
    <row r="585" spans="2:2" x14ac:dyDescent="0.2">
      <c r="B585" s="12"/>
    </row>
    <row r="586" spans="2:2" x14ac:dyDescent="0.2">
      <c r="B586" s="12"/>
    </row>
    <row r="587" spans="2:2" x14ac:dyDescent="0.2">
      <c r="B587" s="12"/>
    </row>
    <row r="588" spans="2:2" x14ac:dyDescent="0.2">
      <c r="B588" s="12"/>
    </row>
    <row r="589" spans="2:2" x14ac:dyDescent="0.2">
      <c r="B589" s="12"/>
    </row>
    <row r="590" spans="2:2" x14ac:dyDescent="0.2">
      <c r="B590" s="12"/>
    </row>
    <row r="591" spans="2:2" x14ac:dyDescent="0.2">
      <c r="B591" s="12"/>
    </row>
    <row r="592" spans="2:2" x14ac:dyDescent="0.2">
      <c r="B592" s="12"/>
    </row>
    <row r="593" spans="2:2" x14ac:dyDescent="0.2">
      <c r="B593" s="12"/>
    </row>
    <row r="594" spans="2:2" x14ac:dyDescent="0.2">
      <c r="B594" s="12"/>
    </row>
    <row r="595" spans="2:2" x14ac:dyDescent="0.2">
      <c r="B595" s="12"/>
    </row>
    <row r="596" spans="2:2" x14ac:dyDescent="0.2">
      <c r="B596" s="12"/>
    </row>
    <row r="597" spans="2:2" x14ac:dyDescent="0.2">
      <c r="B597" s="12"/>
    </row>
    <row r="598" spans="2:2" x14ac:dyDescent="0.2">
      <c r="B598" s="12"/>
    </row>
    <row r="599" spans="2:2" x14ac:dyDescent="0.2">
      <c r="B599" s="12"/>
    </row>
    <row r="600" spans="2:2" x14ac:dyDescent="0.2">
      <c r="B600" s="12"/>
    </row>
    <row r="601" spans="2:2" x14ac:dyDescent="0.2">
      <c r="B601" s="12"/>
    </row>
    <row r="602" spans="2:2" x14ac:dyDescent="0.2">
      <c r="B602" s="12"/>
    </row>
    <row r="603" spans="2:2" x14ac:dyDescent="0.2">
      <c r="B603" s="12"/>
    </row>
    <row r="604" spans="2:2" x14ac:dyDescent="0.2">
      <c r="B604" s="12"/>
    </row>
    <row r="605" spans="2:2" x14ac:dyDescent="0.2">
      <c r="B605" s="12"/>
    </row>
    <row r="606" spans="2:2" x14ac:dyDescent="0.2">
      <c r="B606" s="12"/>
    </row>
    <row r="607" spans="2:2" x14ac:dyDescent="0.2">
      <c r="B607" s="12"/>
    </row>
    <row r="608" spans="2:2" x14ac:dyDescent="0.2">
      <c r="B608" s="12"/>
    </row>
    <row r="609" spans="2:2" x14ac:dyDescent="0.2">
      <c r="B609" s="12"/>
    </row>
    <row r="610" spans="2:2" x14ac:dyDescent="0.2">
      <c r="B610" s="12"/>
    </row>
    <row r="611" spans="2:2" x14ac:dyDescent="0.2">
      <c r="B611" s="12"/>
    </row>
    <row r="612" spans="2:2" x14ac:dyDescent="0.2">
      <c r="B612" s="12"/>
    </row>
    <row r="613" spans="2:2" x14ac:dyDescent="0.2">
      <c r="B613" s="12"/>
    </row>
    <row r="614" spans="2:2" x14ac:dyDescent="0.2">
      <c r="B614" s="12"/>
    </row>
    <row r="615" spans="2:2" x14ac:dyDescent="0.2">
      <c r="B615" s="12"/>
    </row>
    <row r="616" spans="2:2" x14ac:dyDescent="0.2">
      <c r="B616" s="12"/>
    </row>
    <row r="617" spans="2:2" x14ac:dyDescent="0.2">
      <c r="B617" s="12"/>
    </row>
    <row r="618" spans="2:2" x14ac:dyDescent="0.2">
      <c r="B618" s="12"/>
    </row>
    <row r="619" spans="2:2" x14ac:dyDescent="0.2">
      <c r="B619" s="12"/>
    </row>
    <row r="620" spans="2:2" x14ac:dyDescent="0.2">
      <c r="B620" s="12"/>
    </row>
    <row r="621" spans="2:2" x14ac:dyDescent="0.2">
      <c r="B621" s="12"/>
    </row>
    <row r="622" spans="2:2" x14ac:dyDescent="0.2">
      <c r="B622" s="12"/>
    </row>
    <row r="623" spans="2:2" x14ac:dyDescent="0.2">
      <c r="B623" s="12"/>
    </row>
    <row r="624" spans="2:2" x14ac:dyDescent="0.2">
      <c r="B624" s="12"/>
    </row>
    <row r="625" spans="2:2" x14ac:dyDescent="0.2">
      <c r="B625" s="12"/>
    </row>
    <row r="626" spans="2:2" x14ac:dyDescent="0.2">
      <c r="B626" s="12"/>
    </row>
    <row r="627" spans="2:2" x14ac:dyDescent="0.2">
      <c r="B627" s="12"/>
    </row>
    <row r="628" spans="2:2" x14ac:dyDescent="0.2">
      <c r="B628" s="12"/>
    </row>
    <row r="629" spans="2:2" x14ac:dyDescent="0.2">
      <c r="B629" s="12"/>
    </row>
    <row r="630" spans="2:2" x14ac:dyDescent="0.2">
      <c r="B630" s="12"/>
    </row>
    <row r="631" spans="2:2" x14ac:dyDescent="0.2">
      <c r="B631" s="12"/>
    </row>
    <row r="632" spans="2:2" x14ac:dyDescent="0.2">
      <c r="B632" s="12"/>
    </row>
    <row r="633" spans="2:2" x14ac:dyDescent="0.2">
      <c r="B633" s="12"/>
    </row>
    <row r="634" spans="2:2" x14ac:dyDescent="0.2">
      <c r="B634" s="12"/>
    </row>
    <row r="635" spans="2:2" x14ac:dyDescent="0.2">
      <c r="B635" s="12"/>
    </row>
    <row r="636" spans="2:2" x14ac:dyDescent="0.2">
      <c r="B636" s="12"/>
    </row>
    <row r="637" spans="2:2" x14ac:dyDescent="0.2">
      <c r="B637" s="12"/>
    </row>
    <row r="638" spans="2:2" x14ac:dyDescent="0.2">
      <c r="B638" s="12"/>
    </row>
    <row r="639" spans="2:2" x14ac:dyDescent="0.2">
      <c r="B639" s="12"/>
    </row>
    <row r="640" spans="2:2" x14ac:dyDescent="0.2">
      <c r="B640" s="12"/>
    </row>
    <row r="641" spans="2:2" x14ac:dyDescent="0.2">
      <c r="B641" s="12"/>
    </row>
    <row r="642" spans="2:2" x14ac:dyDescent="0.2">
      <c r="B642" s="12"/>
    </row>
    <row r="643" spans="2:2" x14ac:dyDescent="0.2">
      <c r="B643" s="12"/>
    </row>
    <row r="644" spans="2:2" x14ac:dyDescent="0.2">
      <c r="B644" s="12"/>
    </row>
    <row r="645" spans="2:2" x14ac:dyDescent="0.2">
      <c r="B645" s="12"/>
    </row>
    <row r="646" spans="2:2" x14ac:dyDescent="0.2">
      <c r="B646" s="12"/>
    </row>
    <row r="647" spans="2:2" x14ac:dyDescent="0.2">
      <c r="B647" s="12"/>
    </row>
    <row r="648" spans="2:2" x14ac:dyDescent="0.2">
      <c r="B648" s="12"/>
    </row>
    <row r="649" spans="2:2" x14ac:dyDescent="0.2">
      <c r="B649" s="12"/>
    </row>
    <row r="650" spans="2:2" x14ac:dyDescent="0.2">
      <c r="B650" s="12"/>
    </row>
    <row r="651" spans="2:2" x14ac:dyDescent="0.2">
      <c r="B651" s="12"/>
    </row>
    <row r="652" spans="2:2" x14ac:dyDescent="0.2">
      <c r="B652" s="12"/>
    </row>
    <row r="653" spans="2:2" x14ac:dyDescent="0.2">
      <c r="B653" s="12"/>
    </row>
    <row r="654" spans="2:2" x14ac:dyDescent="0.2">
      <c r="B654" s="12"/>
    </row>
    <row r="655" spans="2:2" x14ac:dyDescent="0.2">
      <c r="B655" s="12"/>
    </row>
    <row r="656" spans="2:2" x14ac:dyDescent="0.2">
      <c r="B656" s="12"/>
    </row>
    <row r="657" spans="2:2" x14ac:dyDescent="0.2">
      <c r="B657" s="12"/>
    </row>
    <row r="658" spans="2:2" x14ac:dyDescent="0.2">
      <c r="B658" s="12"/>
    </row>
    <row r="659" spans="2:2" x14ac:dyDescent="0.2">
      <c r="B659" s="12"/>
    </row>
    <row r="660" spans="2:2" x14ac:dyDescent="0.2">
      <c r="B660" s="12"/>
    </row>
    <row r="661" spans="2:2" x14ac:dyDescent="0.2">
      <c r="B661" s="12"/>
    </row>
    <row r="662" spans="2:2" x14ac:dyDescent="0.2">
      <c r="B662" s="12"/>
    </row>
    <row r="663" spans="2:2" x14ac:dyDescent="0.2">
      <c r="B663" s="12"/>
    </row>
    <row r="664" spans="2:2" x14ac:dyDescent="0.2">
      <c r="B664" s="12"/>
    </row>
    <row r="665" spans="2:2" x14ac:dyDescent="0.2">
      <c r="B665" s="12"/>
    </row>
    <row r="666" spans="2:2" x14ac:dyDescent="0.2">
      <c r="B666" s="12"/>
    </row>
    <row r="667" spans="2:2" x14ac:dyDescent="0.2">
      <c r="B667" s="12"/>
    </row>
    <row r="668" spans="2:2" x14ac:dyDescent="0.2">
      <c r="B668" s="12"/>
    </row>
    <row r="669" spans="2:2" x14ac:dyDescent="0.2">
      <c r="B669" s="12"/>
    </row>
    <row r="670" spans="2:2" x14ac:dyDescent="0.2">
      <c r="B670" s="12"/>
    </row>
    <row r="671" spans="2:2" x14ac:dyDescent="0.2">
      <c r="B671" s="12"/>
    </row>
    <row r="672" spans="2:2" x14ac:dyDescent="0.2">
      <c r="B672" s="12"/>
    </row>
    <row r="673" spans="2:2" x14ac:dyDescent="0.2">
      <c r="B673" s="12"/>
    </row>
    <row r="674" spans="2:2" x14ac:dyDescent="0.2">
      <c r="B674" s="12"/>
    </row>
    <row r="675" spans="2:2" x14ac:dyDescent="0.2">
      <c r="B675" s="12"/>
    </row>
    <row r="676" spans="2:2" x14ac:dyDescent="0.2">
      <c r="B676" s="12"/>
    </row>
    <row r="677" spans="2:2" x14ac:dyDescent="0.2">
      <c r="B677" s="12"/>
    </row>
    <row r="678" spans="2:2" x14ac:dyDescent="0.2">
      <c r="B678" s="12"/>
    </row>
    <row r="679" spans="2:2" x14ac:dyDescent="0.2">
      <c r="B679" s="12"/>
    </row>
    <row r="680" spans="2:2" x14ac:dyDescent="0.2">
      <c r="B680" s="12"/>
    </row>
    <row r="681" spans="2:2" x14ac:dyDescent="0.2">
      <c r="B681" s="12"/>
    </row>
    <row r="682" spans="2:2" x14ac:dyDescent="0.2">
      <c r="B682" s="12"/>
    </row>
    <row r="683" spans="2:2" x14ac:dyDescent="0.2">
      <c r="B683" s="12"/>
    </row>
    <row r="684" spans="2:2" x14ac:dyDescent="0.2">
      <c r="B684" s="12"/>
    </row>
    <row r="685" spans="2:2" x14ac:dyDescent="0.2">
      <c r="B685" s="12"/>
    </row>
    <row r="686" spans="2:2" x14ac:dyDescent="0.2">
      <c r="B686" s="12"/>
    </row>
    <row r="687" spans="2:2" x14ac:dyDescent="0.2">
      <c r="B687" s="12"/>
    </row>
    <row r="688" spans="2:2" x14ac:dyDescent="0.2">
      <c r="B688" s="12"/>
    </row>
    <row r="689" spans="2:2" x14ac:dyDescent="0.2">
      <c r="B689" s="12"/>
    </row>
    <row r="690" spans="2:2" x14ac:dyDescent="0.2">
      <c r="B690" s="12"/>
    </row>
    <row r="691" spans="2:2" x14ac:dyDescent="0.2">
      <c r="B691" s="12"/>
    </row>
    <row r="692" spans="2:2" x14ac:dyDescent="0.2">
      <c r="B692" s="12"/>
    </row>
    <row r="693" spans="2:2" x14ac:dyDescent="0.2">
      <c r="B693" s="12"/>
    </row>
    <row r="694" spans="2:2" x14ac:dyDescent="0.2">
      <c r="B694" s="12"/>
    </row>
    <row r="695" spans="2:2" x14ac:dyDescent="0.2">
      <c r="B695" s="12"/>
    </row>
    <row r="696" spans="2:2" x14ac:dyDescent="0.2">
      <c r="B696" s="12"/>
    </row>
    <row r="697" spans="2:2" x14ac:dyDescent="0.2">
      <c r="B697" s="12"/>
    </row>
    <row r="698" spans="2:2" x14ac:dyDescent="0.2">
      <c r="B698" s="12"/>
    </row>
    <row r="699" spans="2:2" x14ac:dyDescent="0.2">
      <c r="B699" s="12"/>
    </row>
    <row r="700" spans="2:2" x14ac:dyDescent="0.2">
      <c r="B700" s="12"/>
    </row>
    <row r="701" spans="2:2" x14ac:dyDescent="0.2">
      <c r="B701" s="12"/>
    </row>
    <row r="702" spans="2:2" x14ac:dyDescent="0.2">
      <c r="B702" s="12"/>
    </row>
    <row r="703" spans="2:2" x14ac:dyDescent="0.2">
      <c r="B703" s="12"/>
    </row>
    <row r="704" spans="2:2" x14ac:dyDescent="0.2">
      <c r="B704" s="12"/>
    </row>
    <row r="705" spans="2:2" x14ac:dyDescent="0.2">
      <c r="B705" s="12"/>
    </row>
    <row r="706" spans="2:2" x14ac:dyDescent="0.2">
      <c r="B706" s="12"/>
    </row>
    <row r="707" spans="2:2" x14ac:dyDescent="0.2">
      <c r="B707" s="12"/>
    </row>
    <row r="708" spans="2:2" x14ac:dyDescent="0.2">
      <c r="B708" s="12"/>
    </row>
    <row r="709" spans="2:2" x14ac:dyDescent="0.2">
      <c r="B709" s="12"/>
    </row>
    <row r="710" spans="2:2" x14ac:dyDescent="0.2">
      <c r="B710" s="12"/>
    </row>
    <row r="711" spans="2:2" x14ac:dyDescent="0.2">
      <c r="B711" s="12"/>
    </row>
    <row r="712" spans="2:2" x14ac:dyDescent="0.2">
      <c r="B712" s="12"/>
    </row>
    <row r="713" spans="2:2" x14ac:dyDescent="0.2">
      <c r="B713" s="12"/>
    </row>
    <row r="714" spans="2:2" x14ac:dyDescent="0.2">
      <c r="B714" s="12"/>
    </row>
    <row r="715" spans="2:2" x14ac:dyDescent="0.2">
      <c r="B715" s="12"/>
    </row>
    <row r="716" spans="2:2" x14ac:dyDescent="0.2">
      <c r="B716" s="12"/>
    </row>
    <row r="717" spans="2:2" x14ac:dyDescent="0.2">
      <c r="B717" s="12"/>
    </row>
    <row r="718" spans="2:2" x14ac:dyDescent="0.2">
      <c r="B718" s="12"/>
    </row>
    <row r="719" spans="2:2" x14ac:dyDescent="0.2">
      <c r="B719" s="12"/>
    </row>
    <row r="720" spans="2:2" x14ac:dyDescent="0.2">
      <c r="B720" s="12"/>
    </row>
    <row r="721" spans="2:2" x14ac:dyDescent="0.2">
      <c r="B721" s="12"/>
    </row>
    <row r="722" spans="2:2" x14ac:dyDescent="0.2">
      <c r="B722" s="12"/>
    </row>
    <row r="723" spans="2:2" x14ac:dyDescent="0.2">
      <c r="B723" s="12"/>
    </row>
    <row r="724" spans="2:2" x14ac:dyDescent="0.2">
      <c r="B724" s="12"/>
    </row>
    <row r="725" spans="2:2" x14ac:dyDescent="0.2">
      <c r="B725" s="12"/>
    </row>
    <row r="726" spans="2:2" x14ac:dyDescent="0.2">
      <c r="B726" s="12"/>
    </row>
    <row r="727" spans="2:2" x14ac:dyDescent="0.2">
      <c r="B727" s="12"/>
    </row>
    <row r="728" spans="2:2" x14ac:dyDescent="0.2">
      <c r="B728" s="12"/>
    </row>
    <row r="729" spans="2:2" x14ac:dyDescent="0.2">
      <c r="B729" s="12"/>
    </row>
    <row r="730" spans="2:2" x14ac:dyDescent="0.2">
      <c r="B730" s="12"/>
    </row>
    <row r="731" spans="2:2" x14ac:dyDescent="0.2">
      <c r="B731" s="12"/>
    </row>
    <row r="732" spans="2:2" x14ac:dyDescent="0.2">
      <c r="B732" s="12"/>
    </row>
    <row r="733" spans="2:2" x14ac:dyDescent="0.2">
      <c r="B733" s="12"/>
    </row>
    <row r="734" spans="2:2" x14ac:dyDescent="0.2">
      <c r="B734" s="12"/>
    </row>
    <row r="735" spans="2:2" x14ac:dyDescent="0.2">
      <c r="B735" s="12"/>
    </row>
    <row r="736" spans="2:2" x14ac:dyDescent="0.2">
      <c r="B736" s="12"/>
    </row>
    <row r="737" spans="2:2" x14ac:dyDescent="0.2">
      <c r="B737" s="12"/>
    </row>
    <row r="738" spans="2:2" x14ac:dyDescent="0.2">
      <c r="B738" s="12"/>
    </row>
    <row r="739" spans="2:2" x14ac:dyDescent="0.2">
      <c r="B739" s="12"/>
    </row>
    <row r="740" spans="2:2" x14ac:dyDescent="0.2">
      <c r="B740" s="12"/>
    </row>
    <row r="741" spans="2:2" x14ac:dyDescent="0.2">
      <c r="B741" s="12"/>
    </row>
    <row r="742" spans="2:2" x14ac:dyDescent="0.2">
      <c r="B742" s="12"/>
    </row>
    <row r="743" spans="2:2" x14ac:dyDescent="0.2">
      <c r="B743" s="12"/>
    </row>
    <row r="744" spans="2:2" x14ac:dyDescent="0.2">
      <c r="B744" s="12"/>
    </row>
    <row r="745" spans="2:2" x14ac:dyDescent="0.2">
      <c r="B745" s="12"/>
    </row>
    <row r="746" spans="2:2" x14ac:dyDescent="0.2">
      <c r="B746" s="12"/>
    </row>
    <row r="747" spans="2:2" x14ac:dyDescent="0.2">
      <c r="B747" s="12"/>
    </row>
    <row r="748" spans="2:2" x14ac:dyDescent="0.2">
      <c r="B748" s="12"/>
    </row>
    <row r="749" spans="2:2" x14ac:dyDescent="0.2">
      <c r="B749" s="12"/>
    </row>
    <row r="750" spans="2:2" x14ac:dyDescent="0.2">
      <c r="B750" s="12"/>
    </row>
    <row r="751" spans="2:2" x14ac:dyDescent="0.2">
      <c r="B751" s="12"/>
    </row>
    <row r="752" spans="2:2" x14ac:dyDescent="0.2">
      <c r="B752" s="12"/>
    </row>
    <row r="753" spans="2:2" x14ac:dyDescent="0.2">
      <c r="B753" s="12"/>
    </row>
    <row r="754" spans="2:2" x14ac:dyDescent="0.2">
      <c r="B754" s="12"/>
    </row>
    <row r="755" spans="2:2" x14ac:dyDescent="0.2">
      <c r="B755" s="12"/>
    </row>
    <row r="756" spans="2:2" x14ac:dyDescent="0.2">
      <c r="B756" s="12"/>
    </row>
    <row r="757" spans="2:2" x14ac:dyDescent="0.2">
      <c r="B757" s="12"/>
    </row>
    <row r="758" spans="2:2" x14ac:dyDescent="0.2">
      <c r="B758" s="12"/>
    </row>
    <row r="759" spans="2:2" x14ac:dyDescent="0.2">
      <c r="B759" s="12"/>
    </row>
    <row r="760" spans="2:2" x14ac:dyDescent="0.2">
      <c r="B760" s="12"/>
    </row>
    <row r="761" spans="2:2" x14ac:dyDescent="0.2">
      <c r="B761" s="12"/>
    </row>
    <row r="762" spans="2:2" x14ac:dyDescent="0.2">
      <c r="B762" s="12"/>
    </row>
    <row r="763" spans="2:2" x14ac:dyDescent="0.2">
      <c r="B763" s="12"/>
    </row>
    <row r="764" spans="2:2" x14ac:dyDescent="0.2">
      <c r="B764" s="12"/>
    </row>
    <row r="765" spans="2:2" x14ac:dyDescent="0.2">
      <c r="B765" s="12"/>
    </row>
    <row r="766" spans="2:2" x14ac:dyDescent="0.2">
      <c r="B766" s="12"/>
    </row>
    <row r="767" spans="2:2" x14ac:dyDescent="0.2">
      <c r="B767" s="12"/>
    </row>
    <row r="768" spans="2:2" x14ac:dyDescent="0.2">
      <c r="B768" s="12"/>
    </row>
    <row r="769" spans="2:2" x14ac:dyDescent="0.2">
      <c r="B769" s="12"/>
    </row>
    <row r="770" spans="2:2" x14ac:dyDescent="0.2">
      <c r="B770" s="12"/>
    </row>
    <row r="771" spans="2:2" x14ac:dyDescent="0.2">
      <c r="B771" s="12"/>
    </row>
    <row r="772" spans="2:2" x14ac:dyDescent="0.2">
      <c r="B772" s="12"/>
    </row>
    <row r="773" spans="2:2" x14ac:dyDescent="0.2">
      <c r="B773" s="12"/>
    </row>
    <row r="774" spans="2:2" x14ac:dyDescent="0.2">
      <c r="B774" s="12"/>
    </row>
    <row r="775" spans="2:2" x14ac:dyDescent="0.2">
      <c r="B775" s="12"/>
    </row>
    <row r="776" spans="2:2" x14ac:dyDescent="0.2">
      <c r="B776" s="12"/>
    </row>
    <row r="777" spans="2:2" x14ac:dyDescent="0.2">
      <c r="B777" s="12"/>
    </row>
    <row r="778" spans="2:2" x14ac:dyDescent="0.2">
      <c r="B778" s="12"/>
    </row>
    <row r="779" spans="2:2" x14ac:dyDescent="0.2">
      <c r="B779" s="12"/>
    </row>
    <row r="780" spans="2:2" x14ac:dyDescent="0.2">
      <c r="B780" s="12"/>
    </row>
    <row r="781" spans="2:2" x14ac:dyDescent="0.2">
      <c r="B781" s="12"/>
    </row>
    <row r="782" spans="2:2" x14ac:dyDescent="0.2">
      <c r="B782" s="12"/>
    </row>
    <row r="783" spans="2:2" x14ac:dyDescent="0.2">
      <c r="B783" s="12"/>
    </row>
    <row r="784" spans="2:2" x14ac:dyDescent="0.2">
      <c r="B784" s="12"/>
    </row>
    <row r="785" spans="2:2" x14ac:dyDescent="0.2">
      <c r="B785" s="12"/>
    </row>
    <row r="786" spans="2:2" x14ac:dyDescent="0.2">
      <c r="B786" s="12"/>
    </row>
    <row r="787" spans="2:2" x14ac:dyDescent="0.2">
      <c r="B787" s="12"/>
    </row>
    <row r="788" spans="2:2" x14ac:dyDescent="0.2">
      <c r="B788" s="12"/>
    </row>
    <row r="789" spans="2:2" x14ac:dyDescent="0.2">
      <c r="B789" s="12"/>
    </row>
    <row r="790" spans="2:2" x14ac:dyDescent="0.2">
      <c r="B790" s="12"/>
    </row>
    <row r="791" spans="2:2" x14ac:dyDescent="0.2">
      <c r="B791" s="12"/>
    </row>
    <row r="792" spans="2:2" x14ac:dyDescent="0.2">
      <c r="B792" s="12"/>
    </row>
    <row r="793" spans="2:2" x14ac:dyDescent="0.2">
      <c r="B793" s="12"/>
    </row>
    <row r="794" spans="2:2" x14ac:dyDescent="0.2">
      <c r="B794" s="12"/>
    </row>
    <row r="795" spans="2:2" x14ac:dyDescent="0.2">
      <c r="B795" s="12"/>
    </row>
    <row r="796" spans="2:2" x14ac:dyDescent="0.2">
      <c r="B796" s="12"/>
    </row>
    <row r="797" spans="2:2" x14ac:dyDescent="0.2">
      <c r="B797" s="12"/>
    </row>
    <row r="798" spans="2:2" x14ac:dyDescent="0.2">
      <c r="B798" s="12"/>
    </row>
    <row r="799" spans="2:2" x14ac:dyDescent="0.2">
      <c r="B799" s="12"/>
    </row>
    <row r="800" spans="2:2" x14ac:dyDescent="0.2">
      <c r="B800" s="12"/>
    </row>
    <row r="801" spans="2:2" x14ac:dyDescent="0.2">
      <c r="B801" s="12"/>
    </row>
    <row r="802" spans="2:2" x14ac:dyDescent="0.2">
      <c r="B802" s="12"/>
    </row>
    <row r="803" spans="2:2" x14ac:dyDescent="0.2">
      <c r="B803" s="12"/>
    </row>
    <row r="804" spans="2:2" x14ac:dyDescent="0.2">
      <c r="B804" s="12"/>
    </row>
    <row r="805" spans="2:2" x14ac:dyDescent="0.2">
      <c r="B805" s="12"/>
    </row>
    <row r="806" spans="2:2" x14ac:dyDescent="0.2">
      <c r="B806" s="12"/>
    </row>
    <row r="807" spans="2:2" x14ac:dyDescent="0.2">
      <c r="B807" s="12"/>
    </row>
    <row r="808" spans="2:2" x14ac:dyDescent="0.2">
      <c r="B808" s="12"/>
    </row>
    <row r="809" spans="2:2" x14ac:dyDescent="0.2">
      <c r="B809" s="12"/>
    </row>
    <row r="810" spans="2:2" x14ac:dyDescent="0.2">
      <c r="B810" s="12"/>
    </row>
    <row r="811" spans="2:2" x14ac:dyDescent="0.2">
      <c r="B811" s="12"/>
    </row>
    <row r="812" spans="2:2" x14ac:dyDescent="0.2">
      <c r="B812" s="12"/>
    </row>
    <row r="813" spans="2:2" x14ac:dyDescent="0.2">
      <c r="B813" s="12"/>
    </row>
    <row r="814" spans="2:2" x14ac:dyDescent="0.2">
      <c r="B814" s="12"/>
    </row>
    <row r="815" spans="2:2" x14ac:dyDescent="0.2">
      <c r="B815" s="12"/>
    </row>
    <row r="816" spans="2:2" x14ac:dyDescent="0.2">
      <c r="B816" s="12"/>
    </row>
    <row r="817" spans="2:2" x14ac:dyDescent="0.2">
      <c r="B817" s="12"/>
    </row>
    <row r="818" spans="2:2" x14ac:dyDescent="0.2">
      <c r="B818" s="12"/>
    </row>
    <row r="819" spans="2:2" x14ac:dyDescent="0.2">
      <c r="B819" s="12"/>
    </row>
    <row r="820" spans="2:2" x14ac:dyDescent="0.2">
      <c r="B820" s="12"/>
    </row>
    <row r="821" spans="2:2" x14ac:dyDescent="0.2">
      <c r="B821" s="12"/>
    </row>
    <row r="822" spans="2:2" x14ac:dyDescent="0.2">
      <c r="B822" s="12"/>
    </row>
    <row r="823" spans="2:2" x14ac:dyDescent="0.2">
      <c r="B823" s="12"/>
    </row>
    <row r="824" spans="2:2" x14ac:dyDescent="0.2">
      <c r="B824" s="12"/>
    </row>
    <row r="825" spans="2:2" x14ac:dyDescent="0.2">
      <c r="B825" s="12"/>
    </row>
    <row r="826" spans="2:2" x14ac:dyDescent="0.2">
      <c r="B826" s="12"/>
    </row>
    <row r="827" spans="2:2" x14ac:dyDescent="0.2">
      <c r="B827" s="12"/>
    </row>
    <row r="828" spans="2:2" x14ac:dyDescent="0.2">
      <c r="B828" s="12"/>
    </row>
    <row r="829" spans="2:2" x14ac:dyDescent="0.2">
      <c r="B829" s="12"/>
    </row>
    <row r="830" spans="2:2" x14ac:dyDescent="0.2">
      <c r="B830" s="12"/>
    </row>
    <row r="831" spans="2:2" x14ac:dyDescent="0.2">
      <c r="B831" s="12"/>
    </row>
    <row r="832" spans="2:2" x14ac:dyDescent="0.2">
      <c r="B832" s="12"/>
    </row>
    <row r="833" spans="2:2" x14ac:dyDescent="0.2">
      <c r="B833" s="12"/>
    </row>
    <row r="834" spans="2:2" x14ac:dyDescent="0.2">
      <c r="B834" s="12"/>
    </row>
    <row r="835" spans="2:2" x14ac:dyDescent="0.2">
      <c r="B835" s="12"/>
    </row>
    <row r="836" spans="2:2" x14ac:dyDescent="0.2">
      <c r="B836" s="12"/>
    </row>
    <row r="837" spans="2:2" x14ac:dyDescent="0.2">
      <c r="B837" s="12"/>
    </row>
    <row r="838" spans="2:2" x14ac:dyDescent="0.2">
      <c r="B838" s="12"/>
    </row>
    <row r="839" spans="2:2" x14ac:dyDescent="0.2">
      <c r="B839" s="12"/>
    </row>
    <row r="840" spans="2:2" x14ac:dyDescent="0.2">
      <c r="B840" s="12"/>
    </row>
    <row r="841" spans="2:2" x14ac:dyDescent="0.2">
      <c r="B841" s="12"/>
    </row>
    <row r="842" spans="2:2" x14ac:dyDescent="0.2">
      <c r="B842" s="12"/>
    </row>
    <row r="843" spans="2:2" x14ac:dyDescent="0.2">
      <c r="B843" s="12"/>
    </row>
    <row r="844" spans="2:2" x14ac:dyDescent="0.2">
      <c r="B844" s="12"/>
    </row>
    <row r="845" spans="2:2" x14ac:dyDescent="0.2">
      <c r="B845" s="12"/>
    </row>
    <row r="846" spans="2:2" x14ac:dyDescent="0.2">
      <c r="B846" s="12"/>
    </row>
    <row r="847" spans="2:2" x14ac:dyDescent="0.2">
      <c r="B847" s="12"/>
    </row>
    <row r="848" spans="2:2" x14ac:dyDescent="0.2">
      <c r="B848" s="12"/>
    </row>
    <row r="849" spans="2:2" x14ac:dyDescent="0.2">
      <c r="B849" s="12"/>
    </row>
    <row r="850" spans="2:2" x14ac:dyDescent="0.2">
      <c r="B850" s="12"/>
    </row>
    <row r="851" spans="2:2" x14ac:dyDescent="0.2">
      <c r="B851" s="12"/>
    </row>
    <row r="852" spans="2:2" x14ac:dyDescent="0.2">
      <c r="B852" s="12"/>
    </row>
    <row r="853" spans="2:2" x14ac:dyDescent="0.2">
      <c r="B853" s="12"/>
    </row>
    <row r="854" spans="2:2" x14ac:dyDescent="0.2">
      <c r="B854" s="12"/>
    </row>
    <row r="855" spans="2:2" x14ac:dyDescent="0.2">
      <c r="B855" s="12"/>
    </row>
    <row r="856" spans="2:2" x14ac:dyDescent="0.2">
      <c r="B856" s="12"/>
    </row>
    <row r="857" spans="2:2" x14ac:dyDescent="0.2">
      <c r="B857" s="12"/>
    </row>
    <row r="858" spans="2:2" x14ac:dyDescent="0.2">
      <c r="B858" s="12"/>
    </row>
    <row r="859" spans="2:2" x14ac:dyDescent="0.2">
      <c r="B859" s="12"/>
    </row>
    <row r="860" spans="2:2" x14ac:dyDescent="0.2">
      <c r="B860" s="12"/>
    </row>
    <row r="861" spans="2:2" x14ac:dyDescent="0.2">
      <c r="B861" s="12"/>
    </row>
    <row r="862" spans="2:2" x14ac:dyDescent="0.2">
      <c r="B862" s="12"/>
    </row>
    <row r="863" spans="2:2" x14ac:dyDescent="0.2">
      <c r="B863" s="12"/>
    </row>
    <row r="864" spans="2:2" x14ac:dyDescent="0.2">
      <c r="B864" s="12"/>
    </row>
    <row r="865" spans="2:2" x14ac:dyDescent="0.2">
      <c r="B865" s="12"/>
    </row>
    <row r="866" spans="2:2" x14ac:dyDescent="0.2">
      <c r="B866" s="12"/>
    </row>
    <row r="867" spans="2:2" x14ac:dyDescent="0.2">
      <c r="B867" s="12"/>
    </row>
    <row r="868" spans="2:2" x14ac:dyDescent="0.2">
      <c r="B868" s="12"/>
    </row>
    <row r="869" spans="2:2" x14ac:dyDescent="0.2">
      <c r="B869" s="12"/>
    </row>
    <row r="870" spans="2:2" x14ac:dyDescent="0.2">
      <c r="B870" s="12"/>
    </row>
    <row r="871" spans="2:2" x14ac:dyDescent="0.2">
      <c r="B871" s="12"/>
    </row>
    <row r="872" spans="2:2" x14ac:dyDescent="0.2">
      <c r="B872" s="12"/>
    </row>
    <row r="873" spans="2:2" x14ac:dyDescent="0.2">
      <c r="B873" s="12"/>
    </row>
    <row r="874" spans="2:2" x14ac:dyDescent="0.2">
      <c r="B874" s="12"/>
    </row>
    <row r="875" spans="2:2" x14ac:dyDescent="0.2">
      <c r="B875" s="12"/>
    </row>
    <row r="876" spans="2:2" x14ac:dyDescent="0.2">
      <c r="B876" s="12"/>
    </row>
    <row r="877" spans="2:2" x14ac:dyDescent="0.2">
      <c r="B877" s="12"/>
    </row>
    <row r="878" spans="2:2" x14ac:dyDescent="0.2">
      <c r="B878" s="12"/>
    </row>
    <row r="879" spans="2:2" x14ac:dyDescent="0.2">
      <c r="B879" s="12"/>
    </row>
    <row r="880" spans="2:2" x14ac:dyDescent="0.2">
      <c r="B880" s="12"/>
    </row>
    <row r="881" spans="2:2" x14ac:dyDescent="0.2">
      <c r="B881" s="12"/>
    </row>
    <row r="882" spans="2:2" x14ac:dyDescent="0.2">
      <c r="B882" s="12"/>
    </row>
    <row r="883" spans="2:2" x14ac:dyDescent="0.2">
      <c r="B883" s="12"/>
    </row>
    <row r="884" spans="2:2" x14ac:dyDescent="0.2">
      <c r="B884" s="12"/>
    </row>
    <row r="885" spans="2:2" x14ac:dyDescent="0.2">
      <c r="B885" s="12"/>
    </row>
    <row r="886" spans="2:2" x14ac:dyDescent="0.2">
      <c r="B886" s="12"/>
    </row>
    <row r="887" spans="2:2" x14ac:dyDescent="0.2">
      <c r="B887" s="12"/>
    </row>
    <row r="888" spans="2:2" x14ac:dyDescent="0.2">
      <c r="B888" s="12"/>
    </row>
    <row r="889" spans="2:2" x14ac:dyDescent="0.2">
      <c r="B889" s="12"/>
    </row>
    <row r="890" spans="2:2" x14ac:dyDescent="0.2">
      <c r="B890" s="12"/>
    </row>
    <row r="891" spans="2:2" x14ac:dyDescent="0.2">
      <c r="B891" s="12"/>
    </row>
    <row r="892" spans="2:2" x14ac:dyDescent="0.2">
      <c r="B892" s="12"/>
    </row>
    <row r="893" spans="2:2" x14ac:dyDescent="0.2">
      <c r="B893" s="12"/>
    </row>
    <row r="894" spans="2:2" x14ac:dyDescent="0.2">
      <c r="B894" s="12"/>
    </row>
    <row r="895" spans="2:2" x14ac:dyDescent="0.2">
      <c r="B895" s="12"/>
    </row>
    <row r="896" spans="2:2" x14ac:dyDescent="0.2">
      <c r="B896" s="12"/>
    </row>
    <row r="897" spans="2:2" x14ac:dyDescent="0.2">
      <c r="B897" s="12"/>
    </row>
    <row r="898" spans="2:2" x14ac:dyDescent="0.2">
      <c r="B898" s="12"/>
    </row>
    <row r="899" spans="2:2" x14ac:dyDescent="0.2">
      <c r="B899" s="12"/>
    </row>
    <row r="900" spans="2:2" x14ac:dyDescent="0.2">
      <c r="B900" s="12"/>
    </row>
    <row r="901" spans="2:2" x14ac:dyDescent="0.2">
      <c r="B901" s="12"/>
    </row>
    <row r="902" spans="2:2" x14ac:dyDescent="0.2">
      <c r="B902" s="12"/>
    </row>
    <row r="903" spans="2:2" x14ac:dyDescent="0.2">
      <c r="B903" s="12"/>
    </row>
    <row r="904" spans="2:2" x14ac:dyDescent="0.2">
      <c r="B904" s="12"/>
    </row>
    <row r="905" spans="2:2" x14ac:dyDescent="0.2">
      <c r="B905" s="12"/>
    </row>
    <row r="906" spans="2:2" x14ac:dyDescent="0.2">
      <c r="B906" s="12"/>
    </row>
    <row r="907" spans="2:2" x14ac:dyDescent="0.2">
      <c r="B907" s="12"/>
    </row>
    <row r="908" spans="2:2" x14ac:dyDescent="0.2">
      <c r="B908" s="12"/>
    </row>
    <row r="909" spans="2:2" x14ac:dyDescent="0.2">
      <c r="B909" s="12"/>
    </row>
    <row r="910" spans="2:2" x14ac:dyDescent="0.2">
      <c r="B910" s="12"/>
    </row>
    <row r="911" spans="2:2" x14ac:dyDescent="0.2">
      <c r="B911" s="12"/>
    </row>
    <row r="912" spans="2:2" x14ac:dyDescent="0.2">
      <c r="B912" s="12"/>
    </row>
    <row r="913" spans="2:2" x14ac:dyDescent="0.2">
      <c r="B913" s="12"/>
    </row>
    <row r="914" spans="2:2" x14ac:dyDescent="0.2">
      <c r="B914" s="12"/>
    </row>
    <row r="915" spans="2:2" x14ac:dyDescent="0.2">
      <c r="B915" s="12"/>
    </row>
    <row r="916" spans="2:2" x14ac:dyDescent="0.2">
      <c r="B916" s="12"/>
    </row>
    <row r="917" spans="2:2" x14ac:dyDescent="0.2">
      <c r="B917" s="12"/>
    </row>
    <row r="918" spans="2:2" x14ac:dyDescent="0.2">
      <c r="B918" s="12"/>
    </row>
    <row r="919" spans="2:2" x14ac:dyDescent="0.2">
      <c r="B919" s="12"/>
    </row>
    <row r="920" spans="2:2" x14ac:dyDescent="0.2">
      <c r="B920" s="12"/>
    </row>
    <row r="921" spans="2:2" x14ac:dyDescent="0.2">
      <c r="B921" s="12"/>
    </row>
    <row r="922" spans="2:2" x14ac:dyDescent="0.2">
      <c r="B922" s="12"/>
    </row>
    <row r="923" spans="2:2" x14ac:dyDescent="0.2">
      <c r="B923" s="12"/>
    </row>
    <row r="924" spans="2:2" x14ac:dyDescent="0.2">
      <c r="B924" s="12"/>
    </row>
    <row r="925" spans="2:2" x14ac:dyDescent="0.2">
      <c r="B925" s="12"/>
    </row>
    <row r="926" spans="2:2" x14ac:dyDescent="0.2">
      <c r="B926" s="12"/>
    </row>
    <row r="927" spans="2:2" x14ac:dyDescent="0.2">
      <c r="B927" s="12"/>
    </row>
    <row r="928" spans="2:2" x14ac:dyDescent="0.2">
      <c r="B928" s="12"/>
    </row>
    <row r="929" spans="2:2" x14ac:dyDescent="0.2">
      <c r="B929" s="12"/>
    </row>
    <row r="930" spans="2:2" x14ac:dyDescent="0.2">
      <c r="B930" s="12"/>
    </row>
    <row r="931" spans="2:2" x14ac:dyDescent="0.2">
      <c r="B931" s="12"/>
    </row>
    <row r="932" spans="2:2" x14ac:dyDescent="0.2">
      <c r="B932" s="12"/>
    </row>
    <row r="933" spans="2:2" x14ac:dyDescent="0.2">
      <c r="B933" s="12"/>
    </row>
    <row r="934" spans="2:2" x14ac:dyDescent="0.2">
      <c r="B934" s="12"/>
    </row>
    <row r="935" spans="2:2" x14ac:dyDescent="0.2">
      <c r="B935" s="12"/>
    </row>
    <row r="936" spans="2:2" x14ac:dyDescent="0.2">
      <c r="B936" s="12"/>
    </row>
    <row r="937" spans="2:2" x14ac:dyDescent="0.2">
      <c r="B937" s="12"/>
    </row>
    <row r="938" spans="2:2" x14ac:dyDescent="0.2">
      <c r="B938" s="12"/>
    </row>
    <row r="939" spans="2:2" x14ac:dyDescent="0.2">
      <c r="B939" s="12"/>
    </row>
    <row r="940" spans="2:2" x14ac:dyDescent="0.2">
      <c r="B940" s="12"/>
    </row>
    <row r="941" spans="2:2" x14ac:dyDescent="0.2">
      <c r="B941" s="12"/>
    </row>
    <row r="942" spans="2:2" x14ac:dyDescent="0.2">
      <c r="B942" s="12"/>
    </row>
    <row r="943" spans="2:2" x14ac:dyDescent="0.2">
      <c r="B943" s="12"/>
    </row>
    <row r="944" spans="2:2" x14ac:dyDescent="0.2">
      <c r="B944" s="12"/>
    </row>
    <row r="945" spans="2:2" x14ac:dyDescent="0.2">
      <c r="B945" s="12"/>
    </row>
    <row r="946" spans="2:2" x14ac:dyDescent="0.2">
      <c r="B946" s="12"/>
    </row>
    <row r="947" spans="2:2" x14ac:dyDescent="0.2">
      <c r="B947" s="12"/>
    </row>
    <row r="948" spans="2:2" x14ac:dyDescent="0.2">
      <c r="B948" s="12"/>
    </row>
    <row r="949" spans="2:2" x14ac:dyDescent="0.2">
      <c r="B949" s="12"/>
    </row>
    <row r="950" spans="2:2" x14ac:dyDescent="0.2">
      <c r="B950" s="12"/>
    </row>
    <row r="951" spans="2:2" x14ac:dyDescent="0.2">
      <c r="B951" s="12"/>
    </row>
    <row r="952" spans="2:2" x14ac:dyDescent="0.2">
      <c r="B952" s="12"/>
    </row>
    <row r="953" spans="2:2" x14ac:dyDescent="0.2">
      <c r="B953" s="12"/>
    </row>
    <row r="954" spans="2:2" x14ac:dyDescent="0.2">
      <c r="B954" s="12"/>
    </row>
    <row r="955" spans="2:2" x14ac:dyDescent="0.2">
      <c r="B955" s="12"/>
    </row>
    <row r="956" spans="2:2" x14ac:dyDescent="0.2">
      <c r="B956" s="12"/>
    </row>
    <row r="957" spans="2:2" x14ac:dyDescent="0.2">
      <c r="B957" s="12"/>
    </row>
    <row r="958" spans="2:2" x14ac:dyDescent="0.2">
      <c r="B958" s="12"/>
    </row>
    <row r="959" spans="2:2" x14ac:dyDescent="0.2">
      <c r="B959" s="12"/>
    </row>
    <row r="960" spans="2:2" x14ac:dyDescent="0.2">
      <c r="B960" s="12"/>
    </row>
    <row r="961" spans="2:2" x14ac:dyDescent="0.2">
      <c r="B961" s="12"/>
    </row>
    <row r="962" spans="2:2" x14ac:dyDescent="0.2">
      <c r="B962" s="12"/>
    </row>
    <row r="963" spans="2:2" x14ac:dyDescent="0.2">
      <c r="B963" s="12"/>
    </row>
    <row r="964" spans="2:2" x14ac:dyDescent="0.2">
      <c r="B964" s="12"/>
    </row>
    <row r="965" spans="2:2" x14ac:dyDescent="0.2">
      <c r="B965" s="12"/>
    </row>
    <row r="966" spans="2:2" x14ac:dyDescent="0.2">
      <c r="B966" s="12"/>
    </row>
    <row r="967" spans="2:2" x14ac:dyDescent="0.2">
      <c r="B967" s="12"/>
    </row>
    <row r="968" spans="2:2" x14ac:dyDescent="0.2">
      <c r="B968" s="12"/>
    </row>
    <row r="969" spans="2:2" x14ac:dyDescent="0.2">
      <c r="B969" s="12"/>
    </row>
    <row r="970" spans="2:2" x14ac:dyDescent="0.2">
      <c r="B970" s="12"/>
    </row>
    <row r="971" spans="2:2" x14ac:dyDescent="0.2">
      <c r="B971" s="12"/>
    </row>
    <row r="972" spans="2:2" x14ac:dyDescent="0.2">
      <c r="B972" s="12"/>
    </row>
    <row r="973" spans="2:2" x14ac:dyDescent="0.2">
      <c r="B973" s="12"/>
    </row>
    <row r="974" spans="2:2" x14ac:dyDescent="0.2">
      <c r="B974" s="12"/>
    </row>
    <row r="975" spans="2:2" x14ac:dyDescent="0.2">
      <c r="B975" s="12"/>
    </row>
    <row r="976" spans="2:2" x14ac:dyDescent="0.2">
      <c r="B976" s="12"/>
    </row>
    <row r="977" spans="2:2" x14ac:dyDescent="0.2">
      <c r="B977" s="12"/>
    </row>
    <row r="978" spans="2:2" x14ac:dyDescent="0.2">
      <c r="B978" s="12"/>
    </row>
    <row r="979" spans="2:2" x14ac:dyDescent="0.2">
      <c r="B979" s="12"/>
    </row>
    <row r="980" spans="2:2" x14ac:dyDescent="0.2">
      <c r="B980" s="12"/>
    </row>
    <row r="981" spans="2:2" x14ac:dyDescent="0.2">
      <c r="B981" s="12"/>
    </row>
    <row r="982" spans="2:2" x14ac:dyDescent="0.2">
      <c r="B982" s="12"/>
    </row>
    <row r="983" spans="2:2" x14ac:dyDescent="0.2">
      <c r="B983" s="12"/>
    </row>
    <row r="984" spans="2:2" x14ac:dyDescent="0.2">
      <c r="B984" s="12"/>
    </row>
    <row r="985" spans="2:2" x14ac:dyDescent="0.2">
      <c r="B985" s="12"/>
    </row>
    <row r="986" spans="2:2" x14ac:dyDescent="0.2">
      <c r="B986" s="12"/>
    </row>
    <row r="987" spans="2:2" x14ac:dyDescent="0.2">
      <c r="B987" s="12"/>
    </row>
    <row r="988" spans="2:2" x14ac:dyDescent="0.2">
      <c r="B988" s="12"/>
    </row>
    <row r="989" spans="2:2" x14ac:dyDescent="0.2">
      <c r="B989" s="12"/>
    </row>
    <row r="990" spans="2:2" x14ac:dyDescent="0.2">
      <c r="B990" s="12"/>
    </row>
    <row r="991" spans="2:2" x14ac:dyDescent="0.2">
      <c r="B991" s="12"/>
    </row>
    <row r="992" spans="2:2" x14ac:dyDescent="0.2">
      <c r="B992" s="12"/>
    </row>
    <row r="993" spans="2:2" x14ac:dyDescent="0.2">
      <c r="B993" s="12"/>
    </row>
    <row r="994" spans="2:2" x14ac:dyDescent="0.2">
      <c r="B994" s="12"/>
    </row>
    <row r="995" spans="2:2" x14ac:dyDescent="0.2">
      <c r="B995" s="12"/>
    </row>
    <row r="996" spans="2:2" x14ac:dyDescent="0.2">
      <c r="B996" s="12"/>
    </row>
    <row r="997" spans="2:2" x14ac:dyDescent="0.2">
      <c r="B997" s="12"/>
    </row>
    <row r="998" spans="2:2" x14ac:dyDescent="0.2">
      <c r="B998" s="12"/>
    </row>
    <row r="999" spans="2:2" x14ac:dyDescent="0.2">
      <c r="B999" s="12"/>
    </row>
    <row r="1000" spans="2:2" x14ac:dyDescent="0.2">
      <c r="B1000" s="12"/>
    </row>
    <row r="1001" spans="2:2" x14ac:dyDescent="0.2">
      <c r="B1001" s="12"/>
    </row>
    <row r="1002" spans="2:2" x14ac:dyDescent="0.2">
      <c r="B1002" s="12"/>
    </row>
    <row r="1003" spans="2:2" x14ac:dyDescent="0.2">
      <c r="B1003" s="12"/>
    </row>
    <row r="1004" spans="2:2" x14ac:dyDescent="0.2">
      <c r="B1004" s="12"/>
    </row>
    <row r="1005" spans="2:2" x14ac:dyDescent="0.2">
      <c r="B1005" s="12"/>
    </row>
    <row r="1006" spans="2:2" x14ac:dyDescent="0.2">
      <c r="B1006" s="12"/>
    </row>
    <row r="1007" spans="2:2" x14ac:dyDescent="0.2">
      <c r="B1007" s="12"/>
    </row>
    <row r="1008" spans="2:2" x14ac:dyDescent="0.2">
      <c r="B1008" s="12"/>
    </row>
    <row r="1009" spans="2:2" x14ac:dyDescent="0.2">
      <c r="B1009" s="12"/>
    </row>
    <row r="1010" spans="2:2" x14ac:dyDescent="0.2">
      <c r="B1010" s="12"/>
    </row>
    <row r="1011" spans="2:2" x14ac:dyDescent="0.2">
      <c r="B1011" s="12"/>
    </row>
    <row r="1012" spans="2:2" x14ac:dyDescent="0.2">
      <c r="B1012" s="12"/>
    </row>
    <row r="1013" spans="2:2" x14ac:dyDescent="0.2">
      <c r="B1013" s="12"/>
    </row>
    <row r="1014" spans="2:2" x14ac:dyDescent="0.2">
      <c r="B1014" s="12"/>
    </row>
    <row r="1015" spans="2:2" x14ac:dyDescent="0.2">
      <c r="B1015" s="12"/>
    </row>
    <row r="1016" spans="2:2" x14ac:dyDescent="0.2">
      <c r="B1016" s="12"/>
    </row>
    <row r="1017" spans="2:2" x14ac:dyDescent="0.2">
      <c r="B1017" s="12"/>
    </row>
    <row r="1018" spans="2:2" x14ac:dyDescent="0.2">
      <c r="B1018" s="12"/>
    </row>
    <row r="1019" spans="2:2" x14ac:dyDescent="0.2">
      <c r="B1019" s="12"/>
    </row>
    <row r="1020" spans="2:2" x14ac:dyDescent="0.2">
      <c r="B1020" s="12"/>
    </row>
    <row r="1021" spans="2:2" x14ac:dyDescent="0.2">
      <c r="B1021" s="12"/>
    </row>
    <row r="1022" spans="2:2" x14ac:dyDescent="0.2">
      <c r="B1022" s="12"/>
    </row>
    <row r="1023" spans="2:2" x14ac:dyDescent="0.2">
      <c r="B1023" s="12"/>
    </row>
    <row r="1024" spans="2:2" x14ac:dyDescent="0.2">
      <c r="B1024" s="12"/>
    </row>
    <row r="1025" spans="2:2" x14ac:dyDescent="0.2">
      <c r="B1025" s="12"/>
    </row>
    <row r="1026" spans="2:2" x14ac:dyDescent="0.2">
      <c r="B1026" s="12"/>
    </row>
    <row r="1027" spans="2:2" x14ac:dyDescent="0.2">
      <c r="B1027" s="12"/>
    </row>
    <row r="1028" spans="2:2" x14ac:dyDescent="0.2">
      <c r="B1028" s="12"/>
    </row>
    <row r="1029" spans="2:2" x14ac:dyDescent="0.2">
      <c r="B1029" s="12"/>
    </row>
    <row r="1030" spans="2:2" x14ac:dyDescent="0.2">
      <c r="B1030" s="12"/>
    </row>
    <row r="1031" spans="2:2" x14ac:dyDescent="0.2">
      <c r="B1031" s="12"/>
    </row>
    <row r="1032" spans="2:2" x14ac:dyDescent="0.2">
      <c r="B1032" s="12"/>
    </row>
    <row r="1033" spans="2:2" x14ac:dyDescent="0.2">
      <c r="B1033" s="12"/>
    </row>
    <row r="1034" spans="2:2" x14ac:dyDescent="0.2">
      <c r="B1034" s="12"/>
    </row>
    <row r="1035" spans="2:2" x14ac:dyDescent="0.2">
      <c r="B1035" s="12"/>
    </row>
    <row r="1036" spans="2:2" x14ac:dyDescent="0.2">
      <c r="B1036" s="12"/>
    </row>
    <row r="1037" spans="2:2" x14ac:dyDescent="0.2">
      <c r="B1037" s="12"/>
    </row>
    <row r="1038" spans="2:2" x14ac:dyDescent="0.2">
      <c r="B1038" s="12"/>
    </row>
    <row r="1039" spans="2:2" x14ac:dyDescent="0.2">
      <c r="B1039" s="12"/>
    </row>
    <row r="1040" spans="2:2" x14ac:dyDescent="0.2">
      <c r="B1040" s="12"/>
    </row>
    <row r="1041" spans="2:2" x14ac:dyDescent="0.2">
      <c r="B1041" s="12"/>
    </row>
    <row r="1042" spans="2:2" x14ac:dyDescent="0.2">
      <c r="B1042" s="12"/>
    </row>
    <row r="1043" spans="2:2" x14ac:dyDescent="0.2">
      <c r="B1043" s="12"/>
    </row>
    <row r="1044" spans="2:2" x14ac:dyDescent="0.2">
      <c r="B1044" s="12"/>
    </row>
    <row r="1045" spans="2:2" x14ac:dyDescent="0.2">
      <c r="B1045" s="12"/>
    </row>
    <row r="1046" spans="2:2" x14ac:dyDescent="0.2">
      <c r="B1046" s="12"/>
    </row>
    <row r="1047" spans="2:2" x14ac:dyDescent="0.2">
      <c r="B1047" s="12"/>
    </row>
    <row r="1048" spans="2:2" x14ac:dyDescent="0.2">
      <c r="B1048" s="12"/>
    </row>
    <row r="1049" spans="2:2" x14ac:dyDescent="0.2">
      <c r="B1049" s="12"/>
    </row>
    <row r="1050" spans="2:2" x14ac:dyDescent="0.2">
      <c r="B1050" s="12"/>
    </row>
    <row r="1051" spans="2:2" x14ac:dyDescent="0.2">
      <c r="B1051" s="12"/>
    </row>
    <row r="1052" spans="2:2" x14ac:dyDescent="0.2">
      <c r="B1052" s="12"/>
    </row>
    <row r="1053" spans="2:2" x14ac:dyDescent="0.2">
      <c r="B1053" s="12"/>
    </row>
    <row r="1054" spans="2:2" x14ac:dyDescent="0.2">
      <c r="B1054" s="12"/>
    </row>
    <row r="1055" spans="2:2" x14ac:dyDescent="0.2">
      <c r="B1055" s="12"/>
    </row>
    <row r="1056" spans="2:2" x14ac:dyDescent="0.2">
      <c r="B1056" s="12"/>
    </row>
    <row r="1057" spans="2:2" x14ac:dyDescent="0.2">
      <c r="B1057" s="12"/>
    </row>
    <row r="1058" spans="2:2" x14ac:dyDescent="0.2">
      <c r="B1058" s="12"/>
    </row>
    <row r="1059" spans="2:2" x14ac:dyDescent="0.2">
      <c r="B1059" s="12"/>
    </row>
    <row r="1060" spans="2:2" x14ac:dyDescent="0.2">
      <c r="B1060" s="12"/>
    </row>
    <row r="1061" spans="2:2" x14ac:dyDescent="0.2">
      <c r="B1061" s="12"/>
    </row>
    <row r="1062" spans="2:2" x14ac:dyDescent="0.2">
      <c r="B1062" s="12"/>
    </row>
    <row r="1063" spans="2:2" x14ac:dyDescent="0.2">
      <c r="B1063" s="12"/>
    </row>
    <row r="1064" spans="2:2" x14ac:dyDescent="0.2">
      <c r="B1064" s="12"/>
    </row>
    <row r="1065" spans="2:2" x14ac:dyDescent="0.2">
      <c r="B1065" s="12"/>
    </row>
    <row r="1066" spans="2:2" x14ac:dyDescent="0.2">
      <c r="B1066" s="12"/>
    </row>
    <row r="1067" spans="2:2" x14ac:dyDescent="0.2">
      <c r="B1067" s="12"/>
    </row>
    <row r="1068" spans="2:2" x14ac:dyDescent="0.2">
      <c r="B1068" s="12"/>
    </row>
    <row r="1069" spans="2:2" x14ac:dyDescent="0.2">
      <c r="B1069" s="12"/>
    </row>
    <row r="1070" spans="2:2" x14ac:dyDescent="0.2">
      <c r="B1070" s="12"/>
    </row>
    <row r="1071" spans="2:2" x14ac:dyDescent="0.2">
      <c r="B1071" s="12"/>
    </row>
    <row r="1072" spans="2:2" x14ac:dyDescent="0.2">
      <c r="B1072" s="12"/>
    </row>
    <row r="1073" spans="2:2" x14ac:dyDescent="0.2">
      <c r="B1073" s="12"/>
    </row>
    <row r="1074" spans="2:2" x14ac:dyDescent="0.2">
      <c r="B1074" s="12"/>
    </row>
    <row r="1075" spans="2:2" x14ac:dyDescent="0.2">
      <c r="B1075" s="12"/>
    </row>
    <row r="1076" spans="2:2" x14ac:dyDescent="0.2">
      <c r="B1076" s="12"/>
    </row>
    <row r="1077" spans="2:2" x14ac:dyDescent="0.2">
      <c r="B1077" s="12"/>
    </row>
    <row r="1078" spans="2:2" x14ac:dyDescent="0.2">
      <c r="B1078" s="12"/>
    </row>
    <row r="1079" spans="2:2" x14ac:dyDescent="0.2">
      <c r="B1079" s="12"/>
    </row>
    <row r="1080" spans="2:2" x14ac:dyDescent="0.2">
      <c r="B1080" s="12"/>
    </row>
    <row r="1081" spans="2:2" x14ac:dyDescent="0.2">
      <c r="B1081" s="12"/>
    </row>
    <row r="1082" spans="2:2" x14ac:dyDescent="0.2">
      <c r="B1082" s="12"/>
    </row>
    <row r="1083" spans="2:2" x14ac:dyDescent="0.2">
      <c r="B1083" s="12"/>
    </row>
    <row r="1084" spans="2:2" x14ac:dyDescent="0.2">
      <c r="B1084" s="12"/>
    </row>
    <row r="1085" spans="2:2" x14ac:dyDescent="0.2">
      <c r="B1085" s="12"/>
    </row>
    <row r="1086" spans="2:2" x14ac:dyDescent="0.2">
      <c r="B1086" s="12"/>
    </row>
    <row r="1087" spans="2:2" x14ac:dyDescent="0.2">
      <c r="B1087" s="12"/>
    </row>
    <row r="1088" spans="2:2" x14ac:dyDescent="0.2">
      <c r="B1088" s="12"/>
    </row>
    <row r="1089" spans="2:2" x14ac:dyDescent="0.2">
      <c r="B1089" s="12"/>
    </row>
    <row r="1090" spans="2:2" x14ac:dyDescent="0.2">
      <c r="B1090" s="12"/>
    </row>
    <row r="1091" spans="2:2" x14ac:dyDescent="0.2">
      <c r="B1091" s="12"/>
    </row>
    <row r="1092" spans="2:2" x14ac:dyDescent="0.2">
      <c r="B1092" s="12"/>
    </row>
    <row r="1093" spans="2:2" x14ac:dyDescent="0.2">
      <c r="B1093" s="12"/>
    </row>
    <row r="1094" spans="2:2" x14ac:dyDescent="0.2">
      <c r="B1094" s="12"/>
    </row>
    <row r="1095" spans="2:2" x14ac:dyDescent="0.2">
      <c r="B1095" s="12"/>
    </row>
    <row r="1096" spans="2:2" x14ac:dyDescent="0.2">
      <c r="B1096" s="12"/>
    </row>
    <row r="1097" spans="2:2" x14ac:dyDescent="0.2">
      <c r="B1097" s="12"/>
    </row>
    <row r="1098" spans="2:2" x14ac:dyDescent="0.2">
      <c r="B1098" s="12"/>
    </row>
    <row r="1099" spans="2:2" x14ac:dyDescent="0.2">
      <c r="B1099" s="12"/>
    </row>
    <row r="1100" spans="2:2" x14ac:dyDescent="0.2">
      <c r="B1100" s="12"/>
    </row>
    <row r="1101" spans="2:2" x14ac:dyDescent="0.2">
      <c r="B1101" s="12"/>
    </row>
    <row r="1102" spans="2:2" x14ac:dyDescent="0.2">
      <c r="B1102" s="12"/>
    </row>
    <row r="1103" spans="2:2" x14ac:dyDescent="0.2">
      <c r="B1103" s="12"/>
    </row>
    <row r="1104" spans="2:2" x14ac:dyDescent="0.2">
      <c r="B1104" s="12"/>
    </row>
    <row r="1105" spans="2:2" x14ac:dyDescent="0.2">
      <c r="B1105" s="12"/>
    </row>
    <row r="1106" spans="2:2" x14ac:dyDescent="0.2">
      <c r="B1106" s="12"/>
    </row>
    <row r="1107" spans="2:2" x14ac:dyDescent="0.2">
      <c r="B1107" s="12"/>
    </row>
    <row r="1108" spans="2:2" x14ac:dyDescent="0.2">
      <c r="B1108" s="12"/>
    </row>
    <row r="1109" spans="2:2" x14ac:dyDescent="0.2">
      <c r="B1109" s="12"/>
    </row>
    <row r="1110" spans="2:2" x14ac:dyDescent="0.2">
      <c r="B1110" s="12"/>
    </row>
    <row r="1111" spans="2:2" x14ac:dyDescent="0.2">
      <c r="B1111" s="12"/>
    </row>
    <row r="1112" spans="2:2" x14ac:dyDescent="0.2">
      <c r="B1112" s="12"/>
    </row>
    <row r="1113" spans="2:2" x14ac:dyDescent="0.2">
      <c r="B1113" s="12"/>
    </row>
    <row r="1114" spans="2:2" x14ac:dyDescent="0.2">
      <c r="B1114" s="12"/>
    </row>
    <row r="1115" spans="2:2" x14ac:dyDescent="0.2">
      <c r="B1115" s="12"/>
    </row>
    <row r="1116" spans="2:2" x14ac:dyDescent="0.2">
      <c r="B1116" s="12"/>
    </row>
    <row r="1117" spans="2:2" x14ac:dyDescent="0.2">
      <c r="B1117" s="12"/>
    </row>
    <row r="1118" spans="2:2" x14ac:dyDescent="0.2">
      <c r="B1118" s="12"/>
    </row>
    <row r="1119" spans="2:2" x14ac:dyDescent="0.2">
      <c r="B1119" s="12"/>
    </row>
    <row r="1120" spans="2:2" x14ac:dyDescent="0.2">
      <c r="B1120" s="12"/>
    </row>
    <row r="1121" spans="2:2" x14ac:dyDescent="0.2">
      <c r="B1121" s="12"/>
    </row>
    <row r="1122" spans="2:2" x14ac:dyDescent="0.2">
      <c r="B1122" s="12"/>
    </row>
    <row r="1123" spans="2:2" x14ac:dyDescent="0.2">
      <c r="B1123" s="12"/>
    </row>
    <row r="1124" spans="2:2" x14ac:dyDescent="0.2">
      <c r="B1124" s="12"/>
    </row>
    <row r="1125" spans="2:2" x14ac:dyDescent="0.2">
      <c r="B1125" s="12"/>
    </row>
    <row r="1126" spans="2:2" x14ac:dyDescent="0.2">
      <c r="B1126" s="12"/>
    </row>
    <row r="1127" spans="2:2" x14ac:dyDescent="0.2">
      <c r="B1127" s="12"/>
    </row>
    <row r="1128" spans="2:2" x14ac:dyDescent="0.2">
      <c r="B1128" s="12"/>
    </row>
    <row r="1129" spans="2:2" x14ac:dyDescent="0.2">
      <c r="B1129" s="12"/>
    </row>
    <row r="1130" spans="2:2" x14ac:dyDescent="0.2">
      <c r="B1130" s="12"/>
    </row>
    <row r="1131" spans="2:2" x14ac:dyDescent="0.2">
      <c r="B1131" s="12"/>
    </row>
    <row r="1132" spans="2:2" x14ac:dyDescent="0.2">
      <c r="B1132" s="12"/>
    </row>
    <row r="1133" spans="2:2" x14ac:dyDescent="0.2">
      <c r="B1133" s="12"/>
    </row>
    <row r="1134" spans="2:2" x14ac:dyDescent="0.2">
      <c r="B1134" s="12"/>
    </row>
    <row r="1135" spans="2:2" x14ac:dyDescent="0.2">
      <c r="B1135" s="12"/>
    </row>
    <row r="1136" spans="2:2" x14ac:dyDescent="0.2">
      <c r="B1136" s="12"/>
    </row>
    <row r="1137" spans="2:2" x14ac:dyDescent="0.2">
      <c r="B1137" s="12"/>
    </row>
    <row r="1138" spans="2:2" x14ac:dyDescent="0.2">
      <c r="B1138" s="12"/>
    </row>
    <row r="1139" spans="2:2" x14ac:dyDescent="0.2">
      <c r="B1139" s="12"/>
    </row>
    <row r="1140" spans="2:2" x14ac:dyDescent="0.2">
      <c r="B1140" s="12"/>
    </row>
    <row r="1141" spans="2:2" x14ac:dyDescent="0.2">
      <c r="B1141" s="12"/>
    </row>
    <row r="1142" spans="2:2" x14ac:dyDescent="0.2">
      <c r="B1142" s="12"/>
    </row>
    <row r="1143" spans="2:2" x14ac:dyDescent="0.2">
      <c r="B1143" s="12"/>
    </row>
    <row r="1144" spans="2:2" x14ac:dyDescent="0.2">
      <c r="B1144" s="12"/>
    </row>
    <row r="1145" spans="2:2" x14ac:dyDescent="0.2">
      <c r="B1145" s="12"/>
    </row>
    <row r="1146" spans="2:2" x14ac:dyDescent="0.2">
      <c r="B1146" s="12"/>
    </row>
    <row r="1147" spans="2:2" x14ac:dyDescent="0.2">
      <c r="B1147" s="12"/>
    </row>
    <row r="1148" spans="2:2" x14ac:dyDescent="0.2">
      <c r="B1148" s="12"/>
    </row>
    <row r="1149" spans="2:2" x14ac:dyDescent="0.2">
      <c r="B1149" s="12"/>
    </row>
    <row r="1150" spans="2:2" x14ac:dyDescent="0.2">
      <c r="B1150" s="12"/>
    </row>
    <row r="1151" spans="2:2" x14ac:dyDescent="0.2">
      <c r="B1151" s="12"/>
    </row>
    <row r="1152" spans="2:2" x14ac:dyDescent="0.2">
      <c r="B1152" s="12"/>
    </row>
    <row r="1153" spans="2:2" x14ac:dyDescent="0.2">
      <c r="B1153" s="12"/>
    </row>
    <row r="1154" spans="2:2" x14ac:dyDescent="0.2">
      <c r="B1154" s="12"/>
    </row>
    <row r="1155" spans="2:2" x14ac:dyDescent="0.2">
      <c r="B1155" s="12"/>
    </row>
    <row r="1156" spans="2:2" x14ac:dyDescent="0.2">
      <c r="B1156" s="12"/>
    </row>
    <row r="1157" spans="2:2" x14ac:dyDescent="0.2">
      <c r="B1157" s="12"/>
    </row>
    <row r="1158" spans="2:2" x14ac:dyDescent="0.2">
      <c r="B1158" s="12"/>
    </row>
    <row r="1159" spans="2:2" x14ac:dyDescent="0.2">
      <c r="B1159" s="12"/>
    </row>
    <row r="1160" spans="2:2" x14ac:dyDescent="0.2">
      <c r="B1160" s="12"/>
    </row>
    <row r="1161" spans="2:2" x14ac:dyDescent="0.2">
      <c r="B1161" s="12"/>
    </row>
    <row r="1162" spans="2:2" x14ac:dyDescent="0.2">
      <c r="B1162" s="12"/>
    </row>
    <row r="1163" spans="2:2" x14ac:dyDescent="0.2">
      <c r="B1163" s="12"/>
    </row>
    <row r="1164" spans="2:2" x14ac:dyDescent="0.2">
      <c r="B1164" s="12"/>
    </row>
    <row r="1165" spans="2:2" x14ac:dyDescent="0.2">
      <c r="B1165" s="12"/>
    </row>
    <row r="1166" spans="2:2" x14ac:dyDescent="0.2">
      <c r="B1166" s="12"/>
    </row>
    <row r="1167" spans="2:2" x14ac:dyDescent="0.2">
      <c r="B1167" s="12"/>
    </row>
    <row r="1168" spans="2:2" x14ac:dyDescent="0.2">
      <c r="B1168" s="12"/>
    </row>
    <row r="1169" spans="2:2" x14ac:dyDescent="0.2">
      <c r="B1169" s="12"/>
    </row>
    <row r="1170" spans="2:2" x14ac:dyDescent="0.2">
      <c r="B1170" s="12"/>
    </row>
    <row r="1171" spans="2:2" x14ac:dyDescent="0.2">
      <c r="B1171" s="12"/>
    </row>
    <row r="1172" spans="2:2" x14ac:dyDescent="0.2">
      <c r="B1172" s="12"/>
    </row>
    <row r="1173" spans="2:2" x14ac:dyDescent="0.2">
      <c r="B1173" s="12"/>
    </row>
    <row r="1174" spans="2:2" x14ac:dyDescent="0.2">
      <c r="B1174" s="12"/>
    </row>
    <row r="1175" spans="2:2" x14ac:dyDescent="0.2">
      <c r="B1175" s="12"/>
    </row>
    <row r="1176" spans="2:2" x14ac:dyDescent="0.2">
      <c r="B1176" s="12"/>
    </row>
    <row r="1177" spans="2:2" x14ac:dyDescent="0.2">
      <c r="B1177" s="12"/>
    </row>
    <row r="1178" spans="2:2" x14ac:dyDescent="0.2">
      <c r="B1178" s="12"/>
    </row>
    <row r="1179" spans="2:2" x14ac:dyDescent="0.2">
      <c r="B1179" s="12"/>
    </row>
    <row r="1180" spans="2:2" x14ac:dyDescent="0.2">
      <c r="B1180" s="12"/>
    </row>
    <row r="1181" spans="2:2" x14ac:dyDescent="0.2">
      <c r="B1181" s="12"/>
    </row>
    <row r="1182" spans="2:2" x14ac:dyDescent="0.2">
      <c r="B1182" s="12"/>
    </row>
    <row r="1183" spans="2:2" x14ac:dyDescent="0.2">
      <c r="B1183" s="12"/>
    </row>
    <row r="1184" spans="2:2" x14ac:dyDescent="0.2">
      <c r="B1184" s="12"/>
    </row>
    <row r="1185" spans="2:2" x14ac:dyDescent="0.2">
      <c r="B1185" s="12"/>
    </row>
    <row r="1186" spans="2:2" x14ac:dyDescent="0.2">
      <c r="B1186" s="12"/>
    </row>
    <row r="1187" spans="2:2" x14ac:dyDescent="0.2">
      <c r="B1187" s="12"/>
    </row>
    <row r="1188" spans="2:2" x14ac:dyDescent="0.2">
      <c r="B1188" s="12"/>
    </row>
    <row r="1189" spans="2:2" x14ac:dyDescent="0.2">
      <c r="B1189" s="12"/>
    </row>
    <row r="1190" spans="2:2" x14ac:dyDescent="0.2">
      <c r="B1190" s="12"/>
    </row>
    <row r="1191" spans="2:2" x14ac:dyDescent="0.2">
      <c r="B1191" s="12"/>
    </row>
    <row r="1192" spans="2:2" x14ac:dyDescent="0.2">
      <c r="B1192" s="12"/>
    </row>
    <row r="1193" spans="2:2" x14ac:dyDescent="0.2">
      <c r="B1193" s="12"/>
    </row>
    <row r="1194" spans="2:2" x14ac:dyDescent="0.2">
      <c r="B1194" s="12"/>
    </row>
    <row r="1195" spans="2:2" x14ac:dyDescent="0.2">
      <c r="B1195" s="12"/>
    </row>
    <row r="1196" spans="2:2" x14ac:dyDescent="0.2">
      <c r="B1196" s="12"/>
    </row>
    <row r="1197" spans="2:2" x14ac:dyDescent="0.2">
      <c r="B1197" s="12"/>
    </row>
  </sheetData>
  <mergeCells count="3">
    <mergeCell ref="A1:G1"/>
    <mergeCell ref="B3:E3"/>
    <mergeCell ref="B4:E4"/>
  </mergeCells>
  <phoneticPr fontId="5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/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225</v>
      </c>
      <c r="B3" s="53">
        <v>0.375</v>
      </c>
      <c r="C3" s="54">
        <v>2014</v>
      </c>
      <c r="D3" s="54">
        <v>3</v>
      </c>
      <c r="E3" s="54">
        <v>1</v>
      </c>
      <c r="F3" s="55">
        <v>40468</v>
      </c>
      <c r="G3" s="54">
        <v>0</v>
      </c>
      <c r="H3" s="55">
        <v>676402</v>
      </c>
      <c r="I3" s="54">
        <v>0</v>
      </c>
      <c r="J3" s="54">
        <v>3</v>
      </c>
      <c r="K3" s="54">
        <v>0</v>
      </c>
      <c r="L3" s="55">
        <v>311.51949999999999</v>
      </c>
      <c r="M3" s="55">
        <v>26</v>
      </c>
      <c r="N3" s="56">
        <v>0</v>
      </c>
      <c r="O3" s="57">
        <v>1863</v>
      </c>
      <c r="P3" s="58">
        <f>F4-F3</f>
        <v>1863</v>
      </c>
      <c r="Q3" s="38">
        <v>1</v>
      </c>
      <c r="R3" s="59">
        <f>S3/4.1868</f>
        <v>8216.3528761106318</v>
      </c>
      <c r="S3" s="73">
        <f>'Mérida oeste'!F6*1000000</f>
        <v>34400.226221699995</v>
      </c>
      <c r="T3" s="60">
        <f>R3*0.11237</f>
        <v>923.27157268855171</v>
      </c>
      <c r="U3" s="61"/>
      <c r="V3" s="60">
        <f>O3</f>
        <v>1863</v>
      </c>
      <c r="W3" s="62">
        <f>V3*35.31467</f>
        <v>65791.230209999994</v>
      </c>
      <c r="X3" s="61"/>
      <c r="Y3" s="63">
        <f>V3*R3/1000000</f>
        <v>15.307065408194106</v>
      </c>
      <c r="Z3" s="64">
        <f>S3*V3/1000000</f>
        <v>64.08762145102709</v>
      </c>
      <c r="AA3" s="65">
        <f>W3*T3/1000000</f>
        <v>60.743172585101249</v>
      </c>
      <c r="AE3" s="121" t="str">
        <f>RIGHT(F3,6)</f>
        <v>40468</v>
      </c>
      <c r="AF3" s="133">
        <v>225</v>
      </c>
      <c r="AG3" s="134">
        <v>1</v>
      </c>
      <c r="AH3" s="135">
        <v>40468</v>
      </c>
      <c r="AI3" s="136">
        <f t="shared" ref="AI3:AI34" si="0">IFERROR(AE3*1,0)</f>
        <v>40468</v>
      </c>
      <c r="AJ3" s="137">
        <f>(AI3-AH3)</f>
        <v>0</v>
      </c>
      <c r="AK3" s="122"/>
      <c r="AL3" s="138">
        <f>AH4-AH3</f>
        <v>-40468</v>
      </c>
      <c r="AM3" s="139">
        <f>AI4-AI3</f>
        <v>1863</v>
      </c>
      <c r="AN3" s="140">
        <f>(AM3-AL3)</f>
        <v>42331</v>
      </c>
      <c r="AO3" s="141">
        <f t="shared" ref="AO3:AO33" si="1">IFERROR(AN3/AM3,"")</f>
        <v>22.721953837895867</v>
      </c>
      <c r="AP3" s="122"/>
    </row>
    <row r="4" spans="1:42" x14ac:dyDescent="0.2">
      <c r="A4" s="66">
        <v>225</v>
      </c>
      <c r="B4" s="67">
        <v>0.375</v>
      </c>
      <c r="C4" s="68">
        <v>2014</v>
      </c>
      <c r="D4" s="68">
        <v>3</v>
      </c>
      <c r="E4" s="68">
        <v>2</v>
      </c>
      <c r="F4" s="69">
        <v>42331</v>
      </c>
      <c r="G4" s="68">
        <v>0</v>
      </c>
      <c r="H4" s="69">
        <v>225277</v>
      </c>
      <c r="I4" s="68">
        <v>0</v>
      </c>
      <c r="J4" s="68">
        <v>2</v>
      </c>
      <c r="K4" s="68">
        <v>0</v>
      </c>
      <c r="L4" s="69">
        <v>312.24470000000002</v>
      </c>
      <c r="M4" s="69">
        <v>26.2</v>
      </c>
      <c r="N4" s="70">
        <v>0</v>
      </c>
      <c r="O4" s="71">
        <v>531</v>
      </c>
      <c r="P4" s="58">
        <f t="shared" ref="P4:P33" si="2">F5-F4</f>
        <v>531</v>
      </c>
      <c r="Q4" s="38">
        <v>2</v>
      </c>
      <c r="R4" s="72">
        <f t="shared" ref="R4:R33" si="3">S4/4.1868</f>
        <v>8201.3914518964357</v>
      </c>
      <c r="S4" s="73">
        <f>'Mérida oeste'!F7*1000000</f>
        <v>34337.585730799998</v>
      </c>
      <c r="T4" s="74">
        <f>R4*0.11237</f>
        <v>921.59035744960249</v>
      </c>
      <c r="U4" s="61"/>
      <c r="V4" s="74">
        <f t="shared" ref="V4:V33" si="4">O4</f>
        <v>531</v>
      </c>
      <c r="W4" s="75">
        <f>V4*35.31467</f>
        <v>18752.089769999999</v>
      </c>
      <c r="X4" s="61"/>
      <c r="Y4" s="76">
        <f>V4*R4/1000000</f>
        <v>4.3549388609570068</v>
      </c>
      <c r="Z4" s="73">
        <f>S4*V4/1000000</f>
        <v>18.233258023054798</v>
      </c>
      <c r="AA4" s="74">
        <f>W4*T4/1000000</f>
        <v>17.281745114061334</v>
      </c>
      <c r="AE4" s="121" t="str">
        <f t="shared" ref="AE4:AE34" si="5">RIGHT(F4,6)</f>
        <v>42331</v>
      </c>
      <c r="AF4" s="142"/>
      <c r="AG4" s="143"/>
      <c r="AH4" s="144"/>
      <c r="AI4" s="145">
        <f t="shared" si="0"/>
        <v>42331</v>
      </c>
      <c r="AJ4" s="146">
        <f t="shared" ref="AJ4:AJ34" si="6">(AI4-AH4)</f>
        <v>42331</v>
      </c>
      <c r="AK4" s="122"/>
      <c r="AL4" s="138">
        <f t="shared" ref="AL4:AM33" si="7">AH5-AH4</f>
        <v>0</v>
      </c>
      <c r="AM4" s="147">
        <f t="shared" si="7"/>
        <v>531</v>
      </c>
      <c r="AN4" s="148">
        <f t="shared" ref="AN4:AN33" si="8">(AM4-AL4)</f>
        <v>531</v>
      </c>
      <c r="AO4" s="149">
        <f t="shared" si="1"/>
        <v>1</v>
      </c>
      <c r="AP4" s="122"/>
    </row>
    <row r="5" spans="1:42" x14ac:dyDescent="0.2">
      <c r="A5" s="66">
        <v>225</v>
      </c>
      <c r="B5" s="67">
        <v>0.375</v>
      </c>
      <c r="C5" s="68">
        <v>2014</v>
      </c>
      <c r="D5" s="68">
        <v>3</v>
      </c>
      <c r="E5" s="68">
        <v>3</v>
      </c>
      <c r="F5" s="69">
        <v>42862</v>
      </c>
      <c r="G5" s="68">
        <v>0</v>
      </c>
      <c r="H5" s="69">
        <v>225301</v>
      </c>
      <c r="I5" s="68">
        <v>0</v>
      </c>
      <c r="J5" s="68">
        <v>2</v>
      </c>
      <c r="K5" s="68">
        <v>0</v>
      </c>
      <c r="L5" s="69">
        <v>312.63130000000001</v>
      </c>
      <c r="M5" s="69">
        <v>26.3</v>
      </c>
      <c r="N5" s="70">
        <v>0</v>
      </c>
      <c r="O5" s="71">
        <v>1788</v>
      </c>
      <c r="P5" s="58">
        <f t="shared" si="2"/>
        <v>1788</v>
      </c>
      <c r="Q5" s="38">
        <v>3</v>
      </c>
      <c r="R5" s="72">
        <f t="shared" si="3"/>
        <v>8185.8577707079394</v>
      </c>
      <c r="S5" s="73">
        <f>'Mérida oeste'!F8*1000000</f>
        <v>34272.549314399999</v>
      </c>
      <c r="T5" s="74">
        <f t="shared" ref="T5:T33" si="9">R5*0.11237</f>
        <v>919.84483769445114</v>
      </c>
      <c r="U5" s="61"/>
      <c r="V5" s="74">
        <f t="shared" si="4"/>
        <v>1788</v>
      </c>
      <c r="W5" s="75">
        <f t="shared" ref="W5:W33" si="10">V5*35.31467</f>
        <v>63142.629959999998</v>
      </c>
      <c r="X5" s="61"/>
      <c r="Y5" s="76">
        <f t="shared" ref="Y5:Y33" si="11">V5*R5/1000000</f>
        <v>14.636313694025796</v>
      </c>
      <c r="Z5" s="73">
        <f t="shared" ref="Z5:Z33" si="12">S5*V5/1000000</f>
        <v>61.279318174147193</v>
      </c>
      <c r="AA5" s="74">
        <f t="shared" ref="AA5:AA33" si="13">W5*T5/1000000</f>
        <v>58.081422207156983</v>
      </c>
      <c r="AE5" s="121" t="str">
        <f t="shared" si="5"/>
        <v>42862</v>
      </c>
      <c r="AF5" s="142"/>
      <c r="AG5" s="143"/>
      <c r="AH5" s="144"/>
      <c r="AI5" s="145">
        <f t="shared" si="0"/>
        <v>42862</v>
      </c>
      <c r="AJ5" s="146">
        <f t="shared" si="6"/>
        <v>42862</v>
      </c>
      <c r="AK5" s="122"/>
      <c r="AL5" s="138">
        <f t="shared" si="7"/>
        <v>0</v>
      </c>
      <c r="AM5" s="147">
        <f t="shared" si="7"/>
        <v>1788</v>
      </c>
      <c r="AN5" s="148">
        <f t="shared" si="8"/>
        <v>1788</v>
      </c>
      <c r="AO5" s="149">
        <f t="shared" si="1"/>
        <v>1</v>
      </c>
      <c r="AP5" s="122"/>
    </row>
    <row r="6" spans="1:42" x14ac:dyDescent="0.2">
      <c r="A6" s="66">
        <v>225</v>
      </c>
      <c r="B6" s="67">
        <v>0.375</v>
      </c>
      <c r="C6" s="68">
        <v>2014</v>
      </c>
      <c r="D6" s="68">
        <v>3</v>
      </c>
      <c r="E6" s="68">
        <v>4</v>
      </c>
      <c r="F6" s="69">
        <v>44650</v>
      </c>
      <c r="G6" s="68">
        <v>0</v>
      </c>
      <c r="H6" s="69">
        <v>225381</v>
      </c>
      <c r="I6" s="68">
        <v>0</v>
      </c>
      <c r="J6" s="68">
        <v>2</v>
      </c>
      <c r="K6" s="68">
        <v>0</v>
      </c>
      <c r="L6" s="69">
        <v>311.83260000000001</v>
      </c>
      <c r="M6" s="69">
        <v>25.8</v>
      </c>
      <c r="N6" s="70">
        <v>0</v>
      </c>
      <c r="O6" s="71">
        <v>2994</v>
      </c>
      <c r="P6" s="58">
        <f t="shared" si="2"/>
        <v>2994</v>
      </c>
      <c r="Q6" s="38">
        <v>4</v>
      </c>
      <c r="R6" s="72">
        <f t="shared" si="3"/>
        <v>8138.4067054074703</v>
      </c>
      <c r="S6" s="73">
        <f>'Mérida oeste'!F9*1000000</f>
        <v>34073.881194199996</v>
      </c>
      <c r="T6" s="74">
        <f t="shared" si="9"/>
        <v>914.51276148663737</v>
      </c>
      <c r="U6" s="61"/>
      <c r="V6" s="74">
        <f t="shared" si="4"/>
        <v>2994</v>
      </c>
      <c r="W6" s="75">
        <f t="shared" si="10"/>
        <v>105732.12198</v>
      </c>
      <c r="X6" s="61"/>
      <c r="Y6" s="76">
        <f t="shared" si="11"/>
        <v>24.366389675989968</v>
      </c>
      <c r="Z6" s="73">
        <f t="shared" si="12"/>
        <v>102.01720029543479</v>
      </c>
      <c r="AA6" s="74">
        <f t="shared" si="13"/>
        <v>96.693374849771786</v>
      </c>
      <c r="AE6" s="121" t="str">
        <f t="shared" si="5"/>
        <v>44650</v>
      </c>
      <c r="AF6" s="142"/>
      <c r="AG6" s="143"/>
      <c r="AH6" s="144"/>
      <c r="AI6" s="145">
        <f t="shared" si="0"/>
        <v>44650</v>
      </c>
      <c r="AJ6" s="146">
        <f t="shared" si="6"/>
        <v>44650</v>
      </c>
      <c r="AK6" s="122"/>
      <c r="AL6" s="138">
        <f t="shared" si="7"/>
        <v>0</v>
      </c>
      <c r="AM6" s="147">
        <f t="shared" si="7"/>
        <v>2994</v>
      </c>
      <c r="AN6" s="148">
        <f t="shared" si="8"/>
        <v>2994</v>
      </c>
      <c r="AO6" s="149">
        <f t="shared" si="1"/>
        <v>1</v>
      </c>
      <c r="AP6" s="122"/>
    </row>
    <row r="7" spans="1:42" x14ac:dyDescent="0.2">
      <c r="A7" s="66">
        <v>225</v>
      </c>
      <c r="B7" s="67">
        <v>0.375</v>
      </c>
      <c r="C7" s="68">
        <v>2014</v>
      </c>
      <c r="D7" s="68">
        <v>3</v>
      </c>
      <c r="E7" s="68">
        <v>5</v>
      </c>
      <c r="F7" s="69">
        <v>47644</v>
      </c>
      <c r="G7" s="68">
        <v>0</v>
      </c>
      <c r="H7" s="69">
        <v>225517</v>
      </c>
      <c r="I7" s="68">
        <v>0</v>
      </c>
      <c r="J7" s="68">
        <v>2</v>
      </c>
      <c r="K7" s="68">
        <v>0</v>
      </c>
      <c r="L7" s="69">
        <v>310.75139999999999</v>
      </c>
      <c r="M7" s="69">
        <v>25.9</v>
      </c>
      <c r="N7" s="70">
        <v>0</v>
      </c>
      <c r="O7" s="71">
        <v>3145</v>
      </c>
      <c r="P7" s="58">
        <f t="shared" si="2"/>
        <v>3145</v>
      </c>
      <c r="Q7" s="38">
        <v>5</v>
      </c>
      <c r="R7" s="72">
        <f t="shared" si="3"/>
        <v>8102.8062373889361</v>
      </c>
      <c r="S7" s="73">
        <f>'Mérida oeste'!F10*1000000</f>
        <v>33924.829154699997</v>
      </c>
      <c r="T7" s="74">
        <f t="shared" si="9"/>
        <v>910.5123368953947</v>
      </c>
      <c r="U7" s="61"/>
      <c r="V7" s="74">
        <f t="shared" si="4"/>
        <v>3145</v>
      </c>
      <c r="W7" s="75">
        <f t="shared" si="10"/>
        <v>111064.63715</v>
      </c>
      <c r="X7" s="61"/>
      <c r="Y7" s="76">
        <f t="shared" si="11"/>
        <v>25.483325616588203</v>
      </c>
      <c r="Z7" s="73">
        <f t="shared" si="12"/>
        <v>106.69358769153149</v>
      </c>
      <c r="AA7" s="74">
        <f t="shared" si="13"/>
        <v>101.12572231788556</v>
      </c>
      <c r="AE7" s="121" t="str">
        <f t="shared" si="5"/>
        <v>47644</v>
      </c>
      <c r="AF7" s="142"/>
      <c r="AG7" s="143"/>
      <c r="AH7" s="144"/>
      <c r="AI7" s="145">
        <f t="shared" si="0"/>
        <v>47644</v>
      </c>
      <c r="AJ7" s="146">
        <f t="shared" si="6"/>
        <v>47644</v>
      </c>
      <c r="AK7" s="122"/>
      <c r="AL7" s="138">
        <f t="shared" si="7"/>
        <v>0</v>
      </c>
      <c r="AM7" s="147">
        <f t="shared" si="7"/>
        <v>3145</v>
      </c>
      <c r="AN7" s="148">
        <f t="shared" si="8"/>
        <v>3145</v>
      </c>
      <c r="AO7" s="149">
        <f t="shared" si="1"/>
        <v>1</v>
      </c>
      <c r="AP7" s="122"/>
    </row>
    <row r="8" spans="1:42" x14ac:dyDescent="0.2">
      <c r="A8" s="66">
        <v>225</v>
      </c>
      <c r="B8" s="67">
        <v>0.375</v>
      </c>
      <c r="C8" s="68">
        <v>2014</v>
      </c>
      <c r="D8" s="68">
        <v>3</v>
      </c>
      <c r="E8" s="68">
        <v>6</v>
      </c>
      <c r="F8" s="69">
        <v>50789</v>
      </c>
      <c r="G8" s="68">
        <v>0</v>
      </c>
      <c r="H8" s="69">
        <v>225659</v>
      </c>
      <c r="I8" s="68">
        <v>0</v>
      </c>
      <c r="J8" s="68">
        <v>2</v>
      </c>
      <c r="K8" s="68">
        <v>0</v>
      </c>
      <c r="L8" s="69">
        <v>310.08659999999998</v>
      </c>
      <c r="M8" s="69">
        <v>26.4</v>
      </c>
      <c r="N8" s="70">
        <v>0</v>
      </c>
      <c r="O8" s="71">
        <v>3048</v>
      </c>
      <c r="P8" s="58">
        <f t="shared" si="2"/>
        <v>3048</v>
      </c>
      <c r="Q8" s="38">
        <v>6</v>
      </c>
      <c r="R8" s="72">
        <f t="shared" si="3"/>
        <v>8056.1826065013847</v>
      </c>
      <c r="S8" s="73">
        <f>'Mérida oeste'!F11*1000000</f>
        <v>33729.625336899997</v>
      </c>
      <c r="T8" s="74">
        <f t="shared" si="9"/>
        <v>905.27323949256061</v>
      </c>
      <c r="U8" s="61"/>
      <c r="V8" s="74">
        <f t="shared" si="4"/>
        <v>3048</v>
      </c>
      <c r="W8" s="75">
        <f t="shared" si="10"/>
        <v>107639.11416</v>
      </c>
      <c r="X8" s="61"/>
      <c r="Y8" s="76">
        <f t="shared" si="11"/>
        <v>24.555244584616222</v>
      </c>
      <c r="Z8" s="73">
        <f t="shared" si="12"/>
        <v>102.80789802687119</v>
      </c>
      <c r="AA8" s="74">
        <f t="shared" si="13"/>
        <v>97.442809571732738</v>
      </c>
      <c r="AE8" s="121" t="str">
        <f t="shared" si="5"/>
        <v>50789</v>
      </c>
      <c r="AF8" s="142"/>
      <c r="AG8" s="143"/>
      <c r="AH8" s="144"/>
      <c r="AI8" s="145">
        <f t="shared" si="0"/>
        <v>50789</v>
      </c>
      <c r="AJ8" s="146">
        <f t="shared" si="6"/>
        <v>50789</v>
      </c>
      <c r="AK8" s="122"/>
      <c r="AL8" s="138">
        <f t="shared" si="7"/>
        <v>0</v>
      </c>
      <c r="AM8" s="147">
        <f t="shared" si="7"/>
        <v>3048</v>
      </c>
      <c r="AN8" s="148">
        <f t="shared" si="8"/>
        <v>3048</v>
      </c>
      <c r="AO8" s="149">
        <f t="shared" si="1"/>
        <v>1</v>
      </c>
      <c r="AP8" s="122"/>
    </row>
    <row r="9" spans="1:42" x14ac:dyDescent="0.2">
      <c r="A9" s="66">
        <v>225</v>
      </c>
      <c r="B9" s="67">
        <v>0.375</v>
      </c>
      <c r="C9" s="68">
        <v>2014</v>
      </c>
      <c r="D9" s="68">
        <v>3</v>
      </c>
      <c r="E9" s="68">
        <v>7</v>
      </c>
      <c r="F9" s="69">
        <v>53837</v>
      </c>
      <c r="G9" s="68">
        <v>0</v>
      </c>
      <c r="H9" s="69">
        <v>225796</v>
      </c>
      <c r="I9" s="68">
        <v>0</v>
      </c>
      <c r="J9" s="68">
        <v>2</v>
      </c>
      <c r="K9" s="68">
        <v>0</v>
      </c>
      <c r="L9" s="69">
        <v>310.26229999999998</v>
      </c>
      <c r="M9" s="69">
        <v>23.2</v>
      </c>
      <c r="N9" s="70">
        <v>0</v>
      </c>
      <c r="O9" s="71">
        <v>3546</v>
      </c>
      <c r="P9" s="58">
        <f t="shared" si="2"/>
        <v>3546</v>
      </c>
      <c r="Q9" s="38">
        <v>7</v>
      </c>
      <c r="R9" s="72">
        <f t="shared" si="3"/>
        <v>8201.54287016337</v>
      </c>
      <c r="S9" s="73">
        <f>'Mérida oeste'!F12*1000000</f>
        <v>34338.219688799996</v>
      </c>
      <c r="T9" s="74">
        <f t="shared" si="9"/>
        <v>921.60737232025792</v>
      </c>
      <c r="U9" s="61"/>
      <c r="V9" s="74">
        <f t="shared" si="4"/>
        <v>3546</v>
      </c>
      <c r="W9" s="75">
        <f t="shared" si="10"/>
        <v>125225.81982</v>
      </c>
      <c r="X9" s="61"/>
      <c r="Y9" s="76">
        <f t="shared" si="11"/>
        <v>29.08267101759931</v>
      </c>
      <c r="Z9" s="73">
        <f t="shared" si="12"/>
        <v>121.76332701648478</v>
      </c>
      <c r="AA9" s="74">
        <f t="shared" si="13"/>
        <v>115.40903875096028</v>
      </c>
      <c r="AE9" s="121" t="str">
        <f t="shared" si="5"/>
        <v>53837</v>
      </c>
      <c r="AF9" s="142"/>
      <c r="AG9" s="143"/>
      <c r="AH9" s="144"/>
      <c r="AI9" s="145">
        <f t="shared" si="0"/>
        <v>53837</v>
      </c>
      <c r="AJ9" s="146">
        <f t="shared" si="6"/>
        <v>53837</v>
      </c>
      <c r="AK9" s="122"/>
      <c r="AL9" s="138">
        <f t="shared" si="7"/>
        <v>57383</v>
      </c>
      <c r="AM9" s="147">
        <f t="shared" si="7"/>
        <v>3546</v>
      </c>
      <c r="AN9" s="148">
        <f t="shared" si="8"/>
        <v>-53837</v>
      </c>
      <c r="AO9" s="149">
        <f t="shared" si="1"/>
        <v>-15.182459108855047</v>
      </c>
      <c r="AP9" s="122"/>
    </row>
    <row r="10" spans="1:42" x14ac:dyDescent="0.2">
      <c r="A10" s="66">
        <v>225</v>
      </c>
      <c r="B10" s="67">
        <v>0.375</v>
      </c>
      <c r="C10" s="68">
        <v>2014</v>
      </c>
      <c r="D10" s="68">
        <v>3</v>
      </c>
      <c r="E10" s="68">
        <v>8</v>
      </c>
      <c r="F10" s="69">
        <v>57383</v>
      </c>
      <c r="G10" s="68">
        <v>0</v>
      </c>
      <c r="H10" s="69">
        <v>225955</v>
      </c>
      <c r="I10" s="68">
        <v>0</v>
      </c>
      <c r="J10" s="68">
        <v>2</v>
      </c>
      <c r="K10" s="68">
        <v>0</v>
      </c>
      <c r="L10" s="69">
        <v>310.46550000000002</v>
      </c>
      <c r="M10" s="69">
        <v>23.3</v>
      </c>
      <c r="N10" s="70">
        <v>0</v>
      </c>
      <c r="O10" s="71">
        <v>1835</v>
      </c>
      <c r="P10" s="58">
        <f t="shared" si="2"/>
        <v>1835</v>
      </c>
      <c r="Q10" s="38">
        <v>8</v>
      </c>
      <c r="R10" s="72">
        <f t="shared" si="3"/>
        <v>8515.9980975685485</v>
      </c>
      <c r="S10" s="73">
        <f>'Mérida oeste'!F13*1000000</f>
        <v>35654.780834899997</v>
      </c>
      <c r="T10" s="74">
        <f t="shared" si="9"/>
        <v>956.9427062237778</v>
      </c>
      <c r="U10" s="61"/>
      <c r="V10" s="74">
        <f t="shared" si="4"/>
        <v>1835</v>
      </c>
      <c r="W10" s="75">
        <f t="shared" si="10"/>
        <v>64802.419450000001</v>
      </c>
      <c r="X10" s="61"/>
      <c r="Y10" s="76">
        <f t="shared" si="11"/>
        <v>15.626856509038287</v>
      </c>
      <c r="Z10" s="73">
        <f t="shared" si="12"/>
        <v>65.426522832041499</v>
      </c>
      <c r="AA10" s="74">
        <f t="shared" si="13"/>
        <v>62.012202638331374</v>
      </c>
      <c r="AE10" s="121" t="str">
        <f t="shared" si="5"/>
        <v>57383</v>
      </c>
      <c r="AF10" s="142">
        <v>225</v>
      </c>
      <c r="AG10" s="143">
        <v>8</v>
      </c>
      <c r="AH10" s="144">
        <v>57383</v>
      </c>
      <c r="AI10" s="145">
        <f t="shared" si="0"/>
        <v>57383</v>
      </c>
      <c r="AJ10" s="146">
        <f t="shared" si="6"/>
        <v>0</v>
      </c>
      <c r="AK10" s="122"/>
      <c r="AL10" s="138">
        <f t="shared" si="7"/>
        <v>1835</v>
      </c>
      <c r="AM10" s="147">
        <f t="shared" si="7"/>
        <v>1835</v>
      </c>
      <c r="AN10" s="148">
        <f t="shared" si="8"/>
        <v>0</v>
      </c>
      <c r="AO10" s="149">
        <f t="shared" si="1"/>
        <v>0</v>
      </c>
      <c r="AP10" s="122"/>
    </row>
    <row r="11" spans="1:42" x14ac:dyDescent="0.2">
      <c r="A11" s="66">
        <v>225</v>
      </c>
      <c r="B11" s="67">
        <v>0.375</v>
      </c>
      <c r="C11" s="68">
        <v>2014</v>
      </c>
      <c r="D11" s="68">
        <v>3</v>
      </c>
      <c r="E11" s="68">
        <v>9</v>
      </c>
      <c r="F11" s="69">
        <v>59218</v>
      </c>
      <c r="G11" s="68">
        <v>0</v>
      </c>
      <c r="H11" s="69">
        <v>226039</v>
      </c>
      <c r="I11" s="68">
        <v>0</v>
      </c>
      <c r="J11" s="68">
        <v>2</v>
      </c>
      <c r="K11" s="68">
        <v>0</v>
      </c>
      <c r="L11" s="69">
        <v>310.98910000000001</v>
      </c>
      <c r="M11" s="69">
        <v>26.2</v>
      </c>
      <c r="N11" s="70">
        <v>0</v>
      </c>
      <c r="O11" s="71">
        <v>450</v>
      </c>
      <c r="P11" s="58">
        <f t="shared" si="2"/>
        <v>450</v>
      </c>
      <c r="Q11" s="38">
        <v>9</v>
      </c>
      <c r="R11" s="77">
        <f t="shared" si="3"/>
        <v>8301.283627615363</v>
      </c>
      <c r="S11" s="73">
        <f>'Mérida oeste'!F14*1000000</f>
        <v>34755.814292100004</v>
      </c>
      <c r="T11" s="74">
        <f t="shared" si="9"/>
        <v>932.81524123513827</v>
      </c>
      <c r="V11" s="78">
        <f t="shared" si="4"/>
        <v>450</v>
      </c>
      <c r="W11" s="79">
        <f t="shared" si="10"/>
        <v>15891.601500000001</v>
      </c>
      <c r="Y11" s="76">
        <f t="shared" si="11"/>
        <v>3.7355776324269132</v>
      </c>
      <c r="Z11" s="73">
        <f t="shared" si="12"/>
        <v>15.640116431445001</v>
      </c>
      <c r="AA11" s="74">
        <f t="shared" si="13"/>
        <v>14.823928086835185</v>
      </c>
      <c r="AE11" s="121" t="str">
        <f t="shared" si="5"/>
        <v>59218</v>
      </c>
      <c r="AF11" s="142">
        <v>225</v>
      </c>
      <c r="AG11" s="143">
        <v>9</v>
      </c>
      <c r="AH11" s="144">
        <v>59218</v>
      </c>
      <c r="AI11" s="145">
        <f t="shared" si="0"/>
        <v>59218</v>
      </c>
      <c r="AJ11" s="146">
        <f t="shared" si="6"/>
        <v>0</v>
      </c>
      <c r="AK11" s="122"/>
      <c r="AL11" s="138">
        <f t="shared" si="7"/>
        <v>455</v>
      </c>
      <c r="AM11" s="147">
        <f t="shared" si="7"/>
        <v>450</v>
      </c>
      <c r="AN11" s="148">
        <f t="shared" si="8"/>
        <v>-5</v>
      </c>
      <c r="AO11" s="149">
        <f t="shared" si="1"/>
        <v>-1.1111111111111112E-2</v>
      </c>
      <c r="AP11" s="122"/>
    </row>
    <row r="12" spans="1:42" x14ac:dyDescent="0.2">
      <c r="A12" s="66">
        <v>225</v>
      </c>
      <c r="B12" s="67">
        <v>0.375</v>
      </c>
      <c r="C12" s="68">
        <v>2014</v>
      </c>
      <c r="D12" s="68">
        <v>3</v>
      </c>
      <c r="E12" s="68">
        <v>10</v>
      </c>
      <c r="F12" s="69">
        <v>59668</v>
      </c>
      <c r="G12" s="68">
        <v>0</v>
      </c>
      <c r="H12" s="69">
        <v>226059</v>
      </c>
      <c r="I12" s="68">
        <v>0</v>
      </c>
      <c r="J12" s="68">
        <v>2</v>
      </c>
      <c r="K12" s="68">
        <v>0</v>
      </c>
      <c r="L12" s="69">
        <v>311.45060000000001</v>
      </c>
      <c r="M12" s="69">
        <v>27.4</v>
      </c>
      <c r="N12" s="70">
        <v>0</v>
      </c>
      <c r="O12" s="71">
        <v>3302</v>
      </c>
      <c r="P12" s="58">
        <f t="shared" si="2"/>
        <v>3302</v>
      </c>
      <c r="Q12" s="38">
        <v>10</v>
      </c>
      <c r="R12" s="77">
        <f t="shared" si="3"/>
        <v>8275.1606463886492</v>
      </c>
      <c r="S12" s="73">
        <f>'Mérida oeste'!F15*1000000</f>
        <v>34646.442594299995</v>
      </c>
      <c r="T12" s="74">
        <f t="shared" si="9"/>
        <v>929.87980183469244</v>
      </c>
      <c r="V12" s="78">
        <f t="shared" si="4"/>
        <v>3302</v>
      </c>
      <c r="W12" s="79">
        <f t="shared" si="10"/>
        <v>116609.04033999999</v>
      </c>
      <c r="Y12" s="76">
        <f t="shared" si="11"/>
        <v>27.324580454375319</v>
      </c>
      <c r="Z12" s="73">
        <f t="shared" si="12"/>
        <v>114.40255344637859</v>
      </c>
      <c r="AA12" s="74">
        <f t="shared" si="13"/>
        <v>108.43239132349285</v>
      </c>
      <c r="AE12" s="121" t="str">
        <f t="shared" si="5"/>
        <v>59668</v>
      </c>
      <c r="AF12" s="142">
        <v>225</v>
      </c>
      <c r="AG12" s="143">
        <v>10</v>
      </c>
      <c r="AH12" s="144">
        <v>59673</v>
      </c>
      <c r="AI12" s="145">
        <f t="shared" si="0"/>
        <v>59668</v>
      </c>
      <c r="AJ12" s="146">
        <f t="shared" si="6"/>
        <v>-5</v>
      </c>
      <c r="AK12" s="122"/>
      <c r="AL12" s="138">
        <f t="shared" si="7"/>
        <v>3299</v>
      </c>
      <c r="AM12" s="147">
        <f t="shared" si="7"/>
        <v>3302</v>
      </c>
      <c r="AN12" s="148">
        <f t="shared" si="8"/>
        <v>3</v>
      </c>
      <c r="AO12" s="149">
        <f t="shared" si="1"/>
        <v>9.0854027861901881E-4</v>
      </c>
      <c r="AP12" s="122"/>
    </row>
    <row r="13" spans="1:42" x14ac:dyDescent="0.2">
      <c r="A13" s="66">
        <v>225</v>
      </c>
      <c r="B13" s="67">
        <v>0.375</v>
      </c>
      <c r="C13" s="68">
        <v>2014</v>
      </c>
      <c r="D13" s="68">
        <v>3</v>
      </c>
      <c r="E13" s="68">
        <v>11</v>
      </c>
      <c r="F13" s="69">
        <v>62970</v>
      </c>
      <c r="G13" s="68">
        <v>0</v>
      </c>
      <c r="H13" s="69">
        <v>226208</v>
      </c>
      <c r="I13" s="68">
        <v>0</v>
      </c>
      <c r="J13" s="68">
        <v>2</v>
      </c>
      <c r="K13" s="68">
        <v>0</v>
      </c>
      <c r="L13" s="69">
        <v>311.41160000000002</v>
      </c>
      <c r="M13" s="69">
        <v>26.3</v>
      </c>
      <c r="N13" s="70">
        <v>0</v>
      </c>
      <c r="O13" s="71">
        <v>3028</v>
      </c>
      <c r="P13" s="58">
        <f t="shared" si="2"/>
        <v>3028</v>
      </c>
      <c r="Q13" s="38">
        <v>11</v>
      </c>
      <c r="R13" s="77">
        <f t="shared" si="3"/>
        <v>8334.9354637670785</v>
      </c>
      <c r="S13" s="73">
        <f>'Mérida oeste'!F16*1000000</f>
        <v>34896.707799700001</v>
      </c>
      <c r="T13" s="74">
        <f t="shared" si="9"/>
        <v>936.59669806350655</v>
      </c>
      <c r="V13" s="78">
        <f t="shared" si="4"/>
        <v>3028</v>
      </c>
      <c r="W13" s="79">
        <f t="shared" si="10"/>
        <v>106932.82076</v>
      </c>
      <c r="Y13" s="76">
        <f t="shared" si="11"/>
        <v>25.238184584286714</v>
      </c>
      <c r="Z13" s="73">
        <f t="shared" si="12"/>
        <v>105.66723121749162</v>
      </c>
      <c r="AA13" s="74">
        <f t="shared" si="13"/>
        <v>100.15292683843279</v>
      </c>
      <c r="AE13" s="121" t="str">
        <f t="shared" si="5"/>
        <v>62970</v>
      </c>
      <c r="AF13" s="142">
        <v>225</v>
      </c>
      <c r="AG13" s="143">
        <v>11</v>
      </c>
      <c r="AH13" s="144">
        <v>62972</v>
      </c>
      <c r="AI13" s="145">
        <f t="shared" si="0"/>
        <v>62970</v>
      </c>
      <c r="AJ13" s="146">
        <f t="shared" si="6"/>
        <v>-2</v>
      </c>
      <c r="AK13" s="122"/>
      <c r="AL13" s="138">
        <f t="shared" si="7"/>
        <v>3028</v>
      </c>
      <c r="AM13" s="147">
        <f t="shared" si="7"/>
        <v>3028</v>
      </c>
      <c r="AN13" s="148">
        <f t="shared" si="8"/>
        <v>0</v>
      </c>
      <c r="AO13" s="149">
        <f t="shared" si="1"/>
        <v>0</v>
      </c>
      <c r="AP13" s="122"/>
    </row>
    <row r="14" spans="1:42" x14ac:dyDescent="0.2">
      <c r="A14" s="66">
        <v>225</v>
      </c>
      <c r="B14" s="67">
        <v>0.375</v>
      </c>
      <c r="C14" s="68">
        <v>2014</v>
      </c>
      <c r="D14" s="68">
        <v>3</v>
      </c>
      <c r="E14" s="68">
        <v>12</v>
      </c>
      <c r="F14" s="69">
        <v>65998</v>
      </c>
      <c r="G14" s="68">
        <v>0</v>
      </c>
      <c r="H14" s="69">
        <v>226345</v>
      </c>
      <c r="I14" s="68">
        <v>0</v>
      </c>
      <c r="J14" s="68">
        <v>2</v>
      </c>
      <c r="K14" s="68">
        <v>0</v>
      </c>
      <c r="L14" s="69">
        <v>311.56099999999998</v>
      </c>
      <c r="M14" s="69">
        <v>27</v>
      </c>
      <c r="N14" s="70">
        <v>0</v>
      </c>
      <c r="O14" s="71">
        <v>3333</v>
      </c>
      <c r="P14" s="58">
        <f t="shared" si="2"/>
        <v>3333</v>
      </c>
      <c r="Q14" s="38">
        <v>12</v>
      </c>
      <c r="R14" s="77">
        <f t="shared" si="3"/>
        <v>8234.3110378093061</v>
      </c>
      <c r="S14" s="73">
        <f>'Mérida oeste'!F17*1000000</f>
        <v>34475.413453100002</v>
      </c>
      <c r="T14" s="74">
        <f t="shared" si="9"/>
        <v>925.2895313186317</v>
      </c>
      <c r="V14" s="78">
        <f t="shared" si="4"/>
        <v>3333</v>
      </c>
      <c r="W14" s="79">
        <f t="shared" si="10"/>
        <v>117703.79510999999</v>
      </c>
      <c r="Y14" s="76">
        <f t="shared" si="11"/>
        <v>27.444958689018417</v>
      </c>
      <c r="Z14" s="73">
        <f t="shared" si="12"/>
        <v>114.9065530391823</v>
      </c>
      <c r="AA14" s="74">
        <f t="shared" si="13"/>
        <v>108.91008941175615</v>
      </c>
      <c r="AE14" s="121" t="str">
        <f t="shared" si="5"/>
        <v>65998</v>
      </c>
      <c r="AF14" s="142">
        <v>225</v>
      </c>
      <c r="AG14" s="143">
        <v>12</v>
      </c>
      <c r="AH14" s="144">
        <v>66000</v>
      </c>
      <c r="AI14" s="145">
        <f t="shared" si="0"/>
        <v>65998</v>
      </c>
      <c r="AJ14" s="146">
        <f t="shared" si="6"/>
        <v>-2</v>
      </c>
      <c r="AK14" s="122"/>
      <c r="AL14" s="138">
        <f t="shared" si="7"/>
        <v>3333</v>
      </c>
      <c r="AM14" s="147">
        <f t="shared" si="7"/>
        <v>3333</v>
      </c>
      <c r="AN14" s="148">
        <f t="shared" si="8"/>
        <v>0</v>
      </c>
      <c r="AO14" s="149">
        <f t="shared" si="1"/>
        <v>0</v>
      </c>
      <c r="AP14" s="122"/>
    </row>
    <row r="15" spans="1:42" x14ac:dyDescent="0.2">
      <c r="A15" s="66">
        <v>225</v>
      </c>
      <c r="B15" s="67">
        <v>0.375</v>
      </c>
      <c r="C15" s="68">
        <v>2014</v>
      </c>
      <c r="D15" s="68">
        <v>3</v>
      </c>
      <c r="E15" s="68">
        <v>13</v>
      </c>
      <c r="F15" s="69">
        <v>69331</v>
      </c>
      <c r="G15" s="68">
        <v>0</v>
      </c>
      <c r="H15" s="69">
        <v>226495</v>
      </c>
      <c r="I15" s="68">
        <v>0</v>
      </c>
      <c r="J15" s="68">
        <v>2</v>
      </c>
      <c r="K15" s="68">
        <v>0</v>
      </c>
      <c r="L15" s="69">
        <v>311.60629999999998</v>
      </c>
      <c r="M15" s="69">
        <v>26.6</v>
      </c>
      <c r="N15" s="70">
        <v>0</v>
      </c>
      <c r="O15" s="71">
        <v>998</v>
      </c>
      <c r="P15" s="58">
        <f t="shared" si="2"/>
        <v>998</v>
      </c>
      <c r="Q15" s="38">
        <v>13</v>
      </c>
      <c r="R15" s="77">
        <f t="shared" si="3"/>
        <v>8223.6199118180957</v>
      </c>
      <c r="S15" s="73">
        <f>'Mérida oeste'!F18*1000000</f>
        <v>34430.651846799999</v>
      </c>
      <c r="T15" s="74">
        <f t="shared" si="9"/>
        <v>924.08816949099935</v>
      </c>
      <c r="V15" s="78">
        <f t="shared" si="4"/>
        <v>998</v>
      </c>
      <c r="W15" s="79">
        <f t="shared" si="10"/>
        <v>35244.040659999999</v>
      </c>
      <c r="Y15" s="76">
        <f t="shared" si="11"/>
        <v>8.20717267199446</v>
      </c>
      <c r="Z15" s="73">
        <f t="shared" si="12"/>
        <v>34.361790543106402</v>
      </c>
      <c r="AA15" s="74">
        <f t="shared" si="13"/>
        <v>32.568601018965751</v>
      </c>
      <c r="AE15" s="121" t="str">
        <f t="shared" si="5"/>
        <v>69331</v>
      </c>
      <c r="AF15" s="142">
        <v>225</v>
      </c>
      <c r="AG15" s="143">
        <v>13</v>
      </c>
      <c r="AH15" s="144">
        <v>69333</v>
      </c>
      <c r="AI15" s="145">
        <f t="shared" si="0"/>
        <v>69331</v>
      </c>
      <c r="AJ15" s="146">
        <f t="shared" si="6"/>
        <v>-2</v>
      </c>
      <c r="AK15" s="122"/>
      <c r="AL15" s="138">
        <f t="shared" si="7"/>
        <v>998</v>
      </c>
      <c r="AM15" s="147">
        <f t="shared" si="7"/>
        <v>998</v>
      </c>
      <c r="AN15" s="148">
        <f t="shared" si="8"/>
        <v>0</v>
      </c>
      <c r="AO15" s="149">
        <f t="shared" si="1"/>
        <v>0</v>
      </c>
      <c r="AP15" s="122"/>
    </row>
    <row r="16" spans="1:42" x14ac:dyDescent="0.2">
      <c r="A16" s="66">
        <v>225</v>
      </c>
      <c r="B16" s="67">
        <v>0.375</v>
      </c>
      <c r="C16" s="68">
        <v>2014</v>
      </c>
      <c r="D16" s="68">
        <v>3</v>
      </c>
      <c r="E16" s="68">
        <v>14</v>
      </c>
      <c r="F16" s="69">
        <v>70329</v>
      </c>
      <c r="G16" s="68">
        <v>0</v>
      </c>
      <c r="H16" s="69">
        <v>226540</v>
      </c>
      <c r="I16" s="68">
        <v>0</v>
      </c>
      <c r="J16" s="68">
        <v>2</v>
      </c>
      <c r="K16" s="68">
        <v>0</v>
      </c>
      <c r="L16" s="69">
        <v>312.25569999999999</v>
      </c>
      <c r="M16" s="69">
        <v>24.7</v>
      </c>
      <c r="N16" s="70">
        <v>0</v>
      </c>
      <c r="O16" s="71">
        <v>3616</v>
      </c>
      <c r="P16" s="58">
        <f t="shared" si="2"/>
        <v>3616</v>
      </c>
      <c r="Q16" s="38">
        <v>14</v>
      </c>
      <c r="R16" s="77">
        <f t="shared" si="3"/>
        <v>8258.0248876230053</v>
      </c>
      <c r="S16" s="73">
        <f>'Mérida oeste'!F19*1000000</f>
        <v>34574.6985995</v>
      </c>
      <c r="T16" s="74">
        <f t="shared" si="9"/>
        <v>927.95425662219714</v>
      </c>
      <c r="V16" s="78">
        <f t="shared" si="4"/>
        <v>3616</v>
      </c>
      <c r="W16" s="79">
        <f t="shared" si="10"/>
        <v>127697.84672</v>
      </c>
      <c r="Y16" s="76">
        <f t="shared" si="11"/>
        <v>29.86101799364479</v>
      </c>
      <c r="Z16" s="73">
        <f t="shared" si="12"/>
        <v>125.022110135792</v>
      </c>
      <c r="AA16" s="74">
        <f t="shared" si="13"/>
        <v>118.49776042531288</v>
      </c>
      <c r="AE16" s="121" t="str">
        <f t="shared" si="5"/>
        <v>70329</v>
      </c>
      <c r="AF16" s="142">
        <v>225</v>
      </c>
      <c r="AG16" s="143">
        <v>14</v>
      </c>
      <c r="AH16" s="144">
        <v>70331</v>
      </c>
      <c r="AI16" s="145">
        <f t="shared" si="0"/>
        <v>70329</v>
      </c>
      <c r="AJ16" s="146">
        <f t="shared" si="6"/>
        <v>-2</v>
      </c>
      <c r="AK16" s="122"/>
      <c r="AL16" s="138">
        <f t="shared" si="7"/>
        <v>3616</v>
      </c>
      <c r="AM16" s="147">
        <f t="shared" si="7"/>
        <v>3616</v>
      </c>
      <c r="AN16" s="148">
        <f t="shared" si="8"/>
        <v>0</v>
      </c>
      <c r="AO16" s="149">
        <f t="shared" si="1"/>
        <v>0</v>
      </c>
      <c r="AP16" s="122"/>
    </row>
    <row r="17" spans="1:42" x14ac:dyDescent="0.2">
      <c r="A17" s="66">
        <v>225</v>
      </c>
      <c r="B17" s="67">
        <v>0.375</v>
      </c>
      <c r="C17" s="68">
        <v>2014</v>
      </c>
      <c r="D17" s="68">
        <v>3</v>
      </c>
      <c r="E17" s="68">
        <v>15</v>
      </c>
      <c r="F17" s="69">
        <v>73945</v>
      </c>
      <c r="G17" s="68">
        <v>0</v>
      </c>
      <c r="H17" s="69">
        <v>226702</v>
      </c>
      <c r="I17" s="68">
        <v>0</v>
      </c>
      <c r="J17" s="68">
        <v>2</v>
      </c>
      <c r="K17" s="68">
        <v>0</v>
      </c>
      <c r="L17" s="69">
        <v>312.14949999999999</v>
      </c>
      <c r="M17" s="69">
        <v>26.3</v>
      </c>
      <c r="N17" s="70">
        <v>0</v>
      </c>
      <c r="O17" s="71">
        <v>1302</v>
      </c>
      <c r="P17" s="58">
        <f t="shared" si="2"/>
        <v>1302</v>
      </c>
      <c r="Q17" s="38">
        <v>15</v>
      </c>
      <c r="R17" s="77">
        <f t="shared" si="3"/>
        <v>8256.5655487962176</v>
      </c>
      <c r="S17" s="73">
        <f>'Mérida oeste'!F20*1000000</f>
        <v>34568.588639699999</v>
      </c>
      <c r="T17" s="74">
        <f t="shared" si="9"/>
        <v>927.790270718231</v>
      </c>
      <c r="V17" s="78">
        <f t="shared" si="4"/>
        <v>1302</v>
      </c>
      <c r="W17" s="79">
        <f t="shared" si="10"/>
        <v>45979.700340000003</v>
      </c>
      <c r="Y17" s="76">
        <f t="shared" si="11"/>
        <v>10.750048344532676</v>
      </c>
      <c r="Z17" s="73">
        <f t="shared" si="12"/>
        <v>45.008302408889399</v>
      </c>
      <c r="AA17" s="74">
        <f t="shared" si="13"/>
        <v>42.659518625991737</v>
      </c>
      <c r="AE17" s="121" t="str">
        <f t="shared" si="5"/>
        <v>73945</v>
      </c>
      <c r="AF17" s="142">
        <v>225</v>
      </c>
      <c r="AG17" s="143">
        <v>15</v>
      </c>
      <c r="AH17" s="144">
        <v>73947</v>
      </c>
      <c r="AI17" s="145">
        <f t="shared" si="0"/>
        <v>73945</v>
      </c>
      <c r="AJ17" s="146">
        <f t="shared" si="6"/>
        <v>-2</v>
      </c>
      <c r="AK17" s="122"/>
      <c r="AL17" s="138">
        <f t="shared" si="7"/>
        <v>1300</v>
      </c>
      <c r="AM17" s="147">
        <f t="shared" si="7"/>
        <v>1302</v>
      </c>
      <c r="AN17" s="148">
        <f t="shared" si="8"/>
        <v>2</v>
      </c>
      <c r="AO17" s="149">
        <f t="shared" si="1"/>
        <v>1.5360983102918587E-3</v>
      </c>
      <c r="AP17" s="122"/>
    </row>
    <row r="18" spans="1:42" x14ac:dyDescent="0.2">
      <c r="A18" s="66">
        <v>225</v>
      </c>
      <c r="B18" s="67">
        <v>0.375</v>
      </c>
      <c r="C18" s="68">
        <v>2014</v>
      </c>
      <c r="D18" s="68">
        <v>3</v>
      </c>
      <c r="E18" s="68">
        <v>16</v>
      </c>
      <c r="F18" s="69">
        <v>75247</v>
      </c>
      <c r="G18" s="68">
        <v>0</v>
      </c>
      <c r="H18" s="69">
        <v>226702</v>
      </c>
      <c r="I18" s="68">
        <v>0</v>
      </c>
      <c r="J18" s="68">
        <v>2</v>
      </c>
      <c r="K18" s="68">
        <v>0</v>
      </c>
      <c r="L18" s="69">
        <v>312.14949999999999</v>
      </c>
      <c r="M18" s="69">
        <v>26.3</v>
      </c>
      <c r="N18" s="70">
        <v>0</v>
      </c>
      <c r="O18" s="71">
        <v>0</v>
      </c>
      <c r="P18" s="58">
        <f t="shared" si="2"/>
        <v>0</v>
      </c>
      <c r="Q18" s="38">
        <v>16</v>
      </c>
      <c r="R18" s="77">
        <f t="shared" si="3"/>
        <v>8268.5899301853442</v>
      </c>
      <c r="S18" s="73">
        <f>'Mérida oeste'!F21*1000000</f>
        <v>34618.932319699998</v>
      </c>
      <c r="T18" s="74">
        <f t="shared" si="9"/>
        <v>929.14145045492705</v>
      </c>
      <c r="V18" s="78">
        <f t="shared" si="4"/>
        <v>0</v>
      </c>
      <c r="W18" s="79">
        <f t="shared" si="10"/>
        <v>0</v>
      </c>
      <c r="Y18" s="76">
        <f t="shared" si="11"/>
        <v>0</v>
      </c>
      <c r="Z18" s="73">
        <f t="shared" si="12"/>
        <v>0</v>
      </c>
      <c r="AA18" s="74">
        <f t="shared" si="13"/>
        <v>0</v>
      </c>
      <c r="AE18" s="121" t="str">
        <f t="shared" si="5"/>
        <v>75247</v>
      </c>
      <c r="AF18" s="142">
        <v>225</v>
      </c>
      <c r="AG18" s="143">
        <v>16</v>
      </c>
      <c r="AH18" s="144">
        <v>75247</v>
      </c>
      <c r="AI18" s="145">
        <f t="shared" si="0"/>
        <v>75247</v>
      </c>
      <c r="AJ18" s="146">
        <f t="shared" si="6"/>
        <v>0</v>
      </c>
      <c r="AK18" s="122"/>
      <c r="AL18" s="138">
        <f t="shared" si="7"/>
        <v>0</v>
      </c>
      <c r="AM18" s="147">
        <f t="shared" si="7"/>
        <v>0</v>
      </c>
      <c r="AN18" s="148">
        <f t="shared" si="8"/>
        <v>0</v>
      </c>
      <c r="AO18" s="149" t="str">
        <f t="shared" si="1"/>
        <v/>
      </c>
      <c r="AP18" s="122"/>
    </row>
    <row r="19" spans="1:42" x14ac:dyDescent="0.2">
      <c r="A19" s="66">
        <v>225</v>
      </c>
      <c r="B19" s="67">
        <v>0.375</v>
      </c>
      <c r="C19" s="68">
        <v>2014</v>
      </c>
      <c r="D19" s="68">
        <v>3</v>
      </c>
      <c r="E19" s="68">
        <v>17</v>
      </c>
      <c r="F19" s="69">
        <v>75247</v>
      </c>
      <c r="G19" s="68">
        <v>0</v>
      </c>
      <c r="H19" s="69">
        <v>226702</v>
      </c>
      <c r="I19" s="68">
        <v>0</v>
      </c>
      <c r="J19" s="68">
        <v>2</v>
      </c>
      <c r="K19" s="68">
        <v>0</v>
      </c>
      <c r="L19" s="69">
        <v>312.14949999999999</v>
      </c>
      <c r="M19" s="69">
        <v>26.3</v>
      </c>
      <c r="N19" s="70">
        <v>0</v>
      </c>
      <c r="O19" s="71">
        <v>528</v>
      </c>
      <c r="P19" s="58">
        <f t="shared" si="2"/>
        <v>528</v>
      </c>
      <c r="Q19" s="38">
        <v>17</v>
      </c>
      <c r="R19" s="77">
        <f t="shared" si="3"/>
        <v>8282.9289129167882</v>
      </c>
      <c r="S19" s="73">
        <f>'Mérida oeste'!F22*1000000</f>
        <v>34678.966772600004</v>
      </c>
      <c r="T19" s="74">
        <f t="shared" si="9"/>
        <v>930.75272194445949</v>
      </c>
      <c r="V19" s="78">
        <f t="shared" si="4"/>
        <v>528</v>
      </c>
      <c r="W19" s="79">
        <f t="shared" si="10"/>
        <v>18646.145759999999</v>
      </c>
      <c r="Y19" s="76">
        <f t="shared" si="11"/>
        <v>4.3733864660200643</v>
      </c>
      <c r="Z19" s="73">
        <f t="shared" si="12"/>
        <v>18.310494455932805</v>
      </c>
      <c r="AA19" s="74">
        <f t="shared" si="13"/>
        <v>17.354950919893142</v>
      </c>
      <c r="AE19" s="121" t="str">
        <f t="shared" si="5"/>
        <v>75247</v>
      </c>
      <c r="AF19" s="142">
        <v>225</v>
      </c>
      <c r="AG19" s="143">
        <v>17</v>
      </c>
      <c r="AH19" s="144">
        <v>75247</v>
      </c>
      <c r="AI19" s="145">
        <f t="shared" si="0"/>
        <v>75247</v>
      </c>
      <c r="AJ19" s="146">
        <f t="shared" si="6"/>
        <v>0</v>
      </c>
      <c r="AK19" s="122"/>
      <c r="AL19" s="138">
        <f t="shared" si="7"/>
        <v>528</v>
      </c>
      <c r="AM19" s="147">
        <f t="shared" si="7"/>
        <v>528</v>
      </c>
      <c r="AN19" s="148">
        <f t="shared" si="8"/>
        <v>0</v>
      </c>
      <c r="AO19" s="149">
        <f t="shared" si="1"/>
        <v>0</v>
      </c>
      <c r="AP19" s="122"/>
    </row>
    <row r="20" spans="1:42" x14ac:dyDescent="0.2">
      <c r="A20" s="66">
        <v>225</v>
      </c>
      <c r="B20" s="67">
        <v>0.375</v>
      </c>
      <c r="C20" s="68">
        <v>2014</v>
      </c>
      <c r="D20" s="68">
        <v>3</v>
      </c>
      <c r="E20" s="68">
        <v>18</v>
      </c>
      <c r="F20" s="69">
        <v>75775</v>
      </c>
      <c r="G20" s="68">
        <v>0</v>
      </c>
      <c r="H20" s="69">
        <v>226702</v>
      </c>
      <c r="I20" s="68">
        <v>0</v>
      </c>
      <c r="J20" s="68">
        <v>2</v>
      </c>
      <c r="K20" s="68">
        <v>0</v>
      </c>
      <c r="L20" s="69">
        <v>312.14949999999999</v>
      </c>
      <c r="M20" s="69">
        <v>26.3</v>
      </c>
      <c r="N20" s="70">
        <v>0</v>
      </c>
      <c r="O20" s="71">
        <v>3053</v>
      </c>
      <c r="P20" s="58">
        <f t="shared" si="2"/>
        <v>3053</v>
      </c>
      <c r="Q20" s="38">
        <v>18</v>
      </c>
      <c r="R20" s="77">
        <f t="shared" si="3"/>
        <v>8248.1050786997239</v>
      </c>
      <c r="S20" s="73">
        <f>'Mérida oeste'!F23*1000000</f>
        <v>34533.166343500001</v>
      </c>
      <c r="T20" s="74">
        <f t="shared" si="9"/>
        <v>926.83956769348799</v>
      </c>
      <c r="V20" s="78">
        <f t="shared" si="4"/>
        <v>3053</v>
      </c>
      <c r="W20" s="79">
        <f t="shared" si="10"/>
        <v>107815.68751</v>
      </c>
      <c r="Y20" s="76">
        <f t="shared" si="11"/>
        <v>25.181464805270259</v>
      </c>
      <c r="Z20" s="73">
        <f t="shared" si="12"/>
        <v>105.4297568467055</v>
      </c>
      <c r="AA20" s="74">
        <f t="shared" si="13"/>
        <v>99.927845202344599</v>
      </c>
      <c r="AE20" s="121" t="str">
        <f t="shared" si="5"/>
        <v>75775</v>
      </c>
      <c r="AF20" s="142">
        <v>225</v>
      </c>
      <c r="AG20" s="143">
        <v>18</v>
      </c>
      <c r="AH20" s="144">
        <v>75775</v>
      </c>
      <c r="AI20" s="145">
        <f t="shared" si="0"/>
        <v>75775</v>
      </c>
      <c r="AJ20" s="146">
        <f t="shared" si="6"/>
        <v>0</v>
      </c>
      <c r="AK20" s="122"/>
      <c r="AL20" s="138">
        <f t="shared" si="7"/>
        <v>3053</v>
      </c>
      <c r="AM20" s="147">
        <f t="shared" si="7"/>
        <v>3053</v>
      </c>
      <c r="AN20" s="148">
        <f t="shared" si="8"/>
        <v>0</v>
      </c>
      <c r="AO20" s="149">
        <f t="shared" si="1"/>
        <v>0</v>
      </c>
      <c r="AP20" s="122"/>
    </row>
    <row r="21" spans="1:42" x14ac:dyDescent="0.2">
      <c r="A21" s="66">
        <v>225</v>
      </c>
      <c r="B21" s="67">
        <v>0.375</v>
      </c>
      <c r="C21" s="68">
        <v>2014</v>
      </c>
      <c r="D21" s="68">
        <v>3</v>
      </c>
      <c r="E21" s="68">
        <v>19</v>
      </c>
      <c r="F21" s="69">
        <v>78828</v>
      </c>
      <c r="G21" s="68">
        <v>0</v>
      </c>
      <c r="H21" s="69">
        <v>226702</v>
      </c>
      <c r="I21" s="68">
        <v>0</v>
      </c>
      <c r="J21" s="68">
        <v>2</v>
      </c>
      <c r="K21" s="68">
        <v>0</v>
      </c>
      <c r="L21" s="69">
        <v>312.14949999999999</v>
      </c>
      <c r="M21" s="69">
        <v>26.3</v>
      </c>
      <c r="N21" s="70">
        <v>0</v>
      </c>
      <c r="O21" s="71">
        <v>3028</v>
      </c>
      <c r="P21" s="58">
        <f t="shared" si="2"/>
        <v>3028</v>
      </c>
      <c r="Q21" s="38">
        <v>19</v>
      </c>
      <c r="R21" s="77">
        <f t="shared" si="3"/>
        <v>8205.7126539600667</v>
      </c>
      <c r="S21" s="73">
        <f>'Mérida oeste'!F24*1000000</f>
        <v>34355.677739600003</v>
      </c>
      <c r="T21" s="74">
        <f t="shared" si="9"/>
        <v>922.07593092549268</v>
      </c>
      <c r="V21" s="78">
        <f t="shared" si="4"/>
        <v>3028</v>
      </c>
      <c r="W21" s="79">
        <f t="shared" si="10"/>
        <v>106932.82076</v>
      </c>
      <c r="Y21" s="76">
        <f t="shared" si="11"/>
        <v>24.846897916191082</v>
      </c>
      <c r="Z21" s="73">
        <f t="shared" si="12"/>
        <v>104.02899219550881</v>
      </c>
      <c r="AA21" s="74">
        <f t="shared" si="13"/>
        <v>98.600180248765852</v>
      </c>
      <c r="AE21" s="121" t="str">
        <f t="shared" si="5"/>
        <v>78828</v>
      </c>
      <c r="AF21" s="142">
        <v>225</v>
      </c>
      <c r="AG21" s="143">
        <v>19</v>
      </c>
      <c r="AH21" s="144">
        <v>78828</v>
      </c>
      <c r="AI21" s="145">
        <f t="shared" si="0"/>
        <v>78828</v>
      </c>
      <c r="AJ21" s="146">
        <f t="shared" si="6"/>
        <v>0</v>
      </c>
      <c r="AK21" s="122"/>
      <c r="AL21" s="138">
        <f t="shared" si="7"/>
        <v>3028</v>
      </c>
      <c r="AM21" s="147">
        <f t="shared" si="7"/>
        <v>3028</v>
      </c>
      <c r="AN21" s="148">
        <f t="shared" si="8"/>
        <v>0</v>
      </c>
      <c r="AO21" s="149">
        <f t="shared" si="1"/>
        <v>0</v>
      </c>
      <c r="AP21" s="122"/>
    </row>
    <row r="22" spans="1:42" x14ac:dyDescent="0.2">
      <c r="A22" s="66">
        <v>225</v>
      </c>
      <c r="B22" s="67">
        <v>0.375</v>
      </c>
      <c r="C22" s="68">
        <v>2014</v>
      </c>
      <c r="D22" s="68">
        <v>3</v>
      </c>
      <c r="E22" s="68">
        <v>20</v>
      </c>
      <c r="F22" s="69">
        <v>81856</v>
      </c>
      <c r="G22" s="68">
        <v>0</v>
      </c>
      <c r="H22" s="69">
        <v>226702</v>
      </c>
      <c r="I22" s="68">
        <v>0</v>
      </c>
      <c r="J22" s="68">
        <v>2</v>
      </c>
      <c r="K22" s="68">
        <v>0</v>
      </c>
      <c r="L22" s="69">
        <v>312.14949999999999</v>
      </c>
      <c r="M22" s="69">
        <v>26.3</v>
      </c>
      <c r="N22" s="70">
        <v>0</v>
      </c>
      <c r="O22" s="71">
        <v>2509</v>
      </c>
      <c r="P22" s="58">
        <f t="shared" si="2"/>
        <v>2509</v>
      </c>
      <c r="Q22" s="38">
        <v>20</v>
      </c>
      <c r="R22" s="77">
        <f t="shared" si="3"/>
        <v>8369.3810820435665</v>
      </c>
      <c r="S22" s="73">
        <f>'Mérida oeste'!F25*1000000</f>
        <v>35040.924714300003</v>
      </c>
      <c r="T22" s="74">
        <f t="shared" si="9"/>
        <v>940.4673521892355</v>
      </c>
      <c r="V22" s="78">
        <f t="shared" si="4"/>
        <v>2509</v>
      </c>
      <c r="W22" s="79">
        <f t="shared" si="10"/>
        <v>88604.507029999993</v>
      </c>
      <c r="Y22" s="76">
        <f t="shared" si="11"/>
        <v>20.998777134847309</v>
      </c>
      <c r="Z22" s="73">
        <f t="shared" si="12"/>
        <v>87.9176801081787</v>
      </c>
      <c r="AA22" s="74">
        <f t="shared" si="13"/>
        <v>83.329646118536587</v>
      </c>
      <c r="AE22" s="121" t="str">
        <f t="shared" si="5"/>
        <v>81856</v>
      </c>
      <c r="AF22" s="142">
        <v>225</v>
      </c>
      <c r="AG22" s="143">
        <v>20</v>
      </c>
      <c r="AH22" s="144">
        <v>81856</v>
      </c>
      <c r="AI22" s="145">
        <f t="shared" si="0"/>
        <v>81856</v>
      </c>
      <c r="AJ22" s="146">
        <f t="shared" si="6"/>
        <v>0</v>
      </c>
      <c r="AK22" s="122"/>
      <c r="AL22" s="138">
        <f t="shared" si="7"/>
        <v>2516</v>
      </c>
      <c r="AM22" s="147">
        <f t="shared" si="7"/>
        <v>2509</v>
      </c>
      <c r="AN22" s="148">
        <f t="shared" si="8"/>
        <v>-7</v>
      </c>
      <c r="AO22" s="149">
        <f t="shared" si="1"/>
        <v>-2.7899561578318055E-3</v>
      </c>
      <c r="AP22" s="122"/>
    </row>
    <row r="23" spans="1:42" x14ac:dyDescent="0.2">
      <c r="A23" s="66">
        <v>225</v>
      </c>
      <c r="B23" s="67">
        <v>0.375</v>
      </c>
      <c r="C23" s="68">
        <v>2014</v>
      </c>
      <c r="D23" s="68">
        <v>3</v>
      </c>
      <c r="E23" s="68">
        <v>21</v>
      </c>
      <c r="F23" s="69">
        <v>84365</v>
      </c>
      <c r="G23" s="68">
        <v>0</v>
      </c>
      <c r="H23" s="69">
        <v>227165</v>
      </c>
      <c r="I23" s="68">
        <v>0</v>
      </c>
      <c r="J23" s="68">
        <v>2</v>
      </c>
      <c r="K23" s="68">
        <v>0</v>
      </c>
      <c r="L23" s="69">
        <v>310.4554</v>
      </c>
      <c r="M23" s="69">
        <v>26.5</v>
      </c>
      <c r="N23" s="70">
        <v>0</v>
      </c>
      <c r="O23" s="71">
        <v>2683</v>
      </c>
      <c r="P23" s="58">
        <f t="shared" si="2"/>
        <v>2683</v>
      </c>
      <c r="Q23" s="38">
        <v>21</v>
      </c>
      <c r="R23" s="77">
        <f t="shared" si="3"/>
        <v>8240.7006091525745</v>
      </c>
      <c r="S23" s="73">
        <f>'Mérida oeste'!F26*1000000</f>
        <v>34502.1653104</v>
      </c>
      <c r="T23" s="74">
        <f t="shared" si="9"/>
        <v>926.00752745047475</v>
      </c>
      <c r="V23" s="78">
        <f t="shared" si="4"/>
        <v>2683</v>
      </c>
      <c r="W23" s="79">
        <f t="shared" si="10"/>
        <v>94749.259609999994</v>
      </c>
      <c r="Y23" s="76">
        <f t="shared" si="11"/>
        <v>22.109799734356358</v>
      </c>
      <c r="Z23" s="73">
        <f t="shared" si="12"/>
        <v>92.569309527803199</v>
      </c>
      <c r="AA23" s="74">
        <f t="shared" si="13"/>
        <v>87.738527619219226</v>
      </c>
      <c r="AE23" s="121" t="str">
        <f t="shared" si="5"/>
        <v>84365</v>
      </c>
      <c r="AF23" s="142">
        <v>225</v>
      </c>
      <c r="AG23" s="143">
        <v>21</v>
      </c>
      <c r="AH23" s="144">
        <v>84372</v>
      </c>
      <c r="AI23" s="145">
        <f t="shared" si="0"/>
        <v>84365</v>
      </c>
      <c r="AJ23" s="146">
        <f t="shared" si="6"/>
        <v>-7</v>
      </c>
      <c r="AK23" s="122"/>
      <c r="AL23" s="138">
        <f t="shared" si="7"/>
        <v>2678</v>
      </c>
      <c r="AM23" s="147">
        <f t="shared" si="7"/>
        <v>2683</v>
      </c>
      <c r="AN23" s="148">
        <f t="shared" si="8"/>
        <v>5</v>
      </c>
      <c r="AO23" s="149">
        <f t="shared" si="1"/>
        <v>1.8635855385762206E-3</v>
      </c>
      <c r="AP23" s="122"/>
    </row>
    <row r="24" spans="1:42" x14ac:dyDescent="0.2">
      <c r="A24" s="66">
        <v>225</v>
      </c>
      <c r="B24" s="67">
        <v>0.375</v>
      </c>
      <c r="C24" s="68">
        <v>2014</v>
      </c>
      <c r="D24" s="68">
        <v>3</v>
      </c>
      <c r="E24" s="68">
        <v>22</v>
      </c>
      <c r="F24" s="69">
        <v>87048</v>
      </c>
      <c r="G24" s="68">
        <v>0</v>
      </c>
      <c r="H24" s="69">
        <v>227284</v>
      </c>
      <c r="I24" s="68">
        <v>0</v>
      </c>
      <c r="J24" s="68">
        <v>2</v>
      </c>
      <c r="K24" s="68">
        <v>0</v>
      </c>
      <c r="L24" s="69">
        <v>310.27539999999999</v>
      </c>
      <c r="M24" s="69">
        <v>28.4</v>
      </c>
      <c r="N24" s="70">
        <v>0</v>
      </c>
      <c r="O24" s="71">
        <v>1259</v>
      </c>
      <c r="P24" s="58">
        <f t="shared" si="2"/>
        <v>1259</v>
      </c>
      <c r="Q24" s="38">
        <v>22</v>
      </c>
      <c r="R24" s="77">
        <f t="shared" si="3"/>
        <v>8157.3789519680904</v>
      </c>
      <c r="S24" s="73">
        <f>'Mérida oeste'!F27*1000000</f>
        <v>34153.3141961</v>
      </c>
      <c r="T24" s="74">
        <f t="shared" si="9"/>
        <v>916.64467283265435</v>
      </c>
      <c r="V24" s="78">
        <f t="shared" si="4"/>
        <v>1259</v>
      </c>
      <c r="W24" s="79">
        <f t="shared" si="10"/>
        <v>44461.169529999999</v>
      </c>
      <c r="Y24" s="76">
        <f t="shared" si="11"/>
        <v>10.270140100527827</v>
      </c>
      <c r="Z24" s="73">
        <f t="shared" si="12"/>
        <v>42.999022572889899</v>
      </c>
      <c r="AA24" s="74">
        <f t="shared" si="13"/>
        <v>40.755094197584036</v>
      </c>
      <c r="AE24" s="121" t="str">
        <f t="shared" si="5"/>
        <v>87048</v>
      </c>
      <c r="AF24" s="142">
        <v>225</v>
      </c>
      <c r="AG24" s="143">
        <v>22</v>
      </c>
      <c r="AH24" s="144">
        <v>87050</v>
      </c>
      <c r="AI24" s="145">
        <f t="shared" si="0"/>
        <v>87048</v>
      </c>
      <c r="AJ24" s="146">
        <f t="shared" si="6"/>
        <v>-2</v>
      </c>
      <c r="AK24" s="122"/>
      <c r="AL24" s="138">
        <f t="shared" si="7"/>
        <v>1257</v>
      </c>
      <c r="AM24" s="147">
        <f t="shared" si="7"/>
        <v>1259</v>
      </c>
      <c r="AN24" s="148">
        <f t="shared" si="8"/>
        <v>2</v>
      </c>
      <c r="AO24" s="149">
        <f t="shared" si="1"/>
        <v>1.5885623510722795E-3</v>
      </c>
      <c r="AP24" s="122"/>
    </row>
    <row r="25" spans="1:42" x14ac:dyDescent="0.2">
      <c r="A25" s="66">
        <v>225</v>
      </c>
      <c r="B25" s="67">
        <v>0.375</v>
      </c>
      <c r="C25" s="68">
        <v>2014</v>
      </c>
      <c r="D25" s="68">
        <v>3</v>
      </c>
      <c r="E25" s="68">
        <v>23</v>
      </c>
      <c r="F25" s="69">
        <v>88307</v>
      </c>
      <c r="G25" s="68">
        <v>0</v>
      </c>
      <c r="H25" s="69">
        <v>227340</v>
      </c>
      <c r="I25" s="68">
        <v>0</v>
      </c>
      <c r="J25" s="68">
        <v>2</v>
      </c>
      <c r="K25" s="68">
        <v>0</v>
      </c>
      <c r="L25" s="69">
        <v>311.02519999999998</v>
      </c>
      <c r="M25" s="69">
        <v>29.5</v>
      </c>
      <c r="N25" s="70">
        <v>0</v>
      </c>
      <c r="O25" s="71">
        <v>679</v>
      </c>
      <c r="P25" s="58">
        <f t="shared" si="2"/>
        <v>679</v>
      </c>
      <c r="Q25" s="38">
        <v>23</v>
      </c>
      <c r="R25" s="77">
        <f t="shared" si="3"/>
        <v>8363.828825427534</v>
      </c>
      <c r="S25" s="73">
        <f>'Mérida oeste'!F28*1000000</f>
        <v>35017.678526299998</v>
      </c>
      <c r="T25" s="74">
        <f t="shared" si="9"/>
        <v>939.84344511329198</v>
      </c>
      <c r="V25" s="78">
        <f t="shared" si="4"/>
        <v>679</v>
      </c>
      <c r="W25" s="79">
        <f t="shared" si="10"/>
        <v>23978.660929999998</v>
      </c>
      <c r="Y25" s="76">
        <f t="shared" si="11"/>
        <v>5.6790397724652948</v>
      </c>
      <c r="Z25" s="73">
        <f t="shared" si="12"/>
        <v>23.777003719357698</v>
      </c>
      <c r="AA25" s="74">
        <f t="shared" si="13"/>
        <v>22.536187297654692</v>
      </c>
      <c r="AE25" s="121" t="str">
        <f t="shared" si="5"/>
        <v>88307</v>
      </c>
      <c r="AF25" s="142">
        <v>225</v>
      </c>
      <c r="AG25" s="143">
        <v>23</v>
      </c>
      <c r="AH25" s="144">
        <v>88307</v>
      </c>
      <c r="AI25" s="145">
        <f t="shared" si="0"/>
        <v>88307</v>
      </c>
      <c r="AJ25" s="146">
        <f t="shared" si="6"/>
        <v>0</v>
      </c>
      <c r="AK25" s="122"/>
      <c r="AL25" s="138">
        <f t="shared" si="7"/>
        <v>685</v>
      </c>
      <c r="AM25" s="147">
        <f t="shared" si="7"/>
        <v>679</v>
      </c>
      <c r="AN25" s="148">
        <f t="shared" si="8"/>
        <v>-6</v>
      </c>
      <c r="AO25" s="149">
        <f t="shared" si="1"/>
        <v>-8.836524300441826E-3</v>
      </c>
      <c r="AP25" s="122"/>
    </row>
    <row r="26" spans="1:42" x14ac:dyDescent="0.2">
      <c r="A26" s="66">
        <v>225</v>
      </c>
      <c r="B26" s="67">
        <v>0.375</v>
      </c>
      <c r="C26" s="68">
        <v>2014</v>
      </c>
      <c r="D26" s="68">
        <v>3</v>
      </c>
      <c r="E26" s="68">
        <v>24</v>
      </c>
      <c r="F26" s="69">
        <v>88986</v>
      </c>
      <c r="G26" s="68">
        <v>0</v>
      </c>
      <c r="H26" s="69">
        <v>227370</v>
      </c>
      <c r="I26" s="68">
        <v>0</v>
      </c>
      <c r="J26" s="68">
        <v>2</v>
      </c>
      <c r="K26" s="68">
        <v>0</v>
      </c>
      <c r="L26" s="69">
        <v>311.37380000000002</v>
      </c>
      <c r="M26" s="69">
        <v>29.8</v>
      </c>
      <c r="N26" s="70">
        <v>0</v>
      </c>
      <c r="O26" s="71">
        <v>3062</v>
      </c>
      <c r="P26" s="58">
        <f t="shared" si="2"/>
        <v>3062</v>
      </c>
      <c r="Q26" s="38">
        <v>24</v>
      </c>
      <c r="R26" s="77">
        <f t="shared" si="3"/>
        <v>8474.7295090044918</v>
      </c>
      <c r="S26" s="73">
        <f>'Mérida oeste'!F29*1000000</f>
        <v>35481.997508300003</v>
      </c>
      <c r="T26" s="74">
        <f t="shared" si="9"/>
        <v>952.30535492683475</v>
      </c>
      <c r="V26" s="78">
        <f t="shared" si="4"/>
        <v>3062</v>
      </c>
      <c r="W26" s="79">
        <f t="shared" si="10"/>
        <v>108133.51953999999</v>
      </c>
      <c r="Y26" s="76">
        <f t="shared" si="11"/>
        <v>25.949621756571755</v>
      </c>
      <c r="Z26" s="73">
        <f t="shared" si="12"/>
        <v>108.64587637041461</v>
      </c>
      <c r="AA26" s="74">
        <f t="shared" si="13"/>
        <v>102.97612970502752</v>
      </c>
      <c r="AE26" s="121" t="str">
        <f t="shared" si="5"/>
        <v>88986</v>
      </c>
      <c r="AF26" s="142">
        <v>225</v>
      </c>
      <c r="AG26" s="143">
        <v>24</v>
      </c>
      <c r="AH26" s="144">
        <v>88992</v>
      </c>
      <c r="AI26" s="145">
        <f t="shared" si="0"/>
        <v>88986</v>
      </c>
      <c r="AJ26" s="146">
        <f t="shared" si="6"/>
        <v>-6</v>
      </c>
      <c r="AK26" s="122"/>
      <c r="AL26" s="138">
        <f t="shared" si="7"/>
        <v>3059</v>
      </c>
      <c r="AM26" s="147">
        <f t="shared" si="7"/>
        <v>3062</v>
      </c>
      <c r="AN26" s="148">
        <f t="shared" si="8"/>
        <v>3</v>
      </c>
      <c r="AO26" s="149">
        <f t="shared" si="1"/>
        <v>9.7975179621162642E-4</v>
      </c>
      <c r="AP26" s="122"/>
    </row>
    <row r="27" spans="1:42" x14ac:dyDescent="0.2">
      <c r="A27" s="66">
        <v>225</v>
      </c>
      <c r="B27" s="67">
        <v>0.375</v>
      </c>
      <c r="C27" s="68">
        <v>2014</v>
      </c>
      <c r="D27" s="68">
        <v>3</v>
      </c>
      <c r="E27" s="68">
        <v>25</v>
      </c>
      <c r="F27" s="69">
        <v>92048</v>
      </c>
      <c r="G27" s="68">
        <v>0</v>
      </c>
      <c r="H27" s="69">
        <v>227506</v>
      </c>
      <c r="I27" s="68">
        <v>0</v>
      </c>
      <c r="J27" s="68">
        <v>2</v>
      </c>
      <c r="K27" s="68">
        <v>0</v>
      </c>
      <c r="L27" s="69">
        <v>310.71460000000002</v>
      </c>
      <c r="M27" s="69">
        <v>27.9</v>
      </c>
      <c r="N27" s="70">
        <v>0</v>
      </c>
      <c r="O27" s="71">
        <v>2661</v>
      </c>
      <c r="P27" s="58">
        <f t="shared" si="2"/>
        <v>2661</v>
      </c>
      <c r="Q27" s="38">
        <v>25</v>
      </c>
      <c r="R27" s="77">
        <f t="shared" si="3"/>
        <v>8370.2841322967433</v>
      </c>
      <c r="S27" s="73">
        <f>'Mérida oeste'!F30*1000000</f>
        <v>35044.705605100004</v>
      </c>
      <c r="T27" s="74">
        <f t="shared" si="9"/>
        <v>940.56882794618502</v>
      </c>
      <c r="V27" s="78">
        <f t="shared" si="4"/>
        <v>2661</v>
      </c>
      <c r="W27" s="79">
        <f t="shared" si="10"/>
        <v>93972.336869999999</v>
      </c>
      <c r="Y27" s="76">
        <f t="shared" si="11"/>
        <v>22.273326076041634</v>
      </c>
      <c r="Z27" s="73">
        <f t="shared" si="12"/>
        <v>93.253961615171107</v>
      </c>
      <c r="AA27" s="74">
        <f t="shared" si="13"/>
        <v>88.387450749179976</v>
      </c>
      <c r="AE27" s="121" t="str">
        <f t="shared" si="5"/>
        <v>92048</v>
      </c>
      <c r="AF27" s="142">
        <v>225</v>
      </c>
      <c r="AG27" s="143">
        <v>25</v>
      </c>
      <c r="AH27" s="144">
        <v>92051</v>
      </c>
      <c r="AI27" s="145">
        <f t="shared" si="0"/>
        <v>92048</v>
      </c>
      <c r="AJ27" s="146">
        <f t="shared" si="6"/>
        <v>-3</v>
      </c>
      <c r="AK27" s="122"/>
      <c r="AL27" s="138">
        <f t="shared" si="7"/>
        <v>2662</v>
      </c>
      <c r="AM27" s="147">
        <f t="shared" si="7"/>
        <v>2661</v>
      </c>
      <c r="AN27" s="148">
        <f t="shared" si="8"/>
        <v>-1</v>
      </c>
      <c r="AO27" s="149">
        <f t="shared" si="1"/>
        <v>-3.7579857196542651E-4</v>
      </c>
      <c r="AP27" s="122"/>
    </row>
    <row r="28" spans="1:42" x14ac:dyDescent="0.2">
      <c r="A28" s="66">
        <v>225</v>
      </c>
      <c r="B28" s="67">
        <v>0.375</v>
      </c>
      <c r="C28" s="68">
        <v>2014</v>
      </c>
      <c r="D28" s="68">
        <v>3</v>
      </c>
      <c r="E28" s="68">
        <v>26</v>
      </c>
      <c r="F28" s="69">
        <v>94709</v>
      </c>
      <c r="G28" s="68">
        <v>0</v>
      </c>
      <c r="H28" s="69">
        <v>227623</v>
      </c>
      <c r="I28" s="68">
        <v>0</v>
      </c>
      <c r="J28" s="68">
        <v>2</v>
      </c>
      <c r="K28" s="68">
        <v>0</v>
      </c>
      <c r="L28" s="69">
        <v>310.4776</v>
      </c>
      <c r="M28" s="69">
        <v>27.5</v>
      </c>
      <c r="N28" s="70">
        <v>0</v>
      </c>
      <c r="O28" s="71">
        <v>3077</v>
      </c>
      <c r="P28" s="58">
        <f t="shared" si="2"/>
        <v>3077</v>
      </c>
      <c r="Q28" s="38">
        <v>26</v>
      </c>
      <c r="R28" s="77">
        <f t="shared" si="3"/>
        <v>8349.6902418314694</v>
      </c>
      <c r="S28" s="73">
        <f>'Mérida oeste'!F31*1000000</f>
        <v>34958.483104499996</v>
      </c>
      <c r="T28" s="74">
        <f t="shared" si="9"/>
        <v>938.25469247460217</v>
      </c>
      <c r="V28" s="78">
        <f t="shared" si="4"/>
        <v>3077</v>
      </c>
      <c r="W28" s="79">
        <f t="shared" si="10"/>
        <v>108663.23959</v>
      </c>
      <c r="Y28" s="76">
        <f t="shared" si="11"/>
        <v>25.691996874115429</v>
      </c>
      <c r="Z28" s="73">
        <f t="shared" si="12"/>
        <v>107.56725251254647</v>
      </c>
      <c r="AA28" s="74">
        <f t="shared" si="13"/>
        <v>101.95379444480946</v>
      </c>
      <c r="AE28" s="121" t="str">
        <f t="shared" si="5"/>
        <v>94709</v>
      </c>
      <c r="AF28" s="142">
        <v>225</v>
      </c>
      <c r="AG28" s="143">
        <v>26</v>
      </c>
      <c r="AH28" s="144">
        <v>94713</v>
      </c>
      <c r="AI28" s="145">
        <f t="shared" si="0"/>
        <v>94709</v>
      </c>
      <c r="AJ28" s="146">
        <f t="shared" si="6"/>
        <v>-4</v>
      </c>
      <c r="AK28" s="122"/>
      <c r="AL28" s="138">
        <f t="shared" si="7"/>
        <v>3079</v>
      </c>
      <c r="AM28" s="147">
        <f t="shared" si="7"/>
        <v>3077</v>
      </c>
      <c r="AN28" s="148">
        <f t="shared" si="8"/>
        <v>-2</v>
      </c>
      <c r="AO28" s="149">
        <f t="shared" si="1"/>
        <v>-6.4998375040623989E-4</v>
      </c>
      <c r="AP28" s="122"/>
    </row>
    <row r="29" spans="1:42" x14ac:dyDescent="0.2">
      <c r="A29" s="66">
        <v>225</v>
      </c>
      <c r="B29" s="67">
        <v>0.375</v>
      </c>
      <c r="C29" s="68">
        <v>2014</v>
      </c>
      <c r="D29" s="68">
        <v>3</v>
      </c>
      <c r="E29" s="68">
        <v>27</v>
      </c>
      <c r="F29" s="69">
        <v>97786</v>
      </c>
      <c r="G29" s="68">
        <v>0</v>
      </c>
      <c r="H29" s="69">
        <v>227759</v>
      </c>
      <c r="I29" s="68">
        <v>0</v>
      </c>
      <c r="J29" s="68">
        <v>2</v>
      </c>
      <c r="K29" s="68">
        <v>0</v>
      </c>
      <c r="L29" s="69">
        <v>310.78129999999999</v>
      </c>
      <c r="M29" s="69">
        <v>27</v>
      </c>
      <c r="N29" s="70">
        <v>0</v>
      </c>
      <c r="O29" s="71">
        <v>2861</v>
      </c>
      <c r="P29" s="58">
        <f t="shared" si="2"/>
        <v>2861</v>
      </c>
      <c r="Q29" s="38">
        <v>27</v>
      </c>
      <c r="R29" s="77">
        <f t="shared" si="3"/>
        <v>8344.2525558660545</v>
      </c>
      <c r="S29" s="73">
        <f>'Mérida oeste'!F32*1000000</f>
        <v>34935.716600899999</v>
      </c>
      <c r="T29" s="74">
        <f t="shared" si="9"/>
        <v>937.64365970266851</v>
      </c>
      <c r="V29" s="78">
        <f t="shared" si="4"/>
        <v>2861</v>
      </c>
      <c r="W29" s="79">
        <f t="shared" si="10"/>
        <v>101035.27086999999</v>
      </c>
      <c r="Y29" s="76">
        <f t="shared" si="11"/>
        <v>23.872906562332783</v>
      </c>
      <c r="Z29" s="73">
        <f t="shared" si="12"/>
        <v>99.951085195174898</v>
      </c>
      <c r="AA29" s="74">
        <f t="shared" si="13"/>
        <v>94.735081137597206</v>
      </c>
      <c r="AE29" s="121" t="str">
        <f t="shared" si="5"/>
        <v>97786</v>
      </c>
      <c r="AF29" s="142">
        <v>225</v>
      </c>
      <c r="AG29" s="143">
        <v>27</v>
      </c>
      <c r="AH29" s="144">
        <v>97792</v>
      </c>
      <c r="AI29" s="145">
        <f t="shared" si="0"/>
        <v>97786</v>
      </c>
      <c r="AJ29" s="146">
        <f t="shared" si="6"/>
        <v>-6</v>
      </c>
      <c r="AK29" s="122"/>
      <c r="AL29" s="138">
        <f t="shared" si="7"/>
        <v>2862</v>
      </c>
      <c r="AM29" s="147">
        <f t="shared" si="7"/>
        <v>2861</v>
      </c>
      <c r="AN29" s="148">
        <f t="shared" si="8"/>
        <v>-1</v>
      </c>
      <c r="AO29" s="149">
        <f t="shared" si="1"/>
        <v>-3.4952813701502968E-4</v>
      </c>
      <c r="AP29" s="122"/>
    </row>
    <row r="30" spans="1:42" x14ac:dyDescent="0.2">
      <c r="A30" s="66">
        <v>225</v>
      </c>
      <c r="B30" s="67">
        <v>0.375</v>
      </c>
      <c r="C30" s="68">
        <v>2014</v>
      </c>
      <c r="D30" s="68">
        <v>3</v>
      </c>
      <c r="E30" s="68">
        <v>28</v>
      </c>
      <c r="F30" s="69">
        <v>100647</v>
      </c>
      <c r="G30" s="68">
        <v>0</v>
      </c>
      <c r="H30" s="69">
        <v>227886</v>
      </c>
      <c r="I30" s="68">
        <v>0</v>
      </c>
      <c r="J30" s="68">
        <v>2</v>
      </c>
      <c r="K30" s="68">
        <v>0</v>
      </c>
      <c r="L30" s="69">
        <v>310.65969999999999</v>
      </c>
      <c r="M30" s="69">
        <v>29</v>
      </c>
      <c r="N30" s="70">
        <v>0</v>
      </c>
      <c r="O30" s="71">
        <v>2815</v>
      </c>
      <c r="P30" s="58">
        <f t="shared" si="2"/>
        <v>2815</v>
      </c>
      <c r="Q30" s="38">
        <v>28</v>
      </c>
      <c r="R30" s="77">
        <f t="shared" si="3"/>
        <v>8270.7580391946103</v>
      </c>
      <c r="S30" s="73">
        <f>'Mérida oeste'!F33*1000000</f>
        <v>34628.009758499997</v>
      </c>
      <c r="T30" s="74">
        <f t="shared" si="9"/>
        <v>929.38508086429829</v>
      </c>
      <c r="V30" s="78">
        <f t="shared" si="4"/>
        <v>2815</v>
      </c>
      <c r="W30" s="79">
        <f t="shared" si="10"/>
        <v>99410.796050000004</v>
      </c>
      <c r="Y30" s="76">
        <f t="shared" si="11"/>
        <v>23.282183880332827</v>
      </c>
      <c r="Z30" s="73">
        <f t="shared" si="12"/>
        <v>97.47784747017748</v>
      </c>
      <c r="AA30" s="74">
        <f t="shared" si="13"/>
        <v>92.390910725713525</v>
      </c>
      <c r="AE30" s="121" t="str">
        <f t="shared" si="5"/>
        <v>100647</v>
      </c>
      <c r="AF30" s="142">
        <v>225</v>
      </c>
      <c r="AG30" s="143">
        <v>28</v>
      </c>
      <c r="AH30" s="144">
        <v>100654</v>
      </c>
      <c r="AI30" s="145">
        <f t="shared" si="0"/>
        <v>100647</v>
      </c>
      <c r="AJ30" s="146">
        <f t="shared" si="6"/>
        <v>-7</v>
      </c>
      <c r="AK30" s="122"/>
      <c r="AL30" s="138">
        <f t="shared" si="7"/>
        <v>2817</v>
      </c>
      <c r="AM30" s="147">
        <f t="shared" si="7"/>
        <v>2815</v>
      </c>
      <c r="AN30" s="148">
        <f t="shared" si="8"/>
        <v>-2</v>
      </c>
      <c r="AO30" s="149">
        <f t="shared" si="1"/>
        <v>-7.1047957371225573E-4</v>
      </c>
      <c r="AP30" s="122"/>
    </row>
    <row r="31" spans="1:42" x14ac:dyDescent="0.2">
      <c r="A31" s="66">
        <v>225</v>
      </c>
      <c r="B31" s="67">
        <v>0.375</v>
      </c>
      <c r="C31" s="68">
        <v>2014</v>
      </c>
      <c r="D31" s="68">
        <v>3</v>
      </c>
      <c r="E31" s="68">
        <v>29</v>
      </c>
      <c r="F31" s="69">
        <v>103462</v>
      </c>
      <c r="G31" s="68">
        <v>0</v>
      </c>
      <c r="H31" s="69">
        <v>228012</v>
      </c>
      <c r="I31" s="68">
        <v>0</v>
      </c>
      <c r="J31" s="68">
        <v>2</v>
      </c>
      <c r="K31" s="68">
        <v>0</v>
      </c>
      <c r="L31" s="69">
        <v>310.47930000000002</v>
      </c>
      <c r="M31" s="69">
        <v>29.5</v>
      </c>
      <c r="N31" s="70">
        <v>0</v>
      </c>
      <c r="O31" s="71">
        <v>1324</v>
      </c>
      <c r="P31" s="58">
        <f t="shared" si="2"/>
        <v>1324</v>
      </c>
      <c r="Q31" s="38">
        <v>29</v>
      </c>
      <c r="R31" s="77">
        <f t="shared" si="3"/>
        <v>8414.3770038931889</v>
      </c>
      <c r="S31" s="73">
        <f>'Mérida oeste'!F34*1000000</f>
        <v>35229.3136399</v>
      </c>
      <c r="T31" s="74">
        <f t="shared" si="9"/>
        <v>945.52354392747759</v>
      </c>
      <c r="V31" s="78">
        <f t="shared" si="4"/>
        <v>1324</v>
      </c>
      <c r="W31" s="79">
        <f t="shared" si="10"/>
        <v>46756.623079999998</v>
      </c>
      <c r="Y31" s="76">
        <f t="shared" si="11"/>
        <v>11.140635153154582</v>
      </c>
      <c r="Z31" s="73">
        <f t="shared" si="12"/>
        <v>46.643611259227598</v>
      </c>
      <c r="AA31" s="74">
        <f t="shared" si="13"/>
        <v>44.209487956682892</v>
      </c>
      <c r="AE31" s="121" t="str">
        <f t="shared" si="5"/>
        <v>103462</v>
      </c>
      <c r="AF31" s="142">
        <v>225</v>
      </c>
      <c r="AG31" s="143">
        <v>29</v>
      </c>
      <c r="AH31" s="144">
        <v>103471</v>
      </c>
      <c r="AI31" s="145">
        <f t="shared" si="0"/>
        <v>103462</v>
      </c>
      <c r="AJ31" s="146">
        <f t="shared" si="6"/>
        <v>-9</v>
      </c>
      <c r="AK31" s="122"/>
      <c r="AL31" s="138">
        <f t="shared" si="7"/>
        <v>1315</v>
      </c>
      <c r="AM31" s="147">
        <f t="shared" si="7"/>
        <v>1324</v>
      </c>
      <c r="AN31" s="148">
        <f t="shared" si="8"/>
        <v>9</v>
      </c>
      <c r="AO31" s="149">
        <f t="shared" si="1"/>
        <v>6.7975830815709968E-3</v>
      </c>
      <c r="AP31" s="122"/>
    </row>
    <row r="32" spans="1:42" x14ac:dyDescent="0.2">
      <c r="A32" s="66">
        <v>225</v>
      </c>
      <c r="B32" s="67">
        <v>0.375</v>
      </c>
      <c r="C32" s="68">
        <v>2014</v>
      </c>
      <c r="D32" s="68">
        <v>3</v>
      </c>
      <c r="E32" s="68">
        <v>30</v>
      </c>
      <c r="F32" s="69">
        <v>104786</v>
      </c>
      <c r="G32" s="68">
        <v>0</v>
      </c>
      <c r="H32" s="69">
        <v>228012</v>
      </c>
      <c r="I32" s="68">
        <v>0</v>
      </c>
      <c r="J32" s="68">
        <v>2</v>
      </c>
      <c r="K32" s="68">
        <v>0</v>
      </c>
      <c r="L32" s="69">
        <v>310.47930000000002</v>
      </c>
      <c r="M32" s="69">
        <v>29.5</v>
      </c>
      <c r="N32" s="70">
        <v>0</v>
      </c>
      <c r="O32" s="71">
        <v>419</v>
      </c>
      <c r="P32" s="58">
        <f t="shared" si="2"/>
        <v>419</v>
      </c>
      <c r="Q32" s="38">
        <v>30</v>
      </c>
      <c r="R32" s="77">
        <f t="shared" si="3"/>
        <v>8467.4272652144846</v>
      </c>
      <c r="S32" s="73">
        <f>'Mérida oeste'!F35*1000000</f>
        <v>35451.424473999999</v>
      </c>
      <c r="T32" s="74">
        <f t="shared" si="9"/>
        <v>951.48480179215164</v>
      </c>
      <c r="V32" s="78">
        <f t="shared" si="4"/>
        <v>419</v>
      </c>
      <c r="W32" s="79">
        <f t="shared" si="10"/>
        <v>14796.846729999999</v>
      </c>
      <c r="Y32" s="76">
        <f t="shared" si="11"/>
        <v>3.547852024124869</v>
      </c>
      <c r="Z32" s="73">
        <f t="shared" si="12"/>
        <v>14.854146854605998</v>
      </c>
      <c r="AA32" s="74">
        <f t="shared" si="13"/>
        <v>14.078974778042896</v>
      </c>
      <c r="AE32" s="121" t="str">
        <f t="shared" si="5"/>
        <v>104786</v>
      </c>
      <c r="AF32" s="142">
        <v>225</v>
      </c>
      <c r="AG32" s="143">
        <v>30</v>
      </c>
      <c r="AH32" s="144">
        <v>104786</v>
      </c>
      <c r="AI32" s="145">
        <f t="shared" si="0"/>
        <v>104786</v>
      </c>
      <c r="AJ32" s="146">
        <f t="shared" si="6"/>
        <v>0</v>
      </c>
      <c r="AK32" s="122"/>
      <c r="AL32" s="138">
        <f t="shared" si="7"/>
        <v>419</v>
      </c>
      <c r="AM32" s="147">
        <f t="shared" si="7"/>
        <v>419</v>
      </c>
      <c r="AN32" s="148">
        <f t="shared" si="8"/>
        <v>0</v>
      </c>
      <c r="AO32" s="149">
        <f t="shared" si="1"/>
        <v>0</v>
      </c>
      <c r="AP32" s="122"/>
    </row>
    <row r="33" spans="1:42" ht="13.5" thickBot="1" x14ac:dyDescent="0.25">
      <c r="A33" s="66">
        <v>225</v>
      </c>
      <c r="B33" s="67">
        <v>0.375</v>
      </c>
      <c r="C33" s="68">
        <v>2014</v>
      </c>
      <c r="D33" s="68">
        <v>3</v>
      </c>
      <c r="E33" s="68">
        <v>31</v>
      </c>
      <c r="F33" s="69">
        <v>105205</v>
      </c>
      <c r="G33" s="68">
        <v>0</v>
      </c>
      <c r="H33" s="69">
        <v>228012</v>
      </c>
      <c r="I33" s="68">
        <v>0</v>
      </c>
      <c r="J33" s="68">
        <v>2</v>
      </c>
      <c r="K33" s="68">
        <v>0</v>
      </c>
      <c r="L33" s="69">
        <v>310.47930000000002</v>
      </c>
      <c r="M33" s="69">
        <v>29.5</v>
      </c>
      <c r="N33" s="70">
        <v>0</v>
      </c>
      <c r="O33" s="71">
        <v>3078</v>
      </c>
      <c r="P33" s="58">
        <f t="shared" si="2"/>
        <v>3078</v>
      </c>
      <c r="Q33" s="38">
        <v>31</v>
      </c>
      <c r="R33" s="80">
        <f t="shared" si="3"/>
        <v>8453.6108108101653</v>
      </c>
      <c r="S33" s="81">
        <f>'Mérida oeste'!F36*1000000</f>
        <v>35393.577742699999</v>
      </c>
      <c r="T33" s="82">
        <f t="shared" si="9"/>
        <v>949.93224681073821</v>
      </c>
      <c r="V33" s="83">
        <f t="shared" si="4"/>
        <v>3078</v>
      </c>
      <c r="W33" s="84">
        <f t="shared" si="10"/>
        <v>108698.55426</v>
      </c>
      <c r="Y33" s="76">
        <f t="shared" si="11"/>
        <v>26.020214075673689</v>
      </c>
      <c r="Z33" s="73">
        <f t="shared" si="12"/>
        <v>108.9414322920306</v>
      </c>
      <c r="AA33" s="74">
        <f t="shared" si="13"/>
        <v>103.25626187328075</v>
      </c>
      <c r="AE33" s="121" t="str">
        <f t="shared" si="5"/>
        <v>105205</v>
      </c>
      <c r="AF33" s="142">
        <v>225</v>
      </c>
      <c r="AG33" s="143">
        <v>31</v>
      </c>
      <c r="AH33" s="144">
        <v>105205</v>
      </c>
      <c r="AI33" s="145">
        <f t="shared" si="0"/>
        <v>105205</v>
      </c>
      <c r="AJ33" s="146">
        <f t="shared" si="6"/>
        <v>0</v>
      </c>
      <c r="AK33" s="122"/>
      <c r="AL33" s="138">
        <f t="shared" si="7"/>
        <v>3078</v>
      </c>
      <c r="AM33" s="150">
        <f t="shared" si="7"/>
        <v>3078</v>
      </c>
      <c r="AN33" s="148">
        <f t="shared" si="8"/>
        <v>0</v>
      </c>
      <c r="AO33" s="149">
        <f t="shared" si="1"/>
        <v>0</v>
      </c>
      <c r="AP33" s="122"/>
    </row>
    <row r="34" spans="1:42" ht="13.5" thickBot="1" x14ac:dyDescent="0.25">
      <c r="A34" s="85">
        <v>225</v>
      </c>
      <c r="B34" s="86">
        <v>0.375</v>
      </c>
      <c r="C34" s="87">
        <v>2014</v>
      </c>
      <c r="D34" s="87">
        <v>4</v>
      </c>
      <c r="E34" s="87">
        <v>1</v>
      </c>
      <c r="F34" s="88">
        <v>108283</v>
      </c>
      <c r="G34" s="87">
        <v>0</v>
      </c>
      <c r="H34" s="88">
        <v>228012</v>
      </c>
      <c r="I34" s="87">
        <v>0</v>
      </c>
      <c r="J34" s="87">
        <v>2</v>
      </c>
      <c r="K34" s="87">
        <v>0</v>
      </c>
      <c r="L34" s="88">
        <v>310.47930000000002</v>
      </c>
      <c r="M34" s="88">
        <v>29.5</v>
      </c>
      <c r="N34" s="89">
        <v>0</v>
      </c>
      <c r="O34" s="90">
        <v>3220</v>
      </c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>108283</v>
      </c>
      <c r="AF34" s="151">
        <v>225</v>
      </c>
      <c r="AG34" s="152">
        <v>1</v>
      </c>
      <c r="AH34" s="153">
        <v>108283</v>
      </c>
      <c r="AI34" s="154">
        <f t="shared" si="0"/>
        <v>108283</v>
      </c>
      <c r="AJ34" s="155">
        <f t="shared" si="6"/>
        <v>0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32</v>
      </c>
      <c r="K36" s="99" t="s">
        <v>44</v>
      </c>
      <c r="L36" s="101">
        <f>MAX(L3:L34)</f>
        <v>312.63130000000001</v>
      </c>
      <c r="M36" s="101">
        <f>MAX(M3:M34)</f>
        <v>29.8</v>
      </c>
      <c r="N36" s="99" t="s">
        <v>10</v>
      </c>
      <c r="O36" s="101">
        <f>SUM(O3:O33)</f>
        <v>67815</v>
      </c>
      <c r="Q36" s="99" t="s">
        <v>45</v>
      </c>
      <c r="R36" s="102">
        <f>AVERAGE(R3:R33)</f>
        <v>8283.361140065399</v>
      </c>
      <c r="S36" s="102">
        <f>AVERAGE(S3:S33)</f>
        <v>34680.776421225804</v>
      </c>
      <c r="T36" s="103">
        <f>AVERAGE(T3:T33)</f>
        <v>930.80129130914872</v>
      </c>
      <c r="V36" s="104">
        <f>SUM(V3:V33)</f>
        <v>67815</v>
      </c>
      <c r="W36" s="105">
        <f>SUM(W3:W33)</f>
        <v>2394864.3460499998</v>
      </c>
      <c r="Y36" s="106">
        <f>SUM(Y3:Y33)</f>
        <v>561.21258806931394</v>
      </c>
      <c r="Z36" s="107">
        <f>SUM(Z3:Z33)</f>
        <v>2349.6848637286039</v>
      </c>
      <c r="AA36" s="108">
        <f>SUM(AA3:AA33)</f>
        <v>2227.065226740121</v>
      </c>
      <c r="AE36" s="121"/>
      <c r="AF36" s="159" t="s">
        <v>72</v>
      </c>
      <c r="AG36" s="160">
        <f>COUNT(AG3:AG34)</f>
        <v>26</v>
      </c>
      <c r="AH36" s="122"/>
      <c r="AI36" s="122"/>
      <c r="AJ36" s="161">
        <f>SUM(AJ3:AJ33)</f>
        <v>282054</v>
      </c>
      <c r="AK36" s="162" t="s">
        <v>50</v>
      </c>
      <c r="AL36" s="163"/>
      <c r="AM36" s="163"/>
      <c r="AN36" s="161">
        <f>SUM(AN3:AN33)</f>
        <v>0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311.23891875000004</v>
      </c>
      <c r="M37" s="109">
        <f>AVERAGE(M3:M34)</f>
        <v>26.959374999999998</v>
      </c>
      <c r="N37" s="99" t="s">
        <v>46</v>
      </c>
      <c r="O37" s="110">
        <f>O36*35.31467</f>
        <v>2394864.3460499998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6</v>
      </c>
      <c r="AH37" s="122"/>
      <c r="AI37" s="122"/>
      <c r="AJ37" s="122"/>
      <c r="AK37" s="122"/>
      <c r="AL37" s="122"/>
      <c r="AM37" s="122"/>
      <c r="AN37" s="166">
        <f>IFERROR(AN36/SUM(AM3:AM33),"")</f>
        <v>0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310.08659999999998</v>
      </c>
      <c r="M38" s="110">
        <f>MIN(M3:M34)</f>
        <v>23.2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342.36281062500007</v>
      </c>
      <c r="M44" s="118">
        <f>M37*(1+$L$43)</f>
        <v>29.655312500000001</v>
      </c>
    </row>
    <row r="45" spans="1:42" x14ac:dyDescent="0.2">
      <c r="K45" s="117" t="s">
        <v>59</v>
      </c>
      <c r="L45" s="118">
        <f>L37*(1-$L$43)</f>
        <v>280.11502687500007</v>
      </c>
      <c r="M45" s="118">
        <f>M37*(1-$L$43)</f>
        <v>24.263437499999998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191" priority="47" stopIfTrue="1" operator="lessThan">
      <formula>$L$45</formula>
    </cfRule>
    <cfRule type="cellIs" dxfId="190" priority="48" stopIfTrue="1" operator="greaterThan">
      <formula>$L$44</formula>
    </cfRule>
  </conditionalFormatting>
  <conditionalFormatting sqref="M3:M34">
    <cfRule type="cellIs" dxfId="189" priority="45" stopIfTrue="1" operator="lessThan">
      <formula>$M$45</formula>
    </cfRule>
    <cfRule type="cellIs" dxfId="188" priority="46" stopIfTrue="1" operator="greaterThan">
      <formula>$M$44</formula>
    </cfRule>
  </conditionalFormatting>
  <conditionalFormatting sqref="O3:O34">
    <cfRule type="cellIs" dxfId="187" priority="44" stopIfTrue="1" operator="lessThan">
      <formula>0</formula>
    </cfRule>
  </conditionalFormatting>
  <conditionalFormatting sqref="O3:O33">
    <cfRule type="cellIs" dxfId="186" priority="43" stopIfTrue="1" operator="lessThan">
      <formula>0</formula>
    </cfRule>
  </conditionalFormatting>
  <conditionalFormatting sqref="O3">
    <cfRule type="cellIs" dxfId="185" priority="42" stopIfTrue="1" operator="notEqual">
      <formula>$P$3</formula>
    </cfRule>
  </conditionalFormatting>
  <conditionalFormatting sqref="O4">
    <cfRule type="cellIs" dxfId="184" priority="41" stopIfTrue="1" operator="notEqual">
      <formula>P$4</formula>
    </cfRule>
  </conditionalFormatting>
  <conditionalFormatting sqref="O5">
    <cfRule type="cellIs" dxfId="183" priority="40" stopIfTrue="1" operator="notEqual">
      <formula>$P$5</formula>
    </cfRule>
  </conditionalFormatting>
  <conditionalFormatting sqref="O6">
    <cfRule type="cellIs" dxfId="182" priority="39" stopIfTrue="1" operator="notEqual">
      <formula>$P$6</formula>
    </cfRule>
  </conditionalFormatting>
  <conditionalFormatting sqref="O7">
    <cfRule type="cellIs" dxfId="181" priority="38" stopIfTrue="1" operator="notEqual">
      <formula>$P$7</formula>
    </cfRule>
  </conditionalFormatting>
  <conditionalFormatting sqref="O8">
    <cfRule type="cellIs" dxfId="180" priority="37" stopIfTrue="1" operator="notEqual">
      <formula>$P$8</formula>
    </cfRule>
  </conditionalFormatting>
  <conditionalFormatting sqref="O9">
    <cfRule type="cellIs" dxfId="179" priority="36" stopIfTrue="1" operator="notEqual">
      <formula>$P$9</formula>
    </cfRule>
  </conditionalFormatting>
  <conditionalFormatting sqref="O10">
    <cfRule type="cellIs" dxfId="178" priority="34" stopIfTrue="1" operator="notEqual">
      <formula>$P$10</formula>
    </cfRule>
    <cfRule type="cellIs" dxfId="177" priority="35" stopIfTrue="1" operator="greaterThan">
      <formula>$P$10</formula>
    </cfRule>
  </conditionalFormatting>
  <conditionalFormatting sqref="O11">
    <cfRule type="cellIs" dxfId="176" priority="32" stopIfTrue="1" operator="notEqual">
      <formula>$P$11</formula>
    </cfRule>
    <cfRule type="cellIs" dxfId="175" priority="33" stopIfTrue="1" operator="greaterThan">
      <formula>$P$11</formula>
    </cfRule>
  </conditionalFormatting>
  <conditionalFormatting sqref="O12">
    <cfRule type="cellIs" dxfId="174" priority="31" stopIfTrue="1" operator="notEqual">
      <formula>$P$12</formula>
    </cfRule>
  </conditionalFormatting>
  <conditionalFormatting sqref="O14">
    <cfRule type="cellIs" dxfId="173" priority="30" stopIfTrue="1" operator="notEqual">
      <formula>$P$14</formula>
    </cfRule>
  </conditionalFormatting>
  <conditionalFormatting sqref="O15">
    <cfRule type="cellIs" dxfId="172" priority="29" stopIfTrue="1" operator="notEqual">
      <formula>$P$15</formula>
    </cfRule>
  </conditionalFormatting>
  <conditionalFormatting sqref="O16">
    <cfRule type="cellIs" dxfId="171" priority="28" stopIfTrue="1" operator="notEqual">
      <formula>$P$16</formula>
    </cfRule>
  </conditionalFormatting>
  <conditionalFormatting sqref="O17">
    <cfRule type="cellIs" dxfId="170" priority="27" stopIfTrue="1" operator="notEqual">
      <formula>$P$17</formula>
    </cfRule>
  </conditionalFormatting>
  <conditionalFormatting sqref="O18">
    <cfRule type="cellIs" dxfId="169" priority="26" stopIfTrue="1" operator="notEqual">
      <formula>$P$18</formula>
    </cfRule>
  </conditionalFormatting>
  <conditionalFormatting sqref="O19">
    <cfRule type="cellIs" dxfId="168" priority="24" stopIfTrue="1" operator="notEqual">
      <formula>$P$19</formula>
    </cfRule>
    <cfRule type="cellIs" dxfId="167" priority="25" stopIfTrue="1" operator="greaterThan">
      <formula>$P$19</formula>
    </cfRule>
  </conditionalFormatting>
  <conditionalFormatting sqref="O20">
    <cfRule type="cellIs" dxfId="166" priority="22" stopIfTrue="1" operator="notEqual">
      <formula>$P$20</formula>
    </cfRule>
    <cfRule type="cellIs" dxfId="165" priority="23" stopIfTrue="1" operator="greaterThan">
      <formula>$P$20</formula>
    </cfRule>
  </conditionalFormatting>
  <conditionalFormatting sqref="O21">
    <cfRule type="cellIs" dxfId="164" priority="21" stopIfTrue="1" operator="notEqual">
      <formula>$P$21</formula>
    </cfRule>
  </conditionalFormatting>
  <conditionalFormatting sqref="O22">
    <cfRule type="cellIs" dxfId="163" priority="20" stopIfTrue="1" operator="notEqual">
      <formula>$P$22</formula>
    </cfRule>
  </conditionalFormatting>
  <conditionalFormatting sqref="O23">
    <cfRule type="cellIs" dxfId="162" priority="19" stopIfTrue="1" operator="notEqual">
      <formula>$P$23</formula>
    </cfRule>
  </conditionalFormatting>
  <conditionalFormatting sqref="O24">
    <cfRule type="cellIs" dxfId="161" priority="17" stopIfTrue="1" operator="notEqual">
      <formula>$P$24</formula>
    </cfRule>
    <cfRule type="cellIs" dxfId="160" priority="18" stopIfTrue="1" operator="greaterThan">
      <formula>$P$24</formula>
    </cfRule>
  </conditionalFormatting>
  <conditionalFormatting sqref="O25">
    <cfRule type="cellIs" dxfId="159" priority="15" stopIfTrue="1" operator="notEqual">
      <formula>$P$25</formula>
    </cfRule>
    <cfRule type="cellIs" dxfId="158" priority="16" stopIfTrue="1" operator="greaterThan">
      <formula>$P$25</formula>
    </cfRule>
  </conditionalFormatting>
  <conditionalFormatting sqref="O26">
    <cfRule type="cellIs" dxfId="157" priority="14" stopIfTrue="1" operator="notEqual">
      <formula>$P$26</formula>
    </cfRule>
  </conditionalFormatting>
  <conditionalFormatting sqref="O27">
    <cfRule type="cellIs" dxfId="156" priority="13" stopIfTrue="1" operator="notEqual">
      <formula>$P$27</formula>
    </cfRule>
  </conditionalFormatting>
  <conditionalFormatting sqref="O28">
    <cfRule type="cellIs" dxfId="155" priority="12" stopIfTrue="1" operator="notEqual">
      <formula>$P$28</formula>
    </cfRule>
  </conditionalFormatting>
  <conditionalFormatting sqref="O29">
    <cfRule type="cellIs" dxfId="154" priority="11" stopIfTrue="1" operator="notEqual">
      <formula>$P$29</formula>
    </cfRule>
  </conditionalFormatting>
  <conditionalFormatting sqref="O30">
    <cfRule type="cellIs" dxfId="153" priority="10" stopIfTrue="1" operator="notEqual">
      <formula>$P$30</formula>
    </cfRule>
  </conditionalFormatting>
  <conditionalFormatting sqref="O31">
    <cfRule type="cellIs" dxfId="152" priority="8" stopIfTrue="1" operator="notEqual">
      <formula>$P$31</formula>
    </cfRule>
    <cfRule type="cellIs" dxfId="151" priority="9" stopIfTrue="1" operator="greaterThan">
      <formula>$P$31</formula>
    </cfRule>
  </conditionalFormatting>
  <conditionalFormatting sqref="O32">
    <cfRule type="cellIs" dxfId="150" priority="6" stopIfTrue="1" operator="notEqual">
      <formula>$P$32</formula>
    </cfRule>
    <cfRule type="cellIs" dxfId="149" priority="7" stopIfTrue="1" operator="greaterThan">
      <formula>$P$32</formula>
    </cfRule>
  </conditionalFormatting>
  <conditionalFormatting sqref="O33">
    <cfRule type="cellIs" dxfId="148" priority="5" stopIfTrue="1" operator="notEqual">
      <formula>$P$33</formula>
    </cfRule>
  </conditionalFormatting>
  <conditionalFormatting sqref="O13">
    <cfRule type="cellIs" dxfId="147" priority="4" stopIfTrue="1" operator="notEqual">
      <formula>$P$13</formula>
    </cfRule>
  </conditionalFormatting>
  <conditionalFormatting sqref="AG3:AG34">
    <cfRule type="cellIs" dxfId="146" priority="3" stopIfTrue="1" operator="notEqual">
      <formula>E3</formula>
    </cfRule>
  </conditionalFormatting>
  <conditionalFormatting sqref="AH3:AH34">
    <cfRule type="cellIs" dxfId="145" priority="2" stopIfTrue="1" operator="notBetween">
      <formula>AI3+$AG$40</formula>
      <formula>AI3-$AG$40</formula>
    </cfRule>
  </conditionalFormatting>
  <conditionalFormatting sqref="AL3:AL33">
    <cfRule type="cellIs" dxfId="144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/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227</v>
      </c>
      <c r="B3" s="53">
        <v>0.375</v>
      </c>
      <c r="C3" s="54">
        <v>2014</v>
      </c>
      <c r="D3" s="54">
        <v>3</v>
      </c>
      <c r="E3" s="54">
        <v>1</v>
      </c>
      <c r="F3" s="55">
        <v>133895</v>
      </c>
      <c r="G3" s="54">
        <v>0</v>
      </c>
      <c r="H3" s="55">
        <v>228012</v>
      </c>
      <c r="I3" s="54">
        <v>0</v>
      </c>
      <c r="J3" s="54">
        <v>2</v>
      </c>
      <c r="K3" s="54">
        <v>0</v>
      </c>
      <c r="L3" s="55">
        <v>310.47930000000002</v>
      </c>
      <c r="M3" s="55">
        <v>29.5</v>
      </c>
      <c r="N3" s="56">
        <v>0</v>
      </c>
      <c r="O3" s="57">
        <v>17885</v>
      </c>
      <c r="P3" s="58">
        <f>F4-F3</f>
        <v>17885</v>
      </c>
      <c r="Q3" s="38">
        <v>1</v>
      </c>
      <c r="R3" s="59">
        <f>S3/4.1868</f>
        <v>8216.3528761106318</v>
      </c>
      <c r="S3" s="73">
        <f>'Mérida oeste'!F6*1000000</f>
        <v>34400.226221699995</v>
      </c>
      <c r="T3" s="60">
        <f>R3*0.11237</f>
        <v>923.27157268855171</v>
      </c>
      <c r="U3" s="61"/>
      <c r="V3" s="60">
        <f>O3</f>
        <v>17885</v>
      </c>
      <c r="W3" s="62">
        <f>V3*35.31467</f>
        <v>631602.87294999999</v>
      </c>
      <c r="X3" s="61"/>
      <c r="Y3" s="63">
        <f>V3*R3/1000000</f>
        <v>146.94947118923864</v>
      </c>
      <c r="Z3" s="64">
        <f>S3*V3/1000000</f>
        <v>615.24804597510445</v>
      </c>
      <c r="AA3" s="65">
        <f>W3*T3/1000000</f>
        <v>583.140977823154</v>
      </c>
      <c r="AE3" s="121" t="str">
        <f>RIGHT(F3,6)</f>
        <v>133895</v>
      </c>
      <c r="AF3" s="133">
        <v>227</v>
      </c>
      <c r="AG3" s="134">
        <v>1</v>
      </c>
      <c r="AH3" s="135">
        <v>133895</v>
      </c>
      <c r="AI3" s="136">
        <f t="shared" ref="AI3:AI34" si="0">IFERROR(AE3*1,0)</f>
        <v>133895</v>
      </c>
      <c r="AJ3" s="137">
        <f>(AI3-AH3)</f>
        <v>0</v>
      </c>
      <c r="AK3" s="122"/>
      <c r="AL3" s="138">
        <f>AH4-AH3</f>
        <v>-133895</v>
      </c>
      <c r="AM3" s="139">
        <f>AI4-AI3</f>
        <v>17885</v>
      </c>
      <c r="AN3" s="140">
        <f>(AM3-AL3)</f>
        <v>151780</v>
      </c>
      <c r="AO3" s="141">
        <f t="shared" ref="AO3:AO33" si="1">IFERROR(AN3/AM3,"")</f>
        <v>8.4864411518031861</v>
      </c>
      <c r="AP3" s="122"/>
    </row>
    <row r="4" spans="1:42" x14ac:dyDescent="0.2">
      <c r="A4" s="66">
        <v>227</v>
      </c>
      <c r="B4" s="67">
        <v>0.375</v>
      </c>
      <c r="C4" s="68">
        <v>2014</v>
      </c>
      <c r="D4" s="68">
        <v>3</v>
      </c>
      <c r="E4" s="68">
        <v>2</v>
      </c>
      <c r="F4" s="69">
        <v>151780</v>
      </c>
      <c r="G4" s="68">
        <v>0</v>
      </c>
      <c r="H4" s="69">
        <v>427307</v>
      </c>
      <c r="I4" s="68">
        <v>0</v>
      </c>
      <c r="J4" s="68">
        <v>102</v>
      </c>
      <c r="K4" s="68">
        <v>0</v>
      </c>
      <c r="L4" s="69">
        <v>308.37580000000003</v>
      </c>
      <c r="M4" s="69">
        <v>26.7</v>
      </c>
      <c r="N4" s="70">
        <v>0</v>
      </c>
      <c r="O4" s="71">
        <v>17893</v>
      </c>
      <c r="P4" s="58">
        <f t="shared" ref="P4:P33" si="2">F5-F4</f>
        <v>17893</v>
      </c>
      <c r="Q4" s="38">
        <v>2</v>
      </c>
      <c r="R4" s="72">
        <f t="shared" ref="R4:R33" si="3">S4/4.1868</f>
        <v>8201.3914518964357</v>
      </c>
      <c r="S4" s="73">
        <f>'Mérida oeste'!F7*1000000</f>
        <v>34337.585730799998</v>
      </c>
      <c r="T4" s="74">
        <f>R4*0.11237</f>
        <v>921.59035744960249</v>
      </c>
      <c r="U4" s="61"/>
      <c r="V4" s="74">
        <f t="shared" ref="V4:V33" si="4">O4</f>
        <v>17893</v>
      </c>
      <c r="W4" s="75">
        <f>V4*35.31467</f>
        <v>631885.39031000005</v>
      </c>
      <c r="X4" s="61"/>
      <c r="Y4" s="76">
        <f>V4*R4/1000000</f>
        <v>146.74749724878293</v>
      </c>
      <c r="Z4" s="73">
        <f>S4*V4/1000000</f>
        <v>614.40242148120444</v>
      </c>
      <c r="AA4" s="74">
        <f>W4*T4/1000000</f>
        <v>582.33948272297459</v>
      </c>
      <c r="AE4" s="121" t="str">
        <f t="shared" ref="AE4:AE34" si="5">RIGHT(F4,6)</f>
        <v>151780</v>
      </c>
      <c r="AF4" s="142"/>
      <c r="AG4" s="143"/>
      <c r="AH4" s="144"/>
      <c r="AI4" s="145">
        <f t="shared" si="0"/>
        <v>151780</v>
      </c>
      <c r="AJ4" s="146">
        <f t="shared" ref="AJ4:AJ34" si="6">(AI4-AH4)</f>
        <v>151780</v>
      </c>
      <c r="AK4" s="122"/>
      <c r="AL4" s="138">
        <f t="shared" ref="AL4:AM33" si="7">AH5-AH4</f>
        <v>0</v>
      </c>
      <c r="AM4" s="147">
        <f t="shared" si="7"/>
        <v>17893</v>
      </c>
      <c r="AN4" s="148">
        <f t="shared" ref="AN4:AN33" si="8">(AM4-AL4)</f>
        <v>17893</v>
      </c>
      <c r="AO4" s="149">
        <f t="shared" si="1"/>
        <v>1</v>
      </c>
      <c r="AP4" s="122"/>
    </row>
    <row r="5" spans="1:42" x14ac:dyDescent="0.2">
      <c r="A5" s="66">
        <v>227</v>
      </c>
      <c r="B5" s="67">
        <v>0.375</v>
      </c>
      <c r="C5" s="68">
        <v>2014</v>
      </c>
      <c r="D5" s="68">
        <v>3</v>
      </c>
      <c r="E5" s="68">
        <v>3</v>
      </c>
      <c r="F5" s="69">
        <v>169673</v>
      </c>
      <c r="G5" s="68">
        <v>0</v>
      </c>
      <c r="H5" s="69">
        <v>428120</v>
      </c>
      <c r="I5" s="68">
        <v>0</v>
      </c>
      <c r="J5" s="68">
        <v>102</v>
      </c>
      <c r="K5" s="68">
        <v>0</v>
      </c>
      <c r="L5" s="69">
        <v>308.92809999999997</v>
      </c>
      <c r="M5" s="69">
        <v>26.8</v>
      </c>
      <c r="N5" s="70">
        <v>0</v>
      </c>
      <c r="O5" s="71">
        <v>18382</v>
      </c>
      <c r="P5" s="58">
        <f t="shared" si="2"/>
        <v>4359</v>
      </c>
      <c r="Q5" s="38">
        <v>3</v>
      </c>
      <c r="R5" s="72">
        <f t="shared" si="3"/>
        <v>8185.8577707079394</v>
      </c>
      <c r="S5" s="73">
        <f>'Mérida oeste'!F8*1000000</f>
        <v>34272.549314399999</v>
      </c>
      <c r="T5" s="74">
        <f t="shared" ref="T5:T33" si="9">R5*0.11237</f>
        <v>919.84483769445114</v>
      </c>
      <c r="U5" s="61"/>
      <c r="V5" s="74">
        <f t="shared" si="4"/>
        <v>18382</v>
      </c>
      <c r="W5" s="75">
        <f t="shared" ref="W5:W33" si="10">V5*35.31467</f>
        <v>649154.26393999998</v>
      </c>
      <c r="X5" s="61"/>
      <c r="Y5" s="76">
        <f t="shared" ref="Y5:Y33" si="11">V5*R5/1000000</f>
        <v>150.47243754115334</v>
      </c>
      <c r="Z5" s="73">
        <f t="shared" ref="Z5:Z33" si="12">S5*V5/1000000</f>
        <v>629.99800149730072</v>
      </c>
      <c r="AA5" s="74">
        <f t="shared" ref="AA5:AA33" si="13">W5*T5/1000000</f>
        <v>597.12119855255014</v>
      </c>
      <c r="AE5" s="121" t="str">
        <f t="shared" si="5"/>
        <v>169673</v>
      </c>
      <c r="AF5" s="142"/>
      <c r="AG5" s="143"/>
      <c r="AH5" s="144"/>
      <c r="AI5" s="145">
        <f t="shared" si="0"/>
        <v>169673</v>
      </c>
      <c r="AJ5" s="146">
        <f t="shared" si="6"/>
        <v>169673</v>
      </c>
      <c r="AK5" s="122"/>
      <c r="AL5" s="138">
        <f t="shared" si="7"/>
        <v>0</v>
      </c>
      <c r="AM5" s="147">
        <f t="shared" si="7"/>
        <v>4359</v>
      </c>
      <c r="AN5" s="148">
        <f t="shared" si="8"/>
        <v>4359</v>
      </c>
      <c r="AO5" s="149">
        <f t="shared" si="1"/>
        <v>1</v>
      </c>
      <c r="AP5" s="122"/>
    </row>
    <row r="6" spans="1:42" x14ac:dyDescent="0.2">
      <c r="A6" s="66">
        <v>227</v>
      </c>
      <c r="B6" s="67">
        <v>0.375</v>
      </c>
      <c r="C6" s="68">
        <v>2014</v>
      </c>
      <c r="D6" s="68">
        <v>3</v>
      </c>
      <c r="E6" s="68">
        <v>4</v>
      </c>
      <c r="F6" s="69">
        <v>174032</v>
      </c>
      <c r="G6" s="68">
        <v>0</v>
      </c>
      <c r="H6" s="69">
        <v>428322</v>
      </c>
      <c r="I6" s="68">
        <v>0</v>
      </c>
      <c r="J6" s="68">
        <v>102</v>
      </c>
      <c r="K6" s="68">
        <v>0</v>
      </c>
      <c r="L6" s="69">
        <v>232.07</v>
      </c>
      <c r="M6" s="69">
        <v>25.4</v>
      </c>
      <c r="N6" s="70">
        <v>0</v>
      </c>
      <c r="O6" s="71">
        <v>32578</v>
      </c>
      <c r="P6" s="58">
        <f t="shared" si="2"/>
        <v>0</v>
      </c>
      <c r="Q6" s="38">
        <v>4</v>
      </c>
      <c r="R6" s="72">
        <f t="shared" si="3"/>
        <v>8138.4067054074703</v>
      </c>
      <c r="S6" s="73">
        <f>'Mérida oeste'!F9*1000000</f>
        <v>34073.881194199996</v>
      </c>
      <c r="T6" s="74">
        <f t="shared" si="9"/>
        <v>914.51276148663737</v>
      </c>
      <c r="U6" s="61"/>
      <c r="V6" s="74">
        <f t="shared" si="4"/>
        <v>32578</v>
      </c>
      <c r="W6" s="75">
        <f t="shared" si="10"/>
        <v>1150481.31926</v>
      </c>
      <c r="X6" s="61"/>
      <c r="Y6" s="76">
        <f t="shared" si="11"/>
        <v>265.13301364876457</v>
      </c>
      <c r="Z6" s="73">
        <f t="shared" si="12"/>
        <v>1110.0589015446474</v>
      </c>
      <c r="AA6" s="74">
        <f t="shared" si="13"/>
        <v>1052.1298483152523</v>
      </c>
      <c r="AE6" s="121" t="str">
        <f t="shared" si="5"/>
        <v>174032</v>
      </c>
      <c r="AF6" s="142"/>
      <c r="AG6" s="143"/>
      <c r="AH6" s="144"/>
      <c r="AI6" s="145">
        <f t="shared" si="0"/>
        <v>174032</v>
      </c>
      <c r="AJ6" s="146">
        <f t="shared" si="6"/>
        <v>174032</v>
      </c>
      <c r="AK6" s="122"/>
      <c r="AL6" s="138">
        <f t="shared" si="7"/>
        <v>0</v>
      </c>
      <c r="AM6" s="147">
        <f t="shared" si="7"/>
        <v>0</v>
      </c>
      <c r="AN6" s="148">
        <f t="shared" si="8"/>
        <v>0</v>
      </c>
      <c r="AO6" s="149" t="str">
        <f t="shared" si="1"/>
        <v/>
      </c>
      <c r="AP6" s="122"/>
    </row>
    <row r="7" spans="1:42" x14ac:dyDescent="0.2">
      <c r="A7" s="66">
        <v>227</v>
      </c>
      <c r="B7" s="67">
        <v>0.375</v>
      </c>
      <c r="C7" s="68">
        <v>2014</v>
      </c>
      <c r="D7" s="68">
        <v>3</v>
      </c>
      <c r="E7" s="68">
        <v>5</v>
      </c>
      <c r="F7" s="69">
        <v>174032</v>
      </c>
      <c r="G7" s="68">
        <v>0</v>
      </c>
      <c r="H7" s="69">
        <v>428322</v>
      </c>
      <c r="I7" s="68">
        <v>0</v>
      </c>
      <c r="J7" s="68">
        <v>102</v>
      </c>
      <c r="K7" s="68">
        <v>0</v>
      </c>
      <c r="L7" s="69">
        <v>209.0909</v>
      </c>
      <c r="M7" s="69">
        <v>26</v>
      </c>
      <c r="N7" s="70">
        <v>0</v>
      </c>
      <c r="O7" s="71">
        <v>35758</v>
      </c>
      <c r="P7" s="58">
        <f t="shared" si="2"/>
        <v>35758</v>
      </c>
      <c r="Q7" s="38">
        <v>5</v>
      </c>
      <c r="R7" s="72">
        <f t="shared" si="3"/>
        <v>8102.8062373889361</v>
      </c>
      <c r="S7" s="73">
        <f>'Mérida oeste'!F10*1000000</f>
        <v>33924.829154699997</v>
      </c>
      <c r="T7" s="74">
        <f t="shared" si="9"/>
        <v>910.5123368953947</v>
      </c>
      <c r="U7" s="61"/>
      <c r="V7" s="74">
        <f t="shared" si="4"/>
        <v>35758</v>
      </c>
      <c r="W7" s="75">
        <f t="shared" si="10"/>
        <v>1262781.9698600001</v>
      </c>
      <c r="X7" s="61"/>
      <c r="Y7" s="76">
        <f t="shared" si="11"/>
        <v>289.74014543655358</v>
      </c>
      <c r="Z7" s="73">
        <f t="shared" si="12"/>
        <v>1213.0840409137625</v>
      </c>
      <c r="AA7" s="74">
        <f t="shared" si="13"/>
        <v>1149.7785623665986</v>
      </c>
      <c r="AE7" s="121" t="str">
        <f t="shared" si="5"/>
        <v>174032</v>
      </c>
      <c r="AF7" s="142"/>
      <c r="AG7" s="143"/>
      <c r="AH7" s="144"/>
      <c r="AI7" s="145">
        <f t="shared" si="0"/>
        <v>174032</v>
      </c>
      <c r="AJ7" s="146">
        <f t="shared" si="6"/>
        <v>174032</v>
      </c>
      <c r="AK7" s="122"/>
      <c r="AL7" s="138">
        <f t="shared" si="7"/>
        <v>0</v>
      </c>
      <c r="AM7" s="147">
        <f t="shared" si="7"/>
        <v>35758</v>
      </c>
      <c r="AN7" s="148">
        <f t="shared" si="8"/>
        <v>35758</v>
      </c>
      <c r="AO7" s="149">
        <f t="shared" si="1"/>
        <v>1</v>
      </c>
      <c r="AP7" s="122"/>
    </row>
    <row r="8" spans="1:42" x14ac:dyDescent="0.2">
      <c r="A8" s="66">
        <v>227</v>
      </c>
      <c r="B8" s="67">
        <v>0.375</v>
      </c>
      <c r="C8" s="68">
        <v>2014</v>
      </c>
      <c r="D8" s="68">
        <v>3</v>
      </c>
      <c r="E8" s="68">
        <v>6</v>
      </c>
      <c r="F8" s="69">
        <v>209790</v>
      </c>
      <c r="G8" s="68">
        <v>0</v>
      </c>
      <c r="H8" s="69">
        <v>430021</v>
      </c>
      <c r="I8" s="68">
        <v>0</v>
      </c>
      <c r="J8" s="68">
        <v>102</v>
      </c>
      <c r="K8" s="68">
        <v>0</v>
      </c>
      <c r="L8" s="69">
        <v>294.79419999999999</v>
      </c>
      <c r="M8" s="69">
        <v>26.5</v>
      </c>
      <c r="N8" s="70">
        <v>0</v>
      </c>
      <c r="O8" s="71">
        <v>36990</v>
      </c>
      <c r="P8" s="58">
        <f t="shared" si="2"/>
        <v>36990</v>
      </c>
      <c r="Q8" s="38">
        <v>6</v>
      </c>
      <c r="R8" s="72">
        <f t="shared" si="3"/>
        <v>8056.1826065013847</v>
      </c>
      <c r="S8" s="73">
        <f>'Mérida oeste'!F11*1000000</f>
        <v>33729.625336899997</v>
      </c>
      <c r="T8" s="74">
        <f t="shared" si="9"/>
        <v>905.27323949256061</v>
      </c>
      <c r="U8" s="61"/>
      <c r="V8" s="74">
        <f t="shared" si="4"/>
        <v>36990</v>
      </c>
      <c r="W8" s="75">
        <f t="shared" si="10"/>
        <v>1306289.6432999999</v>
      </c>
      <c r="X8" s="61"/>
      <c r="Y8" s="76">
        <f t="shared" si="11"/>
        <v>297.99819461448624</v>
      </c>
      <c r="Z8" s="73">
        <f t="shared" si="12"/>
        <v>1247.6588412119311</v>
      </c>
      <c r="AA8" s="74">
        <f t="shared" si="13"/>
        <v>1182.5490571057724</v>
      </c>
      <c r="AE8" s="121" t="str">
        <f t="shared" si="5"/>
        <v>209790</v>
      </c>
      <c r="AF8" s="142"/>
      <c r="AG8" s="143"/>
      <c r="AH8" s="144"/>
      <c r="AI8" s="145">
        <f t="shared" si="0"/>
        <v>209790</v>
      </c>
      <c r="AJ8" s="146">
        <f t="shared" si="6"/>
        <v>209790</v>
      </c>
      <c r="AK8" s="122"/>
      <c r="AL8" s="138">
        <f t="shared" si="7"/>
        <v>0</v>
      </c>
      <c r="AM8" s="147">
        <f t="shared" si="7"/>
        <v>36990</v>
      </c>
      <c r="AN8" s="148">
        <f t="shared" si="8"/>
        <v>36990</v>
      </c>
      <c r="AO8" s="149">
        <f t="shared" si="1"/>
        <v>1</v>
      </c>
      <c r="AP8" s="122"/>
    </row>
    <row r="9" spans="1:42" x14ac:dyDescent="0.2">
      <c r="A9" s="66">
        <v>227</v>
      </c>
      <c r="B9" s="67">
        <v>0.375</v>
      </c>
      <c r="C9" s="68">
        <v>2014</v>
      </c>
      <c r="D9" s="68">
        <v>3</v>
      </c>
      <c r="E9" s="68">
        <v>7</v>
      </c>
      <c r="F9" s="69">
        <v>246780</v>
      </c>
      <c r="G9" s="68">
        <v>0</v>
      </c>
      <c r="H9" s="69">
        <v>431771</v>
      </c>
      <c r="I9" s="68">
        <v>0</v>
      </c>
      <c r="J9" s="68">
        <v>102</v>
      </c>
      <c r="K9" s="68">
        <v>0</v>
      </c>
      <c r="L9" s="69">
        <v>295.72680000000003</v>
      </c>
      <c r="M9" s="69">
        <v>24.6</v>
      </c>
      <c r="N9" s="70">
        <v>0</v>
      </c>
      <c r="O9" s="71">
        <v>36442</v>
      </c>
      <c r="P9" s="58">
        <f t="shared" si="2"/>
        <v>36442</v>
      </c>
      <c r="Q9" s="38">
        <v>7</v>
      </c>
      <c r="R9" s="72">
        <f t="shared" si="3"/>
        <v>8201.54287016337</v>
      </c>
      <c r="S9" s="73">
        <f>'Mérida oeste'!F12*1000000</f>
        <v>34338.219688799996</v>
      </c>
      <c r="T9" s="74">
        <f t="shared" si="9"/>
        <v>921.60737232025792</v>
      </c>
      <c r="U9" s="61"/>
      <c r="V9" s="74">
        <f t="shared" si="4"/>
        <v>36442</v>
      </c>
      <c r="W9" s="75">
        <f t="shared" si="10"/>
        <v>1286937.20414</v>
      </c>
      <c r="X9" s="61"/>
      <c r="Y9" s="76">
        <f t="shared" si="11"/>
        <v>298.88062527449353</v>
      </c>
      <c r="Z9" s="73">
        <f t="shared" si="12"/>
        <v>1251.3534018992495</v>
      </c>
      <c r="AA9" s="74">
        <f t="shared" si="13"/>
        <v>1186.0508150486448</v>
      </c>
      <c r="AE9" s="121" t="str">
        <f t="shared" si="5"/>
        <v>246780</v>
      </c>
      <c r="AF9" s="142"/>
      <c r="AG9" s="143"/>
      <c r="AH9" s="144"/>
      <c r="AI9" s="145">
        <f t="shared" si="0"/>
        <v>246780</v>
      </c>
      <c r="AJ9" s="146">
        <f t="shared" si="6"/>
        <v>246780</v>
      </c>
      <c r="AK9" s="122"/>
      <c r="AL9" s="138">
        <f t="shared" si="7"/>
        <v>283236</v>
      </c>
      <c r="AM9" s="147">
        <f t="shared" si="7"/>
        <v>36442</v>
      </c>
      <c r="AN9" s="148">
        <f t="shared" si="8"/>
        <v>-246794</v>
      </c>
      <c r="AO9" s="149">
        <f t="shared" si="1"/>
        <v>-6.772240821030679</v>
      </c>
      <c r="AP9" s="122"/>
    </row>
    <row r="10" spans="1:42" x14ac:dyDescent="0.2">
      <c r="A10" s="66">
        <v>227</v>
      </c>
      <c r="B10" s="67">
        <v>0.375</v>
      </c>
      <c r="C10" s="68">
        <v>2014</v>
      </c>
      <c r="D10" s="68">
        <v>3</v>
      </c>
      <c r="E10" s="68">
        <v>8</v>
      </c>
      <c r="F10" s="69">
        <v>283222</v>
      </c>
      <c r="G10" s="68">
        <v>0</v>
      </c>
      <c r="H10" s="69">
        <v>433489</v>
      </c>
      <c r="I10" s="68">
        <v>0</v>
      </c>
      <c r="J10" s="68">
        <v>102</v>
      </c>
      <c r="K10" s="68">
        <v>0</v>
      </c>
      <c r="L10" s="69">
        <v>296.45670000000001</v>
      </c>
      <c r="M10" s="69">
        <v>24.7</v>
      </c>
      <c r="N10" s="70">
        <v>0</v>
      </c>
      <c r="O10" s="71">
        <v>34240</v>
      </c>
      <c r="P10" s="58">
        <f t="shared" si="2"/>
        <v>34240</v>
      </c>
      <c r="Q10" s="38">
        <v>8</v>
      </c>
      <c r="R10" s="72">
        <f t="shared" si="3"/>
        <v>8515.9980975685485</v>
      </c>
      <c r="S10" s="73">
        <f>'Mérida oeste'!F13*1000000</f>
        <v>35654.780834899997</v>
      </c>
      <c r="T10" s="74">
        <f t="shared" si="9"/>
        <v>956.9427062237778</v>
      </c>
      <c r="U10" s="61"/>
      <c r="V10" s="74">
        <f t="shared" si="4"/>
        <v>34240</v>
      </c>
      <c r="W10" s="75">
        <f t="shared" si="10"/>
        <v>1209174.3008000001</v>
      </c>
      <c r="X10" s="61"/>
      <c r="Y10" s="76">
        <f t="shared" si="11"/>
        <v>291.58777486074712</v>
      </c>
      <c r="Z10" s="73">
        <f t="shared" si="12"/>
        <v>1220.8196957869759</v>
      </c>
      <c r="AA10" s="74">
        <f t="shared" si="13"/>
        <v>1157.1105277037964</v>
      </c>
      <c r="AE10" s="121" t="str">
        <f t="shared" si="5"/>
        <v>283222</v>
      </c>
      <c r="AF10" s="142">
        <v>227</v>
      </c>
      <c r="AG10" s="143">
        <v>8</v>
      </c>
      <c r="AH10" s="144">
        <v>283236</v>
      </c>
      <c r="AI10" s="145">
        <f t="shared" si="0"/>
        <v>283222</v>
      </c>
      <c r="AJ10" s="146">
        <f t="shared" si="6"/>
        <v>-14</v>
      </c>
      <c r="AK10" s="122"/>
      <c r="AL10" s="138">
        <f t="shared" si="7"/>
        <v>34243</v>
      </c>
      <c r="AM10" s="147">
        <f t="shared" si="7"/>
        <v>34240</v>
      </c>
      <c r="AN10" s="148">
        <f t="shared" si="8"/>
        <v>-3</v>
      </c>
      <c r="AO10" s="149">
        <f t="shared" si="1"/>
        <v>-8.7616822429906536E-5</v>
      </c>
      <c r="AP10" s="122"/>
    </row>
    <row r="11" spans="1:42" x14ac:dyDescent="0.2">
      <c r="A11" s="66">
        <v>227</v>
      </c>
      <c r="B11" s="67">
        <v>0.375</v>
      </c>
      <c r="C11" s="68">
        <v>2014</v>
      </c>
      <c r="D11" s="68">
        <v>3</v>
      </c>
      <c r="E11" s="68">
        <v>9</v>
      </c>
      <c r="F11" s="69">
        <v>317462</v>
      </c>
      <c r="G11" s="68">
        <v>0</v>
      </c>
      <c r="H11" s="69">
        <v>435104</v>
      </c>
      <c r="I11" s="68">
        <v>0</v>
      </c>
      <c r="J11" s="68">
        <v>102</v>
      </c>
      <c r="K11" s="68">
        <v>0</v>
      </c>
      <c r="L11" s="69">
        <v>298.93560000000002</v>
      </c>
      <c r="M11" s="69">
        <v>26.6</v>
      </c>
      <c r="N11" s="70">
        <v>0</v>
      </c>
      <c r="O11" s="71">
        <v>34133</v>
      </c>
      <c r="P11" s="58">
        <f t="shared" si="2"/>
        <v>34133</v>
      </c>
      <c r="Q11" s="38">
        <v>9</v>
      </c>
      <c r="R11" s="77">
        <f t="shared" si="3"/>
        <v>8301.283627615363</v>
      </c>
      <c r="S11" s="73">
        <f>'Mérida oeste'!F14*1000000</f>
        <v>34755.814292100004</v>
      </c>
      <c r="T11" s="74">
        <f t="shared" si="9"/>
        <v>932.81524123513827</v>
      </c>
      <c r="V11" s="78">
        <f t="shared" si="4"/>
        <v>34133</v>
      </c>
      <c r="W11" s="79">
        <f t="shared" si="10"/>
        <v>1205395.63111</v>
      </c>
      <c r="Y11" s="76">
        <f t="shared" si="11"/>
        <v>283.34771406139515</v>
      </c>
      <c r="Z11" s="73">
        <f t="shared" si="12"/>
        <v>1186.3202092322495</v>
      </c>
      <c r="AA11" s="74">
        <f t="shared" si="13"/>
        <v>1124.4114164176565</v>
      </c>
      <c r="AE11" s="121" t="str">
        <f t="shared" si="5"/>
        <v>317462</v>
      </c>
      <c r="AF11" s="142">
        <v>227</v>
      </c>
      <c r="AG11" s="143">
        <v>9</v>
      </c>
      <c r="AH11" s="144">
        <v>317479</v>
      </c>
      <c r="AI11" s="145">
        <f t="shared" si="0"/>
        <v>317462</v>
      </c>
      <c r="AJ11" s="146">
        <f t="shared" si="6"/>
        <v>-17</v>
      </c>
      <c r="AK11" s="122"/>
      <c r="AL11" s="138">
        <f t="shared" si="7"/>
        <v>34135</v>
      </c>
      <c r="AM11" s="147">
        <f t="shared" si="7"/>
        <v>34133</v>
      </c>
      <c r="AN11" s="148">
        <f t="shared" si="8"/>
        <v>-2</v>
      </c>
      <c r="AO11" s="149">
        <f t="shared" si="1"/>
        <v>-5.8594322210177832E-5</v>
      </c>
      <c r="AP11" s="122"/>
    </row>
    <row r="12" spans="1:42" x14ac:dyDescent="0.2">
      <c r="A12" s="66">
        <v>227</v>
      </c>
      <c r="B12" s="67">
        <v>0.375</v>
      </c>
      <c r="C12" s="68">
        <v>2014</v>
      </c>
      <c r="D12" s="68">
        <v>3</v>
      </c>
      <c r="E12" s="68">
        <v>10</v>
      </c>
      <c r="F12" s="69">
        <v>351595</v>
      </c>
      <c r="G12" s="68">
        <v>0</v>
      </c>
      <c r="H12" s="69">
        <v>436708</v>
      </c>
      <c r="I12" s="68">
        <v>0</v>
      </c>
      <c r="J12" s="68">
        <v>102</v>
      </c>
      <c r="K12" s="68">
        <v>0</v>
      </c>
      <c r="L12" s="69">
        <v>299.85039999999998</v>
      </c>
      <c r="M12" s="69">
        <v>27</v>
      </c>
      <c r="N12" s="70">
        <v>0</v>
      </c>
      <c r="O12" s="71">
        <v>20125</v>
      </c>
      <c r="P12" s="58">
        <f t="shared" si="2"/>
        <v>20125</v>
      </c>
      <c r="Q12" s="38">
        <v>10</v>
      </c>
      <c r="R12" s="77">
        <f t="shared" si="3"/>
        <v>8275.1606463886492</v>
      </c>
      <c r="S12" s="73">
        <f>'Mérida oeste'!F15*1000000</f>
        <v>34646.442594299995</v>
      </c>
      <c r="T12" s="74">
        <f t="shared" si="9"/>
        <v>929.87980183469244</v>
      </c>
      <c r="V12" s="78">
        <f t="shared" si="4"/>
        <v>20125</v>
      </c>
      <c r="W12" s="79">
        <f t="shared" si="10"/>
        <v>710707.73375000001</v>
      </c>
      <c r="Y12" s="76">
        <f t="shared" si="11"/>
        <v>166.53760800857157</v>
      </c>
      <c r="Z12" s="73">
        <f t="shared" si="12"/>
        <v>697.2596572102874</v>
      </c>
      <c r="AA12" s="74">
        <f t="shared" si="13"/>
        <v>660.87276662183331</v>
      </c>
      <c r="AE12" s="121" t="str">
        <f t="shared" si="5"/>
        <v>351595</v>
      </c>
      <c r="AF12" s="142">
        <v>227</v>
      </c>
      <c r="AG12" s="143">
        <v>10</v>
      </c>
      <c r="AH12" s="144">
        <v>351614</v>
      </c>
      <c r="AI12" s="145">
        <f t="shared" si="0"/>
        <v>351595</v>
      </c>
      <c r="AJ12" s="146">
        <f t="shared" si="6"/>
        <v>-19</v>
      </c>
      <c r="AK12" s="122"/>
      <c r="AL12" s="138">
        <f t="shared" si="7"/>
        <v>20116</v>
      </c>
      <c r="AM12" s="147">
        <f t="shared" si="7"/>
        <v>20125</v>
      </c>
      <c r="AN12" s="148">
        <f t="shared" si="8"/>
        <v>9</v>
      </c>
      <c r="AO12" s="149">
        <f t="shared" si="1"/>
        <v>4.4720496894409936E-4</v>
      </c>
      <c r="AP12" s="122"/>
    </row>
    <row r="13" spans="1:42" x14ac:dyDescent="0.2">
      <c r="A13" s="66">
        <v>227</v>
      </c>
      <c r="B13" s="67">
        <v>0.375</v>
      </c>
      <c r="C13" s="68">
        <v>2014</v>
      </c>
      <c r="D13" s="68">
        <v>3</v>
      </c>
      <c r="E13" s="68">
        <v>11</v>
      </c>
      <c r="F13" s="69">
        <v>371720</v>
      </c>
      <c r="G13" s="68">
        <v>0</v>
      </c>
      <c r="H13" s="69">
        <v>437638</v>
      </c>
      <c r="I13" s="68">
        <v>0</v>
      </c>
      <c r="J13" s="68">
        <v>102</v>
      </c>
      <c r="K13" s="68">
        <v>0</v>
      </c>
      <c r="L13" s="69">
        <v>305.58269999999999</v>
      </c>
      <c r="M13" s="69">
        <v>26.2</v>
      </c>
      <c r="N13" s="70">
        <v>0</v>
      </c>
      <c r="O13" s="71">
        <v>17050</v>
      </c>
      <c r="P13" s="58">
        <f t="shared" si="2"/>
        <v>17050</v>
      </c>
      <c r="Q13" s="38">
        <v>11</v>
      </c>
      <c r="R13" s="77">
        <f t="shared" si="3"/>
        <v>8334.9354637670785</v>
      </c>
      <c r="S13" s="73">
        <f>'Mérida oeste'!F16*1000000</f>
        <v>34896.707799700001</v>
      </c>
      <c r="T13" s="74">
        <f t="shared" si="9"/>
        <v>936.59669806350655</v>
      </c>
      <c r="V13" s="78">
        <f t="shared" si="4"/>
        <v>17050</v>
      </c>
      <c r="W13" s="79">
        <f t="shared" si="10"/>
        <v>602115.12349999999</v>
      </c>
      <c r="Y13" s="76">
        <f t="shared" si="11"/>
        <v>142.11064965722869</v>
      </c>
      <c r="Z13" s="73">
        <f t="shared" si="12"/>
        <v>594.98886798488502</v>
      </c>
      <c r="AA13" s="74">
        <f t="shared" si="13"/>
        <v>563.93903652420045</v>
      </c>
      <c r="AE13" s="121" t="str">
        <f t="shared" si="5"/>
        <v>371720</v>
      </c>
      <c r="AF13" s="142">
        <v>227</v>
      </c>
      <c r="AG13" s="143">
        <v>11</v>
      </c>
      <c r="AH13" s="144">
        <v>371730</v>
      </c>
      <c r="AI13" s="145">
        <f t="shared" si="0"/>
        <v>371720</v>
      </c>
      <c r="AJ13" s="146">
        <f t="shared" si="6"/>
        <v>-10</v>
      </c>
      <c r="AK13" s="122"/>
      <c r="AL13" s="138">
        <f t="shared" si="7"/>
        <v>17050</v>
      </c>
      <c r="AM13" s="147">
        <f t="shared" si="7"/>
        <v>17050</v>
      </c>
      <c r="AN13" s="148">
        <f t="shared" si="8"/>
        <v>0</v>
      </c>
      <c r="AO13" s="149">
        <f t="shared" si="1"/>
        <v>0</v>
      </c>
      <c r="AP13" s="122"/>
    </row>
    <row r="14" spans="1:42" x14ac:dyDescent="0.2">
      <c r="A14" s="66">
        <v>227</v>
      </c>
      <c r="B14" s="67">
        <v>0.375</v>
      </c>
      <c r="C14" s="68">
        <v>2014</v>
      </c>
      <c r="D14" s="68">
        <v>3</v>
      </c>
      <c r="E14" s="68">
        <v>12</v>
      </c>
      <c r="F14" s="69">
        <v>388770</v>
      </c>
      <c r="G14" s="68">
        <v>0</v>
      </c>
      <c r="H14" s="69">
        <v>438419</v>
      </c>
      <c r="I14" s="68">
        <v>0</v>
      </c>
      <c r="J14" s="68">
        <v>102</v>
      </c>
      <c r="K14" s="68">
        <v>0</v>
      </c>
      <c r="L14" s="69">
        <v>307.33190000000002</v>
      </c>
      <c r="M14" s="69">
        <v>27</v>
      </c>
      <c r="N14" s="70">
        <v>0</v>
      </c>
      <c r="O14" s="71">
        <v>16092</v>
      </c>
      <c r="P14" s="58">
        <f t="shared" si="2"/>
        <v>16092</v>
      </c>
      <c r="Q14" s="38">
        <v>12</v>
      </c>
      <c r="R14" s="77">
        <f t="shared" si="3"/>
        <v>8234.3110378093061</v>
      </c>
      <c r="S14" s="73">
        <f>'Mérida oeste'!F17*1000000</f>
        <v>34475.413453100002</v>
      </c>
      <c r="T14" s="74">
        <f t="shared" si="9"/>
        <v>925.2895313186317</v>
      </c>
      <c r="V14" s="78">
        <f t="shared" si="4"/>
        <v>16092</v>
      </c>
      <c r="W14" s="79">
        <f t="shared" si="10"/>
        <v>568283.66963999998</v>
      </c>
      <c r="Y14" s="76">
        <f t="shared" si="11"/>
        <v>132.50653322042734</v>
      </c>
      <c r="Z14" s="73">
        <f t="shared" si="12"/>
        <v>554.7783532872852</v>
      </c>
      <c r="AA14" s="74">
        <f t="shared" si="13"/>
        <v>525.82693033722774</v>
      </c>
      <c r="AE14" s="121" t="str">
        <f t="shared" si="5"/>
        <v>388770</v>
      </c>
      <c r="AF14" s="142">
        <v>227</v>
      </c>
      <c r="AG14" s="143">
        <v>12</v>
      </c>
      <c r="AH14" s="144">
        <v>388780</v>
      </c>
      <c r="AI14" s="145">
        <f t="shared" si="0"/>
        <v>388770</v>
      </c>
      <c r="AJ14" s="146">
        <f t="shared" si="6"/>
        <v>-10</v>
      </c>
      <c r="AK14" s="122"/>
      <c r="AL14" s="138">
        <f t="shared" si="7"/>
        <v>16094</v>
      </c>
      <c r="AM14" s="147">
        <f t="shared" si="7"/>
        <v>16092</v>
      </c>
      <c r="AN14" s="148">
        <f t="shared" si="8"/>
        <v>-2</v>
      </c>
      <c r="AO14" s="149">
        <f t="shared" si="1"/>
        <v>-1.2428535918468804E-4</v>
      </c>
      <c r="AP14" s="122"/>
    </row>
    <row r="15" spans="1:42" x14ac:dyDescent="0.2">
      <c r="A15" s="66">
        <v>227</v>
      </c>
      <c r="B15" s="67">
        <v>0.375</v>
      </c>
      <c r="C15" s="68">
        <v>2014</v>
      </c>
      <c r="D15" s="68">
        <v>3</v>
      </c>
      <c r="E15" s="68">
        <v>13</v>
      </c>
      <c r="F15" s="69">
        <v>404862</v>
      </c>
      <c r="G15" s="68">
        <v>0</v>
      </c>
      <c r="H15" s="69">
        <v>439155</v>
      </c>
      <c r="I15" s="68">
        <v>0</v>
      </c>
      <c r="J15" s="68">
        <v>102</v>
      </c>
      <c r="K15" s="68">
        <v>0</v>
      </c>
      <c r="L15" s="69">
        <v>307.70089999999999</v>
      </c>
      <c r="M15" s="69">
        <v>27.1</v>
      </c>
      <c r="N15" s="70">
        <v>0</v>
      </c>
      <c r="O15" s="71">
        <v>16938</v>
      </c>
      <c r="P15" s="58">
        <f t="shared" si="2"/>
        <v>16938</v>
      </c>
      <c r="Q15" s="38">
        <v>13</v>
      </c>
      <c r="R15" s="77">
        <f t="shared" si="3"/>
        <v>8223.6199118180957</v>
      </c>
      <c r="S15" s="73">
        <f>'Mérida oeste'!F18*1000000</f>
        <v>34430.651846799999</v>
      </c>
      <c r="T15" s="74">
        <f t="shared" si="9"/>
        <v>924.08816949099935</v>
      </c>
      <c r="V15" s="78">
        <f t="shared" si="4"/>
        <v>16938</v>
      </c>
      <c r="W15" s="79">
        <f t="shared" si="10"/>
        <v>598159.88046000001</v>
      </c>
      <c r="Y15" s="76">
        <f t="shared" si="11"/>
        <v>139.2916740663749</v>
      </c>
      <c r="Z15" s="73">
        <f t="shared" si="12"/>
        <v>583.18638098109841</v>
      </c>
      <c r="AA15" s="74">
        <f t="shared" si="13"/>
        <v>552.75246899723641</v>
      </c>
      <c r="AE15" s="121" t="str">
        <f t="shared" si="5"/>
        <v>404862</v>
      </c>
      <c r="AF15" s="142">
        <v>227</v>
      </c>
      <c r="AG15" s="143">
        <v>13</v>
      </c>
      <c r="AH15" s="144">
        <v>404874</v>
      </c>
      <c r="AI15" s="145">
        <f t="shared" si="0"/>
        <v>404862</v>
      </c>
      <c r="AJ15" s="146">
        <f t="shared" si="6"/>
        <v>-12</v>
      </c>
      <c r="AK15" s="122"/>
      <c r="AL15" s="138">
        <f t="shared" si="7"/>
        <v>16941</v>
      </c>
      <c r="AM15" s="147">
        <f t="shared" si="7"/>
        <v>16938</v>
      </c>
      <c r="AN15" s="148">
        <f t="shared" si="8"/>
        <v>-3</v>
      </c>
      <c r="AO15" s="149">
        <f t="shared" si="1"/>
        <v>-1.7711654268508679E-4</v>
      </c>
      <c r="AP15" s="122"/>
    </row>
    <row r="16" spans="1:42" x14ac:dyDescent="0.2">
      <c r="A16" s="66">
        <v>227</v>
      </c>
      <c r="B16" s="67">
        <v>0.375</v>
      </c>
      <c r="C16" s="68">
        <v>2014</v>
      </c>
      <c r="D16" s="68">
        <v>3</v>
      </c>
      <c r="E16" s="68">
        <v>14</v>
      </c>
      <c r="F16" s="69">
        <v>421800</v>
      </c>
      <c r="G16" s="68">
        <v>0</v>
      </c>
      <c r="H16" s="69">
        <v>439926</v>
      </c>
      <c r="I16" s="68">
        <v>0</v>
      </c>
      <c r="J16" s="68">
        <v>102</v>
      </c>
      <c r="K16" s="68">
        <v>0</v>
      </c>
      <c r="L16" s="69">
        <v>307.98200000000003</v>
      </c>
      <c r="M16" s="69">
        <v>25.9</v>
      </c>
      <c r="N16" s="70">
        <v>0</v>
      </c>
      <c r="O16" s="71">
        <v>17217</v>
      </c>
      <c r="P16" s="58">
        <f t="shared" si="2"/>
        <v>17217</v>
      </c>
      <c r="Q16" s="38">
        <v>14</v>
      </c>
      <c r="R16" s="77">
        <f t="shared" si="3"/>
        <v>8258.0248876230053</v>
      </c>
      <c r="S16" s="73">
        <f>'Mérida oeste'!F19*1000000</f>
        <v>34574.6985995</v>
      </c>
      <c r="T16" s="74">
        <f t="shared" si="9"/>
        <v>927.95425662219714</v>
      </c>
      <c r="V16" s="78">
        <f t="shared" si="4"/>
        <v>17217</v>
      </c>
      <c r="W16" s="79">
        <f t="shared" si="10"/>
        <v>608012.67339000001</v>
      </c>
      <c r="Y16" s="76">
        <f t="shared" si="11"/>
        <v>142.17841449020528</v>
      </c>
      <c r="Z16" s="73">
        <f t="shared" si="12"/>
        <v>595.27258578759142</v>
      </c>
      <c r="AA16" s="74">
        <f t="shared" si="13"/>
        <v>564.20794835249217</v>
      </c>
      <c r="AE16" s="121" t="str">
        <f t="shared" si="5"/>
        <v>421800</v>
      </c>
      <c r="AF16" s="142">
        <v>227</v>
      </c>
      <c r="AG16" s="143">
        <v>14</v>
      </c>
      <c r="AH16" s="144">
        <v>421815</v>
      </c>
      <c r="AI16" s="145">
        <f t="shared" si="0"/>
        <v>421800</v>
      </c>
      <c r="AJ16" s="146">
        <f t="shared" si="6"/>
        <v>-15</v>
      </c>
      <c r="AK16" s="122"/>
      <c r="AL16" s="138">
        <f t="shared" si="7"/>
        <v>17215</v>
      </c>
      <c r="AM16" s="147">
        <f t="shared" si="7"/>
        <v>17217</v>
      </c>
      <c r="AN16" s="148">
        <f t="shared" si="8"/>
        <v>2</v>
      </c>
      <c r="AO16" s="149">
        <f t="shared" si="1"/>
        <v>1.1616425625834931E-4</v>
      </c>
      <c r="AP16" s="122"/>
    </row>
    <row r="17" spans="1:42" x14ac:dyDescent="0.2">
      <c r="A17" s="66">
        <v>227</v>
      </c>
      <c r="B17" s="67">
        <v>0.375</v>
      </c>
      <c r="C17" s="68">
        <v>2014</v>
      </c>
      <c r="D17" s="68">
        <v>3</v>
      </c>
      <c r="E17" s="68">
        <v>15</v>
      </c>
      <c r="F17" s="69">
        <v>439017</v>
      </c>
      <c r="G17" s="68">
        <v>0</v>
      </c>
      <c r="H17" s="69">
        <v>440713</v>
      </c>
      <c r="I17" s="68">
        <v>0</v>
      </c>
      <c r="J17" s="68">
        <v>102</v>
      </c>
      <c r="K17" s="68">
        <v>0</v>
      </c>
      <c r="L17" s="69">
        <v>307.8922</v>
      </c>
      <c r="M17" s="69">
        <v>26.4</v>
      </c>
      <c r="N17" s="70">
        <v>0</v>
      </c>
      <c r="O17" s="71">
        <v>16907</v>
      </c>
      <c r="P17" s="58">
        <f t="shared" si="2"/>
        <v>16907</v>
      </c>
      <c r="Q17" s="38">
        <v>15</v>
      </c>
      <c r="R17" s="77">
        <f t="shared" si="3"/>
        <v>8256.5655487962176</v>
      </c>
      <c r="S17" s="73">
        <f>'Mérida oeste'!F20*1000000</f>
        <v>34568.588639699999</v>
      </c>
      <c r="T17" s="74">
        <f t="shared" si="9"/>
        <v>927.790270718231</v>
      </c>
      <c r="V17" s="78">
        <f t="shared" si="4"/>
        <v>16907</v>
      </c>
      <c r="W17" s="79">
        <f t="shared" si="10"/>
        <v>597065.12569000002</v>
      </c>
      <c r="Y17" s="76">
        <f t="shared" si="11"/>
        <v>139.59375373349764</v>
      </c>
      <c r="Z17" s="73">
        <f t="shared" si="12"/>
        <v>584.45112813140781</v>
      </c>
      <c r="AA17" s="74">
        <f t="shared" si="13"/>
        <v>553.95121460033977</v>
      </c>
      <c r="AE17" s="121" t="str">
        <f t="shared" si="5"/>
        <v>439017</v>
      </c>
      <c r="AF17" s="142">
        <v>227</v>
      </c>
      <c r="AG17" s="143">
        <v>15</v>
      </c>
      <c r="AH17" s="144">
        <v>439030</v>
      </c>
      <c r="AI17" s="145">
        <f t="shared" si="0"/>
        <v>439017</v>
      </c>
      <c r="AJ17" s="146">
        <f t="shared" si="6"/>
        <v>-13</v>
      </c>
      <c r="AK17" s="122"/>
      <c r="AL17" s="138">
        <f t="shared" si="7"/>
        <v>16894</v>
      </c>
      <c r="AM17" s="147">
        <f t="shared" si="7"/>
        <v>16907</v>
      </c>
      <c r="AN17" s="148">
        <f t="shared" si="8"/>
        <v>13</v>
      </c>
      <c r="AO17" s="149">
        <f t="shared" si="1"/>
        <v>7.6891228485242795E-4</v>
      </c>
      <c r="AP17" s="122"/>
    </row>
    <row r="18" spans="1:42" x14ac:dyDescent="0.2">
      <c r="A18" s="66">
        <v>227</v>
      </c>
      <c r="B18" s="67">
        <v>0.375</v>
      </c>
      <c r="C18" s="68">
        <v>2014</v>
      </c>
      <c r="D18" s="68">
        <v>3</v>
      </c>
      <c r="E18" s="68">
        <v>16</v>
      </c>
      <c r="F18" s="69">
        <v>455924</v>
      </c>
      <c r="G18" s="68">
        <v>0</v>
      </c>
      <c r="H18" s="69">
        <v>440713</v>
      </c>
      <c r="I18" s="68">
        <v>0</v>
      </c>
      <c r="J18" s="68">
        <v>102</v>
      </c>
      <c r="K18" s="68">
        <v>0</v>
      </c>
      <c r="L18" s="69">
        <v>307.8922</v>
      </c>
      <c r="M18" s="69">
        <v>26.4</v>
      </c>
      <c r="N18" s="70">
        <v>0</v>
      </c>
      <c r="O18" s="71">
        <v>17222</v>
      </c>
      <c r="P18" s="58">
        <f t="shared" si="2"/>
        <v>17222</v>
      </c>
      <c r="Q18" s="38">
        <v>16</v>
      </c>
      <c r="R18" s="77">
        <f t="shared" si="3"/>
        <v>8268.5899301853442</v>
      </c>
      <c r="S18" s="73">
        <f>'Mérida oeste'!F21*1000000</f>
        <v>34618.932319699998</v>
      </c>
      <c r="T18" s="74">
        <f t="shared" si="9"/>
        <v>929.14145045492705</v>
      </c>
      <c r="V18" s="78">
        <f t="shared" si="4"/>
        <v>17222</v>
      </c>
      <c r="W18" s="79">
        <f t="shared" si="10"/>
        <v>608189.24673999997</v>
      </c>
      <c r="Y18" s="76">
        <f t="shared" si="11"/>
        <v>142.401655777652</v>
      </c>
      <c r="Z18" s="73">
        <f t="shared" si="12"/>
        <v>596.20725240987338</v>
      </c>
      <c r="AA18" s="74">
        <f t="shared" si="13"/>
        <v>565.09383886709304</v>
      </c>
      <c r="AE18" s="121" t="str">
        <f t="shared" si="5"/>
        <v>455924</v>
      </c>
      <c r="AF18" s="142">
        <v>227</v>
      </c>
      <c r="AG18" s="143">
        <v>16</v>
      </c>
      <c r="AH18" s="144">
        <v>455924</v>
      </c>
      <c r="AI18" s="145">
        <f t="shared" si="0"/>
        <v>455924</v>
      </c>
      <c r="AJ18" s="146">
        <f t="shared" si="6"/>
        <v>0</v>
      </c>
      <c r="AK18" s="122"/>
      <c r="AL18" s="138">
        <f t="shared" si="7"/>
        <v>17222</v>
      </c>
      <c r="AM18" s="147">
        <f t="shared" si="7"/>
        <v>17222</v>
      </c>
      <c r="AN18" s="148">
        <f t="shared" si="8"/>
        <v>0</v>
      </c>
      <c r="AO18" s="149">
        <f t="shared" si="1"/>
        <v>0</v>
      </c>
      <c r="AP18" s="122"/>
    </row>
    <row r="19" spans="1:42" x14ac:dyDescent="0.2">
      <c r="A19" s="66">
        <v>227</v>
      </c>
      <c r="B19" s="67">
        <v>0.375</v>
      </c>
      <c r="C19" s="68">
        <v>2014</v>
      </c>
      <c r="D19" s="68">
        <v>3</v>
      </c>
      <c r="E19" s="68">
        <v>17</v>
      </c>
      <c r="F19" s="69">
        <v>473146</v>
      </c>
      <c r="G19" s="68">
        <v>0</v>
      </c>
      <c r="H19" s="69">
        <v>440713</v>
      </c>
      <c r="I19" s="68">
        <v>0</v>
      </c>
      <c r="J19" s="68">
        <v>102</v>
      </c>
      <c r="K19" s="68">
        <v>0</v>
      </c>
      <c r="L19" s="69">
        <v>307.8922</v>
      </c>
      <c r="M19" s="69">
        <v>26.4</v>
      </c>
      <c r="N19" s="70">
        <v>0</v>
      </c>
      <c r="O19" s="71">
        <v>26532</v>
      </c>
      <c r="P19" s="58">
        <f t="shared" si="2"/>
        <v>26532</v>
      </c>
      <c r="Q19" s="38">
        <v>17</v>
      </c>
      <c r="R19" s="77">
        <f t="shared" si="3"/>
        <v>8282.9289129167882</v>
      </c>
      <c r="S19" s="73">
        <f>'Mérida oeste'!F22*1000000</f>
        <v>34678.966772600004</v>
      </c>
      <c r="T19" s="74">
        <f t="shared" si="9"/>
        <v>930.75272194445949</v>
      </c>
      <c r="V19" s="78">
        <f t="shared" si="4"/>
        <v>26532</v>
      </c>
      <c r="W19" s="79">
        <f t="shared" si="10"/>
        <v>936968.82444</v>
      </c>
      <c r="Y19" s="76">
        <f t="shared" si="11"/>
        <v>219.76266991750822</v>
      </c>
      <c r="Z19" s="73">
        <f t="shared" si="12"/>
        <v>920.10234641062334</v>
      </c>
      <c r="AA19" s="74">
        <f t="shared" si="13"/>
        <v>872.08628372463033</v>
      </c>
      <c r="AE19" s="121" t="str">
        <f t="shared" si="5"/>
        <v>473146</v>
      </c>
      <c r="AF19" s="142">
        <v>227</v>
      </c>
      <c r="AG19" s="143">
        <v>17</v>
      </c>
      <c r="AH19" s="144">
        <v>473146</v>
      </c>
      <c r="AI19" s="145">
        <f t="shared" si="0"/>
        <v>473146</v>
      </c>
      <c r="AJ19" s="146">
        <f t="shared" si="6"/>
        <v>0</v>
      </c>
      <c r="AK19" s="122"/>
      <c r="AL19" s="138">
        <f t="shared" si="7"/>
        <v>26532</v>
      </c>
      <c r="AM19" s="147">
        <f t="shared" si="7"/>
        <v>26532</v>
      </c>
      <c r="AN19" s="148">
        <f t="shared" si="8"/>
        <v>0</v>
      </c>
      <c r="AO19" s="149">
        <f t="shared" si="1"/>
        <v>0</v>
      </c>
      <c r="AP19" s="122"/>
    </row>
    <row r="20" spans="1:42" x14ac:dyDescent="0.2">
      <c r="A20" s="66">
        <v>227</v>
      </c>
      <c r="B20" s="67">
        <v>0.375</v>
      </c>
      <c r="C20" s="68">
        <v>2014</v>
      </c>
      <c r="D20" s="68">
        <v>3</v>
      </c>
      <c r="E20" s="68">
        <v>18</v>
      </c>
      <c r="F20" s="69">
        <v>499678</v>
      </c>
      <c r="G20" s="68">
        <v>0</v>
      </c>
      <c r="H20" s="69">
        <v>440713</v>
      </c>
      <c r="I20" s="68">
        <v>0</v>
      </c>
      <c r="J20" s="68">
        <v>102</v>
      </c>
      <c r="K20" s="68">
        <v>0</v>
      </c>
      <c r="L20" s="69">
        <v>307.8922</v>
      </c>
      <c r="M20" s="69">
        <v>26.4</v>
      </c>
      <c r="N20" s="70">
        <v>0</v>
      </c>
      <c r="O20" s="71">
        <v>17187</v>
      </c>
      <c r="P20" s="58">
        <f t="shared" si="2"/>
        <v>17187</v>
      </c>
      <c r="Q20" s="38">
        <v>18</v>
      </c>
      <c r="R20" s="77">
        <f t="shared" si="3"/>
        <v>8248.1050786997239</v>
      </c>
      <c r="S20" s="73">
        <f>'Mérida oeste'!F23*1000000</f>
        <v>34533.166343500001</v>
      </c>
      <c r="T20" s="74">
        <f t="shared" si="9"/>
        <v>926.83956769348799</v>
      </c>
      <c r="V20" s="78">
        <f t="shared" si="4"/>
        <v>17187</v>
      </c>
      <c r="W20" s="79">
        <f t="shared" si="10"/>
        <v>606953.23329</v>
      </c>
      <c r="Y20" s="76">
        <f t="shared" si="11"/>
        <v>141.76018198761216</v>
      </c>
      <c r="Z20" s="73">
        <f t="shared" si="12"/>
        <v>593.52152994573453</v>
      </c>
      <c r="AA20" s="74">
        <f t="shared" si="13"/>
        <v>562.54827235266839</v>
      </c>
      <c r="AE20" s="121" t="str">
        <f t="shared" si="5"/>
        <v>499678</v>
      </c>
      <c r="AF20" s="142">
        <v>227</v>
      </c>
      <c r="AG20" s="143">
        <v>18</v>
      </c>
      <c r="AH20" s="144">
        <v>499678</v>
      </c>
      <c r="AI20" s="145">
        <f t="shared" si="0"/>
        <v>499678</v>
      </c>
      <c r="AJ20" s="146">
        <f t="shared" si="6"/>
        <v>0</v>
      </c>
      <c r="AK20" s="122"/>
      <c r="AL20" s="138">
        <f t="shared" si="7"/>
        <v>17187</v>
      </c>
      <c r="AM20" s="147">
        <f t="shared" si="7"/>
        <v>17187</v>
      </c>
      <c r="AN20" s="148">
        <f t="shared" si="8"/>
        <v>0</v>
      </c>
      <c r="AO20" s="149">
        <f t="shared" si="1"/>
        <v>0</v>
      </c>
      <c r="AP20" s="122"/>
    </row>
    <row r="21" spans="1:42" x14ac:dyDescent="0.2">
      <c r="A21" s="66">
        <v>227</v>
      </c>
      <c r="B21" s="67">
        <v>0.375</v>
      </c>
      <c r="C21" s="68">
        <v>2014</v>
      </c>
      <c r="D21" s="68">
        <v>3</v>
      </c>
      <c r="E21" s="68">
        <v>19</v>
      </c>
      <c r="F21" s="69">
        <v>516865</v>
      </c>
      <c r="G21" s="68">
        <v>0</v>
      </c>
      <c r="H21" s="69">
        <v>440713</v>
      </c>
      <c r="I21" s="68">
        <v>0</v>
      </c>
      <c r="J21" s="68">
        <v>102</v>
      </c>
      <c r="K21" s="68">
        <v>0</v>
      </c>
      <c r="L21" s="69">
        <v>307.8922</v>
      </c>
      <c r="M21" s="69">
        <v>26.4</v>
      </c>
      <c r="N21" s="70">
        <v>0</v>
      </c>
      <c r="O21" s="71">
        <v>24700</v>
      </c>
      <c r="P21" s="58">
        <f t="shared" si="2"/>
        <v>24700</v>
      </c>
      <c r="Q21" s="38">
        <v>19</v>
      </c>
      <c r="R21" s="77">
        <f t="shared" si="3"/>
        <v>8205.7126539600667</v>
      </c>
      <c r="S21" s="73">
        <f>'Mérida oeste'!F24*1000000</f>
        <v>34355.677739600003</v>
      </c>
      <c r="T21" s="74">
        <f t="shared" si="9"/>
        <v>922.07593092549268</v>
      </c>
      <c r="V21" s="78">
        <f t="shared" si="4"/>
        <v>24700</v>
      </c>
      <c r="W21" s="79">
        <f t="shared" si="10"/>
        <v>872272.34900000005</v>
      </c>
      <c r="Y21" s="76">
        <f t="shared" si="11"/>
        <v>202.68110255281366</v>
      </c>
      <c r="Z21" s="73">
        <f t="shared" si="12"/>
        <v>848.58524016811998</v>
      </c>
      <c r="AA21" s="74">
        <f t="shared" si="13"/>
        <v>804.30133822474136</v>
      </c>
      <c r="AE21" s="121" t="str">
        <f t="shared" si="5"/>
        <v>516865</v>
      </c>
      <c r="AF21" s="142">
        <v>227</v>
      </c>
      <c r="AG21" s="143">
        <v>19</v>
      </c>
      <c r="AH21" s="144">
        <v>516865</v>
      </c>
      <c r="AI21" s="145">
        <f t="shared" si="0"/>
        <v>516865</v>
      </c>
      <c r="AJ21" s="146">
        <f t="shared" si="6"/>
        <v>0</v>
      </c>
      <c r="AK21" s="122"/>
      <c r="AL21" s="138">
        <f t="shared" si="7"/>
        <v>24700</v>
      </c>
      <c r="AM21" s="147">
        <f t="shared" si="7"/>
        <v>24700</v>
      </c>
      <c r="AN21" s="148">
        <f t="shared" si="8"/>
        <v>0</v>
      </c>
      <c r="AO21" s="149">
        <f t="shared" si="1"/>
        <v>0</v>
      </c>
      <c r="AP21" s="122"/>
    </row>
    <row r="22" spans="1:42" x14ac:dyDescent="0.2">
      <c r="A22" s="66">
        <v>227</v>
      </c>
      <c r="B22" s="67">
        <v>0.375</v>
      </c>
      <c r="C22" s="68">
        <v>2014</v>
      </c>
      <c r="D22" s="68">
        <v>3</v>
      </c>
      <c r="E22" s="68">
        <v>20</v>
      </c>
      <c r="F22" s="69">
        <v>541565</v>
      </c>
      <c r="G22" s="68">
        <v>0</v>
      </c>
      <c r="H22" s="69">
        <v>440713</v>
      </c>
      <c r="I22" s="68">
        <v>0</v>
      </c>
      <c r="J22" s="68">
        <v>102</v>
      </c>
      <c r="K22" s="68">
        <v>0</v>
      </c>
      <c r="L22" s="69">
        <v>307.8922</v>
      </c>
      <c r="M22" s="69">
        <v>26.4</v>
      </c>
      <c r="N22" s="70">
        <v>0</v>
      </c>
      <c r="O22" s="71">
        <v>35115</v>
      </c>
      <c r="P22" s="58">
        <f t="shared" si="2"/>
        <v>35115</v>
      </c>
      <c r="Q22" s="38">
        <v>20</v>
      </c>
      <c r="R22" s="77">
        <f t="shared" si="3"/>
        <v>8369.3810820435665</v>
      </c>
      <c r="S22" s="73">
        <f>'Mérida oeste'!F25*1000000</f>
        <v>35040.924714300003</v>
      </c>
      <c r="T22" s="74">
        <f t="shared" si="9"/>
        <v>940.4673521892355</v>
      </c>
      <c r="V22" s="78">
        <f t="shared" si="4"/>
        <v>35115</v>
      </c>
      <c r="W22" s="79">
        <f t="shared" si="10"/>
        <v>1240074.63705</v>
      </c>
      <c r="Y22" s="76">
        <f t="shared" si="11"/>
        <v>293.89081669595987</v>
      </c>
      <c r="Z22" s="73">
        <f t="shared" si="12"/>
        <v>1230.4620713426448</v>
      </c>
      <c r="AA22" s="74">
        <f t="shared" si="13"/>
        <v>1166.2497104234408</v>
      </c>
      <c r="AE22" s="121" t="str">
        <f t="shared" si="5"/>
        <v>541565</v>
      </c>
      <c r="AF22" s="142">
        <v>227</v>
      </c>
      <c r="AG22" s="143">
        <v>20</v>
      </c>
      <c r="AH22" s="144">
        <v>541565</v>
      </c>
      <c r="AI22" s="145">
        <f t="shared" si="0"/>
        <v>541565</v>
      </c>
      <c r="AJ22" s="146">
        <f t="shared" si="6"/>
        <v>0</v>
      </c>
      <c r="AK22" s="122"/>
      <c r="AL22" s="138">
        <f t="shared" si="7"/>
        <v>35157</v>
      </c>
      <c r="AM22" s="147">
        <f t="shared" si="7"/>
        <v>35115</v>
      </c>
      <c r="AN22" s="148">
        <f t="shared" si="8"/>
        <v>-42</v>
      </c>
      <c r="AO22" s="149">
        <f t="shared" si="1"/>
        <v>-1.196070055531824E-3</v>
      </c>
      <c r="AP22" s="122"/>
    </row>
    <row r="23" spans="1:42" x14ac:dyDescent="0.2">
      <c r="A23" s="66">
        <v>227</v>
      </c>
      <c r="B23" s="67">
        <v>0.375</v>
      </c>
      <c r="C23" s="68">
        <v>2014</v>
      </c>
      <c r="D23" s="68">
        <v>3</v>
      </c>
      <c r="E23" s="68">
        <v>21</v>
      </c>
      <c r="F23" s="69">
        <v>576680</v>
      </c>
      <c r="G23" s="68">
        <v>0</v>
      </c>
      <c r="H23" s="69">
        <v>447031</v>
      </c>
      <c r="I23" s="68">
        <v>0</v>
      </c>
      <c r="J23" s="68">
        <v>102</v>
      </c>
      <c r="K23" s="68">
        <v>0</v>
      </c>
      <c r="L23" s="69">
        <v>296.6497</v>
      </c>
      <c r="M23" s="69">
        <v>27.5</v>
      </c>
      <c r="N23" s="70">
        <v>0</v>
      </c>
      <c r="O23" s="71">
        <v>35965</v>
      </c>
      <c r="P23" s="58">
        <f t="shared" si="2"/>
        <v>35965</v>
      </c>
      <c r="Q23" s="38">
        <v>21</v>
      </c>
      <c r="R23" s="77">
        <f t="shared" si="3"/>
        <v>8240.7006091525745</v>
      </c>
      <c r="S23" s="73">
        <f>'Mérida oeste'!F26*1000000</f>
        <v>34502.1653104</v>
      </c>
      <c r="T23" s="74">
        <f t="shared" si="9"/>
        <v>926.00752745047475</v>
      </c>
      <c r="V23" s="78">
        <f t="shared" si="4"/>
        <v>35965</v>
      </c>
      <c r="W23" s="79">
        <f t="shared" si="10"/>
        <v>1270092.1065499999</v>
      </c>
      <c r="Y23" s="76">
        <f t="shared" si="11"/>
        <v>296.37679740817237</v>
      </c>
      <c r="Z23" s="73">
        <f t="shared" si="12"/>
        <v>1240.8703753885359</v>
      </c>
      <c r="AA23" s="74">
        <f t="shared" si="13"/>
        <v>1176.1148512207303</v>
      </c>
      <c r="AE23" s="121" t="str">
        <f t="shared" si="5"/>
        <v>576680</v>
      </c>
      <c r="AF23" s="142">
        <v>227</v>
      </c>
      <c r="AG23" s="143">
        <v>21</v>
      </c>
      <c r="AH23" s="144">
        <v>576722</v>
      </c>
      <c r="AI23" s="145">
        <f t="shared" si="0"/>
        <v>576680</v>
      </c>
      <c r="AJ23" s="146">
        <f t="shared" si="6"/>
        <v>-42</v>
      </c>
      <c r="AK23" s="122"/>
      <c r="AL23" s="138">
        <f t="shared" si="7"/>
        <v>35968</v>
      </c>
      <c r="AM23" s="147">
        <f t="shared" si="7"/>
        <v>35965</v>
      </c>
      <c r="AN23" s="148">
        <f t="shared" si="8"/>
        <v>-3</v>
      </c>
      <c r="AO23" s="149">
        <f t="shared" si="1"/>
        <v>-8.3414430696510491E-5</v>
      </c>
      <c r="AP23" s="122"/>
    </row>
    <row r="24" spans="1:42" x14ac:dyDescent="0.2">
      <c r="A24" s="66">
        <v>227</v>
      </c>
      <c r="B24" s="67">
        <v>0.375</v>
      </c>
      <c r="C24" s="68">
        <v>2014</v>
      </c>
      <c r="D24" s="68">
        <v>3</v>
      </c>
      <c r="E24" s="68">
        <v>22</v>
      </c>
      <c r="F24" s="69">
        <v>612645</v>
      </c>
      <c r="G24" s="68">
        <v>0</v>
      </c>
      <c r="H24" s="69">
        <v>448700</v>
      </c>
      <c r="I24" s="68">
        <v>0</v>
      </c>
      <c r="J24" s="68">
        <v>102</v>
      </c>
      <c r="K24" s="68">
        <v>0</v>
      </c>
      <c r="L24" s="69">
        <v>296.32830000000001</v>
      </c>
      <c r="M24" s="69">
        <v>27.6</v>
      </c>
      <c r="N24" s="70">
        <v>0</v>
      </c>
      <c r="O24" s="71">
        <v>34917</v>
      </c>
      <c r="P24" s="58">
        <f t="shared" si="2"/>
        <v>34917</v>
      </c>
      <c r="Q24" s="38">
        <v>22</v>
      </c>
      <c r="R24" s="77">
        <f t="shared" si="3"/>
        <v>8157.3789519680904</v>
      </c>
      <c r="S24" s="73">
        <f>'Mérida oeste'!F27*1000000</f>
        <v>34153.3141961</v>
      </c>
      <c r="T24" s="74">
        <f t="shared" si="9"/>
        <v>916.64467283265435</v>
      </c>
      <c r="V24" s="78">
        <f t="shared" si="4"/>
        <v>34917</v>
      </c>
      <c r="W24" s="79">
        <f t="shared" si="10"/>
        <v>1233082.3323899999</v>
      </c>
      <c r="Y24" s="76">
        <f t="shared" si="11"/>
        <v>284.83120086586985</v>
      </c>
      <c r="Z24" s="73">
        <f t="shared" si="12"/>
        <v>1192.5312717852237</v>
      </c>
      <c r="AA24" s="74">
        <f t="shared" si="13"/>
        <v>1130.2983511493578</v>
      </c>
      <c r="AE24" s="121" t="str">
        <f t="shared" si="5"/>
        <v>612645</v>
      </c>
      <c r="AF24" s="142">
        <v>227</v>
      </c>
      <c r="AG24" s="143">
        <v>22</v>
      </c>
      <c r="AH24" s="144">
        <v>612690</v>
      </c>
      <c r="AI24" s="145">
        <f t="shared" si="0"/>
        <v>612645</v>
      </c>
      <c r="AJ24" s="146">
        <f t="shared" si="6"/>
        <v>-45</v>
      </c>
      <c r="AK24" s="122"/>
      <c r="AL24" s="138">
        <f t="shared" si="7"/>
        <v>34921</v>
      </c>
      <c r="AM24" s="147">
        <f t="shared" si="7"/>
        <v>34917</v>
      </c>
      <c r="AN24" s="148">
        <f t="shared" si="8"/>
        <v>-4</v>
      </c>
      <c r="AO24" s="149">
        <f t="shared" si="1"/>
        <v>-1.1455737892717014E-4</v>
      </c>
      <c r="AP24" s="122"/>
    </row>
    <row r="25" spans="1:42" x14ac:dyDescent="0.2">
      <c r="A25" s="66">
        <v>227</v>
      </c>
      <c r="B25" s="67">
        <v>0.375</v>
      </c>
      <c r="C25" s="68">
        <v>2014</v>
      </c>
      <c r="D25" s="68">
        <v>3</v>
      </c>
      <c r="E25" s="68">
        <v>23</v>
      </c>
      <c r="F25" s="69">
        <v>647562</v>
      </c>
      <c r="G25" s="68">
        <v>0</v>
      </c>
      <c r="H25" s="69">
        <v>450306</v>
      </c>
      <c r="I25" s="68">
        <v>0</v>
      </c>
      <c r="J25" s="68">
        <v>102</v>
      </c>
      <c r="K25" s="68">
        <v>0</v>
      </c>
      <c r="L25" s="69">
        <v>299.51920000000001</v>
      </c>
      <c r="M25" s="69">
        <v>28.4</v>
      </c>
      <c r="N25" s="70">
        <v>0</v>
      </c>
      <c r="O25" s="71">
        <v>33681</v>
      </c>
      <c r="P25" s="58">
        <f t="shared" si="2"/>
        <v>33681</v>
      </c>
      <c r="Q25" s="38">
        <v>23</v>
      </c>
      <c r="R25" s="77">
        <f t="shared" si="3"/>
        <v>8363.828825427534</v>
      </c>
      <c r="S25" s="73">
        <f>'Mérida oeste'!F28*1000000</f>
        <v>35017.678526299998</v>
      </c>
      <c r="T25" s="74">
        <f t="shared" si="9"/>
        <v>939.84344511329198</v>
      </c>
      <c r="V25" s="78">
        <f t="shared" si="4"/>
        <v>33681</v>
      </c>
      <c r="W25" s="79">
        <f t="shared" si="10"/>
        <v>1189433.4002700001</v>
      </c>
      <c r="Y25" s="76">
        <f t="shared" si="11"/>
        <v>281.70211866922477</v>
      </c>
      <c r="Z25" s="73">
        <f t="shared" si="12"/>
        <v>1179.4304304443101</v>
      </c>
      <c r="AA25" s="74">
        <f t="shared" si="13"/>
        <v>1117.881184642574</v>
      </c>
      <c r="AE25" s="121" t="str">
        <f t="shared" si="5"/>
        <v>647562</v>
      </c>
      <c r="AF25" s="142">
        <v>227</v>
      </c>
      <c r="AG25" s="143">
        <v>23</v>
      </c>
      <c r="AH25" s="144">
        <v>647611</v>
      </c>
      <c r="AI25" s="145">
        <f t="shared" si="0"/>
        <v>647562</v>
      </c>
      <c r="AJ25" s="146">
        <f t="shared" si="6"/>
        <v>-49</v>
      </c>
      <c r="AK25" s="122"/>
      <c r="AL25" s="138">
        <f t="shared" si="7"/>
        <v>33677</v>
      </c>
      <c r="AM25" s="147">
        <f t="shared" si="7"/>
        <v>33681</v>
      </c>
      <c r="AN25" s="148">
        <f t="shared" si="8"/>
        <v>4</v>
      </c>
      <c r="AO25" s="149">
        <f t="shared" si="1"/>
        <v>1.1876131943825896E-4</v>
      </c>
      <c r="AP25" s="122"/>
    </row>
    <row r="26" spans="1:42" x14ac:dyDescent="0.2">
      <c r="A26" s="66">
        <v>227</v>
      </c>
      <c r="B26" s="67">
        <v>0.375</v>
      </c>
      <c r="C26" s="68">
        <v>2014</v>
      </c>
      <c r="D26" s="68">
        <v>3</v>
      </c>
      <c r="E26" s="68">
        <v>24</v>
      </c>
      <c r="F26" s="69">
        <v>681243</v>
      </c>
      <c r="G26" s="68">
        <v>0</v>
      </c>
      <c r="H26" s="69">
        <v>451849</v>
      </c>
      <c r="I26" s="68">
        <v>0</v>
      </c>
      <c r="J26" s="68">
        <v>102</v>
      </c>
      <c r="K26" s="68">
        <v>0</v>
      </c>
      <c r="L26" s="69">
        <v>300.52929999999998</v>
      </c>
      <c r="M26" s="69">
        <v>28.2</v>
      </c>
      <c r="N26" s="70">
        <v>0</v>
      </c>
      <c r="O26" s="71">
        <v>33857</v>
      </c>
      <c r="P26" s="58">
        <f t="shared" si="2"/>
        <v>33857</v>
      </c>
      <c r="Q26" s="38">
        <v>24</v>
      </c>
      <c r="R26" s="77">
        <f t="shared" si="3"/>
        <v>8474.7295090044918</v>
      </c>
      <c r="S26" s="73">
        <f>'Mérida oeste'!F29*1000000</f>
        <v>35481.997508300003</v>
      </c>
      <c r="T26" s="74">
        <f t="shared" si="9"/>
        <v>952.30535492683475</v>
      </c>
      <c r="V26" s="78">
        <f t="shared" si="4"/>
        <v>33857</v>
      </c>
      <c r="W26" s="79">
        <f t="shared" si="10"/>
        <v>1195648.7821899999</v>
      </c>
      <c r="Y26" s="76">
        <f t="shared" si="11"/>
        <v>286.9289169863651</v>
      </c>
      <c r="Z26" s="73">
        <f t="shared" si="12"/>
        <v>1201.313989638513</v>
      </c>
      <c r="AA26" s="74">
        <f t="shared" si="13"/>
        <v>1138.6227378912856</v>
      </c>
      <c r="AE26" s="121" t="str">
        <f t="shared" si="5"/>
        <v>681243</v>
      </c>
      <c r="AF26" s="142">
        <v>227</v>
      </c>
      <c r="AG26" s="143">
        <v>24</v>
      </c>
      <c r="AH26" s="144">
        <v>681288</v>
      </c>
      <c r="AI26" s="145">
        <f t="shared" si="0"/>
        <v>681243</v>
      </c>
      <c r="AJ26" s="146">
        <f t="shared" si="6"/>
        <v>-45</v>
      </c>
      <c r="AK26" s="122"/>
      <c r="AL26" s="138">
        <f t="shared" si="7"/>
        <v>33859</v>
      </c>
      <c r="AM26" s="147">
        <f t="shared" si="7"/>
        <v>33857</v>
      </c>
      <c r="AN26" s="148">
        <f t="shared" si="8"/>
        <v>-2</v>
      </c>
      <c r="AO26" s="149">
        <f t="shared" si="1"/>
        <v>-5.9071979206663322E-5</v>
      </c>
      <c r="AP26" s="122"/>
    </row>
    <row r="27" spans="1:42" x14ac:dyDescent="0.2">
      <c r="A27" s="66">
        <v>227</v>
      </c>
      <c r="B27" s="67">
        <v>0.375</v>
      </c>
      <c r="C27" s="68">
        <v>2014</v>
      </c>
      <c r="D27" s="68">
        <v>3</v>
      </c>
      <c r="E27" s="68">
        <v>25</v>
      </c>
      <c r="F27" s="69">
        <v>715100</v>
      </c>
      <c r="G27" s="68">
        <v>0</v>
      </c>
      <c r="H27" s="69">
        <v>453408</v>
      </c>
      <c r="I27" s="68">
        <v>0</v>
      </c>
      <c r="J27" s="68">
        <v>102</v>
      </c>
      <c r="K27" s="68">
        <v>0</v>
      </c>
      <c r="L27" s="69">
        <v>298.19189999999998</v>
      </c>
      <c r="M27" s="69">
        <v>27.5</v>
      </c>
      <c r="N27" s="70">
        <v>0</v>
      </c>
      <c r="O27" s="71">
        <v>34708</v>
      </c>
      <c r="P27" s="58">
        <f t="shared" si="2"/>
        <v>34708</v>
      </c>
      <c r="Q27" s="38">
        <v>25</v>
      </c>
      <c r="R27" s="77">
        <f t="shared" si="3"/>
        <v>8370.2841322967433</v>
      </c>
      <c r="S27" s="73">
        <f>'Mérida oeste'!F30*1000000</f>
        <v>35044.705605100004</v>
      </c>
      <c r="T27" s="74">
        <f t="shared" si="9"/>
        <v>940.56882794618502</v>
      </c>
      <c r="V27" s="78">
        <f t="shared" si="4"/>
        <v>34708</v>
      </c>
      <c r="W27" s="79">
        <f t="shared" si="10"/>
        <v>1225701.5663600001</v>
      </c>
      <c r="Y27" s="76">
        <f t="shared" si="11"/>
        <v>290.51582166375533</v>
      </c>
      <c r="Z27" s="73">
        <f t="shared" si="12"/>
        <v>1216.3316421418108</v>
      </c>
      <c r="AA27" s="74">
        <f t="shared" si="13"/>
        <v>1152.8566856830284</v>
      </c>
      <c r="AE27" s="121" t="str">
        <f t="shared" si="5"/>
        <v>715100</v>
      </c>
      <c r="AF27" s="142">
        <v>227</v>
      </c>
      <c r="AG27" s="143">
        <v>25</v>
      </c>
      <c r="AH27" s="144">
        <v>715147</v>
      </c>
      <c r="AI27" s="145">
        <f t="shared" si="0"/>
        <v>715100</v>
      </c>
      <c r="AJ27" s="146">
        <f t="shared" si="6"/>
        <v>-47</v>
      </c>
      <c r="AK27" s="122"/>
      <c r="AL27" s="138">
        <f t="shared" si="7"/>
        <v>34687</v>
      </c>
      <c r="AM27" s="147">
        <f t="shared" si="7"/>
        <v>34708</v>
      </c>
      <c r="AN27" s="148">
        <f t="shared" si="8"/>
        <v>21</v>
      </c>
      <c r="AO27" s="149">
        <f t="shared" si="1"/>
        <v>6.050478275901809E-4</v>
      </c>
      <c r="AP27" s="122"/>
    </row>
    <row r="28" spans="1:42" x14ac:dyDescent="0.2">
      <c r="A28" s="66">
        <v>227</v>
      </c>
      <c r="B28" s="67">
        <v>0.375</v>
      </c>
      <c r="C28" s="68">
        <v>2014</v>
      </c>
      <c r="D28" s="68">
        <v>3</v>
      </c>
      <c r="E28" s="68">
        <v>26</v>
      </c>
      <c r="F28" s="69">
        <v>749808</v>
      </c>
      <c r="G28" s="68">
        <v>0</v>
      </c>
      <c r="H28" s="69">
        <v>455015</v>
      </c>
      <c r="I28" s="68">
        <v>0</v>
      </c>
      <c r="J28" s="68">
        <v>102</v>
      </c>
      <c r="K28" s="68">
        <v>0</v>
      </c>
      <c r="L28" s="69">
        <v>297.21660000000003</v>
      </c>
      <c r="M28" s="69">
        <v>27.6</v>
      </c>
      <c r="N28" s="70">
        <v>0</v>
      </c>
      <c r="O28" s="71">
        <v>33474</v>
      </c>
      <c r="P28" s="58">
        <f t="shared" si="2"/>
        <v>33474</v>
      </c>
      <c r="Q28" s="38">
        <v>26</v>
      </c>
      <c r="R28" s="77">
        <f t="shared" si="3"/>
        <v>8349.6902418314694</v>
      </c>
      <c r="S28" s="73">
        <f>'Mérida oeste'!F31*1000000</f>
        <v>34958.483104499996</v>
      </c>
      <c r="T28" s="74">
        <f t="shared" si="9"/>
        <v>938.25469247460217</v>
      </c>
      <c r="V28" s="78">
        <f t="shared" si="4"/>
        <v>33474</v>
      </c>
      <c r="W28" s="79">
        <f t="shared" si="10"/>
        <v>1182123.26358</v>
      </c>
      <c r="Y28" s="76">
        <f t="shared" si="11"/>
        <v>279.49753115506661</v>
      </c>
      <c r="Z28" s="73">
        <f t="shared" si="12"/>
        <v>1170.200263440033</v>
      </c>
      <c r="AA28" s="74">
        <f t="shared" si="13"/>
        <v>1109.132699137326</v>
      </c>
      <c r="AE28" s="121" t="str">
        <f t="shared" si="5"/>
        <v>749808</v>
      </c>
      <c r="AF28" s="142">
        <v>227</v>
      </c>
      <c r="AG28" s="143">
        <v>26</v>
      </c>
      <c r="AH28" s="144">
        <v>749834</v>
      </c>
      <c r="AI28" s="145">
        <f t="shared" si="0"/>
        <v>749808</v>
      </c>
      <c r="AJ28" s="146">
        <f t="shared" si="6"/>
        <v>-26</v>
      </c>
      <c r="AK28" s="122"/>
      <c r="AL28" s="138">
        <f t="shared" si="7"/>
        <v>33502</v>
      </c>
      <c r="AM28" s="147">
        <f t="shared" si="7"/>
        <v>33474</v>
      </c>
      <c r="AN28" s="148">
        <f t="shared" si="8"/>
        <v>-28</v>
      </c>
      <c r="AO28" s="149">
        <f t="shared" si="1"/>
        <v>-8.3647009619406104E-4</v>
      </c>
      <c r="AP28" s="122"/>
    </row>
    <row r="29" spans="1:42" x14ac:dyDescent="0.2">
      <c r="A29" s="66">
        <v>227</v>
      </c>
      <c r="B29" s="67">
        <v>0.375</v>
      </c>
      <c r="C29" s="68">
        <v>2014</v>
      </c>
      <c r="D29" s="68">
        <v>3</v>
      </c>
      <c r="E29" s="68">
        <v>27</v>
      </c>
      <c r="F29" s="69">
        <v>783282</v>
      </c>
      <c r="G29" s="68">
        <v>0</v>
      </c>
      <c r="H29" s="69">
        <v>456554</v>
      </c>
      <c r="I29" s="68">
        <v>0</v>
      </c>
      <c r="J29" s="68">
        <v>102</v>
      </c>
      <c r="K29" s="68">
        <v>0</v>
      </c>
      <c r="L29" s="69">
        <v>297.0917</v>
      </c>
      <c r="M29" s="69">
        <v>26.7</v>
      </c>
      <c r="N29" s="70">
        <v>0</v>
      </c>
      <c r="O29" s="71">
        <v>33122</v>
      </c>
      <c r="P29" s="58">
        <f t="shared" si="2"/>
        <v>33122</v>
      </c>
      <c r="Q29" s="38">
        <v>27</v>
      </c>
      <c r="R29" s="77">
        <f t="shared" si="3"/>
        <v>8344.2525558660545</v>
      </c>
      <c r="S29" s="73">
        <f>'Mérida oeste'!F32*1000000</f>
        <v>34935.716600899999</v>
      </c>
      <c r="T29" s="74">
        <f t="shared" si="9"/>
        <v>937.64365970266851</v>
      </c>
      <c r="V29" s="78">
        <f t="shared" si="4"/>
        <v>33122</v>
      </c>
      <c r="W29" s="79">
        <f t="shared" si="10"/>
        <v>1169692.4997399999</v>
      </c>
      <c r="Y29" s="76">
        <f t="shared" si="11"/>
        <v>276.37833315539547</v>
      </c>
      <c r="Z29" s="73">
        <f t="shared" si="12"/>
        <v>1157.1408052550098</v>
      </c>
      <c r="AA29" s="74">
        <f t="shared" si="13"/>
        <v>1096.7547561829763</v>
      </c>
      <c r="AE29" s="121" t="str">
        <f t="shared" si="5"/>
        <v>783282</v>
      </c>
      <c r="AF29" s="142">
        <v>227</v>
      </c>
      <c r="AG29" s="143">
        <v>27</v>
      </c>
      <c r="AH29" s="144">
        <v>783336</v>
      </c>
      <c r="AI29" s="145">
        <f t="shared" si="0"/>
        <v>783282</v>
      </c>
      <c r="AJ29" s="146">
        <f t="shared" si="6"/>
        <v>-54</v>
      </c>
      <c r="AK29" s="122"/>
      <c r="AL29" s="138">
        <f t="shared" si="7"/>
        <v>33124</v>
      </c>
      <c r="AM29" s="147">
        <f t="shared" si="7"/>
        <v>33122</v>
      </c>
      <c r="AN29" s="148">
        <f t="shared" si="8"/>
        <v>-2</v>
      </c>
      <c r="AO29" s="149">
        <f t="shared" si="1"/>
        <v>-6.0382827123965943E-5</v>
      </c>
      <c r="AP29" s="122"/>
    </row>
    <row r="30" spans="1:42" x14ac:dyDescent="0.2">
      <c r="A30" s="66">
        <v>227</v>
      </c>
      <c r="B30" s="67">
        <v>0.375</v>
      </c>
      <c r="C30" s="68">
        <v>2014</v>
      </c>
      <c r="D30" s="68">
        <v>3</v>
      </c>
      <c r="E30" s="68">
        <v>28</v>
      </c>
      <c r="F30" s="69">
        <v>816404</v>
      </c>
      <c r="G30" s="68">
        <v>0</v>
      </c>
      <c r="H30" s="69">
        <v>458082</v>
      </c>
      <c r="I30" s="68">
        <v>0</v>
      </c>
      <c r="J30" s="68">
        <v>102</v>
      </c>
      <c r="K30" s="68">
        <v>0</v>
      </c>
      <c r="L30" s="69">
        <v>299.07940000000002</v>
      </c>
      <c r="M30" s="69">
        <v>28.5</v>
      </c>
      <c r="N30" s="70">
        <v>0</v>
      </c>
      <c r="O30" s="71">
        <v>33915</v>
      </c>
      <c r="P30" s="58">
        <f t="shared" si="2"/>
        <v>33915</v>
      </c>
      <c r="Q30" s="38">
        <v>28</v>
      </c>
      <c r="R30" s="77">
        <f t="shared" si="3"/>
        <v>8270.7580391946103</v>
      </c>
      <c r="S30" s="73">
        <f>'Mérida oeste'!F33*1000000</f>
        <v>34628.009758499997</v>
      </c>
      <c r="T30" s="74">
        <f t="shared" si="9"/>
        <v>929.38508086429829</v>
      </c>
      <c r="V30" s="78">
        <f t="shared" si="4"/>
        <v>33915</v>
      </c>
      <c r="W30" s="79">
        <f t="shared" si="10"/>
        <v>1197697.03305</v>
      </c>
      <c r="Y30" s="76">
        <f t="shared" si="11"/>
        <v>280.5027588992852</v>
      </c>
      <c r="Z30" s="73">
        <f t="shared" si="12"/>
        <v>1174.4089509595276</v>
      </c>
      <c r="AA30" s="74">
        <f t="shared" si="13"/>
        <v>1113.1217539121044</v>
      </c>
      <c r="AE30" s="121" t="str">
        <f t="shared" si="5"/>
        <v>816404</v>
      </c>
      <c r="AF30" s="142">
        <v>227</v>
      </c>
      <c r="AG30" s="143">
        <v>28</v>
      </c>
      <c r="AH30" s="144">
        <v>816460</v>
      </c>
      <c r="AI30" s="145">
        <f t="shared" si="0"/>
        <v>816404</v>
      </c>
      <c r="AJ30" s="146">
        <f t="shared" si="6"/>
        <v>-56</v>
      </c>
      <c r="AK30" s="122"/>
      <c r="AL30" s="138">
        <f t="shared" si="7"/>
        <v>33919</v>
      </c>
      <c r="AM30" s="147">
        <f t="shared" si="7"/>
        <v>33915</v>
      </c>
      <c r="AN30" s="148">
        <f t="shared" si="8"/>
        <v>-4</v>
      </c>
      <c r="AO30" s="149">
        <f t="shared" si="1"/>
        <v>-1.1794191360754829E-4</v>
      </c>
      <c r="AP30" s="122"/>
    </row>
    <row r="31" spans="1:42" x14ac:dyDescent="0.2">
      <c r="A31" s="66">
        <v>227</v>
      </c>
      <c r="B31" s="67">
        <v>0.375</v>
      </c>
      <c r="C31" s="68">
        <v>2014</v>
      </c>
      <c r="D31" s="68">
        <v>3</v>
      </c>
      <c r="E31" s="68">
        <v>29</v>
      </c>
      <c r="F31" s="69">
        <v>850319</v>
      </c>
      <c r="G31" s="68">
        <v>0</v>
      </c>
      <c r="H31" s="69">
        <v>459656</v>
      </c>
      <c r="I31" s="68">
        <v>0</v>
      </c>
      <c r="J31" s="68">
        <v>102</v>
      </c>
      <c r="K31" s="68">
        <v>0</v>
      </c>
      <c r="L31" s="69">
        <v>297.70280000000002</v>
      </c>
      <c r="M31" s="69">
        <v>28.9</v>
      </c>
      <c r="N31" s="70">
        <v>0</v>
      </c>
      <c r="O31" s="71">
        <v>34380</v>
      </c>
      <c r="P31" s="58">
        <f t="shared" si="2"/>
        <v>34380</v>
      </c>
      <c r="Q31" s="38">
        <v>29</v>
      </c>
      <c r="R31" s="77">
        <f t="shared" si="3"/>
        <v>8414.3770038931889</v>
      </c>
      <c r="S31" s="73">
        <f>'Mérida oeste'!F34*1000000</f>
        <v>35229.3136399</v>
      </c>
      <c r="T31" s="74">
        <f t="shared" si="9"/>
        <v>945.52354392747759</v>
      </c>
      <c r="V31" s="78">
        <f t="shared" si="4"/>
        <v>34380</v>
      </c>
      <c r="W31" s="79">
        <f t="shared" si="10"/>
        <v>1214118.3546</v>
      </c>
      <c r="Y31" s="76">
        <f t="shared" si="11"/>
        <v>289.28628139384784</v>
      </c>
      <c r="Z31" s="73">
        <f t="shared" si="12"/>
        <v>1211.1838029397618</v>
      </c>
      <c r="AA31" s="74">
        <f t="shared" si="13"/>
        <v>1147.97748938879</v>
      </c>
      <c r="AE31" s="121" t="str">
        <f t="shared" si="5"/>
        <v>850319</v>
      </c>
      <c r="AF31" s="142">
        <v>227</v>
      </c>
      <c r="AG31" s="143">
        <v>29</v>
      </c>
      <c r="AH31" s="144">
        <v>850379</v>
      </c>
      <c r="AI31" s="145">
        <f t="shared" si="0"/>
        <v>850319</v>
      </c>
      <c r="AJ31" s="146">
        <f t="shared" si="6"/>
        <v>-60</v>
      </c>
      <c r="AK31" s="122"/>
      <c r="AL31" s="138">
        <f t="shared" si="7"/>
        <v>34320</v>
      </c>
      <c r="AM31" s="147">
        <f t="shared" si="7"/>
        <v>34380</v>
      </c>
      <c r="AN31" s="148">
        <f t="shared" si="8"/>
        <v>60</v>
      </c>
      <c r="AO31" s="149">
        <f t="shared" si="1"/>
        <v>1.7452006980802793E-3</v>
      </c>
      <c r="AP31" s="122"/>
    </row>
    <row r="32" spans="1:42" x14ac:dyDescent="0.2">
      <c r="A32" s="66">
        <v>227</v>
      </c>
      <c r="B32" s="67">
        <v>0.375</v>
      </c>
      <c r="C32" s="68">
        <v>2014</v>
      </c>
      <c r="D32" s="68">
        <v>3</v>
      </c>
      <c r="E32" s="68">
        <v>30</v>
      </c>
      <c r="F32" s="69">
        <v>884699</v>
      </c>
      <c r="G32" s="68">
        <v>0</v>
      </c>
      <c r="H32" s="69">
        <v>459656</v>
      </c>
      <c r="I32" s="68">
        <v>0</v>
      </c>
      <c r="J32" s="68">
        <v>102</v>
      </c>
      <c r="K32" s="68">
        <v>0</v>
      </c>
      <c r="L32" s="69">
        <v>297.70280000000002</v>
      </c>
      <c r="M32" s="69">
        <v>28.9</v>
      </c>
      <c r="N32" s="70">
        <v>0</v>
      </c>
      <c r="O32" s="71">
        <v>33514</v>
      </c>
      <c r="P32" s="58">
        <f t="shared" si="2"/>
        <v>33514</v>
      </c>
      <c r="Q32" s="38">
        <v>30</v>
      </c>
      <c r="R32" s="77">
        <f t="shared" si="3"/>
        <v>8467.4272652144846</v>
      </c>
      <c r="S32" s="73">
        <f>'Mérida oeste'!F35*1000000</f>
        <v>35451.424473999999</v>
      </c>
      <c r="T32" s="74">
        <f t="shared" si="9"/>
        <v>951.48480179215164</v>
      </c>
      <c r="V32" s="78">
        <f t="shared" si="4"/>
        <v>33514</v>
      </c>
      <c r="W32" s="79">
        <f t="shared" si="10"/>
        <v>1183535.85038</v>
      </c>
      <c r="Y32" s="76">
        <f t="shared" si="11"/>
        <v>283.77735736639823</v>
      </c>
      <c r="Z32" s="73">
        <f t="shared" si="12"/>
        <v>1188.1190398216359</v>
      </c>
      <c r="AA32" s="74">
        <f t="shared" si="13"/>
        <v>1126.1163740127199</v>
      </c>
      <c r="AE32" s="121" t="str">
        <f t="shared" si="5"/>
        <v>884699</v>
      </c>
      <c r="AF32" s="142">
        <v>227</v>
      </c>
      <c r="AG32" s="143">
        <v>30</v>
      </c>
      <c r="AH32" s="144">
        <v>884699</v>
      </c>
      <c r="AI32" s="145">
        <f t="shared" si="0"/>
        <v>884699</v>
      </c>
      <c r="AJ32" s="146">
        <f t="shared" si="6"/>
        <v>0</v>
      </c>
      <c r="AK32" s="122"/>
      <c r="AL32" s="138">
        <f t="shared" si="7"/>
        <v>-884699</v>
      </c>
      <c r="AM32" s="147">
        <f t="shared" si="7"/>
        <v>33514</v>
      </c>
      <c r="AN32" s="148">
        <f t="shared" si="8"/>
        <v>918213</v>
      </c>
      <c r="AO32" s="149">
        <f t="shared" si="1"/>
        <v>27.397893417676194</v>
      </c>
      <c r="AP32" s="122"/>
    </row>
    <row r="33" spans="1:42" ht="13.5" thickBot="1" x14ac:dyDescent="0.25">
      <c r="A33" s="66">
        <v>227</v>
      </c>
      <c r="B33" s="67">
        <v>0.375</v>
      </c>
      <c r="C33" s="68">
        <v>2014</v>
      </c>
      <c r="D33" s="68">
        <v>3</v>
      </c>
      <c r="E33" s="68">
        <v>31</v>
      </c>
      <c r="F33" s="69">
        <v>918213</v>
      </c>
      <c r="G33" s="68">
        <v>0</v>
      </c>
      <c r="H33" s="69">
        <v>462772</v>
      </c>
      <c r="I33" s="68">
        <v>0</v>
      </c>
      <c r="J33" s="68">
        <v>102</v>
      </c>
      <c r="K33" s="68">
        <v>0</v>
      </c>
      <c r="L33" s="69">
        <v>300.7808</v>
      </c>
      <c r="M33" s="69">
        <v>27.1</v>
      </c>
      <c r="N33" s="70">
        <v>0</v>
      </c>
      <c r="O33" s="71">
        <v>35892</v>
      </c>
      <c r="P33" s="58">
        <f t="shared" si="2"/>
        <v>35892</v>
      </c>
      <c r="Q33" s="38">
        <v>31</v>
      </c>
      <c r="R33" s="80">
        <f t="shared" si="3"/>
        <v>8453.6108108101653</v>
      </c>
      <c r="S33" s="81">
        <f>'Mérida oeste'!F36*1000000</f>
        <v>35393.577742699999</v>
      </c>
      <c r="T33" s="82">
        <f t="shared" si="9"/>
        <v>949.93224681073821</v>
      </c>
      <c r="V33" s="83">
        <f t="shared" si="4"/>
        <v>35892</v>
      </c>
      <c r="W33" s="84">
        <f t="shared" si="10"/>
        <v>1267514.13564</v>
      </c>
      <c r="Y33" s="76">
        <f t="shared" si="11"/>
        <v>303.41699922159847</v>
      </c>
      <c r="Z33" s="73">
        <f t="shared" si="12"/>
        <v>1270.3462923409884</v>
      </c>
      <c r="AA33" s="74">
        <f t="shared" si="13"/>
        <v>1204.0525507328762</v>
      </c>
      <c r="AE33" s="121" t="str">
        <f t="shared" si="5"/>
        <v>918213</v>
      </c>
      <c r="AF33" s="142"/>
      <c r="AG33" s="143"/>
      <c r="AH33" s="144"/>
      <c r="AI33" s="145">
        <f t="shared" si="0"/>
        <v>918213</v>
      </c>
      <c r="AJ33" s="146">
        <f t="shared" si="6"/>
        <v>918213</v>
      </c>
      <c r="AK33" s="122"/>
      <c r="AL33" s="138">
        <f t="shared" si="7"/>
        <v>0</v>
      </c>
      <c r="AM33" s="150">
        <f t="shared" si="7"/>
        <v>35892</v>
      </c>
      <c r="AN33" s="148">
        <f t="shared" si="8"/>
        <v>35892</v>
      </c>
      <c r="AO33" s="149">
        <f t="shared" si="1"/>
        <v>1</v>
      </c>
      <c r="AP33" s="122"/>
    </row>
    <row r="34" spans="1:42" ht="13.5" thickBot="1" x14ac:dyDescent="0.25">
      <c r="A34" s="85">
        <v>227</v>
      </c>
      <c r="B34" s="86">
        <v>0.375</v>
      </c>
      <c r="C34" s="87">
        <v>2014</v>
      </c>
      <c r="D34" s="87">
        <v>4</v>
      </c>
      <c r="E34" s="87">
        <v>1</v>
      </c>
      <c r="F34" s="88">
        <v>954105</v>
      </c>
      <c r="G34" s="87">
        <v>0</v>
      </c>
      <c r="H34" s="88">
        <v>464437</v>
      </c>
      <c r="I34" s="87">
        <v>0</v>
      </c>
      <c r="J34" s="87">
        <v>102</v>
      </c>
      <c r="K34" s="87">
        <v>0</v>
      </c>
      <c r="L34" s="88">
        <v>296.62049999999999</v>
      </c>
      <c r="M34" s="88">
        <v>27.8</v>
      </c>
      <c r="N34" s="89">
        <v>0</v>
      </c>
      <c r="O34" s="90">
        <v>33251</v>
      </c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>954105</v>
      </c>
      <c r="AF34" s="151"/>
      <c r="AG34" s="152"/>
      <c r="AH34" s="153"/>
      <c r="AI34" s="154">
        <f t="shared" si="0"/>
        <v>954105</v>
      </c>
      <c r="AJ34" s="155">
        <f t="shared" si="6"/>
        <v>954105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32</v>
      </c>
      <c r="K36" s="99" t="s">
        <v>44</v>
      </c>
      <c r="L36" s="101">
        <f>MAX(L3:L34)</f>
        <v>310.47930000000002</v>
      </c>
      <c r="M36" s="101">
        <f>MAX(M3:M34)</f>
        <v>29.5</v>
      </c>
      <c r="N36" s="99" t="s">
        <v>10</v>
      </c>
      <c r="O36" s="101">
        <f>SUM(O3:O33)</f>
        <v>866811</v>
      </c>
      <c r="Q36" s="99" t="s">
        <v>45</v>
      </c>
      <c r="R36" s="102">
        <f>AVERAGE(R3:R33)</f>
        <v>8283.361140065399</v>
      </c>
      <c r="S36" s="102">
        <f>AVERAGE(S3:S33)</f>
        <v>34680.776421225804</v>
      </c>
      <c r="T36" s="103">
        <f>AVERAGE(T3:T33)</f>
        <v>930.80129130914872</v>
      </c>
      <c r="V36" s="104">
        <f>SUM(V3:V33)</f>
        <v>866811</v>
      </c>
      <c r="W36" s="105">
        <f>SUM(W3:W33)</f>
        <v>30611144.417369999</v>
      </c>
      <c r="Y36" s="106">
        <f>SUM(Y3:Y33)</f>
        <v>7186.7860507684463</v>
      </c>
      <c r="Z36" s="107">
        <f>SUM(Z3:Z33)</f>
        <v>30089.635837357331</v>
      </c>
      <c r="AA36" s="108">
        <f>SUM(AA3:AA33)</f>
        <v>28519.391129036074</v>
      </c>
      <c r="AE36" s="121"/>
      <c r="AF36" s="159" t="s">
        <v>72</v>
      </c>
      <c r="AG36" s="160">
        <f>COUNT(AG3:AG34)</f>
        <v>24</v>
      </c>
      <c r="AH36" s="122"/>
      <c r="AI36" s="122"/>
      <c r="AJ36" s="161">
        <f>SUM(AJ3:AJ33)</f>
        <v>2043766</v>
      </c>
      <c r="AK36" s="162" t="s">
        <v>50</v>
      </c>
      <c r="AL36" s="163"/>
      <c r="AM36" s="163"/>
      <c r="AN36" s="161">
        <f>SUM(AN3:AN33)</f>
        <v>954105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297.12723437500006</v>
      </c>
      <c r="M37" s="109">
        <f>AVERAGE(M3:M34)</f>
        <v>26.971874999999997</v>
      </c>
      <c r="N37" s="99" t="s">
        <v>46</v>
      </c>
      <c r="O37" s="110">
        <f>O36*35.31467</f>
        <v>30611144.417369999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8</v>
      </c>
      <c r="AH37" s="122"/>
      <c r="AI37" s="122"/>
      <c r="AJ37" s="122"/>
      <c r="AK37" s="122"/>
      <c r="AL37" s="122"/>
      <c r="AM37" s="122"/>
      <c r="AN37" s="166">
        <f>IFERROR(AN36/SUM(AM3:AM33),"")</f>
        <v>1.1632447787761671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209.0909</v>
      </c>
      <c r="M38" s="110">
        <f>MIN(M3:M34)</f>
        <v>24.6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326.83995781250007</v>
      </c>
      <c r="M44" s="118">
        <f>M37*(1+$L$43)</f>
        <v>29.669062499999999</v>
      </c>
    </row>
    <row r="45" spans="1:42" x14ac:dyDescent="0.2">
      <c r="K45" s="117" t="s">
        <v>59</v>
      </c>
      <c r="L45" s="118">
        <f>L37*(1-$L$43)</f>
        <v>267.41451093750004</v>
      </c>
      <c r="M45" s="118">
        <f>M37*(1-$L$43)</f>
        <v>24.274687499999999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143" priority="47" stopIfTrue="1" operator="lessThan">
      <formula>$L$45</formula>
    </cfRule>
    <cfRule type="cellIs" dxfId="142" priority="48" stopIfTrue="1" operator="greaterThan">
      <formula>$L$44</formula>
    </cfRule>
  </conditionalFormatting>
  <conditionalFormatting sqref="M3:M34">
    <cfRule type="cellIs" dxfId="141" priority="45" stopIfTrue="1" operator="lessThan">
      <formula>$M$45</formula>
    </cfRule>
    <cfRule type="cellIs" dxfId="140" priority="46" stopIfTrue="1" operator="greaterThan">
      <formula>$M$44</formula>
    </cfRule>
  </conditionalFormatting>
  <conditionalFormatting sqref="O3:O34">
    <cfRule type="cellIs" dxfId="139" priority="44" stopIfTrue="1" operator="lessThan">
      <formula>0</formula>
    </cfRule>
  </conditionalFormatting>
  <conditionalFormatting sqref="O3:O33">
    <cfRule type="cellIs" dxfId="138" priority="43" stopIfTrue="1" operator="lessThan">
      <formula>0</formula>
    </cfRule>
  </conditionalFormatting>
  <conditionalFormatting sqref="O3">
    <cfRule type="cellIs" dxfId="137" priority="42" stopIfTrue="1" operator="notEqual">
      <formula>$P$3</formula>
    </cfRule>
  </conditionalFormatting>
  <conditionalFormatting sqref="O4">
    <cfRule type="cellIs" dxfId="136" priority="41" stopIfTrue="1" operator="notEqual">
      <formula>P$4</formula>
    </cfRule>
  </conditionalFormatting>
  <conditionalFormatting sqref="O5">
    <cfRule type="cellIs" dxfId="135" priority="40" stopIfTrue="1" operator="notEqual">
      <formula>$P$5</formula>
    </cfRule>
  </conditionalFormatting>
  <conditionalFormatting sqref="O6">
    <cfRule type="cellIs" dxfId="134" priority="39" stopIfTrue="1" operator="notEqual">
      <formula>$P$6</formula>
    </cfRule>
  </conditionalFormatting>
  <conditionalFormatting sqref="O7">
    <cfRule type="cellIs" dxfId="133" priority="38" stopIfTrue="1" operator="notEqual">
      <formula>$P$7</formula>
    </cfRule>
  </conditionalFormatting>
  <conditionalFormatting sqref="O8">
    <cfRule type="cellIs" dxfId="132" priority="37" stopIfTrue="1" operator="notEqual">
      <formula>$P$8</formula>
    </cfRule>
  </conditionalFormatting>
  <conditionalFormatting sqref="O9">
    <cfRule type="cellIs" dxfId="131" priority="36" stopIfTrue="1" operator="notEqual">
      <formula>$P$9</formula>
    </cfRule>
  </conditionalFormatting>
  <conditionalFormatting sqref="O10">
    <cfRule type="cellIs" dxfId="130" priority="34" stopIfTrue="1" operator="notEqual">
      <formula>$P$10</formula>
    </cfRule>
    <cfRule type="cellIs" dxfId="129" priority="35" stopIfTrue="1" operator="greaterThan">
      <formula>$P$10</formula>
    </cfRule>
  </conditionalFormatting>
  <conditionalFormatting sqref="O11">
    <cfRule type="cellIs" dxfId="128" priority="32" stopIfTrue="1" operator="notEqual">
      <formula>$P$11</formula>
    </cfRule>
    <cfRule type="cellIs" dxfId="127" priority="33" stopIfTrue="1" operator="greaterThan">
      <formula>$P$11</formula>
    </cfRule>
  </conditionalFormatting>
  <conditionalFormatting sqref="O12">
    <cfRule type="cellIs" dxfId="126" priority="31" stopIfTrue="1" operator="notEqual">
      <formula>$P$12</formula>
    </cfRule>
  </conditionalFormatting>
  <conditionalFormatting sqref="O14">
    <cfRule type="cellIs" dxfId="125" priority="30" stopIfTrue="1" operator="notEqual">
      <formula>$P$14</formula>
    </cfRule>
  </conditionalFormatting>
  <conditionalFormatting sqref="O15">
    <cfRule type="cellIs" dxfId="124" priority="29" stopIfTrue="1" operator="notEqual">
      <formula>$P$15</formula>
    </cfRule>
  </conditionalFormatting>
  <conditionalFormatting sqref="O16">
    <cfRule type="cellIs" dxfId="123" priority="28" stopIfTrue="1" operator="notEqual">
      <formula>$P$16</formula>
    </cfRule>
  </conditionalFormatting>
  <conditionalFormatting sqref="O17">
    <cfRule type="cellIs" dxfId="122" priority="27" stopIfTrue="1" operator="notEqual">
      <formula>$P$17</formula>
    </cfRule>
  </conditionalFormatting>
  <conditionalFormatting sqref="O18">
    <cfRule type="cellIs" dxfId="121" priority="26" stopIfTrue="1" operator="notEqual">
      <formula>$P$18</formula>
    </cfRule>
  </conditionalFormatting>
  <conditionalFormatting sqref="O19">
    <cfRule type="cellIs" dxfId="120" priority="24" stopIfTrue="1" operator="notEqual">
      <formula>$P$19</formula>
    </cfRule>
    <cfRule type="cellIs" dxfId="119" priority="25" stopIfTrue="1" operator="greaterThan">
      <formula>$P$19</formula>
    </cfRule>
  </conditionalFormatting>
  <conditionalFormatting sqref="O20">
    <cfRule type="cellIs" dxfId="118" priority="22" stopIfTrue="1" operator="notEqual">
      <formula>$P$20</formula>
    </cfRule>
    <cfRule type="cellIs" dxfId="117" priority="23" stopIfTrue="1" operator="greaterThan">
      <formula>$P$20</formula>
    </cfRule>
  </conditionalFormatting>
  <conditionalFormatting sqref="O21">
    <cfRule type="cellIs" dxfId="116" priority="21" stopIfTrue="1" operator="notEqual">
      <formula>$P$21</formula>
    </cfRule>
  </conditionalFormatting>
  <conditionalFormatting sqref="O22">
    <cfRule type="cellIs" dxfId="115" priority="20" stopIfTrue="1" operator="notEqual">
      <formula>$P$22</formula>
    </cfRule>
  </conditionalFormatting>
  <conditionalFormatting sqref="O23">
    <cfRule type="cellIs" dxfId="114" priority="19" stopIfTrue="1" operator="notEqual">
      <formula>$P$23</formula>
    </cfRule>
  </conditionalFormatting>
  <conditionalFormatting sqref="O24">
    <cfRule type="cellIs" dxfId="113" priority="17" stopIfTrue="1" operator="notEqual">
      <formula>$P$24</formula>
    </cfRule>
    <cfRule type="cellIs" dxfId="112" priority="18" stopIfTrue="1" operator="greaterThan">
      <formula>$P$24</formula>
    </cfRule>
  </conditionalFormatting>
  <conditionalFormatting sqref="O25">
    <cfRule type="cellIs" dxfId="111" priority="15" stopIfTrue="1" operator="notEqual">
      <formula>$P$25</formula>
    </cfRule>
    <cfRule type="cellIs" dxfId="110" priority="16" stopIfTrue="1" operator="greaterThan">
      <formula>$P$25</formula>
    </cfRule>
  </conditionalFormatting>
  <conditionalFormatting sqref="O26">
    <cfRule type="cellIs" dxfId="109" priority="14" stopIfTrue="1" operator="notEqual">
      <formula>$P$26</formula>
    </cfRule>
  </conditionalFormatting>
  <conditionalFormatting sqref="O27">
    <cfRule type="cellIs" dxfId="108" priority="13" stopIfTrue="1" operator="notEqual">
      <formula>$P$27</formula>
    </cfRule>
  </conditionalFormatting>
  <conditionalFormatting sqref="O28">
    <cfRule type="cellIs" dxfId="107" priority="12" stopIfTrue="1" operator="notEqual">
      <formula>$P$28</formula>
    </cfRule>
  </conditionalFormatting>
  <conditionalFormatting sqref="O29">
    <cfRule type="cellIs" dxfId="106" priority="11" stopIfTrue="1" operator="notEqual">
      <formula>$P$29</formula>
    </cfRule>
  </conditionalFormatting>
  <conditionalFormatting sqref="O30">
    <cfRule type="cellIs" dxfId="105" priority="10" stopIfTrue="1" operator="notEqual">
      <formula>$P$30</formula>
    </cfRule>
  </conditionalFormatting>
  <conditionalFormatting sqref="O31">
    <cfRule type="cellIs" dxfId="104" priority="8" stopIfTrue="1" operator="notEqual">
      <formula>$P$31</formula>
    </cfRule>
    <cfRule type="cellIs" dxfId="103" priority="9" stopIfTrue="1" operator="greaterThan">
      <formula>$P$31</formula>
    </cfRule>
  </conditionalFormatting>
  <conditionalFormatting sqref="O32">
    <cfRule type="cellIs" dxfId="102" priority="6" stopIfTrue="1" operator="notEqual">
      <formula>$P$32</formula>
    </cfRule>
    <cfRule type="cellIs" dxfId="101" priority="7" stopIfTrue="1" operator="greaterThan">
      <formula>$P$32</formula>
    </cfRule>
  </conditionalFormatting>
  <conditionalFormatting sqref="O33">
    <cfRule type="cellIs" dxfId="100" priority="5" stopIfTrue="1" operator="notEqual">
      <formula>$P$33</formula>
    </cfRule>
  </conditionalFormatting>
  <conditionalFormatting sqref="O13">
    <cfRule type="cellIs" dxfId="99" priority="4" stopIfTrue="1" operator="notEqual">
      <formula>$P$13</formula>
    </cfRule>
  </conditionalFormatting>
  <conditionalFormatting sqref="AG3:AG34">
    <cfRule type="cellIs" dxfId="98" priority="3" stopIfTrue="1" operator="notEqual">
      <formula>E3</formula>
    </cfRule>
  </conditionalFormatting>
  <conditionalFormatting sqref="AH3:AH34">
    <cfRule type="cellIs" dxfId="97" priority="2" stopIfTrue="1" operator="notBetween">
      <formula>AI3+$AG$40</formula>
      <formula>AI3-$AG$40</formula>
    </cfRule>
  </conditionalFormatting>
  <conditionalFormatting sqref="AL3:AL33">
    <cfRule type="cellIs" dxfId="96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/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229</v>
      </c>
      <c r="B3" s="53">
        <v>0.375</v>
      </c>
      <c r="C3" s="54">
        <v>2014</v>
      </c>
      <c r="D3" s="54">
        <v>3</v>
      </c>
      <c r="E3" s="54">
        <v>1</v>
      </c>
      <c r="F3" s="55">
        <v>916221</v>
      </c>
      <c r="G3" s="54">
        <v>0</v>
      </c>
      <c r="H3" s="55">
        <v>464437</v>
      </c>
      <c r="I3" s="54">
        <v>0</v>
      </c>
      <c r="J3" s="54">
        <v>102</v>
      </c>
      <c r="K3" s="54">
        <v>0</v>
      </c>
      <c r="L3" s="55">
        <v>296.62049999999999</v>
      </c>
      <c r="M3" s="55">
        <v>27.8</v>
      </c>
      <c r="N3" s="56">
        <v>0</v>
      </c>
      <c r="O3" s="57">
        <v>2291</v>
      </c>
      <c r="P3" s="58">
        <f>F4-F3</f>
        <v>2291</v>
      </c>
      <c r="Q3" s="38">
        <v>1</v>
      </c>
      <c r="R3" s="59">
        <f>S3/4.1868</f>
        <v>8216.3528761106318</v>
      </c>
      <c r="S3" s="73">
        <f>'Mérida oeste'!F6*1000000</f>
        <v>34400.226221699995</v>
      </c>
      <c r="T3" s="60">
        <f>R3*0.11237</f>
        <v>923.27157268855171</v>
      </c>
      <c r="U3" s="61"/>
      <c r="V3" s="60">
        <f>O3</f>
        <v>2291</v>
      </c>
      <c r="W3" s="62">
        <f>V3*35.31467</f>
        <v>80905.908970000004</v>
      </c>
      <c r="X3" s="61"/>
      <c r="Y3" s="63">
        <f>V3*R3/1000000</f>
        <v>18.823664439169459</v>
      </c>
      <c r="Z3" s="64">
        <f>S3*V3/1000000</f>
        <v>78.810918273914695</v>
      </c>
      <c r="AA3" s="65">
        <f>W3*T3/1000000</f>
        <v>74.698125814528709</v>
      </c>
      <c r="AE3" s="121" t="str">
        <f>RIGHT(F3,6)</f>
        <v>916221</v>
      </c>
      <c r="AF3" s="133">
        <v>229</v>
      </c>
      <c r="AG3" s="134">
        <v>1</v>
      </c>
      <c r="AH3" s="135">
        <v>916221</v>
      </c>
      <c r="AI3" s="136">
        <f t="shared" ref="AI3:AI34" si="0">IFERROR(AE3*1,0)</f>
        <v>916221</v>
      </c>
      <c r="AJ3" s="137">
        <f>(AI3-AH3)</f>
        <v>0</v>
      </c>
      <c r="AK3" s="122"/>
      <c r="AL3" s="138">
        <f>AH4-AH3</f>
        <v>-916221</v>
      </c>
      <c r="AM3" s="139">
        <f>AI4-AI3</f>
        <v>2291</v>
      </c>
      <c r="AN3" s="140">
        <f>(AM3-AL3)</f>
        <v>918512</v>
      </c>
      <c r="AO3" s="141">
        <f t="shared" ref="AO3:AO33" si="1">IFERROR(AN3/AM3,"")</f>
        <v>400.92186817983412</v>
      </c>
      <c r="AP3" s="122"/>
    </row>
    <row r="4" spans="1:42" x14ac:dyDescent="0.2">
      <c r="A4" s="66">
        <v>229</v>
      </c>
      <c r="B4" s="67">
        <v>0.375</v>
      </c>
      <c r="C4" s="68">
        <v>2014</v>
      </c>
      <c r="D4" s="68">
        <v>3</v>
      </c>
      <c r="E4" s="68">
        <v>2</v>
      </c>
      <c r="F4" s="69">
        <v>918512</v>
      </c>
      <c r="G4" s="68">
        <v>0</v>
      </c>
      <c r="H4" s="69">
        <v>404769</v>
      </c>
      <c r="I4" s="68">
        <v>0</v>
      </c>
      <c r="J4" s="68">
        <v>7</v>
      </c>
      <c r="K4" s="68">
        <v>0</v>
      </c>
      <c r="L4" s="69">
        <v>309.78190000000001</v>
      </c>
      <c r="M4" s="69">
        <v>27.3</v>
      </c>
      <c r="N4" s="70">
        <v>0</v>
      </c>
      <c r="O4" s="71">
        <v>652</v>
      </c>
      <c r="P4" s="58">
        <f t="shared" ref="P4:P33" si="2">F5-F4</f>
        <v>652</v>
      </c>
      <c r="Q4" s="38">
        <v>2</v>
      </c>
      <c r="R4" s="72">
        <f t="shared" ref="R4:R33" si="3">S4/4.1868</f>
        <v>8201.3914518964357</v>
      </c>
      <c r="S4" s="73">
        <f>'Mérida oeste'!F7*1000000</f>
        <v>34337.585730799998</v>
      </c>
      <c r="T4" s="74">
        <f>R4*0.11237</f>
        <v>921.59035744960249</v>
      </c>
      <c r="U4" s="61"/>
      <c r="V4" s="74">
        <f t="shared" ref="V4:V33" si="4">O4</f>
        <v>652</v>
      </c>
      <c r="W4" s="75">
        <f>V4*35.31467</f>
        <v>23025.164840000001</v>
      </c>
      <c r="X4" s="61"/>
      <c r="Y4" s="76">
        <f>V4*R4/1000000</f>
        <v>5.3473072266364756</v>
      </c>
      <c r="Z4" s="73">
        <f>S4*V4/1000000</f>
        <v>22.388105896481601</v>
      </c>
      <c r="AA4" s="74">
        <f>W4*T4/1000000</f>
        <v>21.219769895231618</v>
      </c>
      <c r="AE4" s="121" t="str">
        <f t="shared" ref="AE4:AE34" si="5">RIGHT(F4,6)</f>
        <v>918512</v>
      </c>
      <c r="AF4" s="142"/>
      <c r="AG4" s="143"/>
      <c r="AH4" s="144"/>
      <c r="AI4" s="145">
        <f t="shared" si="0"/>
        <v>918512</v>
      </c>
      <c r="AJ4" s="146">
        <f t="shared" ref="AJ4:AJ34" si="6">(AI4-AH4)</f>
        <v>918512</v>
      </c>
      <c r="AK4" s="122"/>
      <c r="AL4" s="138">
        <f t="shared" ref="AL4:AM33" si="7">AH5-AH4</f>
        <v>0</v>
      </c>
      <c r="AM4" s="147">
        <f t="shared" si="7"/>
        <v>652</v>
      </c>
      <c r="AN4" s="148">
        <f t="shared" ref="AN4:AN33" si="8">(AM4-AL4)</f>
        <v>652</v>
      </c>
      <c r="AO4" s="149">
        <f t="shared" si="1"/>
        <v>1</v>
      </c>
      <c r="AP4" s="122"/>
    </row>
    <row r="5" spans="1:42" x14ac:dyDescent="0.2">
      <c r="A5" s="66">
        <v>229</v>
      </c>
      <c r="B5" s="67">
        <v>0.375</v>
      </c>
      <c r="C5" s="68">
        <v>2014</v>
      </c>
      <c r="D5" s="68">
        <v>3</v>
      </c>
      <c r="E5" s="68">
        <v>3</v>
      </c>
      <c r="F5" s="69">
        <v>919164</v>
      </c>
      <c r="G5" s="68">
        <v>0</v>
      </c>
      <c r="H5" s="69">
        <v>404799</v>
      </c>
      <c r="I5" s="68">
        <v>0</v>
      </c>
      <c r="J5" s="68">
        <v>7</v>
      </c>
      <c r="K5" s="68">
        <v>0</v>
      </c>
      <c r="L5" s="69">
        <v>310.40499999999997</v>
      </c>
      <c r="M5" s="69">
        <v>28.1</v>
      </c>
      <c r="N5" s="70">
        <v>0</v>
      </c>
      <c r="O5" s="71">
        <v>5334</v>
      </c>
      <c r="P5" s="58">
        <f t="shared" si="2"/>
        <v>5334</v>
      </c>
      <c r="Q5" s="38">
        <v>3</v>
      </c>
      <c r="R5" s="72">
        <f t="shared" si="3"/>
        <v>8185.8577707079394</v>
      </c>
      <c r="S5" s="73">
        <f>'Mérida oeste'!F8*1000000</f>
        <v>34272.549314399999</v>
      </c>
      <c r="T5" s="74">
        <f t="shared" ref="T5:T33" si="9">R5*0.11237</f>
        <v>919.84483769445114</v>
      </c>
      <c r="U5" s="61"/>
      <c r="V5" s="74">
        <f t="shared" si="4"/>
        <v>5334</v>
      </c>
      <c r="W5" s="75">
        <f t="shared" ref="W5:W33" si="10">V5*35.31467</f>
        <v>188368.44978</v>
      </c>
      <c r="X5" s="61"/>
      <c r="Y5" s="76">
        <f t="shared" ref="Y5:Y33" si="11">V5*R5/1000000</f>
        <v>43.663365348956148</v>
      </c>
      <c r="Z5" s="73">
        <f t="shared" ref="Z5:Z33" si="12">S5*V5/1000000</f>
        <v>182.8097780430096</v>
      </c>
      <c r="AA5" s="74">
        <f t="shared" ref="AA5:AA33" si="13">W5*T5/1000000</f>
        <v>173.26974611463947</v>
      </c>
      <c r="AE5" s="121" t="str">
        <f t="shared" si="5"/>
        <v>919164</v>
      </c>
      <c r="AF5" s="142"/>
      <c r="AG5" s="143"/>
      <c r="AH5" s="144"/>
      <c r="AI5" s="145">
        <f t="shared" si="0"/>
        <v>919164</v>
      </c>
      <c r="AJ5" s="146">
        <f t="shared" si="6"/>
        <v>919164</v>
      </c>
      <c r="AK5" s="122"/>
      <c r="AL5" s="138">
        <f t="shared" si="7"/>
        <v>0</v>
      </c>
      <c r="AM5" s="147">
        <f t="shared" si="7"/>
        <v>5334</v>
      </c>
      <c r="AN5" s="148">
        <f t="shared" si="8"/>
        <v>5334</v>
      </c>
      <c r="AO5" s="149">
        <f t="shared" si="1"/>
        <v>1</v>
      </c>
      <c r="AP5" s="122"/>
    </row>
    <row r="6" spans="1:42" x14ac:dyDescent="0.2">
      <c r="A6" s="66">
        <v>229</v>
      </c>
      <c r="B6" s="67">
        <v>0.375</v>
      </c>
      <c r="C6" s="68">
        <v>2014</v>
      </c>
      <c r="D6" s="68">
        <v>3</v>
      </c>
      <c r="E6" s="68">
        <v>4</v>
      </c>
      <c r="F6" s="69">
        <v>924498</v>
      </c>
      <c r="G6" s="68">
        <v>0</v>
      </c>
      <c r="H6" s="69">
        <v>405043</v>
      </c>
      <c r="I6" s="68">
        <v>0</v>
      </c>
      <c r="J6" s="68">
        <v>7</v>
      </c>
      <c r="K6" s="68">
        <v>0</v>
      </c>
      <c r="L6" s="69">
        <v>308.69569999999999</v>
      </c>
      <c r="M6" s="69">
        <v>28.4</v>
      </c>
      <c r="N6" s="70">
        <v>0</v>
      </c>
      <c r="O6" s="71">
        <v>2974</v>
      </c>
      <c r="P6" s="58">
        <f t="shared" si="2"/>
        <v>2974</v>
      </c>
      <c r="Q6" s="38">
        <v>4</v>
      </c>
      <c r="R6" s="72">
        <f t="shared" si="3"/>
        <v>8138.4067054074703</v>
      </c>
      <c r="S6" s="73">
        <f>'Mérida oeste'!F9*1000000</f>
        <v>34073.881194199996</v>
      </c>
      <c r="T6" s="74">
        <f t="shared" si="9"/>
        <v>914.51276148663737</v>
      </c>
      <c r="U6" s="61"/>
      <c r="V6" s="74">
        <f t="shared" si="4"/>
        <v>2974</v>
      </c>
      <c r="W6" s="75">
        <f t="shared" si="10"/>
        <v>105025.82858</v>
      </c>
      <c r="X6" s="61"/>
      <c r="Y6" s="76">
        <f t="shared" si="11"/>
        <v>24.203621541881819</v>
      </c>
      <c r="Z6" s="73">
        <f t="shared" si="12"/>
        <v>101.33572267155078</v>
      </c>
      <c r="AA6" s="74">
        <f t="shared" si="13"/>
        <v>96.047460522118001</v>
      </c>
      <c r="AE6" s="121" t="str">
        <f t="shared" si="5"/>
        <v>924498</v>
      </c>
      <c r="AF6" s="142"/>
      <c r="AG6" s="143"/>
      <c r="AH6" s="144"/>
      <c r="AI6" s="145">
        <f t="shared" si="0"/>
        <v>924498</v>
      </c>
      <c r="AJ6" s="146">
        <f t="shared" si="6"/>
        <v>924498</v>
      </c>
      <c r="AK6" s="122"/>
      <c r="AL6" s="138">
        <f t="shared" si="7"/>
        <v>0</v>
      </c>
      <c r="AM6" s="147">
        <f t="shared" si="7"/>
        <v>2974</v>
      </c>
      <c r="AN6" s="148">
        <f t="shared" si="8"/>
        <v>2974</v>
      </c>
      <c r="AO6" s="149">
        <f t="shared" si="1"/>
        <v>1</v>
      </c>
      <c r="AP6" s="122"/>
    </row>
    <row r="7" spans="1:42" x14ac:dyDescent="0.2">
      <c r="A7" s="66">
        <v>229</v>
      </c>
      <c r="B7" s="67">
        <v>0.375</v>
      </c>
      <c r="C7" s="68">
        <v>2014</v>
      </c>
      <c r="D7" s="68">
        <v>3</v>
      </c>
      <c r="E7" s="68">
        <v>5</v>
      </c>
      <c r="F7" s="69">
        <v>927472</v>
      </c>
      <c r="G7" s="68">
        <v>0</v>
      </c>
      <c r="H7" s="69">
        <v>405182</v>
      </c>
      <c r="I7" s="68">
        <v>0</v>
      </c>
      <c r="J7" s="68">
        <v>7</v>
      </c>
      <c r="K7" s="68">
        <v>0</v>
      </c>
      <c r="L7" s="69">
        <v>304.09199999999998</v>
      </c>
      <c r="M7" s="69">
        <v>27.9</v>
      </c>
      <c r="N7" s="70">
        <v>0</v>
      </c>
      <c r="O7" s="71">
        <v>5341</v>
      </c>
      <c r="P7" s="58">
        <f t="shared" si="2"/>
        <v>5341</v>
      </c>
      <c r="Q7" s="38">
        <v>5</v>
      </c>
      <c r="R7" s="72">
        <f t="shared" si="3"/>
        <v>8102.8062373889361</v>
      </c>
      <c r="S7" s="73">
        <f>'Mérida oeste'!F10*1000000</f>
        <v>33924.829154699997</v>
      </c>
      <c r="T7" s="74">
        <f t="shared" si="9"/>
        <v>910.5123368953947</v>
      </c>
      <c r="U7" s="61"/>
      <c r="V7" s="74">
        <f t="shared" si="4"/>
        <v>5341</v>
      </c>
      <c r="W7" s="75">
        <f t="shared" si="10"/>
        <v>188615.65247</v>
      </c>
      <c r="X7" s="61"/>
      <c r="Y7" s="76">
        <f t="shared" si="11"/>
        <v>43.277088113894308</v>
      </c>
      <c r="Z7" s="73">
        <f t="shared" si="12"/>
        <v>181.19251251525267</v>
      </c>
      <c r="AA7" s="74">
        <f t="shared" si="13"/>
        <v>171.73687850550931</v>
      </c>
      <c r="AE7" s="121" t="str">
        <f t="shared" si="5"/>
        <v>927472</v>
      </c>
      <c r="AF7" s="142"/>
      <c r="AG7" s="143"/>
      <c r="AH7" s="144"/>
      <c r="AI7" s="145">
        <f t="shared" si="0"/>
        <v>927472</v>
      </c>
      <c r="AJ7" s="146">
        <f t="shared" si="6"/>
        <v>927472</v>
      </c>
      <c r="AK7" s="122"/>
      <c r="AL7" s="138">
        <f t="shared" si="7"/>
        <v>0</v>
      </c>
      <c r="AM7" s="147">
        <f t="shared" si="7"/>
        <v>5341</v>
      </c>
      <c r="AN7" s="148">
        <f t="shared" si="8"/>
        <v>5341</v>
      </c>
      <c r="AO7" s="149">
        <f t="shared" si="1"/>
        <v>1</v>
      </c>
      <c r="AP7" s="122"/>
    </row>
    <row r="8" spans="1:42" x14ac:dyDescent="0.2">
      <c r="A8" s="66">
        <v>229</v>
      </c>
      <c r="B8" s="67">
        <v>0.375</v>
      </c>
      <c r="C8" s="68">
        <v>2014</v>
      </c>
      <c r="D8" s="68">
        <v>3</v>
      </c>
      <c r="E8" s="68">
        <v>6</v>
      </c>
      <c r="F8" s="69">
        <v>932813</v>
      </c>
      <c r="G8" s="68">
        <v>0</v>
      </c>
      <c r="H8" s="69">
        <v>405434</v>
      </c>
      <c r="I8" s="68">
        <v>0</v>
      </c>
      <c r="J8" s="68">
        <v>7</v>
      </c>
      <c r="K8" s="68">
        <v>0</v>
      </c>
      <c r="L8" s="69">
        <v>301.04739999999998</v>
      </c>
      <c r="M8" s="69">
        <v>28.6</v>
      </c>
      <c r="N8" s="70">
        <v>0</v>
      </c>
      <c r="O8" s="71">
        <v>5098</v>
      </c>
      <c r="P8" s="58">
        <f t="shared" si="2"/>
        <v>5098</v>
      </c>
      <c r="Q8" s="38">
        <v>6</v>
      </c>
      <c r="R8" s="72">
        <f t="shared" si="3"/>
        <v>8056.1826065013847</v>
      </c>
      <c r="S8" s="73">
        <f>'Mérida oeste'!F11*1000000</f>
        <v>33729.625336899997</v>
      </c>
      <c r="T8" s="74">
        <f t="shared" si="9"/>
        <v>905.27323949256061</v>
      </c>
      <c r="U8" s="61"/>
      <c r="V8" s="74">
        <f t="shared" si="4"/>
        <v>5098</v>
      </c>
      <c r="W8" s="75">
        <f t="shared" si="10"/>
        <v>180034.18766</v>
      </c>
      <c r="X8" s="61"/>
      <c r="Y8" s="76">
        <f t="shared" si="11"/>
        <v>41.070418927944054</v>
      </c>
      <c r="Z8" s="73">
        <f t="shared" si="12"/>
        <v>171.95362996751618</v>
      </c>
      <c r="AA8" s="74">
        <f t="shared" si="13"/>
        <v>162.98013228237977</v>
      </c>
      <c r="AE8" s="121" t="str">
        <f t="shared" si="5"/>
        <v>932813</v>
      </c>
      <c r="AF8" s="142"/>
      <c r="AG8" s="143"/>
      <c r="AH8" s="144"/>
      <c r="AI8" s="145">
        <f t="shared" si="0"/>
        <v>932813</v>
      </c>
      <c r="AJ8" s="146">
        <f t="shared" si="6"/>
        <v>932813</v>
      </c>
      <c r="AK8" s="122"/>
      <c r="AL8" s="138">
        <f t="shared" si="7"/>
        <v>0</v>
      </c>
      <c r="AM8" s="147">
        <f t="shared" si="7"/>
        <v>5098</v>
      </c>
      <c r="AN8" s="148">
        <f t="shared" si="8"/>
        <v>5098</v>
      </c>
      <c r="AO8" s="149">
        <f t="shared" si="1"/>
        <v>1</v>
      </c>
      <c r="AP8" s="122"/>
    </row>
    <row r="9" spans="1:42" x14ac:dyDescent="0.2">
      <c r="A9" s="66">
        <v>229</v>
      </c>
      <c r="B9" s="67">
        <v>0.375</v>
      </c>
      <c r="C9" s="68">
        <v>2014</v>
      </c>
      <c r="D9" s="68">
        <v>3</v>
      </c>
      <c r="E9" s="68">
        <v>7</v>
      </c>
      <c r="F9" s="69">
        <v>937911</v>
      </c>
      <c r="G9" s="68">
        <v>0</v>
      </c>
      <c r="H9" s="69">
        <v>405672</v>
      </c>
      <c r="I9" s="68">
        <v>0</v>
      </c>
      <c r="J9" s="68">
        <v>7</v>
      </c>
      <c r="K9" s="68">
        <v>0</v>
      </c>
      <c r="L9" s="69">
        <v>300.97680000000003</v>
      </c>
      <c r="M9" s="69">
        <v>25.7</v>
      </c>
      <c r="N9" s="70">
        <v>0</v>
      </c>
      <c r="O9" s="71">
        <v>4705</v>
      </c>
      <c r="P9" s="58">
        <f t="shared" si="2"/>
        <v>4705</v>
      </c>
      <c r="Q9" s="38">
        <v>7</v>
      </c>
      <c r="R9" s="72">
        <f t="shared" si="3"/>
        <v>8201.54287016337</v>
      </c>
      <c r="S9" s="73">
        <f>'Mérida oeste'!F12*1000000</f>
        <v>34338.219688799996</v>
      </c>
      <c r="T9" s="74">
        <f t="shared" si="9"/>
        <v>921.60737232025792</v>
      </c>
      <c r="U9" s="61"/>
      <c r="V9" s="74">
        <f t="shared" si="4"/>
        <v>4705</v>
      </c>
      <c r="W9" s="75">
        <f t="shared" si="10"/>
        <v>166155.52234999998</v>
      </c>
      <c r="X9" s="61"/>
      <c r="Y9" s="76">
        <f t="shared" si="11"/>
        <v>38.588259204118657</v>
      </c>
      <c r="Z9" s="73">
        <f t="shared" si="12"/>
        <v>161.56132363580397</v>
      </c>
      <c r="AA9" s="74">
        <f t="shared" si="13"/>
        <v>153.13015434948338</v>
      </c>
      <c r="AE9" s="121" t="str">
        <f t="shared" si="5"/>
        <v>937911</v>
      </c>
      <c r="AF9" s="142"/>
      <c r="AG9" s="143"/>
      <c r="AH9" s="144"/>
      <c r="AI9" s="145">
        <f t="shared" si="0"/>
        <v>937911</v>
      </c>
      <c r="AJ9" s="146">
        <f t="shared" si="6"/>
        <v>937911</v>
      </c>
      <c r="AK9" s="122"/>
      <c r="AL9" s="138">
        <f t="shared" si="7"/>
        <v>942619</v>
      </c>
      <c r="AM9" s="147">
        <f t="shared" si="7"/>
        <v>4705</v>
      </c>
      <c r="AN9" s="148">
        <f t="shared" si="8"/>
        <v>-937914</v>
      </c>
      <c r="AO9" s="149">
        <f t="shared" si="1"/>
        <v>-199.3441020191286</v>
      </c>
      <c r="AP9" s="122"/>
    </row>
    <row r="10" spans="1:42" x14ac:dyDescent="0.2">
      <c r="A10" s="66">
        <v>229</v>
      </c>
      <c r="B10" s="67">
        <v>0.375</v>
      </c>
      <c r="C10" s="68">
        <v>2014</v>
      </c>
      <c r="D10" s="68">
        <v>3</v>
      </c>
      <c r="E10" s="68">
        <v>8</v>
      </c>
      <c r="F10" s="69">
        <v>942616</v>
      </c>
      <c r="G10" s="68">
        <v>0</v>
      </c>
      <c r="H10" s="69">
        <v>405892</v>
      </c>
      <c r="I10" s="68">
        <v>0</v>
      </c>
      <c r="J10" s="68">
        <v>7</v>
      </c>
      <c r="K10" s="68">
        <v>0</v>
      </c>
      <c r="L10" s="69">
        <v>301.59879999999998</v>
      </c>
      <c r="M10" s="69">
        <v>26.1</v>
      </c>
      <c r="N10" s="70">
        <v>0</v>
      </c>
      <c r="O10" s="71">
        <v>1950</v>
      </c>
      <c r="P10" s="58">
        <f t="shared" si="2"/>
        <v>1950</v>
      </c>
      <c r="Q10" s="38">
        <v>8</v>
      </c>
      <c r="R10" s="72">
        <f t="shared" si="3"/>
        <v>8515.9980975685485</v>
      </c>
      <c r="S10" s="73">
        <f>'Mérida oeste'!F13*1000000</f>
        <v>35654.780834899997</v>
      </c>
      <c r="T10" s="74">
        <f t="shared" si="9"/>
        <v>956.9427062237778</v>
      </c>
      <c r="U10" s="61"/>
      <c r="V10" s="74">
        <f t="shared" si="4"/>
        <v>1950</v>
      </c>
      <c r="W10" s="75">
        <f t="shared" si="10"/>
        <v>68863.606499999994</v>
      </c>
      <c r="X10" s="61"/>
      <c r="Y10" s="76">
        <f t="shared" si="11"/>
        <v>16.606196290258669</v>
      </c>
      <c r="Z10" s="73">
        <f t="shared" si="12"/>
        <v>69.526822628054987</v>
      </c>
      <c r="AA10" s="74">
        <f t="shared" si="13"/>
        <v>65.89852596443933</v>
      </c>
      <c r="AE10" s="121" t="str">
        <f t="shared" si="5"/>
        <v>942616</v>
      </c>
      <c r="AF10" s="142">
        <v>229</v>
      </c>
      <c r="AG10" s="143">
        <v>8</v>
      </c>
      <c r="AH10" s="144">
        <v>942619</v>
      </c>
      <c r="AI10" s="145">
        <f t="shared" si="0"/>
        <v>942616</v>
      </c>
      <c r="AJ10" s="146">
        <f t="shared" si="6"/>
        <v>-3</v>
      </c>
      <c r="AK10" s="122"/>
      <c r="AL10" s="138">
        <f t="shared" si="7"/>
        <v>1947</v>
      </c>
      <c r="AM10" s="147">
        <f t="shared" si="7"/>
        <v>1950</v>
      </c>
      <c r="AN10" s="148">
        <f t="shared" si="8"/>
        <v>3</v>
      </c>
      <c r="AO10" s="149">
        <f t="shared" si="1"/>
        <v>1.5384615384615385E-3</v>
      </c>
      <c r="AP10" s="122"/>
    </row>
    <row r="11" spans="1:42" x14ac:dyDescent="0.2">
      <c r="A11" s="66">
        <v>229</v>
      </c>
      <c r="B11" s="67">
        <v>0.375</v>
      </c>
      <c r="C11" s="68">
        <v>2014</v>
      </c>
      <c r="D11" s="68">
        <v>3</v>
      </c>
      <c r="E11" s="68">
        <v>9</v>
      </c>
      <c r="F11" s="69">
        <v>944566</v>
      </c>
      <c r="G11" s="68">
        <v>0</v>
      </c>
      <c r="H11" s="69">
        <v>405985</v>
      </c>
      <c r="I11" s="68">
        <v>0</v>
      </c>
      <c r="J11" s="68">
        <v>7</v>
      </c>
      <c r="K11" s="68">
        <v>0</v>
      </c>
      <c r="L11" s="69">
        <v>303.70620000000002</v>
      </c>
      <c r="M11" s="69">
        <v>27</v>
      </c>
      <c r="N11" s="70">
        <v>0</v>
      </c>
      <c r="O11" s="71">
        <v>1093</v>
      </c>
      <c r="P11" s="58">
        <f t="shared" si="2"/>
        <v>1093</v>
      </c>
      <c r="Q11" s="38">
        <v>9</v>
      </c>
      <c r="R11" s="77">
        <f t="shared" si="3"/>
        <v>8301.283627615363</v>
      </c>
      <c r="S11" s="73">
        <f>'Mérida oeste'!F14*1000000</f>
        <v>34755.814292100004</v>
      </c>
      <c r="T11" s="74">
        <f t="shared" si="9"/>
        <v>932.81524123513827</v>
      </c>
      <c r="V11" s="78">
        <f t="shared" si="4"/>
        <v>1093</v>
      </c>
      <c r="W11" s="79">
        <f t="shared" si="10"/>
        <v>38598.934309999997</v>
      </c>
      <c r="Y11" s="76">
        <f t="shared" si="11"/>
        <v>9.0733030049835914</v>
      </c>
      <c r="Z11" s="73">
        <f t="shared" si="12"/>
        <v>37.988105021265305</v>
      </c>
      <c r="AA11" s="74">
        <f t="shared" si="13"/>
        <v>36.005674219801904</v>
      </c>
      <c r="AE11" s="121" t="str">
        <f t="shared" si="5"/>
        <v>944566</v>
      </c>
      <c r="AF11" s="142">
        <v>229</v>
      </c>
      <c r="AG11" s="143">
        <v>9</v>
      </c>
      <c r="AH11" s="144">
        <v>944566</v>
      </c>
      <c r="AI11" s="145">
        <f t="shared" si="0"/>
        <v>944566</v>
      </c>
      <c r="AJ11" s="146">
        <f t="shared" si="6"/>
        <v>0</v>
      </c>
      <c r="AK11" s="122"/>
      <c r="AL11" s="138">
        <f t="shared" si="7"/>
        <v>1095</v>
      </c>
      <c r="AM11" s="147">
        <f t="shared" si="7"/>
        <v>1093</v>
      </c>
      <c r="AN11" s="148">
        <f t="shared" si="8"/>
        <v>-2</v>
      </c>
      <c r="AO11" s="149">
        <f t="shared" si="1"/>
        <v>-1.8298261665141812E-3</v>
      </c>
      <c r="AP11" s="122"/>
    </row>
    <row r="12" spans="1:42" x14ac:dyDescent="0.2">
      <c r="A12" s="66">
        <v>229</v>
      </c>
      <c r="B12" s="67">
        <v>0.375</v>
      </c>
      <c r="C12" s="68">
        <v>2014</v>
      </c>
      <c r="D12" s="68">
        <v>3</v>
      </c>
      <c r="E12" s="68">
        <v>10</v>
      </c>
      <c r="F12" s="69">
        <v>945659</v>
      </c>
      <c r="G12" s="68">
        <v>0</v>
      </c>
      <c r="H12" s="69">
        <v>406035</v>
      </c>
      <c r="I12" s="68">
        <v>0</v>
      </c>
      <c r="J12" s="68">
        <v>7</v>
      </c>
      <c r="K12" s="68">
        <v>0</v>
      </c>
      <c r="L12" s="69">
        <v>304.59879999999998</v>
      </c>
      <c r="M12" s="69">
        <v>28.5</v>
      </c>
      <c r="N12" s="70">
        <v>0</v>
      </c>
      <c r="O12" s="71">
        <v>5405</v>
      </c>
      <c r="P12" s="58">
        <f t="shared" si="2"/>
        <v>5405</v>
      </c>
      <c r="Q12" s="38">
        <v>10</v>
      </c>
      <c r="R12" s="77">
        <f t="shared" si="3"/>
        <v>8275.1606463886492</v>
      </c>
      <c r="S12" s="73">
        <f>'Mérida oeste'!F15*1000000</f>
        <v>34646.442594299995</v>
      </c>
      <c r="T12" s="74">
        <f t="shared" si="9"/>
        <v>929.87980183469244</v>
      </c>
      <c r="V12" s="78">
        <f t="shared" si="4"/>
        <v>5405</v>
      </c>
      <c r="W12" s="79">
        <f t="shared" si="10"/>
        <v>190875.79134999998</v>
      </c>
      <c r="Y12" s="76">
        <f t="shared" si="11"/>
        <v>44.727243293730645</v>
      </c>
      <c r="Z12" s="73">
        <f t="shared" si="12"/>
        <v>187.26402222219147</v>
      </c>
      <c r="AA12" s="74">
        <f t="shared" si="13"/>
        <v>177.4915430355781</v>
      </c>
      <c r="AE12" s="121" t="str">
        <f t="shared" si="5"/>
        <v>945659</v>
      </c>
      <c r="AF12" s="142">
        <v>229</v>
      </c>
      <c r="AG12" s="143">
        <v>10</v>
      </c>
      <c r="AH12" s="144">
        <v>945661</v>
      </c>
      <c r="AI12" s="145">
        <f t="shared" si="0"/>
        <v>945659</v>
      </c>
      <c r="AJ12" s="146">
        <f t="shared" si="6"/>
        <v>-2</v>
      </c>
      <c r="AK12" s="122"/>
      <c r="AL12" s="138">
        <f t="shared" si="7"/>
        <v>5408</v>
      </c>
      <c r="AM12" s="147">
        <f t="shared" si="7"/>
        <v>5405</v>
      </c>
      <c r="AN12" s="148">
        <f t="shared" si="8"/>
        <v>-3</v>
      </c>
      <c r="AO12" s="149">
        <f t="shared" si="1"/>
        <v>-5.5504162812210916E-4</v>
      </c>
      <c r="AP12" s="122"/>
    </row>
    <row r="13" spans="1:42" x14ac:dyDescent="0.2">
      <c r="A13" s="66">
        <v>229</v>
      </c>
      <c r="B13" s="67">
        <v>0.375</v>
      </c>
      <c r="C13" s="68">
        <v>2014</v>
      </c>
      <c r="D13" s="68">
        <v>3</v>
      </c>
      <c r="E13" s="68">
        <v>11</v>
      </c>
      <c r="F13" s="69">
        <v>951064</v>
      </c>
      <c r="G13" s="68">
        <v>0</v>
      </c>
      <c r="H13" s="69">
        <v>406285</v>
      </c>
      <c r="I13" s="68">
        <v>0</v>
      </c>
      <c r="J13" s="68">
        <v>7</v>
      </c>
      <c r="K13" s="68">
        <v>0</v>
      </c>
      <c r="L13" s="69">
        <v>307.45690000000002</v>
      </c>
      <c r="M13" s="69">
        <v>28.3</v>
      </c>
      <c r="N13" s="70">
        <v>0</v>
      </c>
      <c r="O13" s="71">
        <v>5125</v>
      </c>
      <c r="P13" s="58">
        <f t="shared" si="2"/>
        <v>5125</v>
      </c>
      <c r="Q13" s="38">
        <v>11</v>
      </c>
      <c r="R13" s="77">
        <f t="shared" si="3"/>
        <v>8334.9354637670785</v>
      </c>
      <c r="S13" s="73">
        <f>'Mérida oeste'!F16*1000000</f>
        <v>34896.707799700001</v>
      </c>
      <c r="T13" s="74">
        <f t="shared" si="9"/>
        <v>936.59669806350655</v>
      </c>
      <c r="V13" s="78">
        <f t="shared" si="4"/>
        <v>5125</v>
      </c>
      <c r="W13" s="79">
        <f t="shared" si="10"/>
        <v>180987.68375</v>
      </c>
      <c r="Y13" s="76">
        <f t="shared" si="11"/>
        <v>42.716544251806276</v>
      </c>
      <c r="Z13" s="73">
        <f t="shared" si="12"/>
        <v>178.84562747346251</v>
      </c>
      <c r="AA13" s="74">
        <f t="shared" si="13"/>
        <v>169.51246699041215</v>
      </c>
      <c r="AE13" s="121" t="str">
        <f t="shared" si="5"/>
        <v>951064</v>
      </c>
      <c r="AF13" s="142">
        <v>229</v>
      </c>
      <c r="AG13" s="143">
        <v>11</v>
      </c>
      <c r="AH13" s="144">
        <v>951069</v>
      </c>
      <c r="AI13" s="145">
        <f t="shared" si="0"/>
        <v>951064</v>
      </c>
      <c r="AJ13" s="146">
        <f t="shared" si="6"/>
        <v>-5</v>
      </c>
      <c r="AK13" s="122"/>
      <c r="AL13" s="138">
        <f t="shared" si="7"/>
        <v>5125</v>
      </c>
      <c r="AM13" s="147">
        <f t="shared" si="7"/>
        <v>5125</v>
      </c>
      <c r="AN13" s="148">
        <f t="shared" si="8"/>
        <v>0</v>
      </c>
      <c r="AO13" s="149">
        <f t="shared" si="1"/>
        <v>0</v>
      </c>
      <c r="AP13" s="122"/>
    </row>
    <row r="14" spans="1:42" x14ac:dyDescent="0.2">
      <c r="A14" s="66">
        <v>229</v>
      </c>
      <c r="B14" s="67">
        <v>0.375</v>
      </c>
      <c r="C14" s="68">
        <v>2014</v>
      </c>
      <c r="D14" s="68">
        <v>3</v>
      </c>
      <c r="E14" s="68">
        <v>12</v>
      </c>
      <c r="F14" s="69">
        <v>956189</v>
      </c>
      <c r="G14" s="68">
        <v>0</v>
      </c>
      <c r="H14" s="69">
        <v>406521</v>
      </c>
      <c r="I14" s="68">
        <v>0</v>
      </c>
      <c r="J14" s="68">
        <v>7</v>
      </c>
      <c r="K14" s="68">
        <v>0</v>
      </c>
      <c r="L14" s="69">
        <v>308.6103</v>
      </c>
      <c r="M14" s="69">
        <v>28.9</v>
      </c>
      <c r="N14" s="70">
        <v>0</v>
      </c>
      <c r="O14" s="71">
        <v>5417</v>
      </c>
      <c r="P14" s="58">
        <f t="shared" si="2"/>
        <v>5417</v>
      </c>
      <c r="Q14" s="38">
        <v>12</v>
      </c>
      <c r="R14" s="77">
        <f t="shared" si="3"/>
        <v>8234.3110378093061</v>
      </c>
      <c r="S14" s="73">
        <f>'Mérida oeste'!F17*1000000</f>
        <v>34475.413453100002</v>
      </c>
      <c r="T14" s="74">
        <f t="shared" si="9"/>
        <v>925.2895313186317</v>
      </c>
      <c r="V14" s="78">
        <f t="shared" si="4"/>
        <v>5417</v>
      </c>
      <c r="W14" s="79">
        <f t="shared" si="10"/>
        <v>191299.56739000001</v>
      </c>
      <c r="Y14" s="76">
        <f t="shared" si="11"/>
        <v>44.605262891813013</v>
      </c>
      <c r="Z14" s="73">
        <f t="shared" si="12"/>
        <v>186.75331467544271</v>
      </c>
      <c r="AA14" s="74">
        <f t="shared" si="13"/>
        <v>177.00748705175013</v>
      </c>
      <c r="AE14" s="121" t="str">
        <f t="shared" si="5"/>
        <v>956189</v>
      </c>
      <c r="AF14" s="142">
        <v>229</v>
      </c>
      <c r="AG14" s="143">
        <v>12</v>
      </c>
      <c r="AH14" s="144">
        <v>956194</v>
      </c>
      <c r="AI14" s="145">
        <f t="shared" si="0"/>
        <v>956189</v>
      </c>
      <c r="AJ14" s="146">
        <f t="shared" si="6"/>
        <v>-5</v>
      </c>
      <c r="AK14" s="122"/>
      <c r="AL14" s="138">
        <f t="shared" si="7"/>
        <v>5417</v>
      </c>
      <c r="AM14" s="147">
        <f t="shared" si="7"/>
        <v>5417</v>
      </c>
      <c r="AN14" s="148">
        <f t="shared" si="8"/>
        <v>0</v>
      </c>
      <c r="AO14" s="149">
        <f t="shared" si="1"/>
        <v>0</v>
      </c>
      <c r="AP14" s="122"/>
    </row>
    <row r="15" spans="1:42" x14ac:dyDescent="0.2">
      <c r="A15" s="66">
        <v>229</v>
      </c>
      <c r="B15" s="67">
        <v>0.375</v>
      </c>
      <c r="C15" s="68">
        <v>2014</v>
      </c>
      <c r="D15" s="68">
        <v>3</v>
      </c>
      <c r="E15" s="68">
        <v>13</v>
      </c>
      <c r="F15" s="69">
        <v>961606</v>
      </c>
      <c r="G15" s="68">
        <v>0</v>
      </c>
      <c r="H15" s="69">
        <v>406770</v>
      </c>
      <c r="I15" s="68">
        <v>0</v>
      </c>
      <c r="J15" s="68">
        <v>7</v>
      </c>
      <c r="K15" s="68">
        <v>0</v>
      </c>
      <c r="L15" s="69">
        <v>308.85480000000001</v>
      </c>
      <c r="M15" s="69">
        <v>29</v>
      </c>
      <c r="N15" s="70">
        <v>0</v>
      </c>
      <c r="O15" s="71">
        <v>5335</v>
      </c>
      <c r="P15" s="58">
        <f t="shared" si="2"/>
        <v>5335</v>
      </c>
      <c r="Q15" s="38">
        <v>13</v>
      </c>
      <c r="R15" s="77">
        <f t="shared" si="3"/>
        <v>8223.6199118180957</v>
      </c>
      <c r="S15" s="73">
        <f>'Mérida oeste'!F18*1000000</f>
        <v>34430.651846799999</v>
      </c>
      <c r="T15" s="74">
        <f t="shared" si="9"/>
        <v>924.08816949099935</v>
      </c>
      <c r="V15" s="78">
        <f t="shared" si="4"/>
        <v>5335</v>
      </c>
      <c r="W15" s="79">
        <f t="shared" si="10"/>
        <v>188403.76444999999</v>
      </c>
      <c r="Y15" s="76">
        <f t="shared" si="11"/>
        <v>43.873012229549545</v>
      </c>
      <c r="Z15" s="73">
        <f t="shared" si="12"/>
        <v>183.68752760267799</v>
      </c>
      <c r="AA15" s="74">
        <f t="shared" si="13"/>
        <v>174.1016898158139</v>
      </c>
      <c r="AE15" s="121" t="str">
        <f t="shared" si="5"/>
        <v>961606</v>
      </c>
      <c r="AF15" s="142">
        <v>229</v>
      </c>
      <c r="AG15" s="143">
        <v>13</v>
      </c>
      <c r="AH15" s="144">
        <v>961611</v>
      </c>
      <c r="AI15" s="145">
        <f t="shared" si="0"/>
        <v>961606</v>
      </c>
      <c r="AJ15" s="146">
        <f t="shared" si="6"/>
        <v>-5</v>
      </c>
      <c r="AK15" s="122"/>
      <c r="AL15" s="138">
        <f t="shared" si="7"/>
        <v>5335</v>
      </c>
      <c r="AM15" s="147">
        <f t="shared" si="7"/>
        <v>5335</v>
      </c>
      <c r="AN15" s="148">
        <f t="shared" si="8"/>
        <v>0</v>
      </c>
      <c r="AO15" s="149">
        <f t="shared" si="1"/>
        <v>0</v>
      </c>
      <c r="AP15" s="122"/>
    </row>
    <row r="16" spans="1:42" x14ac:dyDescent="0.2">
      <c r="A16" s="66">
        <v>229</v>
      </c>
      <c r="B16" s="67">
        <v>0.375</v>
      </c>
      <c r="C16" s="68">
        <v>2014</v>
      </c>
      <c r="D16" s="68">
        <v>3</v>
      </c>
      <c r="E16" s="68">
        <v>14</v>
      </c>
      <c r="F16" s="69">
        <v>966941</v>
      </c>
      <c r="G16" s="68">
        <v>0</v>
      </c>
      <c r="H16" s="69">
        <v>407014</v>
      </c>
      <c r="I16" s="68">
        <v>0</v>
      </c>
      <c r="J16" s="68">
        <v>7</v>
      </c>
      <c r="K16" s="68">
        <v>0</v>
      </c>
      <c r="L16" s="69">
        <v>309.2869</v>
      </c>
      <c r="M16" s="69">
        <v>27.8</v>
      </c>
      <c r="N16" s="70">
        <v>0</v>
      </c>
      <c r="O16" s="71">
        <v>4431</v>
      </c>
      <c r="P16" s="58">
        <f t="shared" si="2"/>
        <v>4431</v>
      </c>
      <c r="Q16" s="38">
        <v>14</v>
      </c>
      <c r="R16" s="77">
        <f t="shared" si="3"/>
        <v>8258.0248876230053</v>
      </c>
      <c r="S16" s="73">
        <f>'Mérida oeste'!F19*1000000</f>
        <v>34574.6985995</v>
      </c>
      <c r="T16" s="74">
        <f t="shared" si="9"/>
        <v>927.95425662219714</v>
      </c>
      <c r="V16" s="78">
        <f t="shared" si="4"/>
        <v>4431</v>
      </c>
      <c r="W16" s="79">
        <f t="shared" si="10"/>
        <v>156479.30277000001</v>
      </c>
      <c r="Y16" s="76">
        <f t="shared" si="11"/>
        <v>36.591308277057536</v>
      </c>
      <c r="Z16" s="73">
        <f t="shared" si="12"/>
        <v>153.2004894943845</v>
      </c>
      <c r="AA16" s="74">
        <f t="shared" si="13"/>
        <v>145.20563507869505</v>
      </c>
      <c r="AE16" s="121" t="str">
        <f t="shared" si="5"/>
        <v>966941</v>
      </c>
      <c r="AF16" s="142">
        <v>229</v>
      </c>
      <c r="AG16" s="143">
        <v>14</v>
      </c>
      <c r="AH16" s="144">
        <v>966946</v>
      </c>
      <c r="AI16" s="145">
        <f t="shared" si="0"/>
        <v>966941</v>
      </c>
      <c r="AJ16" s="146">
        <f t="shared" si="6"/>
        <v>-5</v>
      </c>
      <c r="AK16" s="122"/>
      <c r="AL16" s="138">
        <f t="shared" si="7"/>
        <v>4428</v>
      </c>
      <c r="AM16" s="147">
        <f t="shared" si="7"/>
        <v>4431</v>
      </c>
      <c r="AN16" s="148">
        <f t="shared" si="8"/>
        <v>3</v>
      </c>
      <c r="AO16" s="149">
        <f t="shared" si="1"/>
        <v>6.770480704129993E-4</v>
      </c>
      <c r="AP16" s="122"/>
    </row>
    <row r="17" spans="1:42" x14ac:dyDescent="0.2">
      <c r="A17" s="66">
        <v>229</v>
      </c>
      <c r="B17" s="67">
        <v>0.375</v>
      </c>
      <c r="C17" s="68">
        <v>2014</v>
      </c>
      <c r="D17" s="68">
        <v>3</v>
      </c>
      <c r="E17" s="68">
        <v>15</v>
      </c>
      <c r="F17" s="69">
        <v>971372</v>
      </c>
      <c r="G17" s="68">
        <v>0</v>
      </c>
      <c r="H17" s="69">
        <v>407217</v>
      </c>
      <c r="I17" s="68">
        <v>0</v>
      </c>
      <c r="J17" s="68">
        <v>7</v>
      </c>
      <c r="K17" s="68">
        <v>0</v>
      </c>
      <c r="L17" s="69">
        <v>309.30340000000001</v>
      </c>
      <c r="M17" s="69">
        <v>28.1</v>
      </c>
      <c r="N17" s="70">
        <v>0</v>
      </c>
      <c r="O17" s="71">
        <v>1230</v>
      </c>
      <c r="P17" s="58">
        <f t="shared" si="2"/>
        <v>1230</v>
      </c>
      <c r="Q17" s="38">
        <v>15</v>
      </c>
      <c r="R17" s="77">
        <f t="shared" si="3"/>
        <v>8256.5655487962176</v>
      </c>
      <c r="S17" s="73">
        <f>'Mérida oeste'!F20*1000000</f>
        <v>34568.588639699999</v>
      </c>
      <c r="T17" s="74">
        <f t="shared" si="9"/>
        <v>927.790270718231</v>
      </c>
      <c r="V17" s="78">
        <f t="shared" si="4"/>
        <v>1230</v>
      </c>
      <c r="W17" s="79">
        <f t="shared" si="10"/>
        <v>43437.044099999999</v>
      </c>
      <c r="Y17" s="76">
        <f t="shared" si="11"/>
        <v>10.155575625019347</v>
      </c>
      <c r="Z17" s="73">
        <f t="shared" si="12"/>
        <v>42.519364026830999</v>
      </c>
      <c r="AA17" s="74">
        <f t="shared" si="13"/>
        <v>40.300466904738741</v>
      </c>
      <c r="AE17" s="121" t="str">
        <f t="shared" si="5"/>
        <v>971372</v>
      </c>
      <c r="AF17" s="142">
        <v>229</v>
      </c>
      <c r="AG17" s="143">
        <v>15</v>
      </c>
      <c r="AH17" s="144">
        <v>971374</v>
      </c>
      <c r="AI17" s="145">
        <f t="shared" si="0"/>
        <v>971372</v>
      </c>
      <c r="AJ17" s="146">
        <f t="shared" si="6"/>
        <v>-2</v>
      </c>
      <c r="AK17" s="122"/>
      <c r="AL17" s="138">
        <f t="shared" si="7"/>
        <v>1228</v>
      </c>
      <c r="AM17" s="147">
        <f t="shared" si="7"/>
        <v>1230</v>
      </c>
      <c r="AN17" s="148">
        <f t="shared" si="8"/>
        <v>2</v>
      </c>
      <c r="AO17" s="149">
        <f t="shared" si="1"/>
        <v>1.6260162601626016E-3</v>
      </c>
      <c r="AP17" s="122"/>
    </row>
    <row r="18" spans="1:42" x14ac:dyDescent="0.2">
      <c r="A18" s="66">
        <v>229</v>
      </c>
      <c r="B18" s="67">
        <v>0.375</v>
      </c>
      <c r="C18" s="68">
        <v>2014</v>
      </c>
      <c r="D18" s="68">
        <v>3</v>
      </c>
      <c r="E18" s="68">
        <v>16</v>
      </c>
      <c r="F18" s="69">
        <v>972602</v>
      </c>
      <c r="G18" s="68">
        <v>0</v>
      </c>
      <c r="H18" s="69">
        <v>407217</v>
      </c>
      <c r="I18" s="68">
        <v>0</v>
      </c>
      <c r="J18" s="68">
        <v>7</v>
      </c>
      <c r="K18" s="68">
        <v>0</v>
      </c>
      <c r="L18" s="69">
        <v>309.30340000000001</v>
      </c>
      <c r="M18" s="69">
        <v>28.1</v>
      </c>
      <c r="N18" s="70">
        <v>0</v>
      </c>
      <c r="O18" s="71">
        <v>2087</v>
      </c>
      <c r="P18" s="58">
        <f t="shared" si="2"/>
        <v>2087</v>
      </c>
      <c r="Q18" s="38">
        <v>16</v>
      </c>
      <c r="R18" s="77">
        <f t="shared" si="3"/>
        <v>8268.5899301853442</v>
      </c>
      <c r="S18" s="73">
        <f>'Mérida oeste'!F21*1000000</f>
        <v>34618.932319699998</v>
      </c>
      <c r="T18" s="74">
        <f t="shared" si="9"/>
        <v>929.14145045492705</v>
      </c>
      <c r="V18" s="78">
        <f t="shared" si="4"/>
        <v>2087</v>
      </c>
      <c r="W18" s="79">
        <f t="shared" si="10"/>
        <v>73701.716289999997</v>
      </c>
      <c r="Y18" s="76">
        <f t="shared" si="11"/>
        <v>17.256547184296814</v>
      </c>
      <c r="Z18" s="73">
        <f t="shared" si="12"/>
        <v>72.249711751213894</v>
      </c>
      <c r="AA18" s="74">
        <f t="shared" si="13"/>
        <v>68.479319574708114</v>
      </c>
      <c r="AE18" s="121" t="str">
        <f t="shared" si="5"/>
        <v>972602</v>
      </c>
      <c r="AF18" s="142">
        <v>229</v>
      </c>
      <c r="AG18" s="143">
        <v>16</v>
      </c>
      <c r="AH18" s="144">
        <v>972602</v>
      </c>
      <c r="AI18" s="145">
        <f t="shared" si="0"/>
        <v>972602</v>
      </c>
      <c r="AJ18" s="146">
        <f t="shared" si="6"/>
        <v>0</v>
      </c>
      <c r="AK18" s="122"/>
      <c r="AL18" s="138">
        <f t="shared" si="7"/>
        <v>2087</v>
      </c>
      <c r="AM18" s="147">
        <f t="shared" si="7"/>
        <v>2087</v>
      </c>
      <c r="AN18" s="148">
        <f t="shared" si="8"/>
        <v>0</v>
      </c>
      <c r="AO18" s="149">
        <f t="shared" si="1"/>
        <v>0</v>
      </c>
      <c r="AP18" s="122"/>
    </row>
    <row r="19" spans="1:42" x14ac:dyDescent="0.2">
      <c r="A19" s="66">
        <v>229</v>
      </c>
      <c r="B19" s="67">
        <v>0.375</v>
      </c>
      <c r="C19" s="68">
        <v>2014</v>
      </c>
      <c r="D19" s="68">
        <v>3</v>
      </c>
      <c r="E19" s="68">
        <v>17</v>
      </c>
      <c r="F19" s="69">
        <v>974689</v>
      </c>
      <c r="G19" s="68">
        <v>0</v>
      </c>
      <c r="H19" s="69">
        <v>407217</v>
      </c>
      <c r="I19" s="68">
        <v>0</v>
      </c>
      <c r="J19" s="68">
        <v>7</v>
      </c>
      <c r="K19" s="68">
        <v>0</v>
      </c>
      <c r="L19" s="69">
        <v>309.30340000000001</v>
      </c>
      <c r="M19" s="69">
        <v>28.1</v>
      </c>
      <c r="N19" s="70">
        <v>0</v>
      </c>
      <c r="O19" s="71">
        <v>4920</v>
      </c>
      <c r="P19" s="58">
        <f t="shared" si="2"/>
        <v>4920</v>
      </c>
      <c r="Q19" s="38">
        <v>17</v>
      </c>
      <c r="R19" s="77">
        <f t="shared" si="3"/>
        <v>8282.9289129167882</v>
      </c>
      <c r="S19" s="73">
        <f>'Mérida oeste'!F22*1000000</f>
        <v>34678.966772600004</v>
      </c>
      <c r="T19" s="74">
        <f t="shared" si="9"/>
        <v>930.75272194445949</v>
      </c>
      <c r="V19" s="78">
        <f t="shared" si="4"/>
        <v>4920</v>
      </c>
      <c r="W19" s="79">
        <f t="shared" si="10"/>
        <v>173748.1764</v>
      </c>
      <c r="Y19" s="76">
        <f t="shared" si="11"/>
        <v>40.752010251550601</v>
      </c>
      <c r="Z19" s="73">
        <f t="shared" si="12"/>
        <v>170.620516521192</v>
      </c>
      <c r="AA19" s="74">
        <f t="shared" si="13"/>
        <v>161.71658811718609</v>
      </c>
      <c r="AE19" s="121" t="str">
        <f t="shared" si="5"/>
        <v>974689</v>
      </c>
      <c r="AF19" s="142">
        <v>229</v>
      </c>
      <c r="AG19" s="143">
        <v>17</v>
      </c>
      <c r="AH19" s="144">
        <v>974689</v>
      </c>
      <c r="AI19" s="145">
        <f t="shared" si="0"/>
        <v>974689</v>
      </c>
      <c r="AJ19" s="146">
        <f t="shared" si="6"/>
        <v>0</v>
      </c>
      <c r="AK19" s="122"/>
      <c r="AL19" s="138">
        <f t="shared" si="7"/>
        <v>4920</v>
      </c>
      <c r="AM19" s="147">
        <f t="shared" si="7"/>
        <v>4920</v>
      </c>
      <c r="AN19" s="148">
        <f t="shared" si="8"/>
        <v>0</v>
      </c>
      <c r="AO19" s="149">
        <f t="shared" si="1"/>
        <v>0</v>
      </c>
      <c r="AP19" s="122"/>
    </row>
    <row r="20" spans="1:42" x14ac:dyDescent="0.2">
      <c r="A20" s="66">
        <v>229</v>
      </c>
      <c r="B20" s="67">
        <v>0.375</v>
      </c>
      <c r="C20" s="68">
        <v>2014</v>
      </c>
      <c r="D20" s="68">
        <v>3</v>
      </c>
      <c r="E20" s="68">
        <v>18</v>
      </c>
      <c r="F20" s="69">
        <v>979609</v>
      </c>
      <c r="G20" s="68">
        <v>0</v>
      </c>
      <c r="H20" s="69">
        <v>407217</v>
      </c>
      <c r="I20" s="68">
        <v>0</v>
      </c>
      <c r="J20" s="68">
        <v>7</v>
      </c>
      <c r="K20" s="68">
        <v>0</v>
      </c>
      <c r="L20" s="69">
        <v>309.30340000000001</v>
      </c>
      <c r="M20" s="69">
        <v>28.1</v>
      </c>
      <c r="N20" s="70">
        <v>0</v>
      </c>
      <c r="O20" s="71">
        <v>6198</v>
      </c>
      <c r="P20" s="58">
        <f t="shared" si="2"/>
        <v>6198</v>
      </c>
      <c r="Q20" s="38">
        <v>18</v>
      </c>
      <c r="R20" s="77">
        <f t="shared" si="3"/>
        <v>8248.1050786997239</v>
      </c>
      <c r="S20" s="73">
        <f>'Mérida oeste'!F23*1000000</f>
        <v>34533.166343500001</v>
      </c>
      <c r="T20" s="74">
        <f t="shared" si="9"/>
        <v>926.83956769348799</v>
      </c>
      <c r="V20" s="78">
        <f t="shared" si="4"/>
        <v>6198</v>
      </c>
      <c r="W20" s="79">
        <f t="shared" si="10"/>
        <v>218880.32465999998</v>
      </c>
      <c r="Y20" s="76">
        <f t="shared" si="11"/>
        <v>51.121755277780892</v>
      </c>
      <c r="Z20" s="73">
        <f t="shared" si="12"/>
        <v>214.03656499701302</v>
      </c>
      <c r="AA20" s="74">
        <f t="shared" si="13"/>
        <v>202.86694548448466</v>
      </c>
      <c r="AE20" s="121" t="str">
        <f t="shared" si="5"/>
        <v>979609</v>
      </c>
      <c r="AF20" s="142">
        <v>229</v>
      </c>
      <c r="AG20" s="143">
        <v>18</v>
      </c>
      <c r="AH20" s="144">
        <v>979609</v>
      </c>
      <c r="AI20" s="145">
        <f t="shared" si="0"/>
        <v>979609</v>
      </c>
      <c r="AJ20" s="146">
        <f t="shared" si="6"/>
        <v>0</v>
      </c>
      <c r="AK20" s="122"/>
      <c r="AL20" s="138">
        <f t="shared" si="7"/>
        <v>6198</v>
      </c>
      <c r="AM20" s="147">
        <f t="shared" si="7"/>
        <v>6198</v>
      </c>
      <c r="AN20" s="148">
        <f t="shared" si="8"/>
        <v>0</v>
      </c>
      <c r="AO20" s="149">
        <f t="shared" si="1"/>
        <v>0</v>
      </c>
      <c r="AP20" s="122"/>
    </row>
    <row r="21" spans="1:42" x14ac:dyDescent="0.2">
      <c r="A21" s="66">
        <v>229</v>
      </c>
      <c r="B21" s="67">
        <v>0.375</v>
      </c>
      <c r="C21" s="68">
        <v>2014</v>
      </c>
      <c r="D21" s="68">
        <v>3</v>
      </c>
      <c r="E21" s="68">
        <v>19</v>
      </c>
      <c r="F21" s="69">
        <v>985807</v>
      </c>
      <c r="G21" s="68">
        <v>0</v>
      </c>
      <c r="H21" s="69">
        <v>407217</v>
      </c>
      <c r="I21" s="68">
        <v>0</v>
      </c>
      <c r="J21" s="68">
        <v>7</v>
      </c>
      <c r="K21" s="68">
        <v>0</v>
      </c>
      <c r="L21" s="69">
        <v>309.30340000000001</v>
      </c>
      <c r="M21" s="69">
        <v>28.1</v>
      </c>
      <c r="N21" s="70">
        <v>0</v>
      </c>
      <c r="O21" s="71">
        <v>5910</v>
      </c>
      <c r="P21" s="58">
        <f t="shared" si="2"/>
        <v>5910</v>
      </c>
      <c r="Q21" s="38">
        <v>19</v>
      </c>
      <c r="R21" s="77">
        <f t="shared" si="3"/>
        <v>8205.7126539600667</v>
      </c>
      <c r="S21" s="73">
        <f>'Mérida oeste'!F24*1000000</f>
        <v>34355.677739600003</v>
      </c>
      <c r="T21" s="74">
        <f t="shared" si="9"/>
        <v>922.07593092549268</v>
      </c>
      <c r="V21" s="78">
        <f t="shared" si="4"/>
        <v>5910</v>
      </c>
      <c r="W21" s="79">
        <f t="shared" si="10"/>
        <v>208709.6997</v>
      </c>
      <c r="Y21" s="76">
        <f t="shared" si="11"/>
        <v>48.495761784903998</v>
      </c>
      <c r="Z21" s="73">
        <f t="shared" si="12"/>
        <v>203.04205544103601</v>
      </c>
      <c r="AA21" s="74">
        <f t="shared" si="13"/>
        <v>192.44619064405751</v>
      </c>
      <c r="AE21" s="121" t="str">
        <f t="shared" si="5"/>
        <v>985807</v>
      </c>
      <c r="AF21" s="142">
        <v>229</v>
      </c>
      <c r="AG21" s="143">
        <v>19</v>
      </c>
      <c r="AH21" s="144">
        <v>985807</v>
      </c>
      <c r="AI21" s="145">
        <f t="shared" si="0"/>
        <v>985807</v>
      </c>
      <c r="AJ21" s="146">
        <f t="shared" si="6"/>
        <v>0</v>
      </c>
      <c r="AK21" s="122"/>
      <c r="AL21" s="138">
        <f t="shared" si="7"/>
        <v>5910</v>
      </c>
      <c r="AM21" s="147">
        <f t="shared" si="7"/>
        <v>5910</v>
      </c>
      <c r="AN21" s="148">
        <f t="shared" si="8"/>
        <v>0</v>
      </c>
      <c r="AO21" s="149">
        <f t="shared" si="1"/>
        <v>0</v>
      </c>
      <c r="AP21" s="122"/>
    </row>
    <row r="22" spans="1:42" x14ac:dyDescent="0.2">
      <c r="A22" s="66">
        <v>229</v>
      </c>
      <c r="B22" s="67">
        <v>0.375</v>
      </c>
      <c r="C22" s="68">
        <v>2014</v>
      </c>
      <c r="D22" s="68">
        <v>3</v>
      </c>
      <c r="E22" s="68">
        <v>20</v>
      </c>
      <c r="F22" s="69">
        <v>991717</v>
      </c>
      <c r="G22" s="68">
        <v>0</v>
      </c>
      <c r="H22" s="69">
        <v>407217</v>
      </c>
      <c r="I22" s="68">
        <v>0</v>
      </c>
      <c r="J22" s="68">
        <v>7</v>
      </c>
      <c r="K22" s="68">
        <v>0</v>
      </c>
      <c r="L22" s="69">
        <v>309.30340000000001</v>
      </c>
      <c r="M22" s="69">
        <v>28.1</v>
      </c>
      <c r="N22" s="70">
        <v>0</v>
      </c>
      <c r="O22" s="71">
        <v>5141</v>
      </c>
      <c r="P22" s="58">
        <f t="shared" si="2"/>
        <v>5141</v>
      </c>
      <c r="Q22" s="38">
        <v>20</v>
      </c>
      <c r="R22" s="77">
        <f t="shared" si="3"/>
        <v>8369.3810820435665</v>
      </c>
      <c r="S22" s="73">
        <f>'Mérida oeste'!F25*1000000</f>
        <v>35040.924714300003</v>
      </c>
      <c r="T22" s="74">
        <f t="shared" si="9"/>
        <v>940.4673521892355</v>
      </c>
      <c r="V22" s="78">
        <f t="shared" si="4"/>
        <v>5141</v>
      </c>
      <c r="W22" s="79">
        <f t="shared" si="10"/>
        <v>181552.71846999999</v>
      </c>
      <c r="Y22" s="76">
        <f t="shared" si="11"/>
        <v>43.026988142785974</v>
      </c>
      <c r="Z22" s="73">
        <f t="shared" si="12"/>
        <v>180.14539395621631</v>
      </c>
      <c r="AA22" s="74">
        <f t="shared" si="13"/>
        <v>170.74440442223863</v>
      </c>
      <c r="AE22" s="121" t="str">
        <f t="shared" si="5"/>
        <v>991717</v>
      </c>
      <c r="AF22" s="142">
        <v>229</v>
      </c>
      <c r="AG22" s="143">
        <v>20</v>
      </c>
      <c r="AH22" s="144">
        <v>991717</v>
      </c>
      <c r="AI22" s="145">
        <f t="shared" si="0"/>
        <v>991717</v>
      </c>
      <c r="AJ22" s="146">
        <f t="shared" si="6"/>
        <v>0</v>
      </c>
      <c r="AK22" s="122"/>
      <c r="AL22" s="138">
        <f t="shared" si="7"/>
        <v>5146</v>
      </c>
      <c r="AM22" s="147">
        <f t="shared" si="7"/>
        <v>5141</v>
      </c>
      <c r="AN22" s="148">
        <f t="shared" si="8"/>
        <v>-5</v>
      </c>
      <c r="AO22" s="149">
        <f t="shared" si="1"/>
        <v>-9.7257342929391174E-4</v>
      </c>
      <c r="AP22" s="122"/>
    </row>
    <row r="23" spans="1:42" x14ac:dyDescent="0.2">
      <c r="A23" s="66">
        <v>229</v>
      </c>
      <c r="B23" s="67">
        <v>0.375</v>
      </c>
      <c r="C23" s="68">
        <v>2014</v>
      </c>
      <c r="D23" s="68">
        <v>3</v>
      </c>
      <c r="E23" s="68">
        <v>21</v>
      </c>
      <c r="F23" s="69">
        <v>996858</v>
      </c>
      <c r="G23" s="68">
        <v>0</v>
      </c>
      <c r="H23" s="69">
        <v>408381</v>
      </c>
      <c r="I23" s="68">
        <v>0</v>
      </c>
      <c r="J23" s="68">
        <v>7</v>
      </c>
      <c r="K23" s="68">
        <v>0</v>
      </c>
      <c r="L23" s="69">
        <v>302.63339999999999</v>
      </c>
      <c r="M23" s="69">
        <v>27.9</v>
      </c>
      <c r="N23" s="70">
        <v>0</v>
      </c>
      <c r="O23" s="71">
        <v>5259</v>
      </c>
      <c r="P23" s="58">
        <f t="shared" si="2"/>
        <v>-994741</v>
      </c>
      <c r="Q23" s="38">
        <v>21</v>
      </c>
      <c r="R23" s="77">
        <f t="shared" si="3"/>
        <v>8240.7006091525745</v>
      </c>
      <c r="S23" s="73">
        <f>'Mérida oeste'!F26*1000000</f>
        <v>34502.1653104</v>
      </c>
      <c r="T23" s="74">
        <f t="shared" si="9"/>
        <v>926.00752745047475</v>
      </c>
      <c r="V23" s="78">
        <f t="shared" si="4"/>
        <v>5259</v>
      </c>
      <c r="W23" s="79">
        <f t="shared" si="10"/>
        <v>185719.84953000001</v>
      </c>
      <c r="Y23" s="76">
        <f t="shared" si="11"/>
        <v>43.33784450353339</v>
      </c>
      <c r="Z23" s="73">
        <f t="shared" si="12"/>
        <v>181.4468873673936</v>
      </c>
      <c r="AA23" s="74">
        <f t="shared" si="13"/>
        <v>171.97797866174952</v>
      </c>
      <c r="AE23" s="121" t="str">
        <f t="shared" si="5"/>
        <v>996858</v>
      </c>
      <c r="AF23" s="142">
        <v>229</v>
      </c>
      <c r="AG23" s="143">
        <v>21</v>
      </c>
      <c r="AH23" s="144">
        <v>996863</v>
      </c>
      <c r="AI23" s="145">
        <f t="shared" si="0"/>
        <v>996858</v>
      </c>
      <c r="AJ23" s="146">
        <f t="shared" si="6"/>
        <v>-5</v>
      </c>
      <c r="AK23" s="122"/>
      <c r="AL23" s="138">
        <f t="shared" si="7"/>
        <v>-994739</v>
      </c>
      <c r="AM23" s="147">
        <f t="shared" si="7"/>
        <v>-994741</v>
      </c>
      <c r="AN23" s="148">
        <f t="shared" si="8"/>
        <v>-2</v>
      </c>
      <c r="AO23" s="149">
        <f t="shared" si="1"/>
        <v>2.0105736065970943E-6</v>
      </c>
      <c r="AP23" s="122"/>
    </row>
    <row r="24" spans="1:42" x14ac:dyDescent="0.2">
      <c r="A24" s="66">
        <v>229</v>
      </c>
      <c r="B24" s="67">
        <v>0.375</v>
      </c>
      <c r="C24" s="68">
        <v>2014</v>
      </c>
      <c r="D24" s="68">
        <v>3</v>
      </c>
      <c r="E24" s="68">
        <v>22</v>
      </c>
      <c r="F24" s="69">
        <v>2117</v>
      </c>
      <c r="G24" s="68">
        <v>0</v>
      </c>
      <c r="H24" s="69">
        <v>408622</v>
      </c>
      <c r="I24" s="68">
        <v>0</v>
      </c>
      <c r="J24" s="68">
        <v>7</v>
      </c>
      <c r="K24" s="68">
        <v>0</v>
      </c>
      <c r="L24" s="69">
        <v>301.47620000000001</v>
      </c>
      <c r="M24" s="69">
        <v>29.4</v>
      </c>
      <c r="N24" s="70">
        <v>0</v>
      </c>
      <c r="O24" s="71">
        <v>619</v>
      </c>
      <c r="P24" s="58">
        <f t="shared" si="2"/>
        <v>619</v>
      </c>
      <c r="Q24" s="38">
        <v>22</v>
      </c>
      <c r="R24" s="77">
        <f t="shared" si="3"/>
        <v>8157.3789519680904</v>
      </c>
      <c r="S24" s="73">
        <f>'Mérida oeste'!F27*1000000</f>
        <v>34153.3141961</v>
      </c>
      <c r="T24" s="74">
        <f t="shared" si="9"/>
        <v>916.64467283265435</v>
      </c>
      <c r="V24" s="78">
        <f t="shared" si="4"/>
        <v>619</v>
      </c>
      <c r="W24" s="79">
        <f t="shared" si="10"/>
        <v>21859.780729999999</v>
      </c>
      <c r="Y24" s="76">
        <f t="shared" si="11"/>
        <v>5.0494175712682488</v>
      </c>
      <c r="Z24" s="73">
        <f t="shared" si="12"/>
        <v>21.1409014873859</v>
      </c>
      <c r="AA24" s="74">
        <f t="shared" si="13"/>
        <v>20.037651555444413</v>
      </c>
      <c r="AE24" s="121" t="str">
        <f t="shared" si="5"/>
        <v>2117</v>
      </c>
      <c r="AF24" s="142">
        <v>229</v>
      </c>
      <c r="AG24" s="143">
        <v>22</v>
      </c>
      <c r="AH24" s="144">
        <v>2124</v>
      </c>
      <c r="AI24" s="145">
        <f t="shared" si="0"/>
        <v>2117</v>
      </c>
      <c r="AJ24" s="146">
        <f t="shared" si="6"/>
        <v>-7</v>
      </c>
      <c r="AK24" s="122"/>
      <c r="AL24" s="138">
        <f t="shared" si="7"/>
        <v>612</v>
      </c>
      <c r="AM24" s="147">
        <f t="shared" si="7"/>
        <v>619</v>
      </c>
      <c r="AN24" s="148">
        <f t="shared" si="8"/>
        <v>7</v>
      </c>
      <c r="AO24" s="149">
        <f t="shared" si="1"/>
        <v>1.1308562197092083E-2</v>
      </c>
      <c r="AP24" s="122"/>
    </row>
    <row r="25" spans="1:42" x14ac:dyDescent="0.2">
      <c r="A25" s="66">
        <v>229</v>
      </c>
      <c r="B25" s="67">
        <v>0.375</v>
      </c>
      <c r="C25" s="68">
        <v>2014</v>
      </c>
      <c r="D25" s="68">
        <v>3</v>
      </c>
      <c r="E25" s="68">
        <v>23</v>
      </c>
      <c r="F25" s="69">
        <v>2736</v>
      </c>
      <c r="G25" s="68">
        <v>0</v>
      </c>
      <c r="H25" s="69">
        <v>408651</v>
      </c>
      <c r="I25" s="68">
        <v>0</v>
      </c>
      <c r="J25" s="68">
        <v>7</v>
      </c>
      <c r="K25" s="68">
        <v>0</v>
      </c>
      <c r="L25" s="69">
        <v>304.43</v>
      </c>
      <c r="M25" s="69">
        <v>30.5</v>
      </c>
      <c r="N25" s="70">
        <v>0</v>
      </c>
      <c r="O25" s="71">
        <v>604</v>
      </c>
      <c r="P25" s="58">
        <f t="shared" si="2"/>
        <v>604</v>
      </c>
      <c r="Q25" s="38">
        <v>23</v>
      </c>
      <c r="R25" s="77">
        <f t="shared" si="3"/>
        <v>8363.828825427534</v>
      </c>
      <c r="S25" s="73">
        <f>'Mérida oeste'!F28*1000000</f>
        <v>35017.678526299998</v>
      </c>
      <c r="T25" s="74">
        <f t="shared" si="9"/>
        <v>939.84344511329198</v>
      </c>
      <c r="V25" s="78">
        <f t="shared" si="4"/>
        <v>604</v>
      </c>
      <c r="W25" s="79">
        <f t="shared" si="10"/>
        <v>21330.060679999999</v>
      </c>
      <c r="Y25" s="76">
        <f t="shared" si="11"/>
        <v>5.0517526105582302</v>
      </c>
      <c r="Z25" s="73">
        <f t="shared" si="12"/>
        <v>21.150677829885201</v>
      </c>
      <c r="AA25" s="74">
        <f t="shared" si="13"/>
        <v>20.046917713966764</v>
      </c>
      <c r="AE25" s="121" t="str">
        <f t="shared" si="5"/>
        <v>2736</v>
      </c>
      <c r="AF25" s="142">
        <v>229</v>
      </c>
      <c r="AG25" s="143">
        <v>23</v>
      </c>
      <c r="AH25" s="144">
        <v>2736</v>
      </c>
      <c r="AI25" s="145">
        <f t="shared" si="0"/>
        <v>2736</v>
      </c>
      <c r="AJ25" s="146">
        <f t="shared" si="6"/>
        <v>0</v>
      </c>
      <c r="AK25" s="122"/>
      <c r="AL25" s="138">
        <f t="shared" si="7"/>
        <v>613</v>
      </c>
      <c r="AM25" s="147">
        <f t="shared" si="7"/>
        <v>604</v>
      </c>
      <c r="AN25" s="148">
        <f t="shared" si="8"/>
        <v>-9</v>
      </c>
      <c r="AO25" s="149">
        <f t="shared" si="1"/>
        <v>-1.4900662251655629E-2</v>
      </c>
      <c r="AP25" s="122"/>
    </row>
    <row r="26" spans="1:42" x14ac:dyDescent="0.2">
      <c r="A26" s="66">
        <v>229</v>
      </c>
      <c r="B26" s="67">
        <v>0.375</v>
      </c>
      <c r="C26" s="68">
        <v>2014</v>
      </c>
      <c r="D26" s="68">
        <v>3</v>
      </c>
      <c r="E26" s="68">
        <v>24</v>
      </c>
      <c r="F26" s="69">
        <v>3340</v>
      </c>
      <c r="G26" s="68">
        <v>0</v>
      </c>
      <c r="H26" s="69">
        <v>408678</v>
      </c>
      <c r="I26" s="68">
        <v>0</v>
      </c>
      <c r="J26" s="68">
        <v>7</v>
      </c>
      <c r="K26" s="68">
        <v>0</v>
      </c>
      <c r="L26" s="69">
        <v>305.16750000000002</v>
      </c>
      <c r="M26" s="69">
        <v>30.6</v>
      </c>
      <c r="N26" s="70">
        <v>0</v>
      </c>
      <c r="O26" s="71">
        <v>5225</v>
      </c>
      <c r="P26" s="58">
        <f t="shared" si="2"/>
        <v>5225</v>
      </c>
      <c r="Q26" s="38">
        <v>24</v>
      </c>
      <c r="R26" s="77">
        <f t="shared" si="3"/>
        <v>8474.7295090044918</v>
      </c>
      <c r="S26" s="73">
        <f>'Mérida oeste'!F29*1000000</f>
        <v>35481.997508300003</v>
      </c>
      <c r="T26" s="74">
        <f t="shared" si="9"/>
        <v>952.30535492683475</v>
      </c>
      <c r="V26" s="78">
        <f t="shared" si="4"/>
        <v>5225</v>
      </c>
      <c r="W26" s="79">
        <f t="shared" si="10"/>
        <v>184519.15075</v>
      </c>
      <c r="Y26" s="76">
        <f t="shared" si="11"/>
        <v>44.28046168454847</v>
      </c>
      <c r="Z26" s="73">
        <f t="shared" si="12"/>
        <v>185.39343698086751</v>
      </c>
      <c r="AA26" s="74">
        <f t="shared" si="13"/>
        <v>175.71857534577688</v>
      </c>
      <c r="AE26" s="121" t="str">
        <f t="shared" si="5"/>
        <v>3340</v>
      </c>
      <c r="AF26" s="142">
        <v>229</v>
      </c>
      <c r="AG26" s="143">
        <v>24</v>
      </c>
      <c r="AH26" s="144">
        <v>3349</v>
      </c>
      <c r="AI26" s="145">
        <f t="shared" si="0"/>
        <v>3340</v>
      </c>
      <c r="AJ26" s="146">
        <f t="shared" si="6"/>
        <v>-9</v>
      </c>
      <c r="AK26" s="122"/>
      <c r="AL26" s="138">
        <f t="shared" si="7"/>
        <v>5222</v>
      </c>
      <c r="AM26" s="147">
        <f t="shared" si="7"/>
        <v>5225</v>
      </c>
      <c r="AN26" s="148">
        <f t="shared" si="8"/>
        <v>3</v>
      </c>
      <c r="AO26" s="149">
        <f t="shared" si="1"/>
        <v>5.7416267942583734E-4</v>
      </c>
      <c r="AP26" s="122"/>
    </row>
    <row r="27" spans="1:42" x14ac:dyDescent="0.2">
      <c r="A27" s="66">
        <v>229</v>
      </c>
      <c r="B27" s="67">
        <v>0.375</v>
      </c>
      <c r="C27" s="68">
        <v>2014</v>
      </c>
      <c r="D27" s="68">
        <v>3</v>
      </c>
      <c r="E27" s="68">
        <v>25</v>
      </c>
      <c r="F27" s="69">
        <v>8565</v>
      </c>
      <c r="G27" s="68">
        <v>0</v>
      </c>
      <c r="H27" s="69">
        <v>408917</v>
      </c>
      <c r="I27" s="68">
        <v>0</v>
      </c>
      <c r="J27" s="68">
        <v>7</v>
      </c>
      <c r="K27" s="68">
        <v>0</v>
      </c>
      <c r="L27" s="69">
        <v>302.82429999999999</v>
      </c>
      <c r="M27" s="69">
        <v>29.9</v>
      </c>
      <c r="N27" s="70">
        <v>0</v>
      </c>
      <c r="O27" s="71">
        <v>5117</v>
      </c>
      <c r="P27" s="58">
        <f t="shared" si="2"/>
        <v>5117</v>
      </c>
      <c r="Q27" s="38">
        <v>25</v>
      </c>
      <c r="R27" s="77">
        <f t="shared" si="3"/>
        <v>8370.2841322967433</v>
      </c>
      <c r="S27" s="73">
        <f>'Mérida oeste'!F30*1000000</f>
        <v>35044.705605100004</v>
      </c>
      <c r="T27" s="74">
        <f t="shared" si="9"/>
        <v>940.56882794618502</v>
      </c>
      <c r="V27" s="78">
        <f t="shared" si="4"/>
        <v>5117</v>
      </c>
      <c r="W27" s="79">
        <f t="shared" si="10"/>
        <v>180705.16639</v>
      </c>
      <c r="Y27" s="76">
        <f t="shared" si="11"/>
        <v>42.830743904962432</v>
      </c>
      <c r="Z27" s="73">
        <f t="shared" si="12"/>
        <v>179.32375858129672</v>
      </c>
      <c r="AA27" s="74">
        <f t="shared" si="13"/>
        <v>169.96564655526265</v>
      </c>
      <c r="AE27" s="121" t="str">
        <f t="shared" si="5"/>
        <v>8565</v>
      </c>
      <c r="AF27" s="142">
        <v>229</v>
      </c>
      <c r="AG27" s="143">
        <v>25</v>
      </c>
      <c r="AH27" s="144">
        <v>8571</v>
      </c>
      <c r="AI27" s="145">
        <f t="shared" si="0"/>
        <v>8565</v>
      </c>
      <c r="AJ27" s="146">
        <f t="shared" si="6"/>
        <v>-6</v>
      </c>
      <c r="AK27" s="122"/>
      <c r="AL27" s="138">
        <f t="shared" si="7"/>
        <v>5118</v>
      </c>
      <c r="AM27" s="147">
        <f t="shared" si="7"/>
        <v>5117</v>
      </c>
      <c r="AN27" s="148">
        <f t="shared" si="8"/>
        <v>-1</v>
      </c>
      <c r="AO27" s="149">
        <f t="shared" si="1"/>
        <v>-1.9542700801250732E-4</v>
      </c>
      <c r="AP27" s="122"/>
    </row>
    <row r="28" spans="1:42" x14ac:dyDescent="0.2">
      <c r="A28" s="66">
        <v>229</v>
      </c>
      <c r="B28" s="67">
        <v>0.375</v>
      </c>
      <c r="C28" s="68">
        <v>2014</v>
      </c>
      <c r="D28" s="68">
        <v>3</v>
      </c>
      <c r="E28" s="68">
        <v>26</v>
      </c>
      <c r="F28" s="69">
        <v>13682</v>
      </c>
      <c r="G28" s="68">
        <v>0</v>
      </c>
      <c r="H28" s="69">
        <v>409152</v>
      </c>
      <c r="I28" s="68">
        <v>0</v>
      </c>
      <c r="J28" s="68">
        <v>7</v>
      </c>
      <c r="K28" s="68">
        <v>0</v>
      </c>
      <c r="L28" s="69">
        <v>302.16199999999998</v>
      </c>
      <c r="M28" s="69">
        <v>29.5</v>
      </c>
      <c r="N28" s="70">
        <v>0</v>
      </c>
      <c r="O28" s="71">
        <v>4787</v>
      </c>
      <c r="P28" s="58">
        <f t="shared" si="2"/>
        <v>4787</v>
      </c>
      <c r="Q28" s="38">
        <v>26</v>
      </c>
      <c r="R28" s="77">
        <f t="shared" si="3"/>
        <v>8349.6902418314694</v>
      </c>
      <c r="S28" s="73">
        <f>'Mérida oeste'!F31*1000000</f>
        <v>34958.483104499996</v>
      </c>
      <c r="T28" s="74">
        <f t="shared" si="9"/>
        <v>938.25469247460217</v>
      </c>
      <c r="V28" s="78">
        <f t="shared" si="4"/>
        <v>4787</v>
      </c>
      <c r="W28" s="79">
        <f t="shared" si="10"/>
        <v>169051.32529000001</v>
      </c>
      <c r="Y28" s="76">
        <f t="shared" si="11"/>
        <v>39.969967187647249</v>
      </c>
      <c r="Z28" s="73">
        <f t="shared" si="12"/>
        <v>167.34625862124147</v>
      </c>
      <c r="AA28" s="74">
        <f t="shared" si="13"/>
        <v>158.61319922239289</v>
      </c>
      <c r="AE28" s="121" t="str">
        <f t="shared" si="5"/>
        <v>13682</v>
      </c>
      <c r="AF28" s="142">
        <v>229</v>
      </c>
      <c r="AG28" s="143">
        <v>26</v>
      </c>
      <c r="AH28" s="144">
        <v>13689</v>
      </c>
      <c r="AI28" s="145">
        <f t="shared" si="0"/>
        <v>13682</v>
      </c>
      <c r="AJ28" s="146">
        <f t="shared" si="6"/>
        <v>-7</v>
      </c>
      <c r="AK28" s="122"/>
      <c r="AL28" s="138">
        <f t="shared" si="7"/>
        <v>4787</v>
      </c>
      <c r="AM28" s="147">
        <f t="shared" si="7"/>
        <v>4787</v>
      </c>
      <c r="AN28" s="148">
        <f t="shared" si="8"/>
        <v>0</v>
      </c>
      <c r="AO28" s="149">
        <f t="shared" si="1"/>
        <v>0</v>
      </c>
      <c r="AP28" s="122"/>
    </row>
    <row r="29" spans="1:42" x14ac:dyDescent="0.2">
      <c r="A29" s="66">
        <v>229</v>
      </c>
      <c r="B29" s="67">
        <v>0.375</v>
      </c>
      <c r="C29" s="68">
        <v>2014</v>
      </c>
      <c r="D29" s="68">
        <v>3</v>
      </c>
      <c r="E29" s="68">
        <v>27</v>
      </c>
      <c r="F29" s="69">
        <v>18469</v>
      </c>
      <c r="G29" s="68">
        <v>0</v>
      </c>
      <c r="H29" s="69">
        <v>409369</v>
      </c>
      <c r="I29" s="68">
        <v>0</v>
      </c>
      <c r="J29" s="68">
        <v>7</v>
      </c>
      <c r="K29" s="68">
        <v>0</v>
      </c>
      <c r="L29" s="69">
        <v>303.0539</v>
      </c>
      <c r="M29" s="69">
        <v>28</v>
      </c>
      <c r="N29" s="70">
        <v>0</v>
      </c>
      <c r="O29" s="71">
        <v>2915</v>
      </c>
      <c r="P29" s="58">
        <f t="shared" si="2"/>
        <v>2915</v>
      </c>
      <c r="Q29" s="38">
        <v>27</v>
      </c>
      <c r="R29" s="77">
        <f t="shared" si="3"/>
        <v>8344.2525558660545</v>
      </c>
      <c r="S29" s="73">
        <f>'Mérida oeste'!F32*1000000</f>
        <v>34935.716600899999</v>
      </c>
      <c r="T29" s="74">
        <f t="shared" si="9"/>
        <v>937.64365970266851</v>
      </c>
      <c r="V29" s="78">
        <f t="shared" si="4"/>
        <v>2915</v>
      </c>
      <c r="W29" s="79">
        <f t="shared" si="10"/>
        <v>102942.26304999999</v>
      </c>
      <c r="Y29" s="76">
        <f t="shared" si="11"/>
        <v>24.323496200349549</v>
      </c>
      <c r="Z29" s="73">
        <f t="shared" si="12"/>
        <v>101.83761389162349</v>
      </c>
      <c r="AA29" s="74">
        <f t="shared" si="13"/>
        <v>96.523160264276783</v>
      </c>
      <c r="AE29" s="121" t="str">
        <f t="shared" si="5"/>
        <v>18469</v>
      </c>
      <c r="AF29" s="142">
        <v>229</v>
      </c>
      <c r="AG29" s="143">
        <v>27</v>
      </c>
      <c r="AH29" s="144">
        <v>18476</v>
      </c>
      <c r="AI29" s="145">
        <f t="shared" si="0"/>
        <v>18469</v>
      </c>
      <c r="AJ29" s="146">
        <f t="shared" si="6"/>
        <v>-7</v>
      </c>
      <c r="AK29" s="122"/>
      <c r="AL29" s="138">
        <f t="shared" si="7"/>
        <v>2915</v>
      </c>
      <c r="AM29" s="147">
        <f t="shared" si="7"/>
        <v>2915</v>
      </c>
      <c r="AN29" s="148">
        <f t="shared" si="8"/>
        <v>0</v>
      </c>
      <c r="AO29" s="149">
        <f t="shared" si="1"/>
        <v>0</v>
      </c>
      <c r="AP29" s="122"/>
    </row>
    <row r="30" spans="1:42" x14ac:dyDescent="0.2">
      <c r="A30" s="66">
        <v>229</v>
      </c>
      <c r="B30" s="67">
        <v>0.375</v>
      </c>
      <c r="C30" s="68">
        <v>2014</v>
      </c>
      <c r="D30" s="68">
        <v>3</v>
      </c>
      <c r="E30" s="68">
        <v>28</v>
      </c>
      <c r="F30" s="69">
        <v>21384</v>
      </c>
      <c r="G30" s="68">
        <v>0</v>
      </c>
      <c r="H30" s="69">
        <v>409503</v>
      </c>
      <c r="I30" s="68">
        <v>0</v>
      </c>
      <c r="J30" s="68">
        <v>7</v>
      </c>
      <c r="K30" s="68">
        <v>0</v>
      </c>
      <c r="L30" s="69">
        <v>303.72829999999999</v>
      </c>
      <c r="M30" s="69">
        <v>30.1</v>
      </c>
      <c r="N30" s="70">
        <v>0</v>
      </c>
      <c r="O30" s="71">
        <v>4994</v>
      </c>
      <c r="P30" s="58">
        <f t="shared" si="2"/>
        <v>4994</v>
      </c>
      <c r="Q30" s="38">
        <v>28</v>
      </c>
      <c r="R30" s="77">
        <f t="shared" si="3"/>
        <v>8270.7580391946103</v>
      </c>
      <c r="S30" s="73">
        <f>'Mérida oeste'!F33*1000000</f>
        <v>34628.009758499997</v>
      </c>
      <c r="T30" s="74">
        <f t="shared" si="9"/>
        <v>929.38508086429829</v>
      </c>
      <c r="V30" s="78">
        <f t="shared" si="4"/>
        <v>4994</v>
      </c>
      <c r="W30" s="79">
        <f t="shared" si="10"/>
        <v>176361.46197999999</v>
      </c>
      <c r="Y30" s="76">
        <f t="shared" si="11"/>
        <v>41.304165647737882</v>
      </c>
      <c r="Z30" s="73">
        <f t="shared" si="12"/>
        <v>172.93228073394897</v>
      </c>
      <c r="AA30" s="74">
        <f t="shared" si="13"/>
        <v>163.90771160362817</v>
      </c>
      <c r="AE30" s="121" t="str">
        <f t="shared" si="5"/>
        <v>21384</v>
      </c>
      <c r="AF30" s="142">
        <v>229</v>
      </c>
      <c r="AG30" s="143">
        <v>28</v>
      </c>
      <c r="AH30" s="144">
        <v>21391</v>
      </c>
      <c r="AI30" s="145">
        <f t="shared" si="0"/>
        <v>21384</v>
      </c>
      <c r="AJ30" s="146">
        <f t="shared" si="6"/>
        <v>-7</v>
      </c>
      <c r="AK30" s="122"/>
      <c r="AL30" s="138">
        <f t="shared" si="7"/>
        <v>4994</v>
      </c>
      <c r="AM30" s="147">
        <f t="shared" si="7"/>
        <v>4994</v>
      </c>
      <c r="AN30" s="148">
        <f t="shared" si="8"/>
        <v>0</v>
      </c>
      <c r="AO30" s="149">
        <f t="shared" si="1"/>
        <v>0</v>
      </c>
      <c r="AP30" s="122"/>
    </row>
    <row r="31" spans="1:42" x14ac:dyDescent="0.2">
      <c r="A31" s="66">
        <v>229</v>
      </c>
      <c r="B31" s="67">
        <v>0.375</v>
      </c>
      <c r="C31" s="68">
        <v>2014</v>
      </c>
      <c r="D31" s="68">
        <v>3</v>
      </c>
      <c r="E31" s="68">
        <v>29</v>
      </c>
      <c r="F31" s="69">
        <v>26378</v>
      </c>
      <c r="G31" s="68">
        <v>0</v>
      </c>
      <c r="H31" s="69">
        <v>409733</v>
      </c>
      <c r="I31" s="68">
        <v>0</v>
      </c>
      <c r="J31" s="68">
        <v>7</v>
      </c>
      <c r="K31" s="68">
        <v>0</v>
      </c>
      <c r="L31" s="69">
        <v>302.5333</v>
      </c>
      <c r="M31" s="69">
        <v>30.8</v>
      </c>
      <c r="N31" s="70">
        <v>0</v>
      </c>
      <c r="O31" s="71">
        <v>2053</v>
      </c>
      <c r="P31" s="58">
        <f t="shared" si="2"/>
        <v>2053</v>
      </c>
      <c r="Q31" s="38">
        <v>29</v>
      </c>
      <c r="R31" s="77">
        <f t="shared" si="3"/>
        <v>8414.3770038931889</v>
      </c>
      <c r="S31" s="73">
        <f>'Mérida oeste'!F34*1000000</f>
        <v>35229.3136399</v>
      </c>
      <c r="T31" s="74">
        <f t="shared" si="9"/>
        <v>945.52354392747759</v>
      </c>
      <c r="V31" s="78">
        <f t="shared" si="4"/>
        <v>2053</v>
      </c>
      <c r="W31" s="79">
        <f t="shared" si="10"/>
        <v>72501.017510000005</v>
      </c>
      <c r="Y31" s="76">
        <f t="shared" si="11"/>
        <v>17.274715988992718</v>
      </c>
      <c r="Z31" s="73">
        <f t="shared" si="12"/>
        <v>72.325780902714698</v>
      </c>
      <c r="AA31" s="74">
        <f t="shared" si="13"/>
        <v>68.551419014403308</v>
      </c>
      <c r="AE31" s="121" t="str">
        <f t="shared" si="5"/>
        <v>26378</v>
      </c>
      <c r="AF31" s="142">
        <v>229</v>
      </c>
      <c r="AG31" s="143">
        <v>29</v>
      </c>
      <c r="AH31" s="144">
        <v>26385</v>
      </c>
      <c r="AI31" s="145">
        <f t="shared" si="0"/>
        <v>26378</v>
      </c>
      <c r="AJ31" s="146">
        <f t="shared" si="6"/>
        <v>-7</v>
      </c>
      <c r="AK31" s="122"/>
      <c r="AL31" s="138">
        <f t="shared" si="7"/>
        <v>2046</v>
      </c>
      <c r="AM31" s="147">
        <f t="shared" si="7"/>
        <v>2053</v>
      </c>
      <c r="AN31" s="148">
        <f t="shared" si="8"/>
        <v>7</v>
      </c>
      <c r="AO31" s="149">
        <f t="shared" si="1"/>
        <v>3.4096444227959084E-3</v>
      </c>
      <c r="AP31" s="122"/>
    </row>
    <row r="32" spans="1:42" x14ac:dyDescent="0.2">
      <c r="A32" s="66">
        <v>229</v>
      </c>
      <c r="B32" s="67">
        <v>0.375</v>
      </c>
      <c r="C32" s="68">
        <v>2014</v>
      </c>
      <c r="D32" s="68">
        <v>3</v>
      </c>
      <c r="E32" s="68">
        <v>30</v>
      </c>
      <c r="F32" s="69">
        <v>28431</v>
      </c>
      <c r="G32" s="68">
        <v>0</v>
      </c>
      <c r="H32" s="69">
        <v>409733</v>
      </c>
      <c r="I32" s="68">
        <v>0</v>
      </c>
      <c r="J32" s="68">
        <v>7</v>
      </c>
      <c r="K32" s="68">
        <v>0</v>
      </c>
      <c r="L32" s="69">
        <v>302.5333</v>
      </c>
      <c r="M32" s="69">
        <v>30.8</v>
      </c>
      <c r="N32" s="70">
        <v>0</v>
      </c>
      <c r="O32" s="71">
        <v>486</v>
      </c>
      <c r="P32" s="58">
        <f t="shared" si="2"/>
        <v>486</v>
      </c>
      <c r="Q32" s="38">
        <v>30</v>
      </c>
      <c r="R32" s="77">
        <f t="shared" si="3"/>
        <v>8467.4272652144846</v>
      </c>
      <c r="S32" s="73">
        <f>'Mérida oeste'!F35*1000000</f>
        <v>35451.424473999999</v>
      </c>
      <c r="T32" s="74">
        <f t="shared" si="9"/>
        <v>951.48480179215164</v>
      </c>
      <c r="V32" s="78">
        <f t="shared" si="4"/>
        <v>486</v>
      </c>
      <c r="W32" s="79">
        <f t="shared" si="10"/>
        <v>17162.929619999999</v>
      </c>
      <c r="Y32" s="76">
        <f t="shared" si="11"/>
        <v>4.1151696508942397</v>
      </c>
      <c r="Z32" s="73">
        <f t="shared" si="12"/>
        <v>17.229392294363997</v>
      </c>
      <c r="AA32" s="74">
        <f t="shared" si="13"/>
        <v>16.330266687658348</v>
      </c>
      <c r="AE32" s="121" t="str">
        <f t="shared" si="5"/>
        <v>28431</v>
      </c>
      <c r="AF32" s="142">
        <v>229</v>
      </c>
      <c r="AG32" s="143">
        <v>30</v>
      </c>
      <c r="AH32" s="144">
        <v>28431</v>
      </c>
      <c r="AI32" s="145">
        <f t="shared" si="0"/>
        <v>28431</v>
      </c>
      <c r="AJ32" s="146">
        <f t="shared" si="6"/>
        <v>0</v>
      </c>
      <c r="AK32" s="122"/>
      <c r="AL32" s="138">
        <f t="shared" si="7"/>
        <v>486</v>
      </c>
      <c r="AM32" s="147">
        <f t="shared" si="7"/>
        <v>486</v>
      </c>
      <c r="AN32" s="148">
        <f t="shared" si="8"/>
        <v>0</v>
      </c>
      <c r="AO32" s="149">
        <f t="shared" si="1"/>
        <v>0</v>
      </c>
      <c r="AP32" s="122"/>
    </row>
    <row r="33" spans="1:42" ht="13.5" thickBot="1" x14ac:dyDescent="0.25">
      <c r="A33" s="66">
        <v>229</v>
      </c>
      <c r="B33" s="67">
        <v>0.375</v>
      </c>
      <c r="C33" s="68">
        <v>2014</v>
      </c>
      <c r="D33" s="68">
        <v>3</v>
      </c>
      <c r="E33" s="68">
        <v>31</v>
      </c>
      <c r="F33" s="69">
        <v>28917</v>
      </c>
      <c r="G33" s="68">
        <v>0</v>
      </c>
      <c r="H33" s="69">
        <v>409733</v>
      </c>
      <c r="I33" s="68">
        <v>0</v>
      </c>
      <c r="J33" s="68">
        <v>7</v>
      </c>
      <c r="K33" s="68">
        <v>0</v>
      </c>
      <c r="L33" s="69">
        <v>302.5333</v>
      </c>
      <c r="M33" s="69">
        <v>30.8</v>
      </c>
      <c r="N33" s="70">
        <v>0</v>
      </c>
      <c r="O33" s="71">
        <v>4335</v>
      </c>
      <c r="P33" s="58">
        <f t="shared" si="2"/>
        <v>4335</v>
      </c>
      <c r="Q33" s="38">
        <v>31</v>
      </c>
      <c r="R33" s="80">
        <f t="shared" si="3"/>
        <v>8453.6108108101653</v>
      </c>
      <c r="S33" s="81">
        <f>'Mérida oeste'!F36*1000000</f>
        <v>35393.577742699999</v>
      </c>
      <c r="T33" s="82">
        <f t="shared" si="9"/>
        <v>949.93224681073821</v>
      </c>
      <c r="V33" s="83">
        <f t="shared" si="4"/>
        <v>4335</v>
      </c>
      <c r="W33" s="84">
        <f t="shared" si="10"/>
        <v>153089.09445</v>
      </c>
      <c r="Y33" s="76">
        <f t="shared" si="11"/>
        <v>36.646402864862068</v>
      </c>
      <c r="Z33" s="73">
        <f t="shared" si="12"/>
        <v>153.4311595146045</v>
      </c>
      <c r="AA33" s="74">
        <f t="shared" si="13"/>
        <v>145.42426745310982</v>
      </c>
      <c r="AE33" s="121" t="str">
        <f t="shared" si="5"/>
        <v>28917</v>
      </c>
      <c r="AF33" s="142">
        <v>229</v>
      </c>
      <c r="AG33" s="143">
        <v>31</v>
      </c>
      <c r="AH33" s="144">
        <v>28917</v>
      </c>
      <c r="AI33" s="145">
        <f t="shared" si="0"/>
        <v>28917</v>
      </c>
      <c r="AJ33" s="146">
        <f t="shared" si="6"/>
        <v>0</v>
      </c>
      <c r="AK33" s="122"/>
      <c r="AL33" s="138">
        <f t="shared" si="7"/>
        <v>4335</v>
      </c>
      <c r="AM33" s="150">
        <f t="shared" si="7"/>
        <v>4335</v>
      </c>
      <c r="AN33" s="148">
        <f t="shared" si="8"/>
        <v>0</v>
      </c>
      <c r="AO33" s="149">
        <f t="shared" si="1"/>
        <v>0</v>
      </c>
      <c r="AP33" s="122"/>
    </row>
    <row r="34" spans="1:42" ht="13.5" thickBot="1" x14ac:dyDescent="0.25">
      <c r="A34" s="85">
        <v>229</v>
      </c>
      <c r="B34" s="86">
        <v>0.375</v>
      </c>
      <c r="C34" s="87">
        <v>2014</v>
      </c>
      <c r="D34" s="87">
        <v>4</v>
      </c>
      <c r="E34" s="87">
        <v>1</v>
      </c>
      <c r="F34" s="88">
        <v>33252</v>
      </c>
      <c r="G34" s="87">
        <v>0</v>
      </c>
      <c r="H34" s="88">
        <v>409733</v>
      </c>
      <c r="I34" s="87">
        <v>0</v>
      </c>
      <c r="J34" s="87">
        <v>7</v>
      </c>
      <c r="K34" s="87">
        <v>0</v>
      </c>
      <c r="L34" s="88">
        <v>302.5333</v>
      </c>
      <c r="M34" s="88">
        <v>30.8</v>
      </c>
      <c r="N34" s="89">
        <v>0</v>
      </c>
      <c r="O34" s="90">
        <v>5900</v>
      </c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>33252</v>
      </c>
      <c r="AF34" s="151">
        <v>229</v>
      </c>
      <c r="AG34" s="152">
        <v>1</v>
      </c>
      <c r="AH34" s="153">
        <v>33252</v>
      </c>
      <c r="AI34" s="154">
        <f t="shared" si="0"/>
        <v>33252</v>
      </c>
      <c r="AJ34" s="155">
        <f t="shared" si="6"/>
        <v>0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32</v>
      </c>
      <c r="K36" s="99" t="s">
        <v>44</v>
      </c>
      <c r="L36" s="101">
        <f>MAX(L3:L34)</f>
        <v>310.40499999999997</v>
      </c>
      <c r="M36" s="101">
        <f>MAX(M3:M34)</f>
        <v>30.8</v>
      </c>
      <c r="N36" s="99" t="s">
        <v>10</v>
      </c>
      <c r="O36" s="101">
        <f>SUM(O3:O33)</f>
        <v>117031</v>
      </c>
      <c r="Q36" s="99" t="s">
        <v>45</v>
      </c>
      <c r="R36" s="102">
        <f>AVERAGE(R3:R33)</f>
        <v>8283.361140065399</v>
      </c>
      <c r="S36" s="102">
        <f>AVERAGE(S3:S33)</f>
        <v>34680.776421225804</v>
      </c>
      <c r="T36" s="103">
        <f>AVERAGE(T3:T33)</f>
        <v>930.80129130914872</v>
      </c>
      <c r="V36" s="104">
        <f>SUM(V3:V33)</f>
        <v>117031</v>
      </c>
      <c r="W36" s="105">
        <f>SUM(W3:W33)</f>
        <v>4132911.1447700006</v>
      </c>
      <c r="Y36" s="106">
        <f>SUM(Y3:Y33)</f>
        <v>968.15937112349206</v>
      </c>
      <c r="Z36" s="107">
        <f>SUM(Z3:Z33)</f>
        <v>4053.4896550198368</v>
      </c>
      <c r="AA36" s="108">
        <f>SUM(AA3:AA33)</f>
        <v>3841.9559988654637</v>
      </c>
      <c r="AE36" s="121"/>
      <c r="AF36" s="159" t="s">
        <v>72</v>
      </c>
      <c r="AG36" s="160">
        <f>COUNT(AG3:AG34)</f>
        <v>26</v>
      </c>
      <c r="AH36" s="122"/>
      <c r="AI36" s="122"/>
      <c r="AJ36" s="161">
        <f>SUM(AJ3:AJ33)</f>
        <v>5560288</v>
      </c>
      <c r="AK36" s="162" t="s">
        <v>50</v>
      </c>
      <c r="AL36" s="163"/>
      <c r="AM36" s="163"/>
      <c r="AN36" s="161">
        <f>SUM(AN3:AN33)</f>
        <v>0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305.2237874999999</v>
      </c>
      <c r="M37" s="109">
        <f>AVERAGE(M3:M34)</f>
        <v>28.659374999999997</v>
      </c>
      <c r="N37" s="99" t="s">
        <v>46</v>
      </c>
      <c r="O37" s="110">
        <f>O36*35.31467</f>
        <v>4132911.1447700001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6</v>
      </c>
      <c r="AH37" s="122"/>
      <c r="AI37" s="122"/>
      <c r="AJ37" s="122"/>
      <c r="AK37" s="122"/>
      <c r="AL37" s="122"/>
      <c r="AM37" s="122"/>
      <c r="AN37" s="166">
        <f>IFERROR(AN36/SUM(AM3:AM33),"")</f>
        <v>0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296.62049999999999</v>
      </c>
      <c r="M38" s="110">
        <f>MIN(M3:M34)</f>
        <v>25.7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335.74616624999993</v>
      </c>
      <c r="M44" s="118">
        <f>M37*(1+$L$43)</f>
        <v>31.525312499999998</v>
      </c>
    </row>
    <row r="45" spans="1:42" x14ac:dyDescent="0.2">
      <c r="K45" s="117" t="s">
        <v>59</v>
      </c>
      <c r="L45" s="118">
        <f>L37*(1-$L$43)</f>
        <v>274.70140874999993</v>
      </c>
      <c r="M45" s="118">
        <f>M37*(1-$L$43)</f>
        <v>25.7934375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95" priority="47" stopIfTrue="1" operator="lessThan">
      <formula>$L$45</formula>
    </cfRule>
    <cfRule type="cellIs" dxfId="94" priority="48" stopIfTrue="1" operator="greaterThan">
      <formula>$L$44</formula>
    </cfRule>
  </conditionalFormatting>
  <conditionalFormatting sqref="M3:M34">
    <cfRule type="cellIs" dxfId="93" priority="45" stopIfTrue="1" operator="lessThan">
      <formula>$M$45</formula>
    </cfRule>
    <cfRule type="cellIs" dxfId="92" priority="46" stopIfTrue="1" operator="greaterThan">
      <formula>$M$44</formula>
    </cfRule>
  </conditionalFormatting>
  <conditionalFormatting sqref="O3:O34">
    <cfRule type="cellIs" dxfId="91" priority="44" stopIfTrue="1" operator="lessThan">
      <formula>0</formula>
    </cfRule>
  </conditionalFormatting>
  <conditionalFormatting sqref="O3:O33">
    <cfRule type="cellIs" dxfId="90" priority="43" stopIfTrue="1" operator="lessThan">
      <formula>0</formula>
    </cfRule>
  </conditionalFormatting>
  <conditionalFormatting sqref="O3">
    <cfRule type="cellIs" dxfId="89" priority="42" stopIfTrue="1" operator="notEqual">
      <formula>$P$3</formula>
    </cfRule>
  </conditionalFormatting>
  <conditionalFormatting sqref="O4">
    <cfRule type="cellIs" dxfId="88" priority="41" stopIfTrue="1" operator="notEqual">
      <formula>P$4</formula>
    </cfRule>
  </conditionalFormatting>
  <conditionalFormatting sqref="O5">
    <cfRule type="cellIs" dxfId="87" priority="40" stopIfTrue="1" operator="notEqual">
      <formula>$P$5</formula>
    </cfRule>
  </conditionalFormatting>
  <conditionalFormatting sqref="O6">
    <cfRule type="cellIs" dxfId="86" priority="39" stopIfTrue="1" operator="notEqual">
      <formula>$P$6</formula>
    </cfRule>
  </conditionalFormatting>
  <conditionalFormatting sqref="O7">
    <cfRule type="cellIs" dxfId="85" priority="38" stopIfTrue="1" operator="notEqual">
      <formula>$P$7</formula>
    </cfRule>
  </conditionalFormatting>
  <conditionalFormatting sqref="O8">
    <cfRule type="cellIs" dxfId="84" priority="37" stopIfTrue="1" operator="notEqual">
      <formula>$P$8</formula>
    </cfRule>
  </conditionalFormatting>
  <conditionalFormatting sqref="O9">
    <cfRule type="cellIs" dxfId="83" priority="36" stopIfTrue="1" operator="notEqual">
      <formula>$P$9</formula>
    </cfRule>
  </conditionalFormatting>
  <conditionalFormatting sqref="O10">
    <cfRule type="cellIs" dxfId="82" priority="34" stopIfTrue="1" operator="notEqual">
      <formula>$P$10</formula>
    </cfRule>
    <cfRule type="cellIs" dxfId="81" priority="35" stopIfTrue="1" operator="greaterThan">
      <formula>$P$10</formula>
    </cfRule>
  </conditionalFormatting>
  <conditionalFormatting sqref="O11">
    <cfRule type="cellIs" dxfId="80" priority="32" stopIfTrue="1" operator="notEqual">
      <formula>$P$11</formula>
    </cfRule>
    <cfRule type="cellIs" dxfId="79" priority="33" stopIfTrue="1" operator="greaterThan">
      <formula>$P$11</formula>
    </cfRule>
  </conditionalFormatting>
  <conditionalFormatting sqref="O12">
    <cfRule type="cellIs" dxfId="78" priority="31" stopIfTrue="1" operator="notEqual">
      <formula>$P$12</formula>
    </cfRule>
  </conditionalFormatting>
  <conditionalFormatting sqref="O14">
    <cfRule type="cellIs" dxfId="77" priority="30" stopIfTrue="1" operator="notEqual">
      <formula>$P$14</formula>
    </cfRule>
  </conditionalFormatting>
  <conditionalFormatting sqref="O15">
    <cfRule type="cellIs" dxfId="76" priority="29" stopIfTrue="1" operator="notEqual">
      <formula>$P$15</formula>
    </cfRule>
  </conditionalFormatting>
  <conditionalFormatting sqref="O16">
    <cfRule type="cellIs" dxfId="75" priority="28" stopIfTrue="1" operator="notEqual">
      <formula>$P$16</formula>
    </cfRule>
  </conditionalFormatting>
  <conditionalFormatting sqref="O17">
    <cfRule type="cellIs" dxfId="74" priority="27" stopIfTrue="1" operator="notEqual">
      <formula>$P$17</formula>
    </cfRule>
  </conditionalFormatting>
  <conditionalFormatting sqref="O18">
    <cfRule type="cellIs" dxfId="73" priority="26" stopIfTrue="1" operator="notEqual">
      <formula>$P$18</formula>
    </cfRule>
  </conditionalFormatting>
  <conditionalFormatting sqref="O19">
    <cfRule type="cellIs" dxfId="72" priority="24" stopIfTrue="1" operator="notEqual">
      <formula>$P$19</formula>
    </cfRule>
    <cfRule type="cellIs" dxfId="71" priority="25" stopIfTrue="1" operator="greaterThan">
      <formula>$P$19</formula>
    </cfRule>
  </conditionalFormatting>
  <conditionalFormatting sqref="O20">
    <cfRule type="cellIs" dxfId="70" priority="22" stopIfTrue="1" operator="notEqual">
      <formula>$P$20</formula>
    </cfRule>
    <cfRule type="cellIs" dxfId="69" priority="23" stopIfTrue="1" operator="greaterThan">
      <formula>$P$20</formula>
    </cfRule>
  </conditionalFormatting>
  <conditionalFormatting sqref="O21">
    <cfRule type="cellIs" dxfId="68" priority="21" stopIfTrue="1" operator="notEqual">
      <formula>$P$21</formula>
    </cfRule>
  </conditionalFormatting>
  <conditionalFormatting sqref="O22">
    <cfRule type="cellIs" dxfId="67" priority="20" stopIfTrue="1" operator="notEqual">
      <formula>$P$22</formula>
    </cfRule>
  </conditionalFormatting>
  <conditionalFormatting sqref="O23">
    <cfRule type="cellIs" dxfId="66" priority="19" stopIfTrue="1" operator="notEqual">
      <formula>$P$23</formula>
    </cfRule>
  </conditionalFormatting>
  <conditionalFormatting sqref="O24">
    <cfRule type="cellIs" dxfId="65" priority="17" stopIfTrue="1" operator="notEqual">
      <formula>$P$24</formula>
    </cfRule>
    <cfRule type="cellIs" dxfId="64" priority="18" stopIfTrue="1" operator="greaterThan">
      <formula>$P$24</formula>
    </cfRule>
  </conditionalFormatting>
  <conditionalFormatting sqref="O25">
    <cfRule type="cellIs" dxfId="63" priority="15" stopIfTrue="1" operator="notEqual">
      <formula>$P$25</formula>
    </cfRule>
    <cfRule type="cellIs" dxfId="62" priority="16" stopIfTrue="1" operator="greaterThan">
      <formula>$P$25</formula>
    </cfRule>
  </conditionalFormatting>
  <conditionalFormatting sqref="O26">
    <cfRule type="cellIs" dxfId="61" priority="14" stopIfTrue="1" operator="notEqual">
      <formula>$P$26</formula>
    </cfRule>
  </conditionalFormatting>
  <conditionalFormatting sqref="O27">
    <cfRule type="cellIs" dxfId="60" priority="13" stopIfTrue="1" operator="notEqual">
      <formula>$P$27</formula>
    </cfRule>
  </conditionalFormatting>
  <conditionalFormatting sqref="O28">
    <cfRule type="cellIs" dxfId="59" priority="12" stopIfTrue="1" operator="notEqual">
      <formula>$P$28</formula>
    </cfRule>
  </conditionalFormatting>
  <conditionalFormatting sqref="O29">
    <cfRule type="cellIs" dxfId="58" priority="11" stopIfTrue="1" operator="notEqual">
      <formula>$P$29</formula>
    </cfRule>
  </conditionalFormatting>
  <conditionalFormatting sqref="O30">
    <cfRule type="cellIs" dxfId="57" priority="10" stopIfTrue="1" operator="notEqual">
      <formula>$P$30</formula>
    </cfRule>
  </conditionalFormatting>
  <conditionalFormatting sqref="O31">
    <cfRule type="cellIs" dxfId="56" priority="8" stopIfTrue="1" operator="notEqual">
      <formula>$P$31</formula>
    </cfRule>
    <cfRule type="cellIs" dxfId="55" priority="9" stopIfTrue="1" operator="greaterThan">
      <formula>$P$31</formula>
    </cfRule>
  </conditionalFormatting>
  <conditionalFormatting sqref="O32">
    <cfRule type="cellIs" dxfId="54" priority="6" stopIfTrue="1" operator="notEqual">
      <formula>$P$32</formula>
    </cfRule>
    <cfRule type="cellIs" dxfId="53" priority="7" stopIfTrue="1" operator="greaterThan">
      <formula>$P$32</formula>
    </cfRule>
  </conditionalFormatting>
  <conditionalFormatting sqref="O33">
    <cfRule type="cellIs" dxfId="52" priority="5" stopIfTrue="1" operator="notEqual">
      <formula>$P$33</formula>
    </cfRule>
  </conditionalFormatting>
  <conditionalFormatting sqref="O13">
    <cfRule type="cellIs" dxfId="51" priority="4" stopIfTrue="1" operator="notEqual">
      <formula>$P$13</formula>
    </cfRule>
  </conditionalFormatting>
  <conditionalFormatting sqref="AG3:AG34">
    <cfRule type="cellIs" dxfId="50" priority="3" stopIfTrue="1" operator="notEqual">
      <formula>E3</formula>
    </cfRule>
  </conditionalFormatting>
  <conditionalFormatting sqref="AH3:AH34">
    <cfRule type="cellIs" dxfId="49" priority="2" stopIfTrue="1" operator="notBetween">
      <formula>AI3+$AG$40</formula>
      <formula>AI3-$AG$40</formula>
    </cfRule>
  </conditionalFormatting>
  <conditionalFormatting sqref="AL3:AL33">
    <cfRule type="cellIs" dxfId="48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abSelected="1" zoomScale="85" workbookViewId="0">
      <selection activeCell="O14" sqref="O14"/>
    </sheetView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231</v>
      </c>
      <c r="B3" s="53">
        <v>0.375</v>
      </c>
      <c r="C3" s="54">
        <v>2014</v>
      </c>
      <c r="D3" s="54">
        <v>3</v>
      </c>
      <c r="E3" s="54">
        <v>1</v>
      </c>
      <c r="F3" s="55">
        <v>463449</v>
      </c>
      <c r="G3" s="54">
        <v>0</v>
      </c>
      <c r="H3" s="55">
        <v>409733</v>
      </c>
      <c r="I3" s="54">
        <v>0</v>
      </c>
      <c r="J3" s="54">
        <v>7</v>
      </c>
      <c r="K3" s="54">
        <v>0</v>
      </c>
      <c r="L3" s="55">
        <v>302.5333</v>
      </c>
      <c r="M3" s="55">
        <v>30.8</v>
      </c>
      <c r="N3" s="56">
        <v>0</v>
      </c>
      <c r="O3" s="57">
        <v>6771</v>
      </c>
      <c r="P3" s="58">
        <f>F4-F3</f>
        <v>6771</v>
      </c>
      <c r="Q3" s="38">
        <v>1</v>
      </c>
      <c r="R3" s="59">
        <f>S3/4.1868</f>
        <v>8216.3528761106318</v>
      </c>
      <c r="S3" s="73">
        <f>'Mérida oeste'!F6*1000000</f>
        <v>34400.226221699995</v>
      </c>
      <c r="T3" s="60">
        <f>R3*0.11237</f>
        <v>923.27157268855171</v>
      </c>
      <c r="U3" s="61"/>
      <c r="V3" s="60">
        <f>O3</f>
        <v>6771</v>
      </c>
      <c r="W3" s="62">
        <f>V3*35.31467</f>
        <v>239115.63057000001</v>
      </c>
      <c r="X3" s="61"/>
      <c r="Y3" s="63">
        <f>V3*R3/1000000</f>
        <v>55.632925324145084</v>
      </c>
      <c r="Z3" s="64">
        <f>S3*V3/1000000</f>
        <v>232.92393174713067</v>
      </c>
      <c r="AA3" s="65">
        <f>W3*T3/1000000</f>
        <v>220.76866429077864</v>
      </c>
      <c r="AE3" s="121" t="str">
        <f>RIGHT(F3,6)</f>
        <v>463449</v>
      </c>
      <c r="AF3" s="133">
        <v>231</v>
      </c>
      <c r="AG3" s="134">
        <v>1</v>
      </c>
      <c r="AH3" s="135">
        <v>463449</v>
      </c>
      <c r="AI3" s="136">
        <f t="shared" ref="AI3:AI34" si="0">IFERROR(AE3*1,0)</f>
        <v>463449</v>
      </c>
      <c r="AJ3" s="137">
        <f>(AI3-AH3)</f>
        <v>0</v>
      </c>
      <c r="AK3" s="122"/>
      <c r="AL3" s="138">
        <f>AH4-AH3</f>
        <v>-463449</v>
      </c>
      <c r="AM3" s="139">
        <f>AI4-AI3</f>
        <v>6771</v>
      </c>
      <c r="AN3" s="140">
        <f>(AM3-AL3)</f>
        <v>470220</v>
      </c>
      <c r="AO3" s="141">
        <f t="shared" ref="AO3:AO33" si="1">IFERROR(AN3/AM3,"")</f>
        <v>69.446167478954365</v>
      </c>
      <c r="AP3" s="122"/>
    </row>
    <row r="4" spans="1:42" x14ac:dyDescent="0.2">
      <c r="A4" s="66">
        <v>231</v>
      </c>
      <c r="B4" s="67">
        <v>0.375</v>
      </c>
      <c r="C4" s="68">
        <v>2014</v>
      </c>
      <c r="D4" s="68">
        <v>3</v>
      </c>
      <c r="E4" s="68">
        <v>2</v>
      </c>
      <c r="F4" s="69">
        <v>470220</v>
      </c>
      <c r="G4" s="68">
        <v>0</v>
      </c>
      <c r="H4" s="69">
        <v>677008</v>
      </c>
      <c r="I4" s="68">
        <v>0</v>
      </c>
      <c r="J4" s="68">
        <v>3</v>
      </c>
      <c r="K4" s="68">
        <v>0</v>
      </c>
      <c r="L4" s="69">
        <v>311.62990000000002</v>
      </c>
      <c r="M4" s="69">
        <v>27.1</v>
      </c>
      <c r="N4" s="70">
        <v>0</v>
      </c>
      <c r="O4" s="71">
        <v>1514</v>
      </c>
      <c r="P4" s="58">
        <f t="shared" ref="P4:P33" si="2">F5-F4</f>
        <v>1514</v>
      </c>
      <c r="Q4" s="38">
        <v>2</v>
      </c>
      <c r="R4" s="72">
        <f t="shared" ref="R4:R33" si="3">S4/4.1868</f>
        <v>8201.3914518964357</v>
      </c>
      <c r="S4" s="73">
        <f>'Mérida oeste'!F7*1000000</f>
        <v>34337.585730799998</v>
      </c>
      <c r="T4" s="74">
        <f>R4*0.11237</f>
        <v>921.59035744960249</v>
      </c>
      <c r="U4" s="61"/>
      <c r="V4" s="74">
        <f t="shared" ref="V4:V33" si="4">O4</f>
        <v>1514</v>
      </c>
      <c r="W4" s="75">
        <f>V4*35.31467</f>
        <v>53466.410380000001</v>
      </c>
      <c r="X4" s="61"/>
      <c r="Y4" s="76">
        <f>V4*R4/1000000</f>
        <v>12.416906658171204</v>
      </c>
      <c r="Z4" s="73">
        <f>S4*V4/1000000</f>
        <v>51.987104796431197</v>
      </c>
      <c r="AA4" s="74">
        <f>W4*T4/1000000</f>
        <v>49.274128253651334</v>
      </c>
      <c r="AE4" s="121" t="str">
        <f t="shared" ref="AE4:AE34" si="5">RIGHT(F4,6)</f>
        <v>470220</v>
      </c>
      <c r="AF4" s="142"/>
      <c r="AG4" s="143"/>
      <c r="AH4" s="144"/>
      <c r="AI4" s="145">
        <f t="shared" si="0"/>
        <v>470220</v>
      </c>
      <c r="AJ4" s="146">
        <f t="shared" ref="AJ4:AJ34" si="6">(AI4-AH4)</f>
        <v>470220</v>
      </c>
      <c r="AK4" s="122"/>
      <c r="AL4" s="138">
        <f t="shared" ref="AL4:AM33" si="7">AH5-AH4</f>
        <v>0</v>
      </c>
      <c r="AM4" s="147">
        <f t="shared" si="7"/>
        <v>1514</v>
      </c>
      <c r="AN4" s="148">
        <f t="shared" ref="AN4:AN33" si="8">(AM4-AL4)</f>
        <v>1514</v>
      </c>
      <c r="AO4" s="149">
        <f t="shared" si="1"/>
        <v>1</v>
      </c>
      <c r="AP4" s="122"/>
    </row>
    <row r="5" spans="1:42" x14ac:dyDescent="0.2">
      <c r="A5" s="66">
        <v>231</v>
      </c>
      <c r="B5" s="67">
        <v>0.375</v>
      </c>
      <c r="C5" s="68">
        <v>2014</v>
      </c>
      <c r="D5" s="68">
        <v>3</v>
      </c>
      <c r="E5" s="68">
        <v>3</v>
      </c>
      <c r="F5" s="69">
        <v>471734</v>
      </c>
      <c r="G5" s="68">
        <v>0</v>
      </c>
      <c r="H5" s="69">
        <v>677075</v>
      </c>
      <c r="I5" s="68">
        <v>0</v>
      </c>
      <c r="J5" s="68">
        <v>3</v>
      </c>
      <c r="K5" s="68">
        <v>0</v>
      </c>
      <c r="L5" s="69">
        <v>312.11770000000001</v>
      </c>
      <c r="M5" s="69">
        <v>26.5</v>
      </c>
      <c r="N5" s="70">
        <v>0</v>
      </c>
      <c r="O5" s="71">
        <v>6559</v>
      </c>
      <c r="P5" s="58">
        <f t="shared" si="2"/>
        <v>6559</v>
      </c>
      <c r="Q5" s="38">
        <v>3</v>
      </c>
      <c r="R5" s="72">
        <f t="shared" si="3"/>
        <v>8185.8577707079394</v>
      </c>
      <c r="S5" s="73">
        <f>'Mérida oeste'!F8*1000000</f>
        <v>34272.549314399999</v>
      </c>
      <c r="T5" s="74">
        <f t="shared" ref="T5:T33" si="9">R5*0.11237</f>
        <v>919.84483769445114</v>
      </c>
      <c r="U5" s="61"/>
      <c r="V5" s="74">
        <f t="shared" si="4"/>
        <v>6559</v>
      </c>
      <c r="W5" s="75">
        <f t="shared" ref="W5:W33" si="10">V5*35.31467</f>
        <v>231628.92053</v>
      </c>
      <c r="X5" s="61"/>
      <c r="Y5" s="76">
        <f t="shared" ref="Y5:Y33" si="11">V5*R5/1000000</f>
        <v>53.691041118073372</v>
      </c>
      <c r="Z5" s="73">
        <f t="shared" ref="Z5:Z33" si="12">S5*V5/1000000</f>
        <v>224.79365095314958</v>
      </c>
      <c r="AA5" s="74">
        <f t="shared" ref="AA5:AA33" si="13">W5*T5/1000000</f>
        <v>213.06266681025878</v>
      </c>
      <c r="AE5" s="121" t="str">
        <f t="shared" si="5"/>
        <v>471734</v>
      </c>
      <c r="AF5" s="142"/>
      <c r="AG5" s="143"/>
      <c r="AH5" s="144"/>
      <c r="AI5" s="145">
        <f t="shared" si="0"/>
        <v>471734</v>
      </c>
      <c r="AJ5" s="146">
        <f t="shared" si="6"/>
        <v>471734</v>
      </c>
      <c r="AK5" s="122"/>
      <c r="AL5" s="138">
        <f t="shared" si="7"/>
        <v>0</v>
      </c>
      <c r="AM5" s="147">
        <f t="shared" si="7"/>
        <v>6559</v>
      </c>
      <c r="AN5" s="148">
        <f t="shared" si="8"/>
        <v>6559</v>
      </c>
      <c r="AO5" s="149">
        <f t="shared" si="1"/>
        <v>1</v>
      </c>
      <c r="AP5" s="122"/>
    </row>
    <row r="6" spans="1:42" x14ac:dyDescent="0.2">
      <c r="A6" s="66">
        <v>231</v>
      </c>
      <c r="B6" s="67">
        <v>0.375</v>
      </c>
      <c r="C6" s="68">
        <v>2014</v>
      </c>
      <c r="D6" s="68">
        <v>3</v>
      </c>
      <c r="E6" s="68">
        <v>4</v>
      </c>
      <c r="F6" s="69">
        <v>478293</v>
      </c>
      <c r="G6" s="68">
        <v>0</v>
      </c>
      <c r="H6" s="69">
        <v>677370</v>
      </c>
      <c r="I6" s="68">
        <v>0</v>
      </c>
      <c r="J6" s="68">
        <v>3</v>
      </c>
      <c r="K6" s="68">
        <v>0</v>
      </c>
      <c r="L6" s="69">
        <v>311.26850000000002</v>
      </c>
      <c r="M6" s="69">
        <v>26.5</v>
      </c>
      <c r="N6" s="70">
        <v>0</v>
      </c>
      <c r="O6" s="71">
        <v>7379</v>
      </c>
      <c r="P6" s="58">
        <f t="shared" si="2"/>
        <v>7379</v>
      </c>
      <c r="Q6" s="38">
        <v>4</v>
      </c>
      <c r="R6" s="72">
        <f t="shared" si="3"/>
        <v>8138.4067054074703</v>
      </c>
      <c r="S6" s="73">
        <f>'Mérida oeste'!F9*1000000</f>
        <v>34073.881194199996</v>
      </c>
      <c r="T6" s="74">
        <f t="shared" si="9"/>
        <v>914.51276148663737</v>
      </c>
      <c r="U6" s="61"/>
      <c r="V6" s="74">
        <f t="shared" si="4"/>
        <v>7379</v>
      </c>
      <c r="W6" s="75">
        <f t="shared" si="10"/>
        <v>260586.94993</v>
      </c>
      <c r="X6" s="61"/>
      <c r="Y6" s="76">
        <f t="shared" si="11"/>
        <v>60.053303079201719</v>
      </c>
      <c r="Z6" s="73">
        <f t="shared" si="12"/>
        <v>251.43116933200179</v>
      </c>
      <c r="AA6" s="74">
        <f t="shared" si="13"/>
        <v>238.3100911878644</v>
      </c>
      <c r="AE6" s="121" t="str">
        <f t="shared" si="5"/>
        <v>478293</v>
      </c>
      <c r="AF6" s="142"/>
      <c r="AG6" s="143"/>
      <c r="AH6" s="144"/>
      <c r="AI6" s="145">
        <f t="shared" si="0"/>
        <v>478293</v>
      </c>
      <c r="AJ6" s="146">
        <f t="shared" si="6"/>
        <v>478293</v>
      </c>
      <c r="AK6" s="122"/>
      <c r="AL6" s="138">
        <f t="shared" si="7"/>
        <v>0</v>
      </c>
      <c r="AM6" s="147">
        <f t="shared" si="7"/>
        <v>7379</v>
      </c>
      <c r="AN6" s="148">
        <f t="shared" si="8"/>
        <v>7379</v>
      </c>
      <c r="AO6" s="149">
        <f t="shared" si="1"/>
        <v>1</v>
      </c>
      <c r="AP6" s="122"/>
    </row>
    <row r="7" spans="1:42" x14ac:dyDescent="0.2">
      <c r="A7" s="66">
        <v>231</v>
      </c>
      <c r="B7" s="67">
        <v>0.375</v>
      </c>
      <c r="C7" s="68">
        <v>2014</v>
      </c>
      <c r="D7" s="68">
        <v>3</v>
      </c>
      <c r="E7" s="68">
        <v>5</v>
      </c>
      <c r="F7" s="69">
        <v>485672</v>
      </c>
      <c r="G7" s="68">
        <v>0</v>
      </c>
      <c r="H7" s="69">
        <v>677704</v>
      </c>
      <c r="I7" s="68">
        <v>0</v>
      </c>
      <c r="J7" s="68">
        <v>3</v>
      </c>
      <c r="K7" s="68">
        <v>0</v>
      </c>
      <c r="L7" s="69">
        <v>310.39819999999997</v>
      </c>
      <c r="M7" s="69">
        <v>26.1</v>
      </c>
      <c r="N7" s="70">
        <v>0</v>
      </c>
      <c r="O7" s="71">
        <v>7428</v>
      </c>
      <c r="P7" s="58">
        <f t="shared" si="2"/>
        <v>7428</v>
      </c>
      <c r="Q7" s="38">
        <v>5</v>
      </c>
      <c r="R7" s="72">
        <f t="shared" si="3"/>
        <v>8102.8062373889361</v>
      </c>
      <c r="S7" s="73">
        <f>'Mérida oeste'!F10*1000000</f>
        <v>33924.829154699997</v>
      </c>
      <c r="T7" s="74">
        <f t="shared" si="9"/>
        <v>910.5123368953947</v>
      </c>
      <c r="U7" s="61"/>
      <c r="V7" s="74">
        <f t="shared" si="4"/>
        <v>7428</v>
      </c>
      <c r="W7" s="75">
        <f t="shared" si="10"/>
        <v>262317.36875999998</v>
      </c>
      <c r="X7" s="61"/>
      <c r="Y7" s="76">
        <f t="shared" si="11"/>
        <v>60.187644731325015</v>
      </c>
      <c r="Z7" s="73">
        <f t="shared" si="12"/>
        <v>251.99363096111156</v>
      </c>
      <c r="AA7" s="74">
        <f t="shared" si="13"/>
        <v>238.8432004379186</v>
      </c>
      <c r="AE7" s="121" t="str">
        <f t="shared" si="5"/>
        <v>485672</v>
      </c>
      <c r="AF7" s="142"/>
      <c r="AG7" s="143"/>
      <c r="AH7" s="144"/>
      <c r="AI7" s="145">
        <f t="shared" si="0"/>
        <v>485672</v>
      </c>
      <c r="AJ7" s="146">
        <f t="shared" si="6"/>
        <v>485672</v>
      </c>
      <c r="AK7" s="122"/>
      <c r="AL7" s="138">
        <f t="shared" si="7"/>
        <v>0</v>
      </c>
      <c r="AM7" s="147">
        <f t="shared" si="7"/>
        <v>7428</v>
      </c>
      <c r="AN7" s="148">
        <f t="shared" si="8"/>
        <v>7428</v>
      </c>
      <c r="AO7" s="149">
        <f t="shared" si="1"/>
        <v>1</v>
      </c>
      <c r="AP7" s="122"/>
    </row>
    <row r="8" spans="1:42" x14ac:dyDescent="0.2">
      <c r="A8" s="66">
        <v>231</v>
      </c>
      <c r="B8" s="67">
        <v>0.375</v>
      </c>
      <c r="C8" s="68">
        <v>2014</v>
      </c>
      <c r="D8" s="68">
        <v>3</v>
      </c>
      <c r="E8" s="68">
        <v>6</v>
      </c>
      <c r="F8" s="69">
        <v>493100</v>
      </c>
      <c r="G8" s="68">
        <v>0</v>
      </c>
      <c r="H8" s="69">
        <v>678041</v>
      </c>
      <c r="I8" s="68">
        <v>0</v>
      </c>
      <c r="J8" s="68">
        <v>3</v>
      </c>
      <c r="K8" s="68">
        <v>0</v>
      </c>
      <c r="L8" s="69">
        <v>309.89909999999998</v>
      </c>
      <c r="M8" s="69">
        <v>27</v>
      </c>
      <c r="N8" s="70">
        <v>0</v>
      </c>
      <c r="O8" s="71">
        <v>7439</v>
      </c>
      <c r="P8" s="58">
        <f t="shared" si="2"/>
        <v>7439</v>
      </c>
      <c r="Q8" s="38">
        <v>6</v>
      </c>
      <c r="R8" s="72">
        <f t="shared" si="3"/>
        <v>8056.1826065013847</v>
      </c>
      <c r="S8" s="73">
        <f>'Mérida oeste'!F11*1000000</f>
        <v>33729.625336899997</v>
      </c>
      <c r="T8" s="74">
        <f t="shared" si="9"/>
        <v>905.27323949256061</v>
      </c>
      <c r="U8" s="61"/>
      <c r="V8" s="74">
        <f t="shared" si="4"/>
        <v>7439</v>
      </c>
      <c r="W8" s="75">
        <f t="shared" si="10"/>
        <v>262705.83013000002</v>
      </c>
      <c r="X8" s="61"/>
      <c r="Y8" s="76">
        <f t="shared" si="11"/>
        <v>59.929942409763797</v>
      </c>
      <c r="Z8" s="73">
        <f t="shared" si="12"/>
        <v>250.9146828811991</v>
      </c>
      <c r="AA8" s="74">
        <f t="shared" si="13"/>
        <v>237.82055787536746</v>
      </c>
      <c r="AE8" s="121" t="str">
        <f t="shared" si="5"/>
        <v>493100</v>
      </c>
      <c r="AF8" s="142"/>
      <c r="AG8" s="143"/>
      <c r="AH8" s="144"/>
      <c r="AI8" s="145">
        <f t="shared" si="0"/>
        <v>493100</v>
      </c>
      <c r="AJ8" s="146">
        <f t="shared" si="6"/>
        <v>493100</v>
      </c>
      <c r="AK8" s="122"/>
      <c r="AL8" s="138">
        <f t="shared" si="7"/>
        <v>0</v>
      </c>
      <c r="AM8" s="147">
        <f t="shared" si="7"/>
        <v>7439</v>
      </c>
      <c r="AN8" s="148">
        <f t="shared" si="8"/>
        <v>7439</v>
      </c>
      <c r="AO8" s="149">
        <f t="shared" si="1"/>
        <v>1</v>
      </c>
      <c r="AP8" s="122"/>
    </row>
    <row r="9" spans="1:42" x14ac:dyDescent="0.2">
      <c r="A9" s="66">
        <v>231</v>
      </c>
      <c r="B9" s="67">
        <v>0.375</v>
      </c>
      <c r="C9" s="68">
        <v>2014</v>
      </c>
      <c r="D9" s="68">
        <v>3</v>
      </c>
      <c r="E9" s="68">
        <v>7</v>
      </c>
      <c r="F9" s="69">
        <v>500539</v>
      </c>
      <c r="G9" s="68">
        <v>0</v>
      </c>
      <c r="H9" s="69">
        <v>678375</v>
      </c>
      <c r="I9" s="68">
        <v>0</v>
      </c>
      <c r="J9" s="68">
        <v>3</v>
      </c>
      <c r="K9" s="68">
        <v>0</v>
      </c>
      <c r="L9" s="69">
        <v>310.10289999999998</v>
      </c>
      <c r="M9" s="69">
        <v>24</v>
      </c>
      <c r="N9" s="70">
        <v>0</v>
      </c>
      <c r="O9" s="71">
        <v>7937</v>
      </c>
      <c r="P9" s="58">
        <f t="shared" si="2"/>
        <v>7937</v>
      </c>
      <c r="Q9" s="38">
        <v>7</v>
      </c>
      <c r="R9" s="72">
        <f t="shared" si="3"/>
        <v>8201.54287016337</v>
      </c>
      <c r="S9" s="73">
        <f>'Mérida oeste'!F12*1000000</f>
        <v>34338.219688799996</v>
      </c>
      <c r="T9" s="74">
        <f t="shared" si="9"/>
        <v>921.60737232025792</v>
      </c>
      <c r="U9" s="61"/>
      <c r="V9" s="74">
        <f t="shared" si="4"/>
        <v>7937</v>
      </c>
      <c r="W9" s="75">
        <f t="shared" si="10"/>
        <v>280292.53578999999</v>
      </c>
      <c r="X9" s="61"/>
      <c r="Y9" s="76">
        <f t="shared" si="11"/>
        <v>65.095645760486676</v>
      </c>
      <c r="Z9" s="73">
        <f t="shared" si="12"/>
        <v>272.54244967000557</v>
      </c>
      <c r="AA9" s="74">
        <f t="shared" si="13"/>
        <v>258.31966739040377</v>
      </c>
      <c r="AE9" s="121" t="str">
        <f t="shared" si="5"/>
        <v>500539</v>
      </c>
      <c r="AF9" s="142"/>
      <c r="AG9" s="143"/>
      <c r="AH9" s="144"/>
      <c r="AI9" s="145">
        <f t="shared" si="0"/>
        <v>500539</v>
      </c>
      <c r="AJ9" s="146">
        <f t="shared" si="6"/>
        <v>500539</v>
      </c>
      <c r="AK9" s="122"/>
      <c r="AL9" s="138">
        <f t="shared" si="7"/>
        <v>508480</v>
      </c>
      <c r="AM9" s="147">
        <f t="shared" si="7"/>
        <v>7937</v>
      </c>
      <c r="AN9" s="148">
        <f t="shared" si="8"/>
        <v>-500543</v>
      </c>
      <c r="AO9" s="149">
        <f t="shared" si="1"/>
        <v>-63.06450800050397</v>
      </c>
      <c r="AP9" s="122"/>
    </row>
    <row r="10" spans="1:42" x14ac:dyDescent="0.2">
      <c r="A10" s="66">
        <v>231</v>
      </c>
      <c r="B10" s="67">
        <v>0.375</v>
      </c>
      <c r="C10" s="68">
        <v>2014</v>
      </c>
      <c r="D10" s="68">
        <v>3</v>
      </c>
      <c r="E10" s="68">
        <v>8</v>
      </c>
      <c r="F10" s="69">
        <v>508476</v>
      </c>
      <c r="G10" s="68">
        <v>0</v>
      </c>
      <c r="H10" s="69">
        <v>678731</v>
      </c>
      <c r="I10" s="68">
        <v>0</v>
      </c>
      <c r="J10" s="68">
        <v>3</v>
      </c>
      <c r="K10" s="68">
        <v>0</v>
      </c>
      <c r="L10" s="69">
        <v>310.27159999999998</v>
      </c>
      <c r="M10" s="69">
        <v>24.4</v>
      </c>
      <c r="N10" s="70">
        <v>0</v>
      </c>
      <c r="O10" s="71">
        <v>5845</v>
      </c>
      <c r="P10" s="58">
        <f t="shared" si="2"/>
        <v>5845</v>
      </c>
      <c r="Q10" s="38">
        <v>8</v>
      </c>
      <c r="R10" s="72">
        <f t="shared" si="3"/>
        <v>8515.9980975685485</v>
      </c>
      <c r="S10" s="73">
        <f>'Mérida oeste'!F13*1000000</f>
        <v>35654.780834899997</v>
      </c>
      <c r="T10" s="74">
        <f t="shared" si="9"/>
        <v>956.9427062237778</v>
      </c>
      <c r="U10" s="61"/>
      <c r="V10" s="74">
        <f t="shared" si="4"/>
        <v>5845</v>
      </c>
      <c r="W10" s="75">
        <f t="shared" si="10"/>
        <v>206414.24614999999</v>
      </c>
      <c r="X10" s="61"/>
      <c r="Y10" s="76">
        <f t="shared" si="11"/>
        <v>49.776008880288167</v>
      </c>
      <c r="Z10" s="73">
        <f t="shared" si="12"/>
        <v>208.40219397999047</v>
      </c>
      <c r="AA10" s="74">
        <f t="shared" si="13"/>
        <v>197.526607313922</v>
      </c>
      <c r="AE10" s="121" t="str">
        <f t="shared" si="5"/>
        <v>508476</v>
      </c>
      <c r="AF10" s="142">
        <v>231</v>
      </c>
      <c r="AG10" s="143">
        <v>8</v>
      </c>
      <c r="AH10" s="144">
        <v>508480</v>
      </c>
      <c r="AI10" s="145">
        <f t="shared" si="0"/>
        <v>508476</v>
      </c>
      <c r="AJ10" s="146">
        <f t="shared" si="6"/>
        <v>-4</v>
      </c>
      <c r="AK10" s="122"/>
      <c r="AL10" s="138">
        <f t="shared" si="7"/>
        <v>5841</v>
      </c>
      <c r="AM10" s="147">
        <f t="shared" si="7"/>
        <v>5845</v>
      </c>
      <c r="AN10" s="148">
        <f t="shared" si="8"/>
        <v>4</v>
      </c>
      <c r="AO10" s="149">
        <f t="shared" si="1"/>
        <v>6.843455945252353E-4</v>
      </c>
      <c r="AP10" s="122"/>
    </row>
    <row r="11" spans="1:42" x14ac:dyDescent="0.2">
      <c r="A11" s="66">
        <v>231</v>
      </c>
      <c r="B11" s="67">
        <v>0.375</v>
      </c>
      <c r="C11" s="68">
        <v>2014</v>
      </c>
      <c r="D11" s="68">
        <v>3</v>
      </c>
      <c r="E11" s="68">
        <v>9</v>
      </c>
      <c r="F11" s="69">
        <v>514321</v>
      </c>
      <c r="G11" s="68">
        <v>0</v>
      </c>
      <c r="H11" s="69">
        <v>678996</v>
      </c>
      <c r="I11" s="68">
        <v>0</v>
      </c>
      <c r="J11" s="68">
        <v>3</v>
      </c>
      <c r="K11" s="68">
        <v>0</v>
      </c>
      <c r="L11" s="69">
        <v>310.7242</v>
      </c>
      <c r="M11" s="69">
        <v>26.8</v>
      </c>
      <c r="N11" s="70">
        <v>0</v>
      </c>
      <c r="O11" s="71">
        <v>1080</v>
      </c>
      <c r="P11" s="58">
        <f t="shared" si="2"/>
        <v>1080</v>
      </c>
      <c r="Q11" s="38">
        <v>9</v>
      </c>
      <c r="R11" s="77">
        <f t="shared" si="3"/>
        <v>8301.283627615363</v>
      </c>
      <c r="S11" s="73">
        <f>'Mérida oeste'!F14*1000000</f>
        <v>34755.814292100004</v>
      </c>
      <c r="T11" s="74">
        <f t="shared" si="9"/>
        <v>932.81524123513827</v>
      </c>
      <c r="V11" s="78">
        <f t="shared" si="4"/>
        <v>1080</v>
      </c>
      <c r="W11" s="79">
        <f t="shared" si="10"/>
        <v>38139.8436</v>
      </c>
      <c r="Y11" s="76">
        <f t="shared" si="11"/>
        <v>8.9653863178245921</v>
      </c>
      <c r="Z11" s="73">
        <f t="shared" si="12"/>
        <v>37.536279435468003</v>
      </c>
      <c r="AA11" s="74">
        <f t="shared" si="13"/>
        <v>35.577427408404446</v>
      </c>
      <c r="AE11" s="121" t="str">
        <f t="shared" si="5"/>
        <v>514321</v>
      </c>
      <c r="AF11" s="142">
        <v>231</v>
      </c>
      <c r="AG11" s="143">
        <v>9</v>
      </c>
      <c r="AH11" s="144">
        <v>514321</v>
      </c>
      <c r="AI11" s="145">
        <f t="shared" si="0"/>
        <v>514321</v>
      </c>
      <c r="AJ11" s="146">
        <f t="shared" si="6"/>
        <v>0</v>
      </c>
      <c r="AK11" s="122"/>
      <c r="AL11" s="138">
        <f t="shared" si="7"/>
        <v>1084</v>
      </c>
      <c r="AM11" s="147">
        <f t="shared" si="7"/>
        <v>1080</v>
      </c>
      <c r="AN11" s="148">
        <f t="shared" si="8"/>
        <v>-4</v>
      </c>
      <c r="AO11" s="149">
        <f t="shared" si="1"/>
        <v>-3.7037037037037038E-3</v>
      </c>
      <c r="AP11" s="122"/>
    </row>
    <row r="12" spans="1:42" x14ac:dyDescent="0.2">
      <c r="A12" s="66">
        <v>231</v>
      </c>
      <c r="B12" s="67">
        <v>0.375</v>
      </c>
      <c r="C12" s="68">
        <v>2014</v>
      </c>
      <c r="D12" s="68">
        <v>3</v>
      </c>
      <c r="E12" s="68">
        <v>10</v>
      </c>
      <c r="F12" s="69">
        <v>515401</v>
      </c>
      <c r="G12" s="68">
        <v>0</v>
      </c>
      <c r="H12" s="69">
        <v>679044</v>
      </c>
      <c r="I12" s="68">
        <v>0</v>
      </c>
      <c r="J12" s="68">
        <v>3</v>
      </c>
      <c r="K12" s="68">
        <v>0</v>
      </c>
      <c r="L12" s="69">
        <v>311.19439999999997</v>
      </c>
      <c r="M12" s="69">
        <v>27.2</v>
      </c>
      <c r="N12" s="70">
        <v>0</v>
      </c>
      <c r="O12" s="71">
        <v>7184</v>
      </c>
      <c r="P12" s="58">
        <f t="shared" si="2"/>
        <v>7184</v>
      </c>
      <c r="Q12" s="38">
        <v>10</v>
      </c>
      <c r="R12" s="77">
        <f t="shared" si="3"/>
        <v>8275.1606463886492</v>
      </c>
      <c r="S12" s="73">
        <f>'Mérida oeste'!F15*1000000</f>
        <v>34646.442594299995</v>
      </c>
      <c r="T12" s="74">
        <f t="shared" si="9"/>
        <v>929.87980183469244</v>
      </c>
      <c r="V12" s="78">
        <f t="shared" si="4"/>
        <v>7184</v>
      </c>
      <c r="W12" s="79">
        <f t="shared" si="10"/>
        <v>253700.58927999999</v>
      </c>
      <c r="Y12" s="76">
        <f t="shared" si="11"/>
        <v>59.448754083656056</v>
      </c>
      <c r="Z12" s="73">
        <f t="shared" si="12"/>
        <v>248.90004359745114</v>
      </c>
      <c r="AA12" s="74">
        <f t="shared" si="13"/>
        <v>235.91105368503108</v>
      </c>
      <c r="AE12" s="121" t="str">
        <f t="shared" si="5"/>
        <v>515401</v>
      </c>
      <c r="AF12" s="142">
        <v>231</v>
      </c>
      <c r="AG12" s="143">
        <v>10</v>
      </c>
      <c r="AH12" s="144">
        <v>515405</v>
      </c>
      <c r="AI12" s="145">
        <f t="shared" si="0"/>
        <v>515401</v>
      </c>
      <c r="AJ12" s="146">
        <f t="shared" si="6"/>
        <v>-4</v>
      </c>
      <c r="AK12" s="122"/>
      <c r="AL12" s="138">
        <f t="shared" si="7"/>
        <v>7187</v>
      </c>
      <c r="AM12" s="147">
        <f t="shared" si="7"/>
        <v>7184</v>
      </c>
      <c r="AN12" s="148">
        <f t="shared" si="8"/>
        <v>-3</v>
      </c>
      <c r="AO12" s="149">
        <f t="shared" si="1"/>
        <v>-4.1759465478841872E-4</v>
      </c>
      <c r="AP12" s="122"/>
    </row>
    <row r="13" spans="1:42" x14ac:dyDescent="0.2">
      <c r="A13" s="66">
        <v>231</v>
      </c>
      <c r="B13" s="67">
        <v>0.375</v>
      </c>
      <c r="C13" s="68">
        <v>2014</v>
      </c>
      <c r="D13" s="68">
        <v>3</v>
      </c>
      <c r="E13" s="68">
        <v>11</v>
      </c>
      <c r="F13" s="69">
        <v>522585</v>
      </c>
      <c r="G13" s="68">
        <v>0</v>
      </c>
      <c r="H13" s="69">
        <v>679369</v>
      </c>
      <c r="I13" s="68">
        <v>0</v>
      </c>
      <c r="J13" s="68">
        <v>3</v>
      </c>
      <c r="K13" s="68">
        <v>0</v>
      </c>
      <c r="L13" s="69">
        <v>310.92059999999998</v>
      </c>
      <c r="M13" s="69">
        <v>26.8</v>
      </c>
      <c r="N13" s="70">
        <v>0</v>
      </c>
      <c r="O13" s="71">
        <v>7156</v>
      </c>
      <c r="P13" s="58">
        <f t="shared" si="2"/>
        <v>7156</v>
      </c>
      <c r="Q13" s="38">
        <v>11</v>
      </c>
      <c r="R13" s="77">
        <f t="shared" si="3"/>
        <v>8334.9354637670785</v>
      </c>
      <c r="S13" s="73">
        <f>'Mérida oeste'!F16*1000000</f>
        <v>34896.707799700001</v>
      </c>
      <c r="T13" s="74">
        <f t="shared" si="9"/>
        <v>936.59669806350655</v>
      </c>
      <c r="V13" s="78">
        <f t="shared" si="4"/>
        <v>7156</v>
      </c>
      <c r="W13" s="79">
        <f t="shared" si="10"/>
        <v>252711.77851999999</v>
      </c>
      <c r="Y13" s="76">
        <f t="shared" si="11"/>
        <v>59.64479817871721</v>
      </c>
      <c r="Z13" s="73">
        <f t="shared" si="12"/>
        <v>249.72084101465322</v>
      </c>
      <c r="AA13" s="74">
        <f t="shared" si="13"/>
        <v>236.68901732358816</v>
      </c>
      <c r="AE13" s="121" t="str">
        <f t="shared" si="5"/>
        <v>522585</v>
      </c>
      <c r="AF13" s="142">
        <v>231</v>
      </c>
      <c r="AG13" s="143">
        <v>11</v>
      </c>
      <c r="AH13" s="144">
        <v>522592</v>
      </c>
      <c r="AI13" s="145">
        <f t="shared" si="0"/>
        <v>522585</v>
      </c>
      <c r="AJ13" s="146">
        <f t="shared" si="6"/>
        <v>-7</v>
      </c>
      <c r="AK13" s="122"/>
      <c r="AL13" s="138">
        <f t="shared" si="7"/>
        <v>7155</v>
      </c>
      <c r="AM13" s="147">
        <f t="shared" si="7"/>
        <v>7156</v>
      </c>
      <c r="AN13" s="148">
        <f t="shared" si="8"/>
        <v>1</v>
      </c>
      <c r="AO13" s="149">
        <f t="shared" si="1"/>
        <v>1.3974287311347122E-4</v>
      </c>
      <c r="AP13" s="122"/>
    </row>
    <row r="14" spans="1:42" x14ac:dyDescent="0.2">
      <c r="A14" s="66">
        <v>231</v>
      </c>
      <c r="B14" s="67">
        <v>0.375</v>
      </c>
      <c r="C14" s="68">
        <v>2014</v>
      </c>
      <c r="D14" s="68">
        <v>3</v>
      </c>
      <c r="E14" s="68">
        <v>12</v>
      </c>
      <c r="F14" s="69">
        <v>529741</v>
      </c>
      <c r="G14" s="68">
        <v>0</v>
      </c>
      <c r="H14" s="69">
        <v>679693</v>
      </c>
      <c r="I14" s="68">
        <v>0</v>
      </c>
      <c r="J14" s="68">
        <v>3</v>
      </c>
      <c r="K14" s="68">
        <v>0</v>
      </c>
      <c r="L14" s="69">
        <v>310.99180000000001</v>
      </c>
      <c r="M14" s="69">
        <v>27.3</v>
      </c>
      <c r="N14" s="70">
        <v>0</v>
      </c>
      <c r="O14" s="71">
        <v>7753</v>
      </c>
      <c r="P14" s="58">
        <f t="shared" si="2"/>
        <v>7753</v>
      </c>
      <c r="Q14" s="38">
        <v>12</v>
      </c>
      <c r="R14" s="77">
        <f t="shared" si="3"/>
        <v>8234.3110378093061</v>
      </c>
      <c r="S14" s="73">
        <f>'Mérida oeste'!F17*1000000</f>
        <v>34475.413453100002</v>
      </c>
      <c r="T14" s="74">
        <f t="shared" si="9"/>
        <v>925.2895313186317</v>
      </c>
      <c r="V14" s="78">
        <f t="shared" si="4"/>
        <v>7753</v>
      </c>
      <c r="W14" s="79">
        <f t="shared" si="10"/>
        <v>273794.63650999998</v>
      </c>
      <c r="Y14" s="76">
        <f t="shared" si="11"/>
        <v>63.840613476135552</v>
      </c>
      <c r="Z14" s="73">
        <f t="shared" si="12"/>
        <v>267.28788050188433</v>
      </c>
      <c r="AA14" s="74">
        <f t="shared" si="13"/>
        <v>253.33931089389301</v>
      </c>
      <c r="AE14" s="121" t="str">
        <f t="shared" si="5"/>
        <v>529741</v>
      </c>
      <c r="AF14" s="142">
        <v>231</v>
      </c>
      <c r="AG14" s="143">
        <v>12</v>
      </c>
      <c r="AH14" s="144">
        <v>529747</v>
      </c>
      <c r="AI14" s="145">
        <f t="shared" si="0"/>
        <v>529741</v>
      </c>
      <c r="AJ14" s="146">
        <f t="shared" si="6"/>
        <v>-6</v>
      </c>
      <c r="AK14" s="122"/>
      <c r="AL14" s="138">
        <f t="shared" si="7"/>
        <v>7754</v>
      </c>
      <c r="AM14" s="147">
        <f t="shared" si="7"/>
        <v>7753</v>
      </c>
      <c r="AN14" s="148">
        <f t="shared" si="8"/>
        <v>-1</v>
      </c>
      <c r="AO14" s="149">
        <f t="shared" si="1"/>
        <v>-1.2898232942086933E-4</v>
      </c>
      <c r="AP14" s="122"/>
    </row>
    <row r="15" spans="1:42" x14ac:dyDescent="0.2">
      <c r="A15" s="66">
        <v>231</v>
      </c>
      <c r="B15" s="67">
        <v>0.375</v>
      </c>
      <c r="C15" s="68">
        <v>2014</v>
      </c>
      <c r="D15" s="68">
        <v>3</v>
      </c>
      <c r="E15" s="68">
        <v>13</v>
      </c>
      <c r="F15" s="69">
        <v>537494</v>
      </c>
      <c r="G15" s="68">
        <v>0</v>
      </c>
      <c r="H15" s="69">
        <v>680044</v>
      </c>
      <c r="I15" s="68">
        <v>0</v>
      </c>
      <c r="J15" s="68">
        <v>3</v>
      </c>
      <c r="K15" s="68">
        <v>0</v>
      </c>
      <c r="L15" s="69">
        <v>311.01029999999997</v>
      </c>
      <c r="M15" s="69">
        <v>27.2</v>
      </c>
      <c r="N15" s="70">
        <v>0</v>
      </c>
      <c r="O15" s="71">
        <v>6818</v>
      </c>
      <c r="P15" s="58">
        <f t="shared" si="2"/>
        <v>6818</v>
      </c>
      <c r="Q15" s="38">
        <v>13</v>
      </c>
      <c r="R15" s="77">
        <f t="shared" si="3"/>
        <v>8223.6199118180957</v>
      </c>
      <c r="S15" s="73">
        <f>'Mérida oeste'!F18*1000000</f>
        <v>34430.651846799999</v>
      </c>
      <c r="T15" s="74">
        <f t="shared" si="9"/>
        <v>924.08816949099935</v>
      </c>
      <c r="V15" s="78">
        <f t="shared" si="4"/>
        <v>6818</v>
      </c>
      <c r="W15" s="79">
        <f t="shared" si="10"/>
        <v>240775.42006</v>
      </c>
      <c r="Y15" s="76">
        <f t="shared" si="11"/>
        <v>56.068640558775776</v>
      </c>
      <c r="Z15" s="73">
        <f t="shared" si="12"/>
        <v>234.7481842914824</v>
      </c>
      <c r="AA15" s="74">
        <f t="shared" si="13"/>
        <v>222.49771718167185</v>
      </c>
      <c r="AE15" s="121" t="str">
        <f t="shared" si="5"/>
        <v>537494</v>
      </c>
      <c r="AF15" s="142">
        <v>231</v>
      </c>
      <c r="AG15" s="143">
        <v>13</v>
      </c>
      <c r="AH15" s="144">
        <v>537501</v>
      </c>
      <c r="AI15" s="145">
        <f t="shared" si="0"/>
        <v>537494</v>
      </c>
      <c r="AJ15" s="146">
        <f t="shared" si="6"/>
        <v>-7</v>
      </c>
      <c r="AK15" s="122"/>
      <c r="AL15" s="138">
        <f t="shared" si="7"/>
        <v>6820</v>
      </c>
      <c r="AM15" s="147">
        <f t="shared" si="7"/>
        <v>6818</v>
      </c>
      <c r="AN15" s="148">
        <f t="shared" si="8"/>
        <v>-2</v>
      </c>
      <c r="AO15" s="149">
        <f t="shared" si="1"/>
        <v>-2.9334115576415371E-4</v>
      </c>
      <c r="AP15" s="122"/>
    </row>
    <row r="16" spans="1:42" x14ac:dyDescent="0.2">
      <c r="A16" s="66">
        <v>231</v>
      </c>
      <c r="B16" s="67">
        <v>0.375</v>
      </c>
      <c r="C16" s="68">
        <v>2014</v>
      </c>
      <c r="D16" s="68">
        <v>3</v>
      </c>
      <c r="E16" s="68">
        <v>14</v>
      </c>
      <c r="F16" s="69">
        <v>544312</v>
      </c>
      <c r="G16" s="68">
        <v>0</v>
      </c>
      <c r="H16" s="69">
        <v>680350</v>
      </c>
      <c r="I16" s="68">
        <v>0</v>
      </c>
      <c r="J16" s="68">
        <v>3</v>
      </c>
      <c r="K16" s="68">
        <v>0</v>
      </c>
      <c r="L16" s="69">
        <v>311.67399999999998</v>
      </c>
      <c r="M16" s="69">
        <v>26.3</v>
      </c>
      <c r="N16" s="70">
        <v>0</v>
      </c>
      <c r="O16" s="71">
        <v>6997</v>
      </c>
      <c r="P16" s="58">
        <f t="shared" si="2"/>
        <v>6997</v>
      </c>
      <c r="Q16" s="38">
        <v>14</v>
      </c>
      <c r="R16" s="77">
        <f t="shared" si="3"/>
        <v>8258.0248876230053</v>
      </c>
      <c r="S16" s="73">
        <f>'Mérida oeste'!F19*1000000</f>
        <v>34574.6985995</v>
      </c>
      <c r="T16" s="74">
        <f t="shared" si="9"/>
        <v>927.95425662219714</v>
      </c>
      <c r="V16" s="78">
        <f t="shared" si="4"/>
        <v>6997</v>
      </c>
      <c r="W16" s="79">
        <f t="shared" si="10"/>
        <v>247096.74599</v>
      </c>
      <c r="Y16" s="76">
        <f t="shared" si="11"/>
        <v>57.781400138698167</v>
      </c>
      <c r="Z16" s="73">
        <f t="shared" si="12"/>
        <v>241.91916610070152</v>
      </c>
      <c r="AA16" s="74">
        <f t="shared" si="13"/>
        <v>229.29447723891431</v>
      </c>
      <c r="AE16" s="121" t="str">
        <f t="shared" si="5"/>
        <v>544312</v>
      </c>
      <c r="AF16" s="142">
        <v>231</v>
      </c>
      <c r="AG16" s="143">
        <v>14</v>
      </c>
      <c r="AH16" s="144">
        <v>544321</v>
      </c>
      <c r="AI16" s="145">
        <f t="shared" si="0"/>
        <v>544312</v>
      </c>
      <c r="AJ16" s="146">
        <f t="shared" si="6"/>
        <v>-9</v>
      </c>
      <c r="AK16" s="122"/>
      <c r="AL16" s="138">
        <f t="shared" si="7"/>
        <v>6997</v>
      </c>
      <c r="AM16" s="147">
        <f t="shared" si="7"/>
        <v>6997</v>
      </c>
      <c r="AN16" s="148">
        <f t="shared" si="8"/>
        <v>0</v>
      </c>
      <c r="AO16" s="149">
        <f t="shared" si="1"/>
        <v>0</v>
      </c>
      <c r="AP16" s="122"/>
    </row>
    <row r="17" spans="1:42" x14ac:dyDescent="0.2">
      <c r="A17" s="66">
        <v>231</v>
      </c>
      <c r="B17" s="67">
        <v>0.375</v>
      </c>
      <c r="C17" s="68">
        <v>2014</v>
      </c>
      <c r="D17" s="68">
        <v>3</v>
      </c>
      <c r="E17" s="68">
        <v>15</v>
      </c>
      <c r="F17" s="69">
        <v>551309</v>
      </c>
      <c r="G17" s="68">
        <v>0</v>
      </c>
      <c r="H17" s="69">
        <v>680666</v>
      </c>
      <c r="I17" s="68">
        <v>0</v>
      </c>
      <c r="J17" s="68">
        <v>3</v>
      </c>
      <c r="K17" s="68">
        <v>0</v>
      </c>
      <c r="L17" s="69">
        <v>311.60969999999998</v>
      </c>
      <c r="M17" s="69">
        <v>26.9</v>
      </c>
      <c r="N17" s="70">
        <v>0</v>
      </c>
      <c r="O17" s="71">
        <v>5772</v>
      </c>
      <c r="P17" s="58">
        <f t="shared" si="2"/>
        <v>5772</v>
      </c>
      <c r="Q17" s="38">
        <v>15</v>
      </c>
      <c r="R17" s="77">
        <f t="shared" si="3"/>
        <v>8256.5655487962176</v>
      </c>
      <c r="S17" s="73">
        <f>'Mérida oeste'!F20*1000000</f>
        <v>34568.588639699999</v>
      </c>
      <c r="T17" s="74">
        <f t="shared" si="9"/>
        <v>927.790270718231</v>
      </c>
      <c r="V17" s="78">
        <f t="shared" si="4"/>
        <v>5772</v>
      </c>
      <c r="W17" s="79">
        <f t="shared" si="10"/>
        <v>203836.27523999999</v>
      </c>
      <c r="Y17" s="76">
        <f t="shared" si="11"/>
        <v>47.656896347651767</v>
      </c>
      <c r="Z17" s="73">
        <f t="shared" si="12"/>
        <v>199.52989362834842</v>
      </c>
      <c r="AA17" s="74">
        <f t="shared" si="13"/>
        <v>189.11731298711544</v>
      </c>
      <c r="AE17" s="121" t="str">
        <f t="shared" si="5"/>
        <v>551309</v>
      </c>
      <c r="AF17" s="142">
        <v>231</v>
      </c>
      <c r="AG17" s="143">
        <v>15</v>
      </c>
      <c r="AH17" s="144">
        <v>551318</v>
      </c>
      <c r="AI17" s="145">
        <f t="shared" si="0"/>
        <v>551309</v>
      </c>
      <c r="AJ17" s="146">
        <f t="shared" si="6"/>
        <v>-9</v>
      </c>
      <c r="AK17" s="122"/>
      <c r="AL17" s="138">
        <f t="shared" si="7"/>
        <v>5763</v>
      </c>
      <c r="AM17" s="147">
        <f t="shared" si="7"/>
        <v>5772</v>
      </c>
      <c r="AN17" s="148">
        <f t="shared" si="8"/>
        <v>9</v>
      </c>
      <c r="AO17" s="149">
        <f t="shared" si="1"/>
        <v>1.5592515592515593E-3</v>
      </c>
      <c r="AP17" s="122"/>
    </row>
    <row r="18" spans="1:42" x14ac:dyDescent="0.2">
      <c r="A18" s="66">
        <v>231</v>
      </c>
      <c r="B18" s="67">
        <v>0.375</v>
      </c>
      <c r="C18" s="68">
        <v>2014</v>
      </c>
      <c r="D18" s="68">
        <v>3</v>
      </c>
      <c r="E18" s="68">
        <v>16</v>
      </c>
      <c r="F18" s="69">
        <v>557081</v>
      </c>
      <c r="G18" s="68">
        <v>0</v>
      </c>
      <c r="H18" s="69">
        <v>680666</v>
      </c>
      <c r="I18" s="68">
        <v>0</v>
      </c>
      <c r="J18" s="68">
        <v>3</v>
      </c>
      <c r="K18" s="68">
        <v>0</v>
      </c>
      <c r="L18" s="69">
        <v>311.60969999999998</v>
      </c>
      <c r="M18" s="69">
        <v>26.9</v>
      </c>
      <c r="N18" s="70">
        <v>0</v>
      </c>
      <c r="O18" s="71">
        <v>1016</v>
      </c>
      <c r="P18" s="58">
        <f t="shared" si="2"/>
        <v>1016</v>
      </c>
      <c r="Q18" s="38">
        <v>16</v>
      </c>
      <c r="R18" s="77">
        <f t="shared" si="3"/>
        <v>8268.5899301853442</v>
      </c>
      <c r="S18" s="73">
        <f>'Mérida oeste'!F21*1000000</f>
        <v>34618.932319699998</v>
      </c>
      <c r="T18" s="74">
        <f t="shared" si="9"/>
        <v>929.14145045492705</v>
      </c>
      <c r="V18" s="78">
        <f t="shared" si="4"/>
        <v>1016</v>
      </c>
      <c r="W18" s="79">
        <f t="shared" si="10"/>
        <v>35879.704720000002</v>
      </c>
      <c r="Y18" s="76">
        <f t="shared" si="11"/>
        <v>8.4008873690683092</v>
      </c>
      <c r="Z18" s="73">
        <f t="shared" si="12"/>
        <v>35.172835236815196</v>
      </c>
      <c r="AA18" s="74">
        <f t="shared" si="13"/>
        <v>33.337320885435297</v>
      </c>
      <c r="AE18" s="121" t="str">
        <f t="shared" si="5"/>
        <v>557081</v>
      </c>
      <c r="AF18" s="142">
        <v>231</v>
      </c>
      <c r="AG18" s="143">
        <v>16</v>
      </c>
      <c r="AH18" s="144">
        <v>557081</v>
      </c>
      <c r="AI18" s="145">
        <f t="shared" si="0"/>
        <v>557081</v>
      </c>
      <c r="AJ18" s="146">
        <f t="shared" si="6"/>
        <v>0</v>
      </c>
      <c r="AK18" s="122"/>
      <c r="AL18" s="138">
        <f t="shared" si="7"/>
        <v>1016</v>
      </c>
      <c r="AM18" s="147">
        <f t="shared" si="7"/>
        <v>1016</v>
      </c>
      <c r="AN18" s="148">
        <f t="shared" si="8"/>
        <v>0</v>
      </c>
      <c r="AO18" s="149">
        <f t="shared" si="1"/>
        <v>0</v>
      </c>
      <c r="AP18" s="122"/>
    </row>
    <row r="19" spans="1:42" x14ac:dyDescent="0.2">
      <c r="A19" s="66">
        <v>231</v>
      </c>
      <c r="B19" s="67">
        <v>0.375</v>
      </c>
      <c r="C19" s="68">
        <v>2014</v>
      </c>
      <c r="D19" s="68">
        <v>3</v>
      </c>
      <c r="E19" s="68">
        <v>17</v>
      </c>
      <c r="F19" s="69">
        <v>558097</v>
      </c>
      <c r="G19" s="68">
        <v>0</v>
      </c>
      <c r="H19" s="69">
        <v>680666</v>
      </c>
      <c r="I19" s="68">
        <v>0</v>
      </c>
      <c r="J19" s="68">
        <v>3</v>
      </c>
      <c r="K19" s="68">
        <v>0</v>
      </c>
      <c r="L19" s="69">
        <v>311.60969999999998</v>
      </c>
      <c r="M19" s="69">
        <v>26.9</v>
      </c>
      <c r="N19" s="70">
        <v>0</v>
      </c>
      <c r="O19" s="71">
        <v>7848</v>
      </c>
      <c r="P19" s="58">
        <f t="shared" si="2"/>
        <v>7848</v>
      </c>
      <c r="Q19" s="38">
        <v>17</v>
      </c>
      <c r="R19" s="77">
        <f t="shared" si="3"/>
        <v>8282.9289129167882</v>
      </c>
      <c r="S19" s="73">
        <f>'Mérida oeste'!F22*1000000</f>
        <v>34678.966772600004</v>
      </c>
      <c r="T19" s="74">
        <f t="shared" si="9"/>
        <v>930.75272194445949</v>
      </c>
      <c r="V19" s="78">
        <f t="shared" si="4"/>
        <v>7848</v>
      </c>
      <c r="W19" s="79">
        <f t="shared" si="10"/>
        <v>277149.53016000002</v>
      </c>
      <c r="Y19" s="76">
        <f t="shared" si="11"/>
        <v>65.004426108570954</v>
      </c>
      <c r="Z19" s="73">
        <f t="shared" si="12"/>
        <v>272.16053123136487</v>
      </c>
      <c r="AA19" s="74">
        <f t="shared" si="13"/>
        <v>257.95767958204812</v>
      </c>
      <c r="AE19" s="121" t="str">
        <f t="shared" si="5"/>
        <v>558097</v>
      </c>
      <c r="AF19" s="142">
        <v>231</v>
      </c>
      <c r="AG19" s="143">
        <v>17</v>
      </c>
      <c r="AH19" s="144">
        <v>558097</v>
      </c>
      <c r="AI19" s="145">
        <f t="shared" si="0"/>
        <v>558097</v>
      </c>
      <c r="AJ19" s="146">
        <f t="shared" si="6"/>
        <v>0</v>
      </c>
      <c r="AK19" s="122"/>
      <c r="AL19" s="138">
        <f t="shared" si="7"/>
        <v>7848</v>
      </c>
      <c r="AM19" s="147">
        <f t="shared" si="7"/>
        <v>7848</v>
      </c>
      <c r="AN19" s="148">
        <f t="shared" si="8"/>
        <v>0</v>
      </c>
      <c r="AO19" s="149">
        <f t="shared" si="1"/>
        <v>0</v>
      </c>
      <c r="AP19" s="122"/>
    </row>
    <row r="20" spans="1:42" x14ac:dyDescent="0.2">
      <c r="A20" s="66">
        <v>231</v>
      </c>
      <c r="B20" s="67">
        <v>0.375</v>
      </c>
      <c r="C20" s="68">
        <v>2014</v>
      </c>
      <c r="D20" s="68">
        <v>3</v>
      </c>
      <c r="E20" s="68">
        <v>18</v>
      </c>
      <c r="F20" s="69">
        <v>565945</v>
      </c>
      <c r="G20" s="68">
        <v>0</v>
      </c>
      <c r="H20" s="69">
        <v>680666</v>
      </c>
      <c r="I20" s="68">
        <v>0</v>
      </c>
      <c r="J20" s="68">
        <v>3</v>
      </c>
      <c r="K20" s="68">
        <v>0</v>
      </c>
      <c r="L20" s="69">
        <v>311.60969999999998</v>
      </c>
      <c r="M20" s="69">
        <v>26.9</v>
      </c>
      <c r="N20" s="70">
        <v>0</v>
      </c>
      <c r="O20" s="71">
        <v>9399</v>
      </c>
      <c r="P20" s="58">
        <f t="shared" si="2"/>
        <v>9399</v>
      </c>
      <c r="Q20" s="38">
        <v>18</v>
      </c>
      <c r="R20" s="77">
        <f t="shared" si="3"/>
        <v>8248.1050786997239</v>
      </c>
      <c r="S20" s="73">
        <f>'Mérida oeste'!F23*1000000</f>
        <v>34533.166343500001</v>
      </c>
      <c r="T20" s="74">
        <f t="shared" si="9"/>
        <v>926.83956769348799</v>
      </c>
      <c r="V20" s="78">
        <f t="shared" si="4"/>
        <v>9399</v>
      </c>
      <c r="W20" s="79">
        <f t="shared" si="10"/>
        <v>331922.58332999999</v>
      </c>
      <c r="Y20" s="76">
        <f t="shared" si="11"/>
        <v>77.523939634698706</v>
      </c>
      <c r="Z20" s="73">
        <f t="shared" si="12"/>
        <v>324.57723046255649</v>
      </c>
      <c r="AA20" s="74">
        <f t="shared" si="13"/>
        <v>307.63898364128289</v>
      </c>
      <c r="AE20" s="121" t="str">
        <f t="shared" si="5"/>
        <v>565945</v>
      </c>
      <c r="AF20" s="142">
        <v>231</v>
      </c>
      <c r="AG20" s="143">
        <v>18</v>
      </c>
      <c r="AH20" s="144">
        <v>565945</v>
      </c>
      <c r="AI20" s="145">
        <f t="shared" si="0"/>
        <v>565945</v>
      </c>
      <c r="AJ20" s="146">
        <f t="shared" si="6"/>
        <v>0</v>
      </c>
      <c r="AK20" s="122"/>
      <c r="AL20" s="138">
        <f t="shared" si="7"/>
        <v>9399</v>
      </c>
      <c r="AM20" s="147">
        <f t="shared" si="7"/>
        <v>9399</v>
      </c>
      <c r="AN20" s="148">
        <f t="shared" si="8"/>
        <v>0</v>
      </c>
      <c r="AO20" s="149">
        <f t="shared" si="1"/>
        <v>0</v>
      </c>
      <c r="AP20" s="122"/>
    </row>
    <row r="21" spans="1:42" x14ac:dyDescent="0.2">
      <c r="A21" s="66">
        <v>231</v>
      </c>
      <c r="B21" s="67">
        <v>0.375</v>
      </c>
      <c r="C21" s="68">
        <v>2014</v>
      </c>
      <c r="D21" s="68">
        <v>3</v>
      </c>
      <c r="E21" s="68">
        <v>19</v>
      </c>
      <c r="F21" s="69">
        <v>575344</v>
      </c>
      <c r="G21" s="68">
        <v>0</v>
      </c>
      <c r="H21" s="69">
        <v>680666</v>
      </c>
      <c r="I21" s="68">
        <v>0</v>
      </c>
      <c r="J21" s="68">
        <v>3</v>
      </c>
      <c r="K21" s="68">
        <v>0</v>
      </c>
      <c r="L21" s="69">
        <v>311.60969999999998</v>
      </c>
      <c r="M21" s="69">
        <v>26.9</v>
      </c>
      <c r="N21" s="70">
        <v>0</v>
      </c>
      <c r="O21" s="71">
        <v>9178</v>
      </c>
      <c r="P21" s="58">
        <f t="shared" si="2"/>
        <v>9178</v>
      </c>
      <c r="Q21" s="38">
        <v>19</v>
      </c>
      <c r="R21" s="77">
        <f t="shared" si="3"/>
        <v>8205.7126539600667</v>
      </c>
      <c r="S21" s="73">
        <f>'Mérida oeste'!F24*1000000</f>
        <v>34355.677739600003</v>
      </c>
      <c r="T21" s="74">
        <f t="shared" si="9"/>
        <v>922.07593092549268</v>
      </c>
      <c r="V21" s="78">
        <f t="shared" si="4"/>
        <v>9178</v>
      </c>
      <c r="W21" s="79">
        <f t="shared" si="10"/>
        <v>324118.04125999997</v>
      </c>
      <c r="Y21" s="76">
        <f t="shared" si="11"/>
        <v>75.312030738045493</v>
      </c>
      <c r="Z21" s="73">
        <f t="shared" si="12"/>
        <v>315.31641029404886</v>
      </c>
      <c r="AA21" s="74">
        <f t="shared" si="13"/>
        <v>298.86144462456173</v>
      </c>
      <c r="AE21" s="121" t="str">
        <f t="shared" si="5"/>
        <v>575344</v>
      </c>
      <c r="AF21" s="142">
        <v>231</v>
      </c>
      <c r="AG21" s="143">
        <v>19</v>
      </c>
      <c r="AH21" s="144">
        <v>575344</v>
      </c>
      <c r="AI21" s="145">
        <f t="shared" si="0"/>
        <v>575344</v>
      </c>
      <c r="AJ21" s="146">
        <f t="shared" si="6"/>
        <v>0</v>
      </c>
      <c r="AK21" s="122"/>
      <c r="AL21" s="138">
        <f t="shared" si="7"/>
        <v>9178</v>
      </c>
      <c r="AM21" s="147">
        <f t="shared" si="7"/>
        <v>9178</v>
      </c>
      <c r="AN21" s="148">
        <f t="shared" si="8"/>
        <v>0</v>
      </c>
      <c r="AO21" s="149">
        <f t="shared" si="1"/>
        <v>0</v>
      </c>
      <c r="AP21" s="122"/>
    </row>
    <row r="22" spans="1:42" x14ac:dyDescent="0.2">
      <c r="A22" s="66">
        <v>231</v>
      </c>
      <c r="B22" s="67">
        <v>0.375</v>
      </c>
      <c r="C22" s="68">
        <v>2014</v>
      </c>
      <c r="D22" s="68">
        <v>3</v>
      </c>
      <c r="E22" s="68">
        <v>20</v>
      </c>
      <c r="F22" s="69">
        <v>584522</v>
      </c>
      <c r="G22" s="68">
        <v>0</v>
      </c>
      <c r="H22" s="69">
        <v>680666</v>
      </c>
      <c r="I22" s="68">
        <v>0</v>
      </c>
      <c r="J22" s="68">
        <v>3</v>
      </c>
      <c r="K22" s="68">
        <v>0</v>
      </c>
      <c r="L22" s="69">
        <v>311.60969999999998</v>
      </c>
      <c r="M22" s="69">
        <v>26.9</v>
      </c>
      <c r="N22" s="70">
        <v>0</v>
      </c>
      <c r="O22" s="71">
        <v>8967</v>
      </c>
      <c r="P22" s="58">
        <f t="shared" si="2"/>
        <v>8967</v>
      </c>
      <c r="Q22" s="38">
        <v>20</v>
      </c>
      <c r="R22" s="77">
        <f t="shared" si="3"/>
        <v>8369.3810820435665</v>
      </c>
      <c r="S22" s="73">
        <f>'Mérida oeste'!F25*1000000</f>
        <v>35040.924714300003</v>
      </c>
      <c r="T22" s="74">
        <f t="shared" si="9"/>
        <v>940.4673521892355</v>
      </c>
      <c r="V22" s="78">
        <f t="shared" si="4"/>
        <v>8967</v>
      </c>
      <c r="W22" s="79">
        <f t="shared" si="10"/>
        <v>316666.64588999999</v>
      </c>
      <c r="Y22" s="76">
        <f t="shared" si="11"/>
        <v>75.048240162684664</v>
      </c>
      <c r="Z22" s="73">
        <f t="shared" si="12"/>
        <v>314.21197191312814</v>
      </c>
      <c r="AA22" s="74">
        <f t="shared" si="13"/>
        <v>297.81464198681454</v>
      </c>
      <c r="AE22" s="121" t="str">
        <f t="shared" si="5"/>
        <v>584522</v>
      </c>
      <c r="AF22" s="142">
        <v>231</v>
      </c>
      <c r="AG22" s="143">
        <v>20</v>
      </c>
      <c r="AH22" s="144">
        <v>584522</v>
      </c>
      <c r="AI22" s="145">
        <f t="shared" si="0"/>
        <v>584522</v>
      </c>
      <c r="AJ22" s="146">
        <f t="shared" si="6"/>
        <v>0</v>
      </c>
      <c r="AK22" s="122"/>
      <c r="AL22" s="138">
        <f t="shared" si="7"/>
        <v>8983</v>
      </c>
      <c r="AM22" s="147">
        <f t="shared" si="7"/>
        <v>8967</v>
      </c>
      <c r="AN22" s="148">
        <f t="shared" si="8"/>
        <v>-16</v>
      </c>
      <c r="AO22" s="149">
        <f t="shared" si="1"/>
        <v>-1.7843202854912457E-3</v>
      </c>
      <c r="AP22" s="122"/>
    </row>
    <row r="23" spans="1:42" x14ac:dyDescent="0.2">
      <c r="A23" s="66">
        <v>231</v>
      </c>
      <c r="B23" s="67">
        <v>0.375</v>
      </c>
      <c r="C23" s="68">
        <v>2014</v>
      </c>
      <c r="D23" s="68">
        <v>3</v>
      </c>
      <c r="E23" s="68">
        <v>21</v>
      </c>
      <c r="F23" s="69">
        <v>593489</v>
      </c>
      <c r="G23" s="68">
        <v>0</v>
      </c>
      <c r="H23" s="69">
        <v>682549</v>
      </c>
      <c r="I23" s="68">
        <v>0</v>
      </c>
      <c r="J23" s="68">
        <v>3</v>
      </c>
      <c r="K23" s="68">
        <v>0</v>
      </c>
      <c r="L23" s="69">
        <v>310.08479999999997</v>
      </c>
      <c r="M23" s="69">
        <v>27.4</v>
      </c>
      <c r="N23" s="70">
        <v>0</v>
      </c>
      <c r="O23" s="71">
        <v>9355</v>
      </c>
      <c r="P23" s="58">
        <f t="shared" si="2"/>
        <v>9355</v>
      </c>
      <c r="Q23" s="38">
        <v>21</v>
      </c>
      <c r="R23" s="77">
        <f t="shared" si="3"/>
        <v>8240.7006091525745</v>
      </c>
      <c r="S23" s="73">
        <f>'Mérida oeste'!F26*1000000</f>
        <v>34502.1653104</v>
      </c>
      <c r="T23" s="74">
        <f t="shared" si="9"/>
        <v>926.00752745047475</v>
      </c>
      <c r="V23" s="78">
        <f t="shared" si="4"/>
        <v>9355</v>
      </c>
      <c r="W23" s="79">
        <f t="shared" si="10"/>
        <v>330368.73784999998</v>
      </c>
      <c r="Y23" s="76">
        <f t="shared" si="11"/>
        <v>77.091754198622326</v>
      </c>
      <c r="Z23" s="73">
        <f t="shared" si="12"/>
        <v>322.76775647879202</v>
      </c>
      <c r="AA23" s="74">
        <f t="shared" si="13"/>
        <v>305.92393808341251</v>
      </c>
      <c r="AE23" s="121" t="str">
        <f t="shared" si="5"/>
        <v>593489</v>
      </c>
      <c r="AF23" s="142">
        <v>231</v>
      </c>
      <c r="AG23" s="143">
        <v>21</v>
      </c>
      <c r="AH23" s="144">
        <v>593505</v>
      </c>
      <c r="AI23" s="145">
        <f t="shared" si="0"/>
        <v>593489</v>
      </c>
      <c r="AJ23" s="146">
        <f t="shared" si="6"/>
        <v>-16</v>
      </c>
      <c r="AK23" s="122"/>
      <c r="AL23" s="138">
        <f t="shared" si="7"/>
        <v>9354</v>
      </c>
      <c r="AM23" s="147">
        <f t="shared" si="7"/>
        <v>9355</v>
      </c>
      <c r="AN23" s="148">
        <f t="shared" si="8"/>
        <v>1</v>
      </c>
      <c r="AO23" s="149">
        <f t="shared" si="1"/>
        <v>1.0689470871191876E-4</v>
      </c>
      <c r="AP23" s="122"/>
    </row>
    <row r="24" spans="1:42" x14ac:dyDescent="0.2">
      <c r="A24" s="66">
        <v>231</v>
      </c>
      <c r="B24" s="67">
        <v>0.375</v>
      </c>
      <c r="C24" s="68">
        <v>2014</v>
      </c>
      <c r="D24" s="68">
        <v>3</v>
      </c>
      <c r="E24" s="68">
        <v>22</v>
      </c>
      <c r="F24" s="69">
        <v>602844</v>
      </c>
      <c r="G24" s="68">
        <v>0</v>
      </c>
      <c r="H24" s="69">
        <v>682964</v>
      </c>
      <c r="I24" s="68">
        <v>0</v>
      </c>
      <c r="J24" s="68">
        <v>3</v>
      </c>
      <c r="K24" s="68">
        <v>0</v>
      </c>
      <c r="L24" s="69">
        <v>309.92149999999998</v>
      </c>
      <c r="M24" s="69">
        <v>28.6</v>
      </c>
      <c r="N24" s="70">
        <v>0</v>
      </c>
      <c r="O24" s="71">
        <v>9263</v>
      </c>
      <c r="P24" s="58">
        <f t="shared" si="2"/>
        <v>9263</v>
      </c>
      <c r="Q24" s="38">
        <v>22</v>
      </c>
      <c r="R24" s="77">
        <f t="shared" si="3"/>
        <v>8157.3789519680904</v>
      </c>
      <c r="S24" s="73">
        <f>'Mérida oeste'!F27*1000000</f>
        <v>34153.3141961</v>
      </c>
      <c r="T24" s="74">
        <f t="shared" si="9"/>
        <v>916.64467283265435</v>
      </c>
      <c r="V24" s="78">
        <f t="shared" si="4"/>
        <v>9263</v>
      </c>
      <c r="W24" s="79">
        <f t="shared" si="10"/>
        <v>327119.78820999997</v>
      </c>
      <c r="Y24" s="76">
        <f t="shared" si="11"/>
        <v>75.561801232080413</v>
      </c>
      <c r="Z24" s="73">
        <f t="shared" si="12"/>
        <v>316.36214939847429</v>
      </c>
      <c r="AA24" s="74">
        <f t="shared" si="13"/>
        <v>299.85261124084258</v>
      </c>
      <c r="AE24" s="121" t="str">
        <f t="shared" si="5"/>
        <v>602844</v>
      </c>
      <c r="AF24" s="142">
        <v>231</v>
      </c>
      <c r="AG24" s="143">
        <v>22</v>
      </c>
      <c r="AH24" s="144">
        <v>602859</v>
      </c>
      <c r="AI24" s="145">
        <f t="shared" si="0"/>
        <v>602844</v>
      </c>
      <c r="AJ24" s="146">
        <f t="shared" si="6"/>
        <v>-15</v>
      </c>
      <c r="AK24" s="122"/>
      <c r="AL24" s="138">
        <f t="shared" si="7"/>
        <v>9264</v>
      </c>
      <c r="AM24" s="147">
        <f t="shared" si="7"/>
        <v>9263</v>
      </c>
      <c r="AN24" s="148">
        <f t="shared" si="8"/>
        <v>-1</v>
      </c>
      <c r="AO24" s="149">
        <f t="shared" si="1"/>
        <v>-1.0795638562020944E-4</v>
      </c>
      <c r="AP24" s="122"/>
    </row>
    <row r="25" spans="1:42" x14ac:dyDescent="0.2">
      <c r="A25" s="66">
        <v>231</v>
      </c>
      <c r="B25" s="67">
        <v>0.375</v>
      </c>
      <c r="C25" s="68">
        <v>2014</v>
      </c>
      <c r="D25" s="68">
        <v>3</v>
      </c>
      <c r="E25" s="68">
        <v>23</v>
      </c>
      <c r="F25" s="69">
        <v>612107</v>
      </c>
      <c r="G25" s="68">
        <v>0</v>
      </c>
      <c r="H25" s="69">
        <v>683376</v>
      </c>
      <c r="I25" s="68">
        <v>0</v>
      </c>
      <c r="J25" s="68">
        <v>3</v>
      </c>
      <c r="K25" s="68">
        <v>0</v>
      </c>
      <c r="L25" s="69">
        <v>310.47879999999998</v>
      </c>
      <c r="M25" s="69">
        <v>29.4</v>
      </c>
      <c r="N25" s="70">
        <v>0</v>
      </c>
      <c r="O25" s="71">
        <v>6123</v>
      </c>
      <c r="P25" s="58">
        <f t="shared" si="2"/>
        <v>6123</v>
      </c>
      <c r="Q25" s="38">
        <v>23</v>
      </c>
      <c r="R25" s="77">
        <f t="shared" si="3"/>
        <v>8363.828825427534</v>
      </c>
      <c r="S25" s="73">
        <f>'Mérida oeste'!F28*1000000</f>
        <v>35017.678526299998</v>
      </c>
      <c r="T25" s="74">
        <f t="shared" si="9"/>
        <v>939.84344511329198</v>
      </c>
      <c r="V25" s="78">
        <f t="shared" si="4"/>
        <v>6123</v>
      </c>
      <c r="W25" s="79">
        <f t="shared" si="10"/>
        <v>216231.72441</v>
      </c>
      <c r="Y25" s="76">
        <f t="shared" si="11"/>
        <v>51.211723898092792</v>
      </c>
      <c r="Z25" s="73">
        <f t="shared" si="12"/>
        <v>214.41324561653488</v>
      </c>
      <c r="AA25" s="74">
        <f t="shared" si="13"/>
        <v>203.22396881228229</v>
      </c>
      <c r="AE25" s="121" t="str">
        <f t="shared" si="5"/>
        <v>612107</v>
      </c>
      <c r="AF25" s="142">
        <v>231</v>
      </c>
      <c r="AG25" s="143">
        <v>23</v>
      </c>
      <c r="AH25" s="144">
        <v>612123</v>
      </c>
      <c r="AI25" s="145">
        <f t="shared" si="0"/>
        <v>612107</v>
      </c>
      <c r="AJ25" s="146">
        <f t="shared" si="6"/>
        <v>-16</v>
      </c>
      <c r="AK25" s="122"/>
      <c r="AL25" s="138">
        <f t="shared" si="7"/>
        <v>6126</v>
      </c>
      <c r="AM25" s="147">
        <f t="shared" si="7"/>
        <v>6123</v>
      </c>
      <c r="AN25" s="148">
        <f t="shared" si="8"/>
        <v>-3</v>
      </c>
      <c r="AO25" s="149">
        <f t="shared" si="1"/>
        <v>-4.8995590396864281E-4</v>
      </c>
      <c r="AP25" s="122"/>
    </row>
    <row r="26" spans="1:42" x14ac:dyDescent="0.2">
      <c r="A26" s="66">
        <v>231</v>
      </c>
      <c r="B26" s="67">
        <v>0.375</v>
      </c>
      <c r="C26" s="68">
        <v>2014</v>
      </c>
      <c r="D26" s="68">
        <v>3</v>
      </c>
      <c r="E26" s="68">
        <v>24</v>
      </c>
      <c r="F26" s="69">
        <v>618230</v>
      </c>
      <c r="G26" s="68">
        <v>0</v>
      </c>
      <c r="H26" s="69">
        <v>683647</v>
      </c>
      <c r="I26" s="68">
        <v>0</v>
      </c>
      <c r="J26" s="68">
        <v>3</v>
      </c>
      <c r="K26" s="68">
        <v>0</v>
      </c>
      <c r="L26" s="69">
        <v>310.96620000000001</v>
      </c>
      <c r="M26" s="69">
        <v>29.6</v>
      </c>
      <c r="N26" s="70">
        <v>0</v>
      </c>
      <c r="O26" s="71">
        <v>9259</v>
      </c>
      <c r="P26" s="58">
        <f t="shared" si="2"/>
        <v>9259</v>
      </c>
      <c r="Q26" s="38">
        <v>24</v>
      </c>
      <c r="R26" s="77">
        <f t="shared" si="3"/>
        <v>8474.7295090044918</v>
      </c>
      <c r="S26" s="73">
        <f>'Mérida oeste'!F29*1000000</f>
        <v>35481.997508300003</v>
      </c>
      <c r="T26" s="74">
        <f t="shared" si="9"/>
        <v>952.30535492683475</v>
      </c>
      <c r="V26" s="78">
        <f t="shared" si="4"/>
        <v>9259</v>
      </c>
      <c r="W26" s="79">
        <f t="shared" si="10"/>
        <v>326978.52953</v>
      </c>
      <c r="Y26" s="76">
        <f t="shared" si="11"/>
        <v>78.467520523872579</v>
      </c>
      <c r="Z26" s="73">
        <f t="shared" si="12"/>
        <v>328.52781492934974</v>
      </c>
      <c r="AA26" s="74">
        <f t="shared" si="13"/>
        <v>311.38340461752119</v>
      </c>
      <c r="AE26" s="121" t="str">
        <f t="shared" si="5"/>
        <v>618230</v>
      </c>
      <c r="AF26" s="142">
        <v>231</v>
      </c>
      <c r="AG26" s="143">
        <v>24</v>
      </c>
      <c r="AH26" s="144">
        <v>618249</v>
      </c>
      <c r="AI26" s="145">
        <f t="shared" si="0"/>
        <v>618230</v>
      </c>
      <c r="AJ26" s="146">
        <f t="shared" si="6"/>
        <v>-19</v>
      </c>
      <c r="AK26" s="122"/>
      <c r="AL26" s="138">
        <f t="shared" si="7"/>
        <v>9258</v>
      </c>
      <c r="AM26" s="147">
        <f t="shared" si="7"/>
        <v>9259</v>
      </c>
      <c r="AN26" s="148">
        <f t="shared" si="8"/>
        <v>1</v>
      </c>
      <c r="AO26" s="149">
        <f t="shared" si="1"/>
        <v>1.0800302408467438E-4</v>
      </c>
      <c r="AP26" s="122"/>
    </row>
    <row r="27" spans="1:42" x14ac:dyDescent="0.2">
      <c r="A27" s="66">
        <v>231</v>
      </c>
      <c r="B27" s="67">
        <v>0.375</v>
      </c>
      <c r="C27" s="68">
        <v>2014</v>
      </c>
      <c r="D27" s="68">
        <v>3</v>
      </c>
      <c r="E27" s="68">
        <v>25</v>
      </c>
      <c r="F27" s="69">
        <v>627489</v>
      </c>
      <c r="G27" s="68">
        <v>0</v>
      </c>
      <c r="H27" s="69">
        <v>684058</v>
      </c>
      <c r="I27" s="68">
        <v>0</v>
      </c>
      <c r="J27" s="68">
        <v>3</v>
      </c>
      <c r="K27" s="68">
        <v>0</v>
      </c>
      <c r="L27" s="69">
        <v>310.36970000000002</v>
      </c>
      <c r="M27" s="69">
        <v>28.6</v>
      </c>
      <c r="N27" s="70">
        <v>0</v>
      </c>
      <c r="O27" s="71">
        <v>9577</v>
      </c>
      <c r="P27" s="58">
        <f t="shared" si="2"/>
        <v>9577</v>
      </c>
      <c r="Q27" s="38">
        <v>25</v>
      </c>
      <c r="R27" s="77">
        <f t="shared" si="3"/>
        <v>8370.2841322967433</v>
      </c>
      <c r="S27" s="73">
        <f>'Mérida oeste'!F30*1000000</f>
        <v>35044.705605100004</v>
      </c>
      <c r="T27" s="74">
        <f t="shared" si="9"/>
        <v>940.56882794618502</v>
      </c>
      <c r="V27" s="78">
        <f t="shared" si="4"/>
        <v>9577</v>
      </c>
      <c r="W27" s="79">
        <f t="shared" si="10"/>
        <v>338208.59458999999</v>
      </c>
      <c r="Y27" s="76">
        <f t="shared" si="11"/>
        <v>80.162211135005904</v>
      </c>
      <c r="Z27" s="73">
        <f t="shared" si="12"/>
        <v>335.62314558004272</v>
      </c>
      <c r="AA27" s="74">
        <f t="shared" si="13"/>
        <v>318.10846141484274</v>
      </c>
      <c r="AE27" s="121" t="str">
        <f t="shared" si="5"/>
        <v>627489</v>
      </c>
      <c r="AF27" s="142">
        <v>231</v>
      </c>
      <c r="AG27" s="143">
        <v>25</v>
      </c>
      <c r="AH27" s="144">
        <v>627507</v>
      </c>
      <c r="AI27" s="145">
        <f t="shared" si="0"/>
        <v>627489</v>
      </c>
      <c r="AJ27" s="146">
        <f t="shared" si="6"/>
        <v>-18</v>
      </c>
      <c r="AK27" s="122"/>
      <c r="AL27" s="138">
        <f t="shared" si="7"/>
        <v>9572</v>
      </c>
      <c r="AM27" s="147">
        <f t="shared" si="7"/>
        <v>9577</v>
      </c>
      <c r="AN27" s="148">
        <f t="shared" si="8"/>
        <v>5</v>
      </c>
      <c r="AO27" s="149">
        <f t="shared" si="1"/>
        <v>5.2208415996658666E-4</v>
      </c>
      <c r="AP27" s="122"/>
    </row>
    <row r="28" spans="1:42" x14ac:dyDescent="0.2">
      <c r="A28" s="66">
        <v>231</v>
      </c>
      <c r="B28" s="67">
        <v>0.375</v>
      </c>
      <c r="C28" s="68">
        <v>2014</v>
      </c>
      <c r="D28" s="68">
        <v>3</v>
      </c>
      <c r="E28" s="68">
        <v>26</v>
      </c>
      <c r="F28" s="69">
        <v>637066</v>
      </c>
      <c r="G28" s="68">
        <v>0</v>
      </c>
      <c r="H28" s="69">
        <v>684482</v>
      </c>
      <c r="I28" s="68">
        <v>0</v>
      </c>
      <c r="J28" s="68">
        <v>3</v>
      </c>
      <c r="K28" s="68">
        <v>0</v>
      </c>
      <c r="L28" s="69">
        <v>310.10230000000001</v>
      </c>
      <c r="M28" s="69">
        <v>28.7</v>
      </c>
      <c r="N28" s="70">
        <v>0</v>
      </c>
      <c r="O28" s="71">
        <v>9131</v>
      </c>
      <c r="P28" s="58">
        <f t="shared" si="2"/>
        <v>9131</v>
      </c>
      <c r="Q28" s="38">
        <v>26</v>
      </c>
      <c r="R28" s="77">
        <f t="shared" si="3"/>
        <v>8349.6902418314694</v>
      </c>
      <c r="S28" s="73">
        <f>'Mérida oeste'!F31*1000000</f>
        <v>34958.483104499996</v>
      </c>
      <c r="T28" s="74">
        <f t="shared" si="9"/>
        <v>938.25469247460217</v>
      </c>
      <c r="V28" s="78">
        <f t="shared" si="4"/>
        <v>9131</v>
      </c>
      <c r="W28" s="79">
        <f t="shared" si="10"/>
        <v>322458.25176999997</v>
      </c>
      <c r="Y28" s="76">
        <f t="shared" si="11"/>
        <v>76.241021598163144</v>
      </c>
      <c r="Z28" s="73">
        <f t="shared" si="12"/>
        <v>319.20590922718947</v>
      </c>
      <c r="AA28" s="74">
        <f t="shared" si="13"/>
        <v>302.54796785035916</v>
      </c>
      <c r="AE28" s="121" t="str">
        <f t="shared" si="5"/>
        <v>637066</v>
      </c>
      <c r="AF28" s="142">
        <v>231</v>
      </c>
      <c r="AG28" s="143">
        <v>26</v>
      </c>
      <c r="AH28" s="144">
        <v>637079</v>
      </c>
      <c r="AI28" s="145">
        <f t="shared" si="0"/>
        <v>637066</v>
      </c>
      <c r="AJ28" s="146">
        <f t="shared" si="6"/>
        <v>-13</v>
      </c>
      <c r="AK28" s="122"/>
      <c r="AL28" s="138">
        <f t="shared" si="7"/>
        <v>9129</v>
      </c>
      <c r="AM28" s="147">
        <f t="shared" si="7"/>
        <v>9131</v>
      </c>
      <c r="AN28" s="148">
        <f t="shared" si="8"/>
        <v>2</v>
      </c>
      <c r="AO28" s="149">
        <f t="shared" si="1"/>
        <v>2.1903405979629831E-4</v>
      </c>
      <c r="AP28" s="122"/>
    </row>
    <row r="29" spans="1:42" x14ac:dyDescent="0.2">
      <c r="A29" s="66">
        <v>231</v>
      </c>
      <c r="B29" s="67">
        <v>0.375</v>
      </c>
      <c r="C29" s="68">
        <v>2014</v>
      </c>
      <c r="D29" s="68">
        <v>3</v>
      </c>
      <c r="E29" s="68">
        <v>27</v>
      </c>
      <c r="F29" s="69">
        <v>646197</v>
      </c>
      <c r="G29" s="68">
        <v>0</v>
      </c>
      <c r="H29" s="69">
        <v>684885</v>
      </c>
      <c r="I29" s="68">
        <v>0</v>
      </c>
      <c r="J29" s="68">
        <v>3</v>
      </c>
      <c r="K29" s="68">
        <v>0</v>
      </c>
      <c r="L29" s="69">
        <v>310.41770000000002</v>
      </c>
      <c r="M29" s="69">
        <v>27.7</v>
      </c>
      <c r="N29" s="70">
        <v>0</v>
      </c>
      <c r="O29" s="71">
        <v>8484</v>
      </c>
      <c r="P29" s="58">
        <f t="shared" si="2"/>
        <v>8484</v>
      </c>
      <c r="Q29" s="38">
        <v>27</v>
      </c>
      <c r="R29" s="77">
        <f t="shared" si="3"/>
        <v>8344.2525558660545</v>
      </c>
      <c r="S29" s="73">
        <f>'Mérida oeste'!F32*1000000</f>
        <v>34935.716600899999</v>
      </c>
      <c r="T29" s="74">
        <f t="shared" si="9"/>
        <v>937.64365970266851</v>
      </c>
      <c r="V29" s="78">
        <f t="shared" si="4"/>
        <v>8484</v>
      </c>
      <c r="W29" s="79">
        <f t="shared" si="10"/>
        <v>299609.66028000001</v>
      </c>
      <c r="Y29" s="76">
        <f t="shared" si="11"/>
        <v>70.79263868396761</v>
      </c>
      <c r="Z29" s="73">
        <f t="shared" si="12"/>
        <v>296.39461964203559</v>
      </c>
      <c r="AA29" s="74">
        <f t="shared" si="13"/>
        <v>280.92709834721245</v>
      </c>
      <c r="AE29" s="121" t="str">
        <f t="shared" si="5"/>
        <v>646197</v>
      </c>
      <c r="AF29" s="142">
        <v>231</v>
      </c>
      <c r="AG29" s="143">
        <v>27</v>
      </c>
      <c r="AH29" s="144">
        <v>646208</v>
      </c>
      <c r="AI29" s="145">
        <f t="shared" si="0"/>
        <v>646197</v>
      </c>
      <c r="AJ29" s="146">
        <f t="shared" si="6"/>
        <v>-11</v>
      </c>
      <c r="AK29" s="122"/>
      <c r="AL29" s="138">
        <f t="shared" si="7"/>
        <v>8493</v>
      </c>
      <c r="AM29" s="147">
        <f t="shared" si="7"/>
        <v>8484</v>
      </c>
      <c r="AN29" s="148">
        <f t="shared" si="8"/>
        <v>-9</v>
      </c>
      <c r="AO29" s="149">
        <f t="shared" si="1"/>
        <v>-1.0608203677510608E-3</v>
      </c>
      <c r="AP29" s="122"/>
    </row>
    <row r="30" spans="1:42" x14ac:dyDescent="0.2">
      <c r="A30" s="66">
        <v>231</v>
      </c>
      <c r="B30" s="67">
        <v>0.375</v>
      </c>
      <c r="C30" s="68">
        <v>2014</v>
      </c>
      <c r="D30" s="68">
        <v>3</v>
      </c>
      <c r="E30" s="68">
        <v>28</v>
      </c>
      <c r="F30" s="69">
        <v>654681</v>
      </c>
      <c r="G30" s="68">
        <v>0</v>
      </c>
      <c r="H30" s="69">
        <v>685263</v>
      </c>
      <c r="I30" s="68">
        <v>0</v>
      </c>
      <c r="J30" s="68">
        <v>3</v>
      </c>
      <c r="K30" s="68">
        <v>0</v>
      </c>
      <c r="L30" s="69">
        <v>310.25630000000001</v>
      </c>
      <c r="M30" s="69">
        <v>29.3</v>
      </c>
      <c r="N30" s="70">
        <v>0</v>
      </c>
      <c r="O30" s="71">
        <v>9126</v>
      </c>
      <c r="P30" s="58">
        <f t="shared" si="2"/>
        <v>9126</v>
      </c>
      <c r="Q30" s="38">
        <v>28</v>
      </c>
      <c r="R30" s="77">
        <f t="shared" si="3"/>
        <v>8270.7580391946103</v>
      </c>
      <c r="S30" s="73">
        <f>'Mérida oeste'!F33*1000000</f>
        <v>34628.009758499997</v>
      </c>
      <c r="T30" s="74">
        <f t="shared" si="9"/>
        <v>929.38508086429829</v>
      </c>
      <c r="V30" s="78">
        <f t="shared" si="4"/>
        <v>9126</v>
      </c>
      <c r="W30" s="79">
        <f t="shared" si="10"/>
        <v>322281.67842000001</v>
      </c>
      <c r="Y30" s="76">
        <f t="shared" si="11"/>
        <v>75.478937865690014</v>
      </c>
      <c r="Z30" s="73">
        <f t="shared" si="12"/>
        <v>316.01521705607098</v>
      </c>
      <c r="AA30" s="74">
        <f t="shared" si="13"/>
        <v>299.52378375945347</v>
      </c>
      <c r="AE30" s="121" t="str">
        <f t="shared" si="5"/>
        <v>654681</v>
      </c>
      <c r="AF30" s="142">
        <v>231</v>
      </c>
      <c r="AG30" s="143">
        <v>28</v>
      </c>
      <c r="AH30" s="144">
        <v>654701</v>
      </c>
      <c r="AI30" s="145">
        <f t="shared" si="0"/>
        <v>654681</v>
      </c>
      <c r="AJ30" s="146">
        <f t="shared" si="6"/>
        <v>-20</v>
      </c>
      <c r="AK30" s="122"/>
      <c r="AL30" s="138">
        <f t="shared" si="7"/>
        <v>9127</v>
      </c>
      <c r="AM30" s="147">
        <f t="shared" si="7"/>
        <v>9126</v>
      </c>
      <c r="AN30" s="148">
        <f t="shared" si="8"/>
        <v>-1</v>
      </c>
      <c r="AO30" s="149">
        <f t="shared" si="1"/>
        <v>-1.0957703265395574E-4</v>
      </c>
      <c r="AP30" s="122"/>
    </row>
    <row r="31" spans="1:42" x14ac:dyDescent="0.2">
      <c r="A31" s="66">
        <v>231</v>
      </c>
      <c r="B31" s="67">
        <v>0.375</v>
      </c>
      <c r="C31" s="68">
        <v>2014</v>
      </c>
      <c r="D31" s="68">
        <v>3</v>
      </c>
      <c r="E31" s="68">
        <v>29</v>
      </c>
      <c r="F31" s="69">
        <v>663807</v>
      </c>
      <c r="G31" s="68">
        <v>0</v>
      </c>
      <c r="H31" s="69">
        <v>685669</v>
      </c>
      <c r="I31" s="68">
        <v>0</v>
      </c>
      <c r="J31" s="68">
        <v>3</v>
      </c>
      <c r="K31" s="68">
        <v>0</v>
      </c>
      <c r="L31" s="69">
        <v>310.09440000000001</v>
      </c>
      <c r="M31" s="69">
        <v>30</v>
      </c>
      <c r="N31" s="70">
        <v>0</v>
      </c>
      <c r="O31" s="71">
        <v>8273</v>
      </c>
      <c r="P31" s="58">
        <f t="shared" si="2"/>
        <v>8273</v>
      </c>
      <c r="Q31" s="38">
        <v>29</v>
      </c>
      <c r="R31" s="77">
        <f t="shared" si="3"/>
        <v>8414.3770038931889</v>
      </c>
      <c r="S31" s="73">
        <f>'Mérida oeste'!F34*1000000</f>
        <v>35229.3136399</v>
      </c>
      <c r="T31" s="74">
        <f t="shared" si="9"/>
        <v>945.52354392747759</v>
      </c>
      <c r="V31" s="78">
        <f t="shared" si="4"/>
        <v>8273</v>
      </c>
      <c r="W31" s="79">
        <f t="shared" si="10"/>
        <v>292158.26490999997</v>
      </c>
      <c r="Y31" s="76">
        <f t="shared" si="11"/>
        <v>69.612140953208353</v>
      </c>
      <c r="Z31" s="73">
        <f t="shared" si="12"/>
        <v>291.45211174289267</v>
      </c>
      <c r="AA31" s="74">
        <f t="shared" si="13"/>
        <v>276.24251802540601</v>
      </c>
      <c r="AE31" s="121" t="str">
        <f t="shared" si="5"/>
        <v>663807</v>
      </c>
      <c r="AF31" s="142">
        <v>231</v>
      </c>
      <c r="AG31" s="143">
        <v>29</v>
      </c>
      <c r="AH31" s="144">
        <v>663828</v>
      </c>
      <c r="AI31" s="145">
        <f t="shared" si="0"/>
        <v>663807</v>
      </c>
      <c r="AJ31" s="146">
        <f t="shared" si="6"/>
        <v>-21</v>
      </c>
      <c r="AK31" s="122"/>
      <c r="AL31" s="138">
        <f t="shared" si="7"/>
        <v>8252</v>
      </c>
      <c r="AM31" s="147">
        <f t="shared" si="7"/>
        <v>8273</v>
      </c>
      <c r="AN31" s="148">
        <f t="shared" si="8"/>
        <v>21</v>
      </c>
      <c r="AO31" s="149">
        <f t="shared" si="1"/>
        <v>2.5383778556750877E-3</v>
      </c>
      <c r="AP31" s="122"/>
    </row>
    <row r="32" spans="1:42" x14ac:dyDescent="0.2">
      <c r="A32" s="66">
        <v>231</v>
      </c>
      <c r="B32" s="67">
        <v>0.375</v>
      </c>
      <c r="C32" s="68">
        <v>2014</v>
      </c>
      <c r="D32" s="68">
        <v>3</v>
      </c>
      <c r="E32" s="68">
        <v>30</v>
      </c>
      <c r="F32" s="69">
        <v>672080</v>
      </c>
      <c r="G32" s="68">
        <v>0</v>
      </c>
      <c r="H32" s="69">
        <v>685669</v>
      </c>
      <c r="I32" s="68">
        <v>0</v>
      </c>
      <c r="J32" s="68">
        <v>3</v>
      </c>
      <c r="K32" s="68">
        <v>0</v>
      </c>
      <c r="L32" s="69">
        <v>310.09440000000001</v>
      </c>
      <c r="M32" s="69">
        <v>30</v>
      </c>
      <c r="N32" s="70">
        <v>0</v>
      </c>
      <c r="O32" s="71">
        <v>6331</v>
      </c>
      <c r="P32" s="58">
        <f t="shared" si="2"/>
        <v>6331</v>
      </c>
      <c r="Q32" s="38">
        <v>30</v>
      </c>
      <c r="R32" s="77">
        <f t="shared" si="3"/>
        <v>8467.4272652144846</v>
      </c>
      <c r="S32" s="73">
        <f>'Mérida oeste'!F35*1000000</f>
        <v>35451.424473999999</v>
      </c>
      <c r="T32" s="74">
        <f t="shared" si="9"/>
        <v>951.48480179215164</v>
      </c>
      <c r="V32" s="78">
        <f t="shared" si="4"/>
        <v>6331</v>
      </c>
      <c r="W32" s="79">
        <f t="shared" si="10"/>
        <v>223577.17577</v>
      </c>
      <c r="Y32" s="76">
        <f t="shared" si="11"/>
        <v>53.607282016072901</v>
      </c>
      <c r="Z32" s="73">
        <f t="shared" si="12"/>
        <v>224.44296834489398</v>
      </c>
      <c r="AA32" s="74">
        <f t="shared" si="13"/>
        <v>212.7302847727675</v>
      </c>
      <c r="AE32" s="121" t="str">
        <f t="shared" si="5"/>
        <v>672080</v>
      </c>
      <c r="AF32" s="142">
        <v>231</v>
      </c>
      <c r="AG32" s="143">
        <v>30</v>
      </c>
      <c r="AH32" s="144">
        <v>672080</v>
      </c>
      <c r="AI32" s="145">
        <f t="shared" si="0"/>
        <v>672080</v>
      </c>
      <c r="AJ32" s="146">
        <f t="shared" si="6"/>
        <v>0</v>
      </c>
      <c r="AK32" s="122"/>
      <c r="AL32" s="138">
        <f t="shared" si="7"/>
        <v>6331</v>
      </c>
      <c r="AM32" s="147">
        <f t="shared" si="7"/>
        <v>6331</v>
      </c>
      <c r="AN32" s="148">
        <f t="shared" si="8"/>
        <v>0</v>
      </c>
      <c r="AO32" s="149">
        <f t="shared" si="1"/>
        <v>0</v>
      </c>
      <c r="AP32" s="122"/>
    </row>
    <row r="33" spans="1:42" ht="13.5" thickBot="1" x14ac:dyDescent="0.25">
      <c r="A33" s="66">
        <v>231</v>
      </c>
      <c r="B33" s="67">
        <v>0.375</v>
      </c>
      <c r="C33" s="68">
        <v>2014</v>
      </c>
      <c r="D33" s="68">
        <v>3</v>
      </c>
      <c r="E33" s="68">
        <v>31</v>
      </c>
      <c r="F33" s="69">
        <v>678411</v>
      </c>
      <c r="G33" s="68">
        <v>0</v>
      </c>
      <c r="H33" s="69">
        <v>685669</v>
      </c>
      <c r="I33" s="68">
        <v>0</v>
      </c>
      <c r="J33" s="68">
        <v>3</v>
      </c>
      <c r="K33" s="68">
        <v>0</v>
      </c>
      <c r="L33" s="69">
        <v>310.09440000000001</v>
      </c>
      <c r="M33" s="69">
        <v>30</v>
      </c>
      <c r="N33" s="70">
        <v>0</v>
      </c>
      <c r="O33" s="71">
        <v>8408</v>
      </c>
      <c r="P33" s="58">
        <f t="shared" si="2"/>
        <v>8408</v>
      </c>
      <c r="Q33" s="38">
        <v>31</v>
      </c>
      <c r="R33" s="80">
        <f t="shared" si="3"/>
        <v>8453.6108108101653</v>
      </c>
      <c r="S33" s="81">
        <f>'Mérida oeste'!F36*1000000</f>
        <v>35393.577742699999</v>
      </c>
      <c r="T33" s="82">
        <f t="shared" si="9"/>
        <v>949.93224681073821</v>
      </c>
      <c r="V33" s="83">
        <f t="shared" si="4"/>
        <v>8408</v>
      </c>
      <c r="W33" s="84">
        <f t="shared" si="10"/>
        <v>296925.74536</v>
      </c>
      <c r="Y33" s="76">
        <f t="shared" si="11"/>
        <v>71.07795969729186</v>
      </c>
      <c r="Z33" s="73">
        <f t="shared" si="12"/>
        <v>297.5892016606216</v>
      </c>
      <c r="AA33" s="74">
        <f t="shared" si="13"/>
        <v>282.05934042577792</v>
      </c>
      <c r="AE33" s="121" t="str">
        <f t="shared" si="5"/>
        <v>678411</v>
      </c>
      <c r="AF33" s="142">
        <v>231</v>
      </c>
      <c r="AG33" s="143">
        <v>31</v>
      </c>
      <c r="AH33" s="144">
        <v>678411</v>
      </c>
      <c r="AI33" s="145">
        <f t="shared" si="0"/>
        <v>678411</v>
      </c>
      <c r="AJ33" s="146">
        <f t="shared" si="6"/>
        <v>0</v>
      </c>
      <c r="AK33" s="122"/>
      <c r="AL33" s="138">
        <f t="shared" si="7"/>
        <v>8408</v>
      </c>
      <c r="AM33" s="150">
        <f t="shared" si="7"/>
        <v>8408</v>
      </c>
      <c r="AN33" s="148">
        <f t="shared" si="8"/>
        <v>0</v>
      </c>
      <c r="AO33" s="149">
        <f t="shared" si="1"/>
        <v>0</v>
      </c>
      <c r="AP33" s="122"/>
    </row>
    <row r="34" spans="1:42" ht="13.5" thickBot="1" x14ac:dyDescent="0.25">
      <c r="A34" s="85">
        <v>231</v>
      </c>
      <c r="B34" s="86">
        <v>0.375</v>
      </c>
      <c r="C34" s="87">
        <v>2014</v>
      </c>
      <c r="D34" s="87">
        <v>4</v>
      </c>
      <c r="E34" s="87">
        <v>1</v>
      </c>
      <c r="F34" s="88">
        <v>686819</v>
      </c>
      <c r="G34" s="87">
        <v>0</v>
      </c>
      <c r="H34" s="88">
        <v>685669</v>
      </c>
      <c r="I34" s="87">
        <v>0</v>
      </c>
      <c r="J34" s="87">
        <v>3</v>
      </c>
      <c r="K34" s="87">
        <v>0</v>
      </c>
      <c r="L34" s="88">
        <v>310.09440000000001</v>
      </c>
      <c r="M34" s="88">
        <v>30</v>
      </c>
      <c r="N34" s="89">
        <v>0</v>
      </c>
      <c r="O34" s="90">
        <v>7454</v>
      </c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>686819</v>
      </c>
      <c r="AF34" s="151">
        <v>231</v>
      </c>
      <c r="AG34" s="152">
        <v>1</v>
      </c>
      <c r="AH34" s="153">
        <v>686819</v>
      </c>
      <c r="AI34" s="154">
        <f t="shared" si="0"/>
        <v>686819</v>
      </c>
      <c r="AJ34" s="155">
        <f t="shared" si="6"/>
        <v>0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32</v>
      </c>
      <c r="K36" s="99" t="s">
        <v>44</v>
      </c>
      <c r="L36" s="101">
        <f>MAX(L3:L34)</f>
        <v>312.11770000000001</v>
      </c>
      <c r="M36" s="101">
        <f>MAX(M3:M34)</f>
        <v>30.8</v>
      </c>
      <c r="N36" s="99" t="s">
        <v>10</v>
      </c>
      <c r="O36" s="101">
        <f>SUM(O3:O33)</f>
        <v>223370</v>
      </c>
      <c r="Q36" s="99" t="s">
        <v>45</v>
      </c>
      <c r="R36" s="102">
        <f>AVERAGE(R3:R33)</f>
        <v>8283.361140065399</v>
      </c>
      <c r="S36" s="102">
        <f>AVERAGE(S3:S33)</f>
        <v>34680.776421225804</v>
      </c>
      <c r="T36" s="103">
        <f>AVERAGE(T3:T33)</f>
        <v>930.80129130914872</v>
      </c>
      <c r="V36" s="104">
        <f>SUM(V3:V33)</f>
        <v>223370</v>
      </c>
      <c r="W36" s="105">
        <f>SUM(W3:W33)</f>
        <v>7888237.8379000006</v>
      </c>
      <c r="Y36" s="106">
        <f>SUM(Y3:Y33)</f>
        <v>1850.78442287805</v>
      </c>
      <c r="Z36" s="107">
        <f>SUM(Z3:Z33)</f>
        <v>7748.8642217058214</v>
      </c>
      <c r="AA36" s="108">
        <f>SUM(AA3:AA33)</f>
        <v>7344.4853483488041</v>
      </c>
      <c r="AE36" s="121"/>
      <c r="AF36" s="159" t="s">
        <v>72</v>
      </c>
      <c r="AG36" s="160">
        <f>COUNT(AG3:AG34)</f>
        <v>26</v>
      </c>
      <c r="AH36" s="122"/>
      <c r="AI36" s="122"/>
      <c r="AJ36" s="161">
        <f>SUM(AJ3:AJ33)</f>
        <v>2899363</v>
      </c>
      <c r="AK36" s="162" t="s">
        <v>50</v>
      </c>
      <c r="AL36" s="163"/>
      <c r="AM36" s="163"/>
      <c r="AN36" s="161">
        <f>SUM(AN3:AN33)</f>
        <v>0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310.54279999999994</v>
      </c>
      <c r="M37" s="109">
        <f>AVERAGE(M3:M34)</f>
        <v>27.646875000000001</v>
      </c>
      <c r="N37" s="99" t="s">
        <v>46</v>
      </c>
      <c r="O37" s="110">
        <f>O36*35.31467</f>
        <v>7888237.8378999997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6</v>
      </c>
      <c r="AH37" s="122"/>
      <c r="AI37" s="122"/>
      <c r="AJ37" s="122"/>
      <c r="AK37" s="122"/>
      <c r="AL37" s="122"/>
      <c r="AM37" s="122"/>
      <c r="AN37" s="166">
        <f>IFERROR(AN36/SUM(AM3:AM33),"")</f>
        <v>0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302.5333</v>
      </c>
      <c r="M38" s="110">
        <f>MIN(M3:M34)</f>
        <v>24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341.59707999999995</v>
      </c>
      <c r="M44" s="118">
        <f>M37*(1+$L$43)</f>
        <v>30.411562500000002</v>
      </c>
    </row>
    <row r="45" spans="1:42" x14ac:dyDescent="0.2">
      <c r="K45" s="117" t="s">
        <v>59</v>
      </c>
      <c r="L45" s="118">
        <f>L37*(1-$L$43)</f>
        <v>279.48851999999994</v>
      </c>
      <c r="M45" s="118">
        <f>M37*(1-$L$43)</f>
        <v>24.882187500000001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47" priority="47" stopIfTrue="1" operator="lessThan">
      <formula>$L$45</formula>
    </cfRule>
    <cfRule type="cellIs" dxfId="46" priority="48" stopIfTrue="1" operator="greaterThan">
      <formula>$L$44</formula>
    </cfRule>
  </conditionalFormatting>
  <conditionalFormatting sqref="M3:M34">
    <cfRule type="cellIs" dxfId="45" priority="45" stopIfTrue="1" operator="lessThan">
      <formula>$M$45</formula>
    </cfRule>
    <cfRule type="cellIs" dxfId="44" priority="46" stopIfTrue="1" operator="greaterThan">
      <formula>$M$44</formula>
    </cfRule>
  </conditionalFormatting>
  <conditionalFormatting sqref="O3:O34">
    <cfRule type="cellIs" dxfId="43" priority="44" stopIfTrue="1" operator="lessThan">
      <formula>0</formula>
    </cfRule>
  </conditionalFormatting>
  <conditionalFormatting sqref="O3:O33">
    <cfRule type="cellIs" dxfId="42" priority="43" stopIfTrue="1" operator="lessThan">
      <formula>0</formula>
    </cfRule>
  </conditionalFormatting>
  <conditionalFormatting sqref="O3">
    <cfRule type="cellIs" dxfId="41" priority="42" stopIfTrue="1" operator="notEqual">
      <formula>$P$3</formula>
    </cfRule>
  </conditionalFormatting>
  <conditionalFormatting sqref="O4">
    <cfRule type="cellIs" dxfId="40" priority="41" stopIfTrue="1" operator="notEqual">
      <formula>P$4</formula>
    </cfRule>
  </conditionalFormatting>
  <conditionalFormatting sqref="O5">
    <cfRule type="cellIs" dxfId="39" priority="40" stopIfTrue="1" operator="notEqual">
      <formula>$P$5</formula>
    </cfRule>
  </conditionalFormatting>
  <conditionalFormatting sqref="O6">
    <cfRule type="cellIs" dxfId="38" priority="39" stopIfTrue="1" operator="notEqual">
      <formula>$P$6</formula>
    </cfRule>
  </conditionalFormatting>
  <conditionalFormatting sqref="O7">
    <cfRule type="cellIs" dxfId="37" priority="38" stopIfTrue="1" operator="notEqual">
      <formula>$P$7</formula>
    </cfRule>
  </conditionalFormatting>
  <conditionalFormatting sqref="O8">
    <cfRule type="cellIs" dxfId="36" priority="37" stopIfTrue="1" operator="notEqual">
      <formula>$P$8</formula>
    </cfRule>
  </conditionalFormatting>
  <conditionalFormatting sqref="O9">
    <cfRule type="cellIs" dxfId="35" priority="36" stopIfTrue="1" operator="notEqual">
      <formula>$P$9</formula>
    </cfRule>
  </conditionalFormatting>
  <conditionalFormatting sqref="O10">
    <cfRule type="cellIs" dxfId="34" priority="34" stopIfTrue="1" operator="notEqual">
      <formula>$P$10</formula>
    </cfRule>
    <cfRule type="cellIs" dxfId="33" priority="35" stopIfTrue="1" operator="greaterThan">
      <formula>$P$10</formula>
    </cfRule>
  </conditionalFormatting>
  <conditionalFormatting sqref="O11">
    <cfRule type="cellIs" dxfId="32" priority="32" stopIfTrue="1" operator="notEqual">
      <formula>$P$11</formula>
    </cfRule>
    <cfRule type="cellIs" dxfId="31" priority="33" stopIfTrue="1" operator="greaterThan">
      <formula>$P$11</formula>
    </cfRule>
  </conditionalFormatting>
  <conditionalFormatting sqref="O12">
    <cfRule type="cellIs" dxfId="30" priority="31" stopIfTrue="1" operator="notEqual">
      <formula>$P$12</formula>
    </cfRule>
  </conditionalFormatting>
  <conditionalFormatting sqref="O14">
    <cfRule type="cellIs" dxfId="29" priority="30" stopIfTrue="1" operator="notEqual">
      <formula>$P$14</formula>
    </cfRule>
  </conditionalFormatting>
  <conditionalFormatting sqref="O15">
    <cfRule type="cellIs" dxfId="28" priority="29" stopIfTrue="1" operator="notEqual">
      <formula>$P$15</formula>
    </cfRule>
  </conditionalFormatting>
  <conditionalFormatting sqref="O16">
    <cfRule type="cellIs" dxfId="27" priority="28" stopIfTrue="1" operator="notEqual">
      <formula>$P$16</formula>
    </cfRule>
  </conditionalFormatting>
  <conditionalFormatting sqref="O17">
    <cfRule type="cellIs" dxfId="26" priority="27" stopIfTrue="1" operator="notEqual">
      <formula>$P$17</formula>
    </cfRule>
  </conditionalFormatting>
  <conditionalFormatting sqref="O18">
    <cfRule type="cellIs" dxfId="25" priority="26" stopIfTrue="1" operator="notEqual">
      <formula>$P$18</formula>
    </cfRule>
  </conditionalFormatting>
  <conditionalFormatting sqref="O19">
    <cfRule type="cellIs" dxfId="24" priority="24" stopIfTrue="1" operator="notEqual">
      <formula>$P$19</formula>
    </cfRule>
    <cfRule type="cellIs" dxfId="23" priority="25" stopIfTrue="1" operator="greaterThan">
      <formula>$P$19</formula>
    </cfRule>
  </conditionalFormatting>
  <conditionalFormatting sqref="O20">
    <cfRule type="cellIs" dxfId="22" priority="22" stopIfTrue="1" operator="notEqual">
      <formula>$P$20</formula>
    </cfRule>
    <cfRule type="cellIs" dxfId="21" priority="23" stopIfTrue="1" operator="greaterThan">
      <formula>$P$20</formula>
    </cfRule>
  </conditionalFormatting>
  <conditionalFormatting sqref="O21">
    <cfRule type="cellIs" dxfId="20" priority="21" stopIfTrue="1" operator="notEqual">
      <formula>$P$21</formula>
    </cfRule>
  </conditionalFormatting>
  <conditionalFormatting sqref="O22">
    <cfRule type="cellIs" dxfId="19" priority="20" stopIfTrue="1" operator="notEqual">
      <formula>$P$22</formula>
    </cfRule>
  </conditionalFormatting>
  <conditionalFormatting sqref="O23">
    <cfRule type="cellIs" dxfId="18" priority="19" stopIfTrue="1" operator="notEqual">
      <formula>$P$23</formula>
    </cfRule>
  </conditionalFormatting>
  <conditionalFormatting sqref="O24">
    <cfRule type="cellIs" dxfId="17" priority="17" stopIfTrue="1" operator="notEqual">
      <formula>$P$24</formula>
    </cfRule>
    <cfRule type="cellIs" dxfId="16" priority="18" stopIfTrue="1" operator="greaterThan">
      <formula>$P$24</formula>
    </cfRule>
  </conditionalFormatting>
  <conditionalFormatting sqref="O25">
    <cfRule type="cellIs" dxfId="15" priority="15" stopIfTrue="1" operator="notEqual">
      <formula>$P$25</formula>
    </cfRule>
    <cfRule type="cellIs" dxfId="14" priority="16" stopIfTrue="1" operator="greaterThan">
      <formula>$P$25</formula>
    </cfRule>
  </conditionalFormatting>
  <conditionalFormatting sqref="O26">
    <cfRule type="cellIs" dxfId="13" priority="14" stopIfTrue="1" operator="notEqual">
      <formula>$P$26</formula>
    </cfRule>
  </conditionalFormatting>
  <conditionalFormatting sqref="O27">
    <cfRule type="cellIs" dxfId="12" priority="13" stopIfTrue="1" operator="notEqual">
      <formula>$P$27</formula>
    </cfRule>
  </conditionalFormatting>
  <conditionalFormatting sqref="O28">
    <cfRule type="cellIs" dxfId="11" priority="12" stopIfTrue="1" operator="notEqual">
      <formula>$P$28</formula>
    </cfRule>
  </conditionalFormatting>
  <conditionalFormatting sqref="O29">
    <cfRule type="cellIs" dxfId="10" priority="11" stopIfTrue="1" operator="notEqual">
      <formula>$P$29</formula>
    </cfRule>
  </conditionalFormatting>
  <conditionalFormatting sqref="O30">
    <cfRule type="cellIs" dxfId="9" priority="10" stopIfTrue="1" operator="notEqual">
      <formula>$P$30</formula>
    </cfRule>
  </conditionalFormatting>
  <conditionalFormatting sqref="O31">
    <cfRule type="cellIs" dxfId="8" priority="8" stopIfTrue="1" operator="notEqual">
      <formula>$P$31</formula>
    </cfRule>
    <cfRule type="cellIs" dxfId="7" priority="9" stopIfTrue="1" operator="greaterThan">
      <formula>$P$31</formula>
    </cfRule>
  </conditionalFormatting>
  <conditionalFormatting sqref="O32">
    <cfRule type="cellIs" dxfId="6" priority="6" stopIfTrue="1" operator="notEqual">
      <formula>$P$32</formula>
    </cfRule>
    <cfRule type="cellIs" dxfId="5" priority="7" stopIfTrue="1" operator="greaterThan">
      <formula>$P$32</formula>
    </cfRule>
  </conditionalFormatting>
  <conditionalFormatting sqref="O33">
    <cfRule type="cellIs" dxfId="4" priority="5" stopIfTrue="1" operator="notEqual">
      <formula>$P$33</formula>
    </cfRule>
  </conditionalFormatting>
  <conditionalFormatting sqref="O13">
    <cfRule type="cellIs" dxfId="3" priority="4" stopIfTrue="1" operator="notEqual">
      <formula>$P$13</formula>
    </cfRule>
  </conditionalFormatting>
  <conditionalFormatting sqref="AG3:AG34">
    <cfRule type="cellIs" dxfId="2" priority="3" stopIfTrue="1" operator="notEqual">
      <formula>E3</formula>
    </cfRule>
  </conditionalFormatting>
  <conditionalFormatting sqref="AH3:AH34">
    <cfRule type="cellIs" dxfId="1" priority="2" stopIfTrue="1" operator="notBetween">
      <formula>AI3+$AG$40</formula>
      <formula>AI3-$AG$40</formula>
    </cfRule>
  </conditionalFormatting>
  <conditionalFormatting sqref="AL3:AL33">
    <cfRule type="cellIs" dxfId="0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Mérida oeste</vt:lpstr>
      <vt:lpstr>Rotoplas</vt:lpstr>
      <vt:lpstr>Maseca</vt:lpstr>
      <vt:lpstr>Barcel</vt:lpstr>
      <vt:lpstr>Avícola</vt:lpstr>
    </vt:vector>
  </TitlesOfParts>
  <Company>IGASAMEX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Santiago R.</dc:creator>
  <cp:lastModifiedBy>Hodin Escalante</cp:lastModifiedBy>
  <cp:lastPrinted>2009-10-21T18:51:17Z</cp:lastPrinted>
  <dcterms:created xsi:type="dcterms:W3CDTF">1998-07-10T20:28:39Z</dcterms:created>
  <dcterms:modified xsi:type="dcterms:W3CDTF">2014-05-08T17:35:19Z</dcterms:modified>
</cp:coreProperties>
</file>